
<file path=[Content_Types].xml><?xml version="1.0" encoding="utf-8"?>
<Types xmlns="http://schemas.openxmlformats.org/package/2006/content-types">
  <Override PartName="/xl/printerSettings/printerSettings1.bin" ContentType="application/vnd.openxmlformats-officedocument.spreadsheetml.printerSettings"/>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39.xml" ContentType="application/vnd.openxmlformats-officedocument.drawing+xml"/>
  <Override PartName="/xl/worksheets/sheet7.xml" ContentType="application/vnd.openxmlformats-officedocument.spreadsheetml.worksheet+xml"/>
  <Override PartName="/xl/drawings/drawing17.xml" ContentType="application/vnd.openxmlformats-officedocument.drawingml.chartshapes+xml"/>
  <Override PartName="/xl/drawings/drawing28.xml" ContentType="application/vnd.openxmlformats-officedocument.drawingml.chartshapes+xml"/>
  <Override PartName="/xl/vbaProject.bin" ContentType="application/vnd.ms-office.vbaProject"/>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drawings/drawing35.xml" ContentType="application/vnd.openxmlformats-officedocument.drawingml.chartshapes+xml"/>
  <Override PartName="/xl/worksheets/sheet3.xml" ContentType="application/vnd.openxmlformats-officedocument.spreadsheetml.worksheet+xml"/>
  <Override PartName="/xl/activeX/activeX1.xml" ContentType="application/vnd.ms-office.activeX+xml"/>
  <Override PartName="/xl/drawings/drawing13.xml" ContentType="application/vnd.openxmlformats-officedocument.drawing+xml"/>
  <Override PartName="/xl/drawings/drawing24.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externalLinks/externalLink1.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34.xml" ContentType="application/vnd.openxmlformats-officedocument.drawingml.chart+xml"/>
  <Override PartName="/xl/printerSettings/printerSettings6.bin" ContentType="application/vnd.openxmlformats-officedocument.spreadsheetml.printerSettings"/>
  <Override PartName="/xl/sharedStrings.xml" ContentType="application/vnd.openxmlformats-officedocument.spreadsheetml.sharedStrings+xml"/>
  <Override PartName="/xl/charts/chart23.xml" ContentType="application/vnd.openxmlformats-officedocument.drawingml.chart+xml"/>
  <Override PartName="/xl/printerSettings/printerSettings2.bin" ContentType="application/vnd.openxmlformats-officedocument.spreadsheetml.printerSettings"/>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worksheets/sheet16.xml" ContentType="application/vnd.openxmlformats-officedocument.spreadsheetml.worksheet+xml"/>
  <Default Extension="bin" ContentType="application/vnd.ms-office.activeX"/>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Default Extension="emf" ContentType="image/x-emf"/>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ml.chartshapes+xml"/>
  <Override PartName="/xl/drawings/drawing27.xml" ContentType="application/vnd.openxmlformats-officedocument.drawingml.chartshapes+xml"/>
  <Override PartName="/xl/drawings/drawing36.xml" ContentType="application/vnd.openxmlformats-officedocument.drawingml.chartshapes+xml"/>
  <Override PartName="/xl/workbook.xml" ContentType="application/vnd.ms-excel.sheet.macroEnabled.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activeX/activeX2.xml" ContentType="application/vnd.ms-office.activeX+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25.xml" ContentType="application/vnd.openxmlformats-officedocument.drawing+xml"/>
  <Override PartName="/xl/drawings/drawing34.xml" ContentType="application/vnd.openxmlformats-officedocument.drawingml.chartshapes+xml"/>
  <Override PartName="/xl/charts/chart39.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printerSettings/printerSettings7.bin" ContentType="application/vnd.openxmlformats-officedocument.spreadsheetml.printerSettings"/>
  <Override PartName="/xl/calcChain.xml" ContentType="application/vnd.openxmlformats-officedocument.spreadsheetml.calcChain+xml"/>
  <Override PartName="/xl/printerSettings/printerSettings5.bin" ContentType="application/vnd.openxmlformats-officedocument.spreadsheetml.printerSettings"/>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printerSettings/printerSettings3.bin" ContentType="application/vnd.openxmlformats-officedocument.spreadsheetml.printerSettings"/>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worksheets/sheet1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ml.chartshapes+xml"/>
  <Override PartName="/xl/drawings/drawing26.xml" ContentType="application/vnd.openxmlformats-officedocument.drawingml.chartshapes+xml"/>
  <Override PartName="/xl/charts/chart29.xml" ContentType="application/vnd.openxmlformats-officedocument.drawingml.chart+xml"/>
  <Override PartName="/xl/externalLinks/externalLink3.xml" ContentType="application/vnd.openxmlformats-officedocument.spreadsheetml.externalLink+xml"/>
  <Override PartName="/xl/comments2.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36.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xml"/>
  <Override PartName="/xl/printerSettings/printerSettings4.bin" ContentType="application/vnd.openxmlformats-officedocument.spreadsheetml.printerSettings"/>
  <Override PartName="/xl/charts/chart14.xml" ContentType="application/vnd.openxmlformats-officedocument.drawingml.chart+xml"/>
  <Override PartName="/xl/charts/chart3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filterPrivacy="1" codeName="ThisWorkbook" defaultThemeVersion="124226"/>
  <bookViews>
    <workbookView xWindow="1005" yWindow="270" windowWidth="16860" windowHeight="8025" tabRatio="841"/>
  </bookViews>
  <sheets>
    <sheet name="Model Choice" sheetId="194" r:id="rId1"/>
    <sheet name="Home" sheetId="218" r:id="rId2"/>
    <sheet name="Shortcut" sheetId="193" r:id="rId3"/>
    <sheet name="Full" sheetId="184" r:id="rId4"/>
    <sheet name="IF Factors" sheetId="158" r:id="rId5"/>
    <sheet name="Grid Calc" sheetId="225" r:id="rId6"/>
    <sheet name="Calculations" sheetId="217" r:id="rId7"/>
    <sheet name="ridership calculator" sheetId="214" state="hidden" r:id="rId8"/>
    <sheet name="Calculations2" sheetId="221" r:id="rId9"/>
    <sheet name="Summary" sheetId="220" r:id="rId10"/>
    <sheet name="Summary2" sheetId="223" r:id="rId11"/>
    <sheet name="Color Coding" sheetId="179" r:id="rId12"/>
    <sheet name="Dissemination Rate" sheetId="201" state="hidden" r:id="rId13"/>
    <sheet name="Default" sheetId="224" r:id="rId14"/>
    <sheet name="Writeup" sheetId="202" r:id="rId15"/>
    <sheet name="Impact of Speed" sheetId="216" r:id="rId16"/>
    <sheet name="CO2 per km CO2 per pax" sheetId="21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brts_choice" localSheetId="7">'[1]BRTS-Basic'!$J$8:$J$9</definedName>
    <definedName name="brts_choice">Full!$N$42:$N$43</definedName>
    <definedName name="choices">[2]defaults!$A$2:$A$3</definedName>
    <definedName name="comp1A" localSheetId="16">'[3]Ghost Calc'!$B$129:$B$133</definedName>
    <definedName name="comp1A" localSheetId="5">'[4]Ghost Calc'!$B$130:$B$134</definedName>
    <definedName name="comp1A" localSheetId="7">'[1]Ghost Calc'!$B$129:$B$133</definedName>
    <definedName name="comp1A" localSheetId="10">#REF!</definedName>
    <definedName name="comp1A">#REF!</definedName>
    <definedName name="comp1Ascore" localSheetId="16">'[3]Ghost Calc'!$B$129:$C$133</definedName>
    <definedName name="comp1Ascore" localSheetId="5">'[4]Ghost Calc'!$B$130:$C$134</definedName>
    <definedName name="comp1Ascore" localSheetId="7">'[1]Ghost Calc'!$B$129:$C$133</definedName>
    <definedName name="comp1Ascore" localSheetId="10">#REF!</definedName>
    <definedName name="comp1Ascore">#REF!</definedName>
    <definedName name="comp1C" localSheetId="16">'[3]Ghost Calc'!$B$137:$B$139</definedName>
    <definedName name="comp1C" localSheetId="5">'[4]Ghost Calc'!$B$138:$B$140</definedName>
    <definedName name="comp1C" localSheetId="7">'[1]Ghost Calc'!$B$137:$B$139</definedName>
    <definedName name="comp1C" localSheetId="10">#REF!</definedName>
    <definedName name="comp1C">#REF!</definedName>
    <definedName name="comp1Cscore" localSheetId="16">'[3]Ghost Calc'!$B$137:$C$139</definedName>
    <definedName name="comp1Cscore" localSheetId="5">'[4]Ghost Calc'!$B$138:$C$140</definedName>
    <definedName name="comp1Cscore" localSheetId="7">'[1]Ghost Calc'!$B$137:$C$139</definedName>
    <definedName name="comp1Cscore" localSheetId="10">#REF!</definedName>
    <definedName name="comp1Cscore">#REF!</definedName>
    <definedName name="comp2B" localSheetId="16">'[3]Ghost Calc'!$B$142:$B$144</definedName>
    <definedName name="comp2B" localSheetId="5">'[4]Ghost Calc'!$B$143:$B$145</definedName>
    <definedName name="comp2B" localSheetId="7">'[1]Ghost Calc'!$B$142:$B$144</definedName>
    <definedName name="comp2B" localSheetId="10">#REF!</definedName>
    <definedName name="comp2B">#REF!</definedName>
    <definedName name="comp2Bscore" localSheetId="16">'[3]Ghost Calc'!$B$142:$C$144</definedName>
    <definedName name="comp2Bscore" localSheetId="5">'[4]Ghost Calc'!$B$143:$C$145</definedName>
    <definedName name="comp2Bscore" localSheetId="7">'[1]Ghost Calc'!$B$142:$C$144</definedName>
    <definedName name="comp2Bscore" localSheetId="10">#REF!</definedName>
    <definedName name="comp2Bscore">#REF!</definedName>
    <definedName name="comp3B" localSheetId="16">'[3]Ghost Calc'!$B$147:$B$149</definedName>
    <definedName name="comp3B" localSheetId="5">'[4]Ghost Calc'!$B$148:$B$150</definedName>
    <definedName name="comp3B" localSheetId="7">'[1]Ghost Calc'!$B$147:$B$149</definedName>
    <definedName name="comp3B" localSheetId="10">#REF!</definedName>
    <definedName name="comp3B">#REF!</definedName>
    <definedName name="comp3Bscore" localSheetId="16">'[3]Ghost Calc'!$B$147:$C$149</definedName>
    <definedName name="comp3Bscore" localSheetId="5">'[4]Ghost Calc'!$B$148:$C$150</definedName>
    <definedName name="comp3Bscore" localSheetId="7">'[1]Ghost Calc'!$B$147:$C$149</definedName>
    <definedName name="comp3Bscore" localSheetId="10">#REF!</definedName>
    <definedName name="comp3Bscore">#REF!</definedName>
    <definedName name="comp4A" localSheetId="16">'[3]Ghost Calc'!$B$152:$B$154</definedName>
    <definedName name="comp4A" localSheetId="5">'[4]Ghost Calc'!$B$153:$B$155</definedName>
    <definedName name="comp4A" localSheetId="7">'[1]Ghost Calc'!$B$152:$B$154</definedName>
    <definedName name="comp4A" localSheetId="10">#REF!</definedName>
    <definedName name="comp4A">#REF!</definedName>
    <definedName name="comp4Ascore" localSheetId="16">'[3]Ghost Calc'!$B$152:$C$154</definedName>
    <definedName name="comp4Ascore" localSheetId="5">'[4]Ghost Calc'!$B$153:$C$155</definedName>
    <definedName name="comp4Ascore" localSheetId="7">'[1]Ghost Calc'!$B$152:$C$154</definedName>
    <definedName name="comp4Ascore" localSheetId="10">#REF!</definedName>
    <definedName name="comp4Ascore">#REF!</definedName>
    <definedName name="Component_brtscorecard">Full!$F$107</definedName>
    <definedName name="Component_current" localSheetId="8">Full!#REF!</definedName>
    <definedName name="Component_current" localSheetId="5">[5]Full!#REF!</definedName>
    <definedName name="Component_current" localSheetId="10">Full!#REF!</definedName>
    <definedName name="Component_current">Full!#REF!</definedName>
    <definedName name="dieselkgliter" localSheetId="16">'[3]Vehicles EF'!$O$29</definedName>
    <definedName name="dieselkgliter" localSheetId="5">'[4]Vehicles EF'!$F$29</definedName>
    <definedName name="dieselkgliter" localSheetId="7">'[1]Vehicles EF'!$O$29</definedName>
    <definedName name="dieselkgliter" localSheetId="10">#REF!</definedName>
    <definedName name="dieselkgliter">#REF!</definedName>
    <definedName name="gasolinekgliter" localSheetId="16">'[3]Vehicles EF'!$O$28</definedName>
    <definedName name="gasolinekgliter" localSheetId="5">'[4]Vehicles EF'!$F$28</definedName>
    <definedName name="gasolinekgliter" localSheetId="7">'[1]Vehicles EF'!$O$28</definedName>
    <definedName name="gasolinekgliter" localSheetId="10">#REF!</definedName>
    <definedName name="gasolinekgliter">#REF!</definedName>
    <definedName name="noxef">'[6]nox ef'!$A$23:$AK$42</definedName>
    <definedName name="pmef">'[6]pm ef'!$A$23:$AK$42</definedName>
    <definedName name="ride_short" localSheetId="8">Shortcut!#REF!+Shortcut!$F$19:$I$37</definedName>
    <definedName name="ride_short" localSheetId="16">[3]Shortcut!$C$50+[3]Shortcut!$C$50:$F$65</definedName>
    <definedName name="ride_short" localSheetId="5">[3]Shortcut!$C$50+[3]Shortcut!$C$50:$F$65</definedName>
    <definedName name="ride_short" localSheetId="7">[1]Shortcut!$C$50+[1]Shortcut!$C$50:$F$65</definedName>
    <definedName name="ride_short" localSheetId="10">Shortcut!#REF!+Shortcut!$F$19:$I$37</definedName>
    <definedName name="ride_short">Shortcut!#REF!+Shortcut!$F$19:$I$37</definedName>
    <definedName name="ridershipfull" localSheetId="6">#REF!</definedName>
    <definedName name="ridershipfull" localSheetId="8">#REF!</definedName>
    <definedName name="ridershipfull" localSheetId="5">#REF!</definedName>
    <definedName name="ridershipfull" localSheetId="10">#REF!</definedName>
    <definedName name="ridershipfull">#REF!</definedName>
    <definedName name="shiftfactorexplanation" localSheetId="6">#REF!</definedName>
    <definedName name="shiftfactorexplanation" localSheetId="8">#REF!</definedName>
    <definedName name="shiftfactorexplanation" localSheetId="16">#REF!</definedName>
    <definedName name="shiftfactorexplanation" localSheetId="12">'[7]ghost-helpbox'!$A$4:$B$6</definedName>
    <definedName name="shiftfactorexplanation" localSheetId="3">'[8]ghost-helpbox'!$A$4:$B$6</definedName>
    <definedName name="shiftfactorexplanation" localSheetId="5">'[9]ghost-helpbox'!$A$4:$B$6</definedName>
    <definedName name="shiftfactorexplanation" localSheetId="7">#REF!</definedName>
    <definedName name="shiftfactorexplanation" localSheetId="2">'[8]ghost-helpbox'!$A$4:$B$6</definedName>
    <definedName name="shiftfactorexplanation" localSheetId="10">#REF!</definedName>
    <definedName name="shiftfactorexplanation">#REF!</definedName>
    <definedName name="shiftfactors" localSheetId="6">#REF!</definedName>
    <definedName name="shiftfactors" localSheetId="8">#REF!</definedName>
    <definedName name="shiftfactors" localSheetId="16">#REF!</definedName>
    <definedName name="shiftfactors" localSheetId="12">'[7]ghost-helpbox'!$A$4:$A$6</definedName>
    <definedName name="shiftfactors" localSheetId="3">'[8]ghost-helpbox'!$A$4:$A$6</definedName>
    <definedName name="shiftfactors" localSheetId="5">'[9]ghost-helpbox'!$A$4:$A$6</definedName>
    <definedName name="shiftfactors" localSheetId="7">#REF!</definedName>
    <definedName name="shiftfactors" localSheetId="2">'[8]ghost-helpbox'!$A$4:$A$6</definedName>
    <definedName name="shiftfactors" localSheetId="10">#REF!</definedName>
    <definedName name="shiftfactors">#REF!</definedName>
    <definedName name="sketchbasic" localSheetId="5">#REF!</definedName>
    <definedName name="sketchbasic">Shortcut!$E$6</definedName>
    <definedName name="sketchEF" localSheetId="5">#REF!</definedName>
    <definedName name="sketchEF" localSheetId="10">Shortcut!#REF!</definedName>
    <definedName name="sketchEF">Shortcut!#REF!</definedName>
    <definedName name="sketchridershipestimator" localSheetId="8">Shortcut!#REF!</definedName>
    <definedName name="sketchridershipestimator" localSheetId="5">#REF!</definedName>
    <definedName name="sketchridershipestimator" localSheetId="10">Shortcut!#REF!</definedName>
    <definedName name="sketchridershipestimator">Shortcut!#REF!</definedName>
    <definedName name="speedimpactlist" localSheetId="6">Calculations!$H$683:$M$683</definedName>
    <definedName name="speedimpactlist" localSheetId="8">Calculations2!$H$683:$M$683</definedName>
    <definedName name="speedimpactlist" localSheetId="5">#REF!</definedName>
    <definedName name="speedimpactlist" localSheetId="10">#REF!</definedName>
    <definedName name="speedimpactlist">#REF!</definedName>
    <definedName name="sum_short" localSheetId="5">#REF!</definedName>
    <definedName name="sum_short" localSheetId="10">Shortcut!#REF!</definedName>
    <definedName name="sum_short">Shortcut!#REF!</definedName>
  </definedNames>
  <calcPr calcId="125725"/>
</workbook>
</file>

<file path=xl/calcChain.xml><?xml version="1.0" encoding="utf-8"?>
<calcChain xmlns="http://schemas.openxmlformats.org/spreadsheetml/2006/main">
  <c r="U65" i="193"/>
  <c r="U66" s="1"/>
  <c r="U67" s="1"/>
  <c r="U49"/>
  <c r="U50"/>
  <c r="U51" s="1"/>
  <c r="U52" s="1"/>
  <c r="U53" s="1"/>
  <c r="U54" s="1"/>
  <c r="U55" s="1"/>
  <c r="U56" s="1"/>
  <c r="U57" s="1"/>
  <c r="U58" s="1"/>
  <c r="U59" s="1"/>
  <c r="U60" s="1"/>
  <c r="U61" s="1"/>
  <c r="U62" s="1"/>
  <c r="U63" s="1"/>
  <c r="U64" s="1"/>
  <c r="U45"/>
  <c r="U47"/>
  <c r="U48"/>
  <c r="U46"/>
  <c r="T60"/>
  <c r="T61"/>
  <c r="T56" l="1"/>
  <c r="T57"/>
  <c r="T58"/>
  <c r="T59"/>
  <c r="T55"/>
  <c r="T54"/>
  <c r="T53"/>
  <c r="T52"/>
  <c r="T51"/>
  <c r="T50"/>
  <c r="T49"/>
  <c r="T48"/>
  <c r="T47"/>
  <c r="T46"/>
  <c r="S46"/>
  <c r="S47"/>
  <c r="S48" s="1"/>
  <c r="S49" s="1"/>
  <c r="S50" s="1"/>
  <c r="S51" s="1"/>
  <c r="O60"/>
  <c r="P60"/>
  <c r="O61"/>
  <c r="P61"/>
  <c r="O62"/>
  <c r="P62"/>
  <c r="O63"/>
  <c r="P63"/>
  <c r="O66"/>
  <c r="P66"/>
  <c r="O67"/>
  <c r="P67"/>
  <c r="O68"/>
  <c r="P68"/>
  <c r="O69"/>
  <c r="P69"/>
  <c r="O75"/>
  <c r="P75"/>
  <c r="O76"/>
  <c r="P76"/>
  <c r="O77"/>
  <c r="P77"/>
  <c r="O78"/>
  <c r="P78"/>
  <c r="O79"/>
  <c r="P79"/>
  <c r="O82"/>
  <c r="P82"/>
  <c r="O83"/>
  <c r="P83"/>
  <c r="O84"/>
  <c r="P84"/>
  <c r="O85"/>
  <c r="P85"/>
  <c r="O86"/>
  <c r="P86"/>
  <c r="O87"/>
  <c r="P87"/>
  <c r="O88"/>
  <c r="P88"/>
  <c r="P81"/>
  <c r="O81"/>
  <c r="P74"/>
  <c r="O74"/>
  <c r="P72"/>
  <c r="O72"/>
  <c r="P71"/>
  <c r="O71"/>
  <c r="P65"/>
  <c r="O65"/>
  <c r="P59"/>
  <c r="O59"/>
  <c r="Q155" i="184"/>
  <c r="O148"/>
  <c r="P148"/>
  <c r="Q148" s="1"/>
  <c r="O149"/>
  <c r="P149"/>
  <c r="Q149"/>
  <c r="O150"/>
  <c r="P150"/>
  <c r="Q150" s="1"/>
  <c r="O151"/>
  <c r="P151"/>
  <c r="Q151" s="1"/>
  <c r="O152"/>
  <c r="P152"/>
  <c r="Q152" s="1"/>
  <c r="O153"/>
  <c r="P153"/>
  <c r="Q153"/>
  <c r="O154"/>
  <c r="P154"/>
  <c r="Q154" s="1"/>
  <c r="Q147"/>
  <c r="P147"/>
  <c r="O147"/>
  <c r="O141"/>
  <c r="P141"/>
  <c r="Q141" s="1"/>
  <c r="O142"/>
  <c r="P142"/>
  <c r="Q142"/>
  <c r="O143"/>
  <c r="P143"/>
  <c r="Q143" s="1"/>
  <c r="O144"/>
  <c r="P144"/>
  <c r="Q144" s="1"/>
  <c r="O145"/>
  <c r="P145"/>
  <c r="Q145" s="1"/>
  <c r="P140"/>
  <c r="Q140" s="1"/>
  <c r="O140"/>
  <c r="P138"/>
  <c r="Q138" s="1"/>
  <c r="O138"/>
  <c r="P137"/>
  <c r="Q137" s="1"/>
  <c r="O137"/>
  <c r="O132"/>
  <c r="P132"/>
  <c r="Q132" s="1"/>
  <c r="O133"/>
  <c r="P133"/>
  <c r="Q133" s="1"/>
  <c r="O134"/>
  <c r="P134"/>
  <c r="Q134" s="1"/>
  <c r="O135"/>
  <c r="P135"/>
  <c r="Q135"/>
  <c r="Q131"/>
  <c r="P131"/>
  <c r="O131"/>
  <c r="O126"/>
  <c r="P126"/>
  <c r="Q126" s="1"/>
  <c r="O127"/>
  <c r="P127"/>
  <c r="Q127" s="1"/>
  <c r="O128"/>
  <c r="P128"/>
  <c r="Q128" s="1"/>
  <c r="O129"/>
  <c r="P129"/>
  <c r="Q129"/>
  <c r="Q125"/>
  <c r="P125"/>
  <c r="O125"/>
  <c r="O117"/>
  <c r="P55" i="193"/>
  <c r="O55"/>
  <c r="I155" i="184"/>
  <c r="P117"/>
  <c r="Q117" s="1"/>
  <c r="O112"/>
  <c r="P112"/>
  <c r="Q112" s="1"/>
  <c r="O113"/>
  <c r="P113"/>
  <c r="Q113" s="1"/>
  <c r="O114"/>
  <c r="P114"/>
  <c r="Q114" s="1"/>
  <c r="O115"/>
  <c r="P115"/>
  <c r="Q115" s="1"/>
  <c r="O46" i="193"/>
  <c r="O47"/>
  <c r="O48"/>
  <c r="O49"/>
  <c r="P46"/>
  <c r="P47"/>
  <c r="P48"/>
  <c r="P49"/>
  <c r="CT116" i="158" l="1"/>
  <c r="CS116"/>
  <c r="CR116"/>
  <c r="CQ116"/>
  <c r="CT115"/>
  <c r="CS115"/>
  <c r="CR115"/>
  <c r="CQ115"/>
  <c r="CT114"/>
  <c r="CS114"/>
  <c r="CR114"/>
  <c r="CQ114"/>
  <c r="CT113"/>
  <c r="CS113"/>
  <c r="CR113"/>
  <c r="CQ113"/>
  <c r="CT112"/>
  <c r="CS112"/>
  <c r="CR112"/>
  <c r="CQ112"/>
  <c r="CT111"/>
  <c r="CS111"/>
  <c r="CR111"/>
  <c r="CQ111"/>
  <c r="CT110"/>
  <c r="CS110"/>
  <c r="CR110"/>
  <c r="CQ110"/>
  <c r="CT109"/>
  <c r="CS109"/>
  <c r="CR109"/>
  <c r="CQ109"/>
  <c r="CT108"/>
  <c r="CS108"/>
  <c r="CR108"/>
  <c r="CQ108"/>
  <c r="CT107"/>
  <c r="CS107"/>
  <c r="CR107"/>
  <c r="CQ107"/>
  <c r="CT106"/>
  <c r="CS106"/>
  <c r="CR106"/>
  <c r="CQ106"/>
  <c r="CO106"/>
  <c r="CN106"/>
  <c r="CM106"/>
  <c r="CL106"/>
  <c r="CO116"/>
  <c r="CN116"/>
  <c r="CM116"/>
  <c r="CL116"/>
  <c r="CO115"/>
  <c r="CN115"/>
  <c r="CM115"/>
  <c r="CL115"/>
  <c r="CO114"/>
  <c r="CN114"/>
  <c r="CM114"/>
  <c r="CL114"/>
  <c r="CO113"/>
  <c r="CN113"/>
  <c r="CM113"/>
  <c r="CL113"/>
  <c r="CO112"/>
  <c r="CN112"/>
  <c r="CM112"/>
  <c r="CL112"/>
  <c r="CO111"/>
  <c r="CN111"/>
  <c r="CM111"/>
  <c r="CL111"/>
  <c r="CO110"/>
  <c r="CN110"/>
  <c r="CM110"/>
  <c r="CL110"/>
  <c r="CO109"/>
  <c r="CN109"/>
  <c r="CM109"/>
  <c r="CL109"/>
  <c r="CO108"/>
  <c r="CN108"/>
  <c r="CM108"/>
  <c r="CL108"/>
  <c r="CO107"/>
  <c r="CN107"/>
  <c r="CM107"/>
  <c r="CL107"/>
  <c r="CJ116"/>
  <c r="CI116"/>
  <c r="CH116"/>
  <c r="CG116"/>
  <c r="CJ115"/>
  <c r="CI115"/>
  <c r="CH115"/>
  <c r="CG115"/>
  <c r="CJ114"/>
  <c r="CI114"/>
  <c r="CH114"/>
  <c r="CG114"/>
  <c r="CJ113"/>
  <c r="CI113"/>
  <c r="CH113"/>
  <c r="CG113"/>
  <c r="CJ112"/>
  <c r="CI112"/>
  <c r="CH112"/>
  <c r="CG112"/>
  <c r="CJ111"/>
  <c r="CI111"/>
  <c r="CH111"/>
  <c r="CG111"/>
  <c r="CJ110"/>
  <c r="CI110"/>
  <c r="CH110"/>
  <c r="CG110"/>
  <c r="CJ109"/>
  <c r="CI109"/>
  <c r="CH109"/>
  <c r="CG109"/>
  <c r="CJ108"/>
  <c r="CI108"/>
  <c r="CH108"/>
  <c r="CH107"/>
  <c r="CI107"/>
  <c r="CJ107"/>
  <c r="CJ106"/>
  <c r="CI106"/>
  <c r="CH106"/>
  <c r="CG108"/>
  <c r="CG107"/>
  <c r="CK46" l="1"/>
  <c r="CP46"/>
  <c r="CK47"/>
  <c r="CP47"/>
  <c r="CK48"/>
  <c r="CP48"/>
  <c r="CK49"/>
  <c r="CP49"/>
  <c r="CK50"/>
  <c r="CP50"/>
  <c r="CK51"/>
  <c r="CP51"/>
  <c r="CK52"/>
  <c r="CP52"/>
  <c r="CK53"/>
  <c r="CP53"/>
  <c r="CK54"/>
  <c r="CP54"/>
  <c r="CK55"/>
  <c r="CP55"/>
  <c r="CK56"/>
  <c r="CP56"/>
  <c r="J194"/>
  <c r="U126" i="184" l="1"/>
  <c r="U121"/>
  <c r="T111"/>
  <c r="T62" i="193"/>
  <c r="G97" l="1"/>
  <c r="H97" s="1"/>
  <c r="I97" s="1"/>
  <c r="X234" i="158" l="1"/>
  <c r="Y234"/>
  <c r="V234"/>
  <c r="U234"/>
  <c r="W234"/>
  <c r="T234"/>
  <c r="W232"/>
  <c r="T67" i="193" l="1"/>
  <c r="U132" i="184" l="1"/>
  <c r="U118"/>
  <c r="O122"/>
  <c r="P122"/>
  <c r="Q122" s="1"/>
  <c r="P57" i="193" l="1"/>
  <c r="O57"/>
  <c r="P56"/>
  <c r="O56"/>
  <c r="P54"/>
  <c r="O54"/>
  <c r="P53"/>
  <c r="O53"/>
  <c r="P52"/>
  <c r="O52"/>
  <c r="P51"/>
  <c r="O51"/>
  <c r="P45"/>
  <c r="O45"/>
  <c r="P123" i="184"/>
  <c r="O123"/>
  <c r="P121"/>
  <c r="O121"/>
  <c r="P120"/>
  <c r="O120"/>
  <c r="P119"/>
  <c r="O119"/>
  <c r="P118"/>
  <c r="O118"/>
  <c r="P111"/>
  <c r="O111"/>
  <c r="G26" i="193"/>
  <c r="S45" s="1"/>
  <c r="G17"/>
  <c r="CK60" i="158"/>
  <c r="CK75" s="1"/>
  <c r="CK90" s="1"/>
  <c r="CK105" s="1"/>
  <c r="CK61"/>
  <c r="CP61"/>
  <c r="CU61"/>
  <c r="CU45"/>
  <c r="CU60" s="1"/>
  <c r="CU75" s="1"/>
  <c r="CU90" s="1"/>
  <c r="CU105" s="1"/>
  <c r="CP45"/>
  <c r="CP60" s="1"/>
  <c r="CP75" s="1"/>
  <c r="CP90" s="1"/>
  <c r="CP105" s="1"/>
  <c r="CK45"/>
  <c r="BO45"/>
  <c r="AN60"/>
  <c r="BO60" s="1"/>
  <c r="AS45"/>
  <c r="BT45" s="1"/>
  <c r="AN45"/>
  <c r="AI45"/>
  <c r="AI60" s="1"/>
  <c r="AH30"/>
  <c r="AH45" s="1"/>
  <c r="AG30"/>
  <c r="AG45" s="1"/>
  <c r="AF30"/>
  <c r="AF45" s="1"/>
  <c r="AE30"/>
  <c r="AE45" s="1"/>
  <c r="M30"/>
  <c r="AM30" s="1"/>
  <c r="L30"/>
  <c r="AL30" s="1"/>
  <c r="K30"/>
  <c r="AK30" s="1"/>
  <c r="J30"/>
  <c r="J45" s="1"/>
  <c r="J60" s="1"/>
  <c r="J75" s="1"/>
  <c r="J90" s="1"/>
  <c r="J105" s="1"/>
  <c r="L45"/>
  <c r="L60" s="1"/>
  <c r="L75" s="1"/>
  <c r="L90" s="1"/>
  <c r="L105" s="1"/>
  <c r="H45"/>
  <c r="H60" s="1"/>
  <c r="H75" s="1"/>
  <c r="H90" s="1"/>
  <c r="H105" s="1"/>
  <c r="G45"/>
  <c r="G60" s="1"/>
  <c r="G75" s="1"/>
  <c r="G90" s="1"/>
  <c r="G105" s="1"/>
  <c r="F45"/>
  <c r="F60" s="1"/>
  <c r="F75" s="1"/>
  <c r="F90" s="1"/>
  <c r="F105" s="1"/>
  <c r="E45"/>
  <c r="E60" s="1"/>
  <c r="E75" s="1"/>
  <c r="E90" s="1"/>
  <c r="E105" s="1"/>
  <c r="H89" i="193" l="1"/>
  <c r="K45" i="158"/>
  <c r="K60" s="1"/>
  <c r="K75" s="1"/>
  <c r="K90" s="1"/>
  <c r="K105" s="1"/>
  <c r="BG30"/>
  <c r="CH30" s="1"/>
  <c r="CH45" s="1"/>
  <c r="CH60" s="1"/>
  <c r="CH75" s="1"/>
  <c r="CH90" s="1"/>
  <c r="CH105" s="1"/>
  <c r="BN30"/>
  <c r="CO30" s="1"/>
  <c r="CO45" s="1"/>
  <c r="CO60" s="1"/>
  <c r="CO75" s="1"/>
  <c r="CO90" s="1"/>
  <c r="CO105" s="1"/>
  <c r="AM45"/>
  <c r="BH45"/>
  <c r="AG60"/>
  <c r="BG45"/>
  <c r="AF60"/>
  <c r="AK45"/>
  <c r="BL30"/>
  <c r="CM30" s="1"/>
  <c r="CM45" s="1"/>
  <c r="CM60" s="1"/>
  <c r="CM75" s="1"/>
  <c r="CM90" s="1"/>
  <c r="CM105" s="1"/>
  <c r="BF45"/>
  <c r="AE60"/>
  <c r="BJ60"/>
  <c r="AI75"/>
  <c r="BM30"/>
  <c r="CN30" s="1"/>
  <c r="CN45" s="1"/>
  <c r="CN60" s="1"/>
  <c r="CN75" s="1"/>
  <c r="CN90" s="1"/>
  <c r="CN105" s="1"/>
  <c r="AL45"/>
  <c r="AH60"/>
  <c r="BI45"/>
  <c r="M45"/>
  <c r="M60" s="1"/>
  <c r="M75" s="1"/>
  <c r="M90" s="1"/>
  <c r="M105" s="1"/>
  <c r="R30"/>
  <c r="BF30"/>
  <c r="CG30" s="1"/>
  <c r="CG45" s="1"/>
  <c r="CG60" s="1"/>
  <c r="CG75" s="1"/>
  <c r="CG90" s="1"/>
  <c r="CG105" s="1"/>
  <c r="BJ45"/>
  <c r="BI30"/>
  <c r="CJ30" s="1"/>
  <c r="CJ45" s="1"/>
  <c r="CJ60" s="1"/>
  <c r="CJ75" s="1"/>
  <c r="CJ90" s="1"/>
  <c r="CJ105" s="1"/>
  <c r="P30"/>
  <c r="AS60"/>
  <c r="BH30"/>
  <c r="CI30" s="1"/>
  <c r="CI45" s="1"/>
  <c r="CI60" s="1"/>
  <c r="CI75" s="1"/>
  <c r="CI90" s="1"/>
  <c r="CI105" s="1"/>
  <c r="O30"/>
  <c r="AJ30"/>
  <c r="AN75"/>
  <c r="Q30"/>
  <c r="C47" i="224"/>
  <c r="C46"/>
  <c r="C45"/>
  <c r="C44"/>
  <c r="R56"/>
  <c r="J56"/>
  <c r="C3" i="220"/>
  <c r="E231" i="158"/>
  <c r="D16"/>
  <c r="D15"/>
  <c r="D14"/>
  <c r="D11"/>
  <c r="D10"/>
  <c r="D9"/>
  <c r="I37" i="193"/>
  <c r="H37"/>
  <c r="G37"/>
  <c r="R129"/>
  <c r="Q129"/>
  <c r="P129"/>
  <c r="R128"/>
  <c r="Q128"/>
  <c r="P128"/>
  <c r="R127"/>
  <c r="Q127"/>
  <c r="P127"/>
  <c r="R126"/>
  <c r="Q126"/>
  <c r="P126"/>
  <c r="R125"/>
  <c r="Q125"/>
  <c r="P125"/>
  <c r="R124"/>
  <c r="Q124"/>
  <c r="P124"/>
  <c r="R123"/>
  <c r="Q123"/>
  <c r="P123"/>
  <c r="R122"/>
  <c r="Q122"/>
  <c r="P122"/>
  <c r="R121"/>
  <c r="Q121"/>
  <c r="P121"/>
  <c r="R120"/>
  <c r="Q120"/>
  <c r="P120"/>
  <c r="R130"/>
  <c r="Q130"/>
  <c r="P130"/>
  <c r="R195" i="184"/>
  <c r="Q195"/>
  <c r="P195"/>
  <c r="R194"/>
  <c r="Q194"/>
  <c r="P194"/>
  <c r="R193"/>
  <c r="Q193"/>
  <c r="P193"/>
  <c r="R192"/>
  <c r="Q192"/>
  <c r="P192"/>
  <c r="R191"/>
  <c r="Q191"/>
  <c r="P191"/>
  <c r="R190"/>
  <c r="Q190"/>
  <c r="P190"/>
  <c r="R189"/>
  <c r="Q189"/>
  <c r="P189"/>
  <c r="R188"/>
  <c r="Q188"/>
  <c r="P188"/>
  <c r="R187"/>
  <c r="Q187"/>
  <c r="P187"/>
  <c r="R186"/>
  <c r="Q186"/>
  <c r="P186"/>
  <c r="AO67"/>
  <c r="AN67"/>
  <c r="AM67"/>
  <c r="BO67"/>
  <c r="R196" s="1"/>
  <c r="BN67"/>
  <c r="Q196" s="1"/>
  <c r="BM67"/>
  <c r="P196" s="1"/>
  <c r="R198" l="1"/>
  <c r="V195" s="1"/>
  <c r="AP30" i="158"/>
  <c r="P45"/>
  <c r="P60" s="1"/>
  <c r="P75" s="1"/>
  <c r="P90" s="1"/>
  <c r="P105" s="1"/>
  <c r="AF75"/>
  <c r="BG60"/>
  <c r="BO75"/>
  <c r="AN90"/>
  <c r="BT60"/>
  <c r="AS75"/>
  <c r="AO30"/>
  <c r="O45"/>
  <c r="O60" s="1"/>
  <c r="O75" s="1"/>
  <c r="O90" s="1"/>
  <c r="O105" s="1"/>
  <c r="P132" i="193"/>
  <c r="T128" s="1"/>
  <c r="Q197" i="184"/>
  <c r="U190" s="1"/>
  <c r="Q132" i="193"/>
  <c r="U129" s="1"/>
  <c r="BK30" i="158"/>
  <c r="CL30" s="1"/>
  <c r="CL45" s="1"/>
  <c r="CL60" s="1"/>
  <c r="CL75" s="1"/>
  <c r="CL90" s="1"/>
  <c r="CL105" s="1"/>
  <c r="AJ45"/>
  <c r="AR30"/>
  <c r="R45"/>
  <c r="R60" s="1"/>
  <c r="R75" s="1"/>
  <c r="R90" s="1"/>
  <c r="R105" s="1"/>
  <c r="BM45"/>
  <c r="AL60"/>
  <c r="BF60"/>
  <c r="AE75"/>
  <c r="BN45"/>
  <c r="AM60"/>
  <c r="BI60"/>
  <c r="AH75"/>
  <c r="BL45"/>
  <c r="AK60"/>
  <c r="Q45"/>
  <c r="Q60" s="1"/>
  <c r="Q75" s="1"/>
  <c r="Q90" s="1"/>
  <c r="Q105" s="1"/>
  <c r="AQ30"/>
  <c r="BJ75"/>
  <c r="AI90"/>
  <c r="BH60"/>
  <c r="AG75"/>
  <c r="R131" i="193"/>
  <c r="V124" s="1"/>
  <c r="P198" i="184"/>
  <c r="T194" s="1"/>
  <c r="P197"/>
  <c r="T190" s="1"/>
  <c r="Q131" i="193"/>
  <c r="U124" s="1"/>
  <c r="Q198" i="184"/>
  <c r="U191" s="1"/>
  <c r="R197"/>
  <c r="P131" i="193"/>
  <c r="T124" s="1"/>
  <c r="R132"/>
  <c r="V126" s="1"/>
  <c r="T193" i="184" l="1"/>
  <c r="T187"/>
  <c r="V122" i="193"/>
  <c r="T127"/>
  <c r="T129"/>
  <c r="U125"/>
  <c r="T122"/>
  <c r="U121"/>
  <c r="U126"/>
  <c r="T125"/>
  <c r="V120"/>
  <c r="V194" i="184"/>
  <c r="V192"/>
  <c r="U188"/>
  <c r="T195"/>
  <c r="T188"/>
  <c r="U187"/>
  <c r="T186"/>
  <c r="U186"/>
  <c r="U189"/>
  <c r="T192"/>
  <c r="T191"/>
  <c r="V191"/>
  <c r="T189"/>
  <c r="V193"/>
  <c r="AR45" i="158"/>
  <c r="BS30"/>
  <c r="CT30" s="1"/>
  <c r="CT45" s="1"/>
  <c r="CT60" s="1"/>
  <c r="CT75" s="1"/>
  <c r="CT90" s="1"/>
  <c r="CT105" s="1"/>
  <c r="AF90"/>
  <c r="BG75"/>
  <c r="BJ90"/>
  <c r="AI105"/>
  <c r="BJ105" s="1"/>
  <c r="BL60"/>
  <c r="AK75"/>
  <c r="BN60"/>
  <c r="AM75"/>
  <c r="BM60"/>
  <c r="AL75"/>
  <c r="BK45"/>
  <c r="AJ60"/>
  <c r="AO45"/>
  <c r="BP30"/>
  <c r="CQ30" s="1"/>
  <c r="CQ45" s="1"/>
  <c r="CQ60" s="1"/>
  <c r="CQ75" s="1"/>
  <c r="CQ90" s="1"/>
  <c r="CQ105" s="1"/>
  <c r="AP45"/>
  <c r="BQ30"/>
  <c r="CR30" s="1"/>
  <c r="CR45" s="1"/>
  <c r="CR60" s="1"/>
  <c r="CR75" s="1"/>
  <c r="CR90" s="1"/>
  <c r="CR105" s="1"/>
  <c r="U127" i="193"/>
  <c r="T123"/>
  <c r="U123"/>
  <c r="U128"/>
  <c r="V123"/>
  <c r="T126"/>
  <c r="U192" i="184"/>
  <c r="BO90" i="158"/>
  <c r="AN105"/>
  <c r="BO105" s="1"/>
  <c r="AG90"/>
  <c r="BH75"/>
  <c r="BR30"/>
  <c r="CS30" s="1"/>
  <c r="CS45" s="1"/>
  <c r="CS60" s="1"/>
  <c r="CS75" s="1"/>
  <c r="CS90" s="1"/>
  <c r="CS105" s="1"/>
  <c r="AQ45"/>
  <c r="AH90"/>
  <c r="BI75"/>
  <c r="BF75"/>
  <c r="AE90"/>
  <c r="BT75"/>
  <c r="AS90"/>
  <c r="U120" i="193"/>
  <c r="U122"/>
  <c r="V121"/>
  <c r="U195" i="184"/>
  <c r="U194"/>
  <c r="U193"/>
  <c r="V189"/>
  <c r="V190"/>
  <c r="V188"/>
  <c r="V186"/>
  <c r="V187"/>
  <c r="T120" i="193"/>
  <c r="T121"/>
  <c r="V128"/>
  <c r="V129"/>
  <c r="V127"/>
  <c r="V125"/>
  <c r="BK60" i="158" l="1"/>
  <c r="AJ75"/>
  <c r="BN75"/>
  <c r="AM90"/>
  <c r="AE105"/>
  <c r="BF105" s="1"/>
  <c r="BF90"/>
  <c r="BR45"/>
  <c r="AQ60"/>
  <c r="BG90"/>
  <c r="AF105"/>
  <c r="BG105" s="1"/>
  <c r="BL75"/>
  <c r="AK90"/>
  <c r="BT90"/>
  <c r="AS105"/>
  <c r="BT105" s="1"/>
  <c r="AP60"/>
  <c r="BQ45"/>
  <c r="BS45"/>
  <c r="AR60"/>
  <c r="BP45"/>
  <c r="AO60"/>
  <c r="AH105"/>
  <c r="BI105" s="1"/>
  <c r="BI90"/>
  <c r="BH90"/>
  <c r="AG105"/>
  <c r="BH105" s="1"/>
  <c r="BM75"/>
  <c r="AL90"/>
  <c r="BM90" l="1"/>
  <c r="AL105"/>
  <c r="BM105" s="1"/>
  <c r="BS60"/>
  <c r="AR75"/>
  <c r="BK75"/>
  <c r="AJ90"/>
  <c r="BQ60"/>
  <c r="AP75"/>
  <c r="BP60"/>
  <c r="AO75"/>
  <c r="BL90"/>
  <c r="AK105"/>
  <c r="BL105" s="1"/>
  <c r="BR60"/>
  <c r="AQ75"/>
  <c r="BN90"/>
  <c r="AM105"/>
  <c r="BN105" s="1"/>
  <c r="Q56" i="224"/>
  <c r="P56"/>
  <c r="O56"/>
  <c r="N56"/>
  <c r="M56"/>
  <c r="L56"/>
  <c r="J84" i="225"/>
  <c r="K84"/>
  <c r="J85"/>
  <c r="K85"/>
  <c r="J86"/>
  <c r="K86"/>
  <c r="J87"/>
  <c r="K87"/>
  <c r="J88"/>
  <c r="K88"/>
  <c r="J89"/>
  <c r="K89"/>
  <c r="J90"/>
  <c r="K90"/>
  <c r="J91"/>
  <c r="K91"/>
  <c r="J92"/>
  <c r="K92"/>
  <c r="J93"/>
  <c r="K93"/>
  <c r="G84"/>
  <c r="H84"/>
  <c r="G85"/>
  <c r="H85"/>
  <c r="G86"/>
  <c r="H86"/>
  <c r="G87"/>
  <c r="H87"/>
  <c r="G88"/>
  <c r="H88"/>
  <c r="G89"/>
  <c r="H89"/>
  <c r="G90"/>
  <c r="H90"/>
  <c r="G91"/>
  <c r="H91"/>
  <c r="G92"/>
  <c r="H92"/>
  <c r="G93"/>
  <c r="H93"/>
  <c r="D84"/>
  <c r="E84"/>
  <c r="D85"/>
  <c r="E85"/>
  <c r="D86"/>
  <c r="E86"/>
  <c r="D87"/>
  <c r="E87"/>
  <c r="D88"/>
  <c r="E88"/>
  <c r="D89"/>
  <c r="E89"/>
  <c r="D90"/>
  <c r="E90"/>
  <c r="D91"/>
  <c r="E91"/>
  <c r="D92"/>
  <c r="E92"/>
  <c r="D93"/>
  <c r="E93"/>
  <c r="K83"/>
  <c r="J83"/>
  <c r="H83"/>
  <c r="G83"/>
  <c r="E83"/>
  <c r="D83"/>
  <c r="I84"/>
  <c r="I85"/>
  <c r="I86"/>
  <c r="I87"/>
  <c r="I88"/>
  <c r="I89"/>
  <c r="I90"/>
  <c r="I91"/>
  <c r="I92"/>
  <c r="I93"/>
  <c r="F84"/>
  <c r="F85"/>
  <c r="F86"/>
  <c r="F87"/>
  <c r="F88"/>
  <c r="F89"/>
  <c r="F90"/>
  <c r="F91"/>
  <c r="F92"/>
  <c r="F93"/>
  <c r="C84"/>
  <c r="C85"/>
  <c r="C86"/>
  <c r="C87"/>
  <c r="C88"/>
  <c r="C89"/>
  <c r="C90"/>
  <c r="C91"/>
  <c r="C92"/>
  <c r="C93"/>
  <c r="I83"/>
  <c r="F83"/>
  <c r="C83"/>
  <c r="C73"/>
  <c r="C80" s="1"/>
  <c r="G48"/>
  <c r="D32"/>
  <c r="F32" s="1"/>
  <c r="E31"/>
  <c r="D31"/>
  <c r="E30"/>
  <c r="D30"/>
  <c r="E29"/>
  <c r="D29"/>
  <c r="E28"/>
  <c r="D28"/>
  <c r="D23"/>
  <c r="G21"/>
  <c r="I21" s="1"/>
  <c r="K21" s="1"/>
  <c r="L21" s="1"/>
  <c r="M21" s="1"/>
  <c r="F21"/>
  <c r="F20"/>
  <c r="G20" s="1"/>
  <c r="I20" s="1"/>
  <c r="K20" s="1"/>
  <c r="L20" s="1"/>
  <c r="M20" s="1"/>
  <c r="G19"/>
  <c r="I19" s="1"/>
  <c r="K19" s="1"/>
  <c r="L19" s="1"/>
  <c r="M19" s="1"/>
  <c r="F19"/>
  <c r="F18"/>
  <c r="G18" s="1"/>
  <c r="I18" s="1"/>
  <c r="K18" s="1"/>
  <c r="L18" s="1"/>
  <c r="BR75" i="158" l="1"/>
  <c r="AQ90"/>
  <c r="D33" i="225"/>
  <c r="F33" s="1"/>
  <c r="F30"/>
  <c r="G30" s="1"/>
  <c r="D40" s="1"/>
  <c r="F40" s="1"/>
  <c r="AO90" i="158"/>
  <c r="BP75"/>
  <c r="BK90"/>
  <c r="AJ105"/>
  <c r="BK105" s="1"/>
  <c r="BQ75"/>
  <c r="AP90"/>
  <c r="BS75"/>
  <c r="AR90"/>
  <c r="F29" i="225"/>
  <c r="G29" s="1"/>
  <c r="F31"/>
  <c r="G31" s="1"/>
  <c r="D41" s="1"/>
  <c r="F41" s="1"/>
  <c r="L23"/>
  <c r="M23" s="1"/>
  <c r="C10" s="1"/>
  <c r="M18"/>
  <c r="D47"/>
  <c r="F47" s="1"/>
  <c r="H47" s="1"/>
  <c r="D39"/>
  <c r="F39" s="1"/>
  <c r="D48"/>
  <c r="F48" s="1"/>
  <c r="H48" s="1"/>
  <c r="D49"/>
  <c r="F49" s="1"/>
  <c r="H49" s="1"/>
  <c r="F28"/>
  <c r="G28" s="1"/>
  <c r="AP105" i="158" l="1"/>
  <c r="BQ105" s="1"/>
  <c r="BQ90"/>
  <c r="BR90"/>
  <c r="AQ105"/>
  <c r="BR105" s="1"/>
  <c r="BS90"/>
  <c r="AR105"/>
  <c r="BS105" s="1"/>
  <c r="BP90"/>
  <c r="AO105"/>
  <c r="BP105" s="1"/>
  <c r="D46" i="225"/>
  <c r="F46" s="1"/>
  <c r="H46" s="1"/>
  <c r="C12" s="1"/>
  <c r="D38"/>
  <c r="F38" s="1"/>
  <c r="C11" s="1"/>
  <c r="I56" i="224" l="1"/>
  <c r="H56"/>
  <c r="G56"/>
  <c r="F56"/>
  <c r="E56"/>
  <c r="D56"/>
  <c r="E17" l="1"/>
  <c r="D14"/>
  <c r="E13"/>
  <c r="E15" s="1"/>
  <c r="D13"/>
  <c r="D15" s="1"/>
  <c r="F15" s="1"/>
  <c r="D243" i="158"/>
  <c r="D205"/>
  <c r="D116"/>
  <c r="D101"/>
  <c r="D86"/>
  <c r="D71"/>
  <c r="D56"/>
  <c r="L280" i="184"/>
  <c r="K280"/>
  <c r="J280"/>
  <c r="I280"/>
  <c r="H280"/>
  <c r="G280"/>
  <c r="F13" i="224" l="1"/>
  <c r="Y205" i="158"/>
  <c r="Y204"/>
  <c r="Y203"/>
  <c r="Y202"/>
  <c r="Y201"/>
  <c r="Y200"/>
  <c r="Y199"/>
  <c r="Y198"/>
  <c r="Y197"/>
  <c r="Y196"/>
  <c r="Y195"/>
  <c r="R205"/>
  <c r="R204"/>
  <c r="R203"/>
  <c r="R202"/>
  <c r="R201"/>
  <c r="R200"/>
  <c r="R199"/>
  <c r="R198"/>
  <c r="R197"/>
  <c r="R196"/>
  <c r="R195"/>
  <c r="K196"/>
  <c r="K197"/>
  <c r="K198"/>
  <c r="K199"/>
  <c r="K200"/>
  <c r="K201"/>
  <c r="K202"/>
  <c r="K203"/>
  <c r="K204"/>
  <c r="K205"/>
  <c r="K195"/>
  <c r="D328" i="223"/>
  <c r="D327"/>
  <c r="I325"/>
  <c r="H325"/>
  <c r="G325"/>
  <c r="F325"/>
  <c r="E325"/>
  <c r="D325"/>
  <c r="I324"/>
  <c r="H324"/>
  <c r="G324"/>
  <c r="F324"/>
  <c r="E324"/>
  <c r="D324"/>
  <c r="I323"/>
  <c r="H323"/>
  <c r="G323"/>
  <c r="F323"/>
  <c r="E323"/>
  <c r="D323"/>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W315"/>
  <c r="V315"/>
  <c r="U315"/>
  <c r="T315"/>
  <c r="S315"/>
  <c r="R315"/>
  <c r="Q315"/>
  <c r="P315"/>
  <c r="O315"/>
  <c r="N315"/>
  <c r="M315"/>
  <c r="L315"/>
  <c r="K315"/>
  <c r="J315"/>
  <c r="I315"/>
  <c r="H315"/>
  <c r="G315"/>
  <c r="F315"/>
  <c r="E315"/>
  <c r="W314"/>
  <c r="V314"/>
  <c r="U314"/>
  <c r="T314"/>
  <c r="S314"/>
  <c r="R314"/>
  <c r="Q314"/>
  <c r="P314"/>
  <c r="O314"/>
  <c r="N314"/>
  <c r="M314"/>
  <c r="L314"/>
  <c r="K314"/>
  <c r="J314"/>
  <c r="I314"/>
  <c r="H314"/>
  <c r="G314"/>
  <c r="F314"/>
  <c r="E314"/>
  <c r="X295"/>
  <c r="X314" s="1"/>
  <c r="W294"/>
  <c r="W313" s="1"/>
  <c r="V294"/>
  <c r="V313" s="1"/>
  <c r="U294"/>
  <c r="U313" s="1"/>
  <c r="T294"/>
  <c r="T313" s="1"/>
  <c r="S294"/>
  <c r="S313" s="1"/>
  <c r="R294"/>
  <c r="R313" s="1"/>
  <c r="Q294"/>
  <c r="Q313" s="1"/>
  <c r="P294"/>
  <c r="P313" s="1"/>
  <c r="O294"/>
  <c r="O313" s="1"/>
  <c r="N294"/>
  <c r="N313" s="1"/>
  <c r="M294"/>
  <c r="M313" s="1"/>
  <c r="L294"/>
  <c r="L313" s="1"/>
  <c r="K294"/>
  <c r="K313" s="1"/>
  <c r="J294"/>
  <c r="J313" s="1"/>
  <c r="I294"/>
  <c r="I313" s="1"/>
  <c r="H294"/>
  <c r="H313" s="1"/>
  <c r="G294"/>
  <c r="G313" s="1"/>
  <c r="F294"/>
  <c r="F313" s="1"/>
  <c r="E294"/>
  <c r="E313" s="1"/>
  <c r="D294"/>
  <c r="D313" s="1"/>
  <c r="E284"/>
  <c r="F284" s="1"/>
  <c r="G284" s="1"/>
  <c r="H284" s="1"/>
  <c r="I284" s="1"/>
  <c r="J284" s="1"/>
  <c r="K284" s="1"/>
  <c r="L284" s="1"/>
  <c r="M284" s="1"/>
  <c r="N284" s="1"/>
  <c r="O284" s="1"/>
  <c r="P284" s="1"/>
  <c r="Q284" s="1"/>
  <c r="R284" s="1"/>
  <c r="S284" s="1"/>
  <c r="T284" s="1"/>
  <c r="U284" s="1"/>
  <c r="V284" s="1"/>
  <c r="W284" s="1"/>
  <c r="C281"/>
  <c r="C280"/>
  <c r="C279"/>
  <c r="C278"/>
  <c r="C277"/>
  <c r="C276"/>
  <c r="C273"/>
  <c r="C272"/>
  <c r="C271"/>
  <c r="C270"/>
  <c r="C269"/>
  <c r="C268"/>
  <c r="C265"/>
  <c r="C264"/>
  <c r="C263"/>
  <c r="C262"/>
  <c r="C261"/>
  <c r="C260"/>
  <c r="C259"/>
  <c r="C258"/>
  <c r="C257"/>
  <c r="C256"/>
  <c r="C255"/>
  <c r="C254"/>
  <c r="D14"/>
  <c r="C7"/>
  <c r="C4"/>
  <c r="C3"/>
  <c r="D314" l="1"/>
  <c r="X294"/>
  <c r="X313" s="1"/>
  <c r="D328" i="220"/>
  <c r="D327"/>
  <c r="I325"/>
  <c r="H325"/>
  <c r="G325"/>
  <c r="F325"/>
  <c r="E325"/>
  <c r="D325"/>
  <c r="I324"/>
  <c r="H324"/>
  <c r="G324"/>
  <c r="F324"/>
  <c r="E324"/>
  <c r="I323"/>
  <c r="H323"/>
  <c r="G323"/>
  <c r="F323"/>
  <c r="E323"/>
  <c r="D323"/>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D324"/>
  <c r="R15" i="193"/>
  <c r="F26" s="1"/>
  <c r="G42" i="184"/>
  <c r="AM53" s="1"/>
  <c r="BM50" s="1"/>
  <c r="BM53" s="1"/>
  <c r="L558" l="1"/>
  <c r="K558"/>
  <c r="J558"/>
  <c r="I558"/>
  <c r="H558"/>
  <c r="G558"/>
  <c r="H120" i="221"/>
  <c r="H2110"/>
  <c r="I2110" s="1"/>
  <c r="J2110" s="1"/>
  <c r="H2109"/>
  <c r="I2109" s="1"/>
  <c r="J2109" s="1"/>
  <c r="H2108"/>
  <c r="I2108" s="1"/>
  <c r="J2108" s="1"/>
  <c r="J2107"/>
  <c r="I2107"/>
  <c r="H2107"/>
  <c r="G2107"/>
  <c r="G2110" s="1"/>
  <c r="J2106"/>
  <c r="I2106"/>
  <c r="H2106"/>
  <c r="G2106"/>
  <c r="G2109" s="1"/>
  <c r="J2105"/>
  <c r="I2105"/>
  <c r="H2105"/>
  <c r="G2105"/>
  <c r="G2108" s="1"/>
  <c r="J2102"/>
  <c r="I2102"/>
  <c r="H2102"/>
  <c r="I1750"/>
  <c r="G1718"/>
  <c r="I1703"/>
  <c r="I1656"/>
  <c r="I1609"/>
  <c r="M1581"/>
  <c r="AA1597" s="1"/>
  <c r="L1581"/>
  <c r="Q1597" s="1"/>
  <c r="K1581"/>
  <c r="H1597" s="1"/>
  <c r="I1562"/>
  <c r="I1515"/>
  <c r="I1486"/>
  <c r="I1533" s="1"/>
  <c r="I1580" s="1"/>
  <c r="I1627" s="1"/>
  <c r="I1674" s="1"/>
  <c r="I1721" s="1"/>
  <c r="H1486"/>
  <c r="H1533" s="1"/>
  <c r="H1580" s="1"/>
  <c r="H1627" s="1"/>
  <c r="H1674" s="1"/>
  <c r="H1721" s="1"/>
  <c r="I1468"/>
  <c r="G1436"/>
  <c r="I1421"/>
  <c r="I1374"/>
  <c r="I1327"/>
  <c r="I1280"/>
  <c r="I1233"/>
  <c r="I1204"/>
  <c r="I1251" s="1"/>
  <c r="I1298" s="1"/>
  <c r="I1345" s="1"/>
  <c r="I1392" s="1"/>
  <c r="I1439" s="1"/>
  <c r="H1204"/>
  <c r="H1251" s="1"/>
  <c r="H1298" s="1"/>
  <c r="H1345" s="1"/>
  <c r="H1392" s="1"/>
  <c r="H1439" s="1"/>
  <c r="I1186"/>
  <c r="G1154"/>
  <c r="I1139"/>
  <c r="I1092"/>
  <c r="I1045"/>
  <c r="I998"/>
  <c r="I951"/>
  <c r="G904"/>
  <c r="M694"/>
  <c r="L694"/>
  <c r="K694"/>
  <c r="K693" s="1"/>
  <c r="K692" s="1"/>
  <c r="K691" s="1"/>
  <c r="K690" s="1"/>
  <c r="K689" s="1"/>
  <c r="K688" s="1"/>
  <c r="K687" s="1"/>
  <c r="K686" s="1"/>
  <c r="K685" s="1"/>
  <c r="K684" s="1"/>
  <c r="J694"/>
  <c r="J693" s="1"/>
  <c r="J692" s="1"/>
  <c r="J691" s="1"/>
  <c r="J690" s="1"/>
  <c r="J689" s="1"/>
  <c r="J688" s="1"/>
  <c r="J687" s="1"/>
  <c r="J686" s="1"/>
  <c r="J685" s="1"/>
  <c r="J684" s="1"/>
  <c r="I694"/>
  <c r="H694"/>
  <c r="M693"/>
  <c r="M692" s="1"/>
  <c r="M691" s="1"/>
  <c r="M690" s="1"/>
  <c r="M689" s="1"/>
  <c r="M688" s="1"/>
  <c r="M687" s="1"/>
  <c r="M686" s="1"/>
  <c r="M685" s="1"/>
  <c r="M684" s="1"/>
  <c r="L693"/>
  <c r="L692" s="1"/>
  <c r="L691" s="1"/>
  <c r="L690" s="1"/>
  <c r="L689" s="1"/>
  <c r="L688" s="1"/>
  <c r="L687" s="1"/>
  <c r="L686" s="1"/>
  <c r="L685" s="1"/>
  <c r="L684" s="1"/>
  <c r="I693"/>
  <c r="I692" s="1"/>
  <c r="I691" s="1"/>
  <c r="I690" s="1"/>
  <c r="I689" s="1"/>
  <c r="I688" s="1"/>
  <c r="I687" s="1"/>
  <c r="I686" s="1"/>
  <c r="I685" s="1"/>
  <c r="I684" s="1"/>
  <c r="H693"/>
  <c r="H692" s="1"/>
  <c r="H691" s="1"/>
  <c r="H690" s="1"/>
  <c r="H689" s="1"/>
  <c r="H688" s="1"/>
  <c r="H687" s="1"/>
  <c r="H686" s="1"/>
  <c r="H685" s="1"/>
  <c r="H684" s="1"/>
  <c r="U683"/>
  <c r="AC683" s="1"/>
  <c r="T683"/>
  <c r="AB683" s="1"/>
  <c r="M663"/>
  <c r="AA679" s="1"/>
  <c r="W248" i="223" s="1"/>
  <c r="L663" i="221"/>
  <c r="Q679" s="1"/>
  <c r="M248" i="223" s="1"/>
  <c r="K663" i="221"/>
  <c r="H679" s="1"/>
  <c r="D248" i="223" s="1"/>
  <c r="H663" i="221"/>
  <c r="M662"/>
  <c r="AA678" s="1"/>
  <c r="L662"/>
  <c r="Q678" s="1"/>
  <c r="K662"/>
  <c r="H678" s="1"/>
  <c r="H662"/>
  <c r="M661"/>
  <c r="AA677" s="1"/>
  <c r="L661"/>
  <c r="Q677" s="1"/>
  <c r="K661"/>
  <c r="H677" s="1"/>
  <c r="H661"/>
  <c r="M660"/>
  <c r="AA676" s="1"/>
  <c r="L660"/>
  <c r="Q676" s="1"/>
  <c r="K660"/>
  <c r="H676" s="1"/>
  <c r="H660"/>
  <c r="M659"/>
  <c r="AA675" s="1"/>
  <c r="L659"/>
  <c r="K659"/>
  <c r="H675" s="1"/>
  <c r="H659"/>
  <c r="M658"/>
  <c r="AA674" s="1"/>
  <c r="L658"/>
  <c r="K658"/>
  <c r="H674" s="1"/>
  <c r="H658"/>
  <c r="M657"/>
  <c r="AA673" s="1"/>
  <c r="L657"/>
  <c r="K657"/>
  <c r="H673" s="1"/>
  <c r="H657"/>
  <c r="M656"/>
  <c r="AA672" s="1"/>
  <c r="L656"/>
  <c r="K656"/>
  <c r="H672" s="1"/>
  <c r="H656"/>
  <c r="M655"/>
  <c r="AA671" s="1"/>
  <c r="L655"/>
  <c r="K655"/>
  <c r="H671" s="1"/>
  <c r="H655"/>
  <c r="M654"/>
  <c r="AA670" s="1"/>
  <c r="L654"/>
  <c r="K654"/>
  <c r="H670" s="1"/>
  <c r="H654"/>
  <c r="M653"/>
  <c r="AA669" s="1"/>
  <c r="L653"/>
  <c r="K653"/>
  <c r="H669" s="1"/>
  <c r="H653"/>
  <c r="G634"/>
  <c r="M630"/>
  <c r="AA646" s="1"/>
  <c r="L630"/>
  <c r="K630"/>
  <c r="H646" s="1"/>
  <c r="M629"/>
  <c r="L629"/>
  <c r="Q645" s="1"/>
  <c r="K629"/>
  <c r="M628"/>
  <c r="V628" s="1"/>
  <c r="L628"/>
  <c r="K628"/>
  <c r="H644" s="1"/>
  <c r="M627"/>
  <c r="L627"/>
  <c r="Q643" s="1"/>
  <c r="K627"/>
  <c r="H643" s="1"/>
  <c r="M626"/>
  <c r="AA642" s="1"/>
  <c r="L626"/>
  <c r="K626"/>
  <c r="H642" s="1"/>
  <c r="M625"/>
  <c r="L625"/>
  <c r="Q641" s="1"/>
  <c r="K625"/>
  <c r="M624"/>
  <c r="V624" s="1"/>
  <c r="L624"/>
  <c r="K624"/>
  <c r="H640" s="1"/>
  <c r="M623"/>
  <c r="L623"/>
  <c r="Q639" s="1"/>
  <c r="K623"/>
  <c r="H639" s="1"/>
  <c r="M622"/>
  <c r="AA638" s="1"/>
  <c r="L622"/>
  <c r="K622"/>
  <c r="H638" s="1"/>
  <c r="M621"/>
  <c r="L621"/>
  <c r="Q637" s="1"/>
  <c r="K621"/>
  <c r="M620"/>
  <c r="V620" s="1"/>
  <c r="L620"/>
  <c r="K620"/>
  <c r="H636" s="1"/>
  <c r="G616"/>
  <c r="M597"/>
  <c r="V597" s="1"/>
  <c r="L597"/>
  <c r="Q613" s="1"/>
  <c r="K597"/>
  <c r="M596"/>
  <c r="AA612" s="1"/>
  <c r="L596"/>
  <c r="K596"/>
  <c r="H612" s="1"/>
  <c r="M595"/>
  <c r="V595" s="1"/>
  <c r="L595"/>
  <c r="Q611" s="1"/>
  <c r="K595"/>
  <c r="M594"/>
  <c r="AA610" s="1"/>
  <c r="L594"/>
  <c r="K594"/>
  <c r="H610" s="1"/>
  <c r="M593"/>
  <c r="V593" s="1"/>
  <c r="L593"/>
  <c r="Q609" s="1"/>
  <c r="K593"/>
  <c r="M592"/>
  <c r="AA608" s="1"/>
  <c r="L592"/>
  <c r="K592"/>
  <c r="H608" s="1"/>
  <c r="M591"/>
  <c r="V591" s="1"/>
  <c r="L591"/>
  <c r="Q607" s="1"/>
  <c r="K591"/>
  <c r="M590"/>
  <c r="AA606" s="1"/>
  <c r="L590"/>
  <c r="K590"/>
  <c r="H606" s="1"/>
  <c r="M589"/>
  <c r="V589" s="1"/>
  <c r="L589"/>
  <c r="Q605" s="1"/>
  <c r="K589"/>
  <c r="M588"/>
  <c r="AA604" s="1"/>
  <c r="L588"/>
  <c r="K588"/>
  <c r="H604" s="1"/>
  <c r="M587"/>
  <c r="V587" s="1"/>
  <c r="L587"/>
  <c r="Q603" s="1"/>
  <c r="K587"/>
  <c r="M564"/>
  <c r="V564" s="1"/>
  <c r="L564"/>
  <c r="Q580" s="1"/>
  <c r="K564"/>
  <c r="M563"/>
  <c r="AA579" s="1"/>
  <c r="L563"/>
  <c r="K563"/>
  <c r="H579" s="1"/>
  <c r="M562"/>
  <c r="V562" s="1"/>
  <c r="L562"/>
  <c r="Q578" s="1"/>
  <c r="K562"/>
  <c r="M561"/>
  <c r="AA577" s="1"/>
  <c r="L561"/>
  <c r="K561"/>
  <c r="H577" s="1"/>
  <c r="M560"/>
  <c r="V560" s="1"/>
  <c r="L560"/>
  <c r="Q576" s="1"/>
  <c r="K560"/>
  <c r="M559"/>
  <c r="AA575" s="1"/>
  <c r="L559"/>
  <c r="K559"/>
  <c r="H575" s="1"/>
  <c r="M558"/>
  <c r="V558" s="1"/>
  <c r="L558"/>
  <c r="Q574" s="1"/>
  <c r="K558"/>
  <c r="M557"/>
  <c r="AA573" s="1"/>
  <c r="L557"/>
  <c r="K557"/>
  <c r="H573" s="1"/>
  <c r="M556"/>
  <c r="V556" s="1"/>
  <c r="L556"/>
  <c r="Q572" s="1"/>
  <c r="K556"/>
  <c r="M555"/>
  <c r="AA571" s="1"/>
  <c r="L555"/>
  <c r="K555"/>
  <c r="H571" s="1"/>
  <c r="M554"/>
  <c r="V554" s="1"/>
  <c r="L554"/>
  <c r="Q570" s="1"/>
  <c r="K554"/>
  <c r="M531"/>
  <c r="V531" s="1"/>
  <c r="L531"/>
  <c r="Q547" s="1"/>
  <c r="K531"/>
  <c r="M530"/>
  <c r="AA546" s="1"/>
  <c r="L530"/>
  <c r="K530"/>
  <c r="H546" s="1"/>
  <c r="M529"/>
  <c r="V529" s="1"/>
  <c r="L529"/>
  <c r="Q545" s="1"/>
  <c r="K529"/>
  <c r="M528"/>
  <c r="AA544" s="1"/>
  <c r="L528"/>
  <c r="K528"/>
  <c r="H544" s="1"/>
  <c r="M527"/>
  <c r="V527" s="1"/>
  <c r="L527"/>
  <c r="Q543" s="1"/>
  <c r="K527"/>
  <c r="M526"/>
  <c r="AA542" s="1"/>
  <c r="L526"/>
  <c r="K526"/>
  <c r="H542" s="1"/>
  <c r="M525"/>
  <c r="V525" s="1"/>
  <c r="L525"/>
  <c r="Q541" s="1"/>
  <c r="K525"/>
  <c r="M524"/>
  <c r="AA540" s="1"/>
  <c r="L524"/>
  <c r="K524"/>
  <c r="H540" s="1"/>
  <c r="M523"/>
  <c r="V523" s="1"/>
  <c r="L523"/>
  <c r="Q539" s="1"/>
  <c r="K523"/>
  <c r="M522"/>
  <c r="AA538" s="1"/>
  <c r="L522"/>
  <c r="K522"/>
  <c r="H538" s="1"/>
  <c r="M521"/>
  <c r="V521" s="1"/>
  <c r="L521"/>
  <c r="Q537" s="1"/>
  <c r="K521"/>
  <c r="M498"/>
  <c r="V498" s="1"/>
  <c r="L498"/>
  <c r="Q514" s="1"/>
  <c r="K498"/>
  <c r="M497"/>
  <c r="AA513" s="1"/>
  <c r="L497"/>
  <c r="K497"/>
  <c r="H513" s="1"/>
  <c r="M496"/>
  <c r="V496" s="1"/>
  <c r="L496"/>
  <c r="Q512" s="1"/>
  <c r="K496"/>
  <c r="M495"/>
  <c r="AA511" s="1"/>
  <c r="L495"/>
  <c r="K495"/>
  <c r="H511" s="1"/>
  <c r="M494"/>
  <c r="V494" s="1"/>
  <c r="L494"/>
  <c r="U494" s="1"/>
  <c r="K494"/>
  <c r="M493"/>
  <c r="AA509" s="1"/>
  <c r="L493"/>
  <c r="K493"/>
  <c r="H509" s="1"/>
  <c r="M492"/>
  <c r="V492" s="1"/>
  <c r="L492"/>
  <c r="Q508" s="1"/>
  <c r="K492"/>
  <c r="M491"/>
  <c r="AA507" s="1"/>
  <c r="L491"/>
  <c r="K491"/>
  <c r="H507" s="1"/>
  <c r="M490"/>
  <c r="V490" s="1"/>
  <c r="L490"/>
  <c r="U490" s="1"/>
  <c r="K490"/>
  <c r="M489"/>
  <c r="AA505" s="1"/>
  <c r="L489"/>
  <c r="K489"/>
  <c r="H505" s="1"/>
  <c r="M488"/>
  <c r="V488" s="1"/>
  <c r="L488"/>
  <c r="Q504" s="1"/>
  <c r="K488"/>
  <c r="M465"/>
  <c r="AA481" s="1"/>
  <c r="L465"/>
  <c r="K465"/>
  <c r="H481" s="1"/>
  <c r="M464"/>
  <c r="AA480" s="1"/>
  <c r="L464"/>
  <c r="Q480" s="1"/>
  <c r="K464"/>
  <c r="T464" s="1"/>
  <c r="M463"/>
  <c r="V463" s="1"/>
  <c r="L463"/>
  <c r="K463"/>
  <c r="H479" s="1"/>
  <c r="M462"/>
  <c r="AA478" s="1"/>
  <c r="L462"/>
  <c r="Q478" s="1"/>
  <c r="K462"/>
  <c r="T462" s="1"/>
  <c r="M461"/>
  <c r="V461" s="1"/>
  <c r="L461"/>
  <c r="K461"/>
  <c r="H477" s="1"/>
  <c r="M460"/>
  <c r="AA476" s="1"/>
  <c r="L460"/>
  <c r="Q476" s="1"/>
  <c r="K460"/>
  <c r="T460" s="1"/>
  <c r="M459"/>
  <c r="V459" s="1"/>
  <c r="L459"/>
  <c r="K459"/>
  <c r="H475" s="1"/>
  <c r="M458"/>
  <c r="AA474" s="1"/>
  <c r="L458"/>
  <c r="Q474" s="1"/>
  <c r="K458"/>
  <c r="T458" s="1"/>
  <c r="M457"/>
  <c r="V457" s="1"/>
  <c r="L457"/>
  <c r="K457"/>
  <c r="H473" s="1"/>
  <c r="M456"/>
  <c r="AA472" s="1"/>
  <c r="L456"/>
  <c r="Q472" s="1"/>
  <c r="K456"/>
  <c r="T456" s="1"/>
  <c r="M455"/>
  <c r="V455" s="1"/>
  <c r="L455"/>
  <c r="K455"/>
  <c r="H471" s="1"/>
  <c r="G436"/>
  <c r="M418"/>
  <c r="V418" s="1"/>
  <c r="L418"/>
  <c r="K418"/>
  <c r="H434" s="1"/>
  <c r="M417"/>
  <c r="AA433" s="1"/>
  <c r="L417"/>
  <c r="Q433" s="1"/>
  <c r="K417"/>
  <c r="T417" s="1"/>
  <c r="M416"/>
  <c r="V416" s="1"/>
  <c r="L416"/>
  <c r="K416"/>
  <c r="H432" s="1"/>
  <c r="M415"/>
  <c r="AA431" s="1"/>
  <c r="L415"/>
  <c r="Q431" s="1"/>
  <c r="K415"/>
  <c r="T415" s="1"/>
  <c r="M414"/>
  <c r="V414" s="1"/>
  <c r="L414"/>
  <c r="K414"/>
  <c r="H430" s="1"/>
  <c r="M413"/>
  <c r="AA429" s="1"/>
  <c r="L413"/>
  <c r="Q429" s="1"/>
  <c r="K413"/>
  <c r="T413" s="1"/>
  <c r="M412"/>
  <c r="V412" s="1"/>
  <c r="L412"/>
  <c r="K412"/>
  <c r="H428" s="1"/>
  <c r="M411"/>
  <c r="AA427" s="1"/>
  <c r="L411"/>
  <c r="Q427" s="1"/>
  <c r="K411"/>
  <c r="T411" s="1"/>
  <c r="M410"/>
  <c r="V410" s="1"/>
  <c r="L410"/>
  <c r="K410"/>
  <c r="H426" s="1"/>
  <c r="M409"/>
  <c r="AA425" s="1"/>
  <c r="L409"/>
  <c r="Q425" s="1"/>
  <c r="K409"/>
  <c r="T409" s="1"/>
  <c r="M408"/>
  <c r="V408" s="1"/>
  <c r="L408"/>
  <c r="K408"/>
  <c r="H424" s="1"/>
  <c r="G404"/>
  <c r="M371"/>
  <c r="V371" s="1"/>
  <c r="L371"/>
  <c r="K371"/>
  <c r="H387" s="1"/>
  <c r="M370"/>
  <c r="AA386" s="1"/>
  <c r="L370"/>
  <c r="Q386" s="1"/>
  <c r="K370"/>
  <c r="T370" s="1"/>
  <c r="M369"/>
  <c r="V369" s="1"/>
  <c r="L369"/>
  <c r="K369"/>
  <c r="H385" s="1"/>
  <c r="M368"/>
  <c r="AA384" s="1"/>
  <c r="L368"/>
  <c r="Q384" s="1"/>
  <c r="K368"/>
  <c r="T368" s="1"/>
  <c r="M367"/>
  <c r="V367" s="1"/>
  <c r="L367"/>
  <c r="K367"/>
  <c r="H383" s="1"/>
  <c r="M366"/>
  <c r="AA382" s="1"/>
  <c r="L366"/>
  <c r="Q382" s="1"/>
  <c r="K366"/>
  <c r="T366" s="1"/>
  <c r="M365"/>
  <c r="V365" s="1"/>
  <c r="L365"/>
  <c r="K365"/>
  <c r="H381" s="1"/>
  <c r="M364"/>
  <c r="AA380" s="1"/>
  <c r="L364"/>
  <c r="Q380" s="1"/>
  <c r="K364"/>
  <c r="T364" s="1"/>
  <c r="M363"/>
  <c r="V363" s="1"/>
  <c r="L363"/>
  <c r="K363"/>
  <c r="H379" s="1"/>
  <c r="M362"/>
  <c r="AA378" s="1"/>
  <c r="L362"/>
  <c r="Q378" s="1"/>
  <c r="K362"/>
  <c r="T362" s="1"/>
  <c r="M361"/>
  <c r="V361" s="1"/>
  <c r="L361"/>
  <c r="K361"/>
  <c r="H377" s="1"/>
  <c r="M324"/>
  <c r="AA340" s="1"/>
  <c r="L324"/>
  <c r="Q340" s="1"/>
  <c r="K324"/>
  <c r="T324" s="1"/>
  <c r="M323"/>
  <c r="V323" s="1"/>
  <c r="L323"/>
  <c r="K323"/>
  <c r="H339" s="1"/>
  <c r="M322"/>
  <c r="AA338" s="1"/>
  <c r="L322"/>
  <c r="Q338" s="1"/>
  <c r="K322"/>
  <c r="T322" s="1"/>
  <c r="M321"/>
  <c r="V321" s="1"/>
  <c r="L321"/>
  <c r="K321"/>
  <c r="H337" s="1"/>
  <c r="M320"/>
  <c r="AA336" s="1"/>
  <c r="L320"/>
  <c r="Q336" s="1"/>
  <c r="K320"/>
  <c r="T320" s="1"/>
  <c r="M319"/>
  <c r="V319" s="1"/>
  <c r="L319"/>
  <c r="K319"/>
  <c r="H335" s="1"/>
  <c r="M318"/>
  <c r="AA334" s="1"/>
  <c r="L318"/>
  <c r="Q334" s="1"/>
  <c r="K318"/>
  <c r="T318" s="1"/>
  <c r="M317"/>
  <c r="V317" s="1"/>
  <c r="L317"/>
  <c r="K317"/>
  <c r="H333" s="1"/>
  <c r="M316"/>
  <c r="AA332" s="1"/>
  <c r="L316"/>
  <c r="Q332" s="1"/>
  <c r="K316"/>
  <c r="T316" s="1"/>
  <c r="M315"/>
  <c r="V315" s="1"/>
  <c r="L315"/>
  <c r="K315"/>
  <c r="H331" s="1"/>
  <c r="M314"/>
  <c r="AA330" s="1"/>
  <c r="L314"/>
  <c r="Q330" s="1"/>
  <c r="K314"/>
  <c r="T314" s="1"/>
  <c r="M277"/>
  <c r="V277" s="1"/>
  <c r="L277"/>
  <c r="K277"/>
  <c r="H293" s="1"/>
  <c r="M276"/>
  <c r="AA292" s="1"/>
  <c r="L276"/>
  <c r="Q292" s="1"/>
  <c r="K276"/>
  <c r="T276" s="1"/>
  <c r="M275"/>
  <c r="V275" s="1"/>
  <c r="L275"/>
  <c r="K275"/>
  <c r="H291" s="1"/>
  <c r="M274"/>
  <c r="AA290" s="1"/>
  <c r="L274"/>
  <c r="Q290" s="1"/>
  <c r="K274"/>
  <c r="T274" s="1"/>
  <c r="M273"/>
  <c r="V273" s="1"/>
  <c r="L273"/>
  <c r="K273"/>
  <c r="H289" s="1"/>
  <c r="M272"/>
  <c r="AA288" s="1"/>
  <c r="L272"/>
  <c r="Q288" s="1"/>
  <c r="K272"/>
  <c r="T272" s="1"/>
  <c r="M271"/>
  <c r="V271" s="1"/>
  <c r="L271"/>
  <c r="K271"/>
  <c r="H287" s="1"/>
  <c r="M270"/>
  <c r="AA286" s="1"/>
  <c r="L270"/>
  <c r="Q286" s="1"/>
  <c r="K270"/>
  <c r="T270" s="1"/>
  <c r="M269"/>
  <c r="V269" s="1"/>
  <c r="L269"/>
  <c r="K269"/>
  <c r="H285" s="1"/>
  <c r="M268"/>
  <c r="AA284" s="1"/>
  <c r="L268"/>
  <c r="Q284" s="1"/>
  <c r="K268"/>
  <c r="T268" s="1"/>
  <c r="M267"/>
  <c r="V267" s="1"/>
  <c r="L267"/>
  <c r="K267"/>
  <c r="H283" s="1"/>
  <c r="M230"/>
  <c r="AA246" s="1"/>
  <c r="L230"/>
  <c r="Q246" s="1"/>
  <c r="K230"/>
  <c r="T230" s="1"/>
  <c r="M229"/>
  <c r="V229" s="1"/>
  <c r="L229"/>
  <c r="K229"/>
  <c r="H245" s="1"/>
  <c r="M228"/>
  <c r="AA244" s="1"/>
  <c r="L228"/>
  <c r="Q244" s="1"/>
  <c r="K228"/>
  <c r="T228" s="1"/>
  <c r="M227"/>
  <c r="V227" s="1"/>
  <c r="L227"/>
  <c r="K227"/>
  <c r="H243" s="1"/>
  <c r="M226"/>
  <c r="AA242" s="1"/>
  <c r="L226"/>
  <c r="Q242" s="1"/>
  <c r="K226"/>
  <c r="T226" s="1"/>
  <c r="M225"/>
  <c r="V225" s="1"/>
  <c r="L225"/>
  <c r="K225"/>
  <c r="H241" s="1"/>
  <c r="M224"/>
  <c r="AA240" s="1"/>
  <c r="L224"/>
  <c r="Q240" s="1"/>
  <c r="K224"/>
  <c r="T224" s="1"/>
  <c r="M223"/>
  <c r="V223" s="1"/>
  <c r="L223"/>
  <c r="K223"/>
  <c r="H239" s="1"/>
  <c r="M222"/>
  <c r="AA238" s="1"/>
  <c r="L222"/>
  <c r="Q238" s="1"/>
  <c r="K222"/>
  <c r="T222" s="1"/>
  <c r="M221"/>
  <c r="V221" s="1"/>
  <c r="L221"/>
  <c r="K221"/>
  <c r="H237" s="1"/>
  <c r="M220"/>
  <c r="AA236" s="1"/>
  <c r="L220"/>
  <c r="Q236" s="1"/>
  <c r="K220"/>
  <c r="T220" s="1"/>
  <c r="M183"/>
  <c r="V183" s="1"/>
  <c r="L183"/>
  <c r="K183"/>
  <c r="H199" s="1"/>
  <c r="M182"/>
  <c r="AA198" s="1"/>
  <c r="L182"/>
  <c r="Q198" s="1"/>
  <c r="K182"/>
  <c r="T182" s="1"/>
  <c r="M181"/>
  <c r="V181" s="1"/>
  <c r="L181"/>
  <c r="K181"/>
  <c r="H197" s="1"/>
  <c r="M180"/>
  <c r="AA196" s="1"/>
  <c r="L180"/>
  <c r="Q196" s="1"/>
  <c r="K180"/>
  <c r="T180" s="1"/>
  <c r="M179"/>
  <c r="V179" s="1"/>
  <c r="L179"/>
  <c r="K179"/>
  <c r="H195" s="1"/>
  <c r="M178"/>
  <c r="AA194" s="1"/>
  <c r="L178"/>
  <c r="Q194" s="1"/>
  <c r="K178"/>
  <c r="T178" s="1"/>
  <c r="M177"/>
  <c r="V177" s="1"/>
  <c r="L177"/>
  <c r="K177"/>
  <c r="H193" s="1"/>
  <c r="M176"/>
  <c r="AA192" s="1"/>
  <c r="L176"/>
  <c r="Q192" s="1"/>
  <c r="K176"/>
  <c r="T176" s="1"/>
  <c r="M175"/>
  <c r="V175" s="1"/>
  <c r="L175"/>
  <c r="K175"/>
  <c r="H191" s="1"/>
  <c r="M174"/>
  <c r="AA190" s="1"/>
  <c r="L174"/>
  <c r="Q190" s="1"/>
  <c r="K174"/>
  <c r="T174" s="1"/>
  <c r="M173"/>
  <c r="V173" s="1"/>
  <c r="L173"/>
  <c r="K173"/>
  <c r="H189" s="1"/>
  <c r="G100"/>
  <c r="G133" s="1"/>
  <c r="G166" s="1"/>
  <c r="G199" s="1"/>
  <c r="G213" s="1"/>
  <c r="G246" s="1"/>
  <c r="G260" s="1"/>
  <c r="G293" s="1"/>
  <c r="G307" s="1"/>
  <c r="G340" s="1"/>
  <c r="G354" s="1"/>
  <c r="G387" s="1"/>
  <c r="G401" s="1"/>
  <c r="G434" s="1"/>
  <c r="G448" s="1"/>
  <c r="M84"/>
  <c r="V84" s="1"/>
  <c r="L84"/>
  <c r="K84"/>
  <c r="H100" s="1"/>
  <c r="G84"/>
  <c r="G117" s="1"/>
  <c r="G150" s="1"/>
  <c r="G183" s="1"/>
  <c r="G230" s="1"/>
  <c r="G277" s="1"/>
  <c r="G324" s="1"/>
  <c r="G371" s="1"/>
  <c r="G418" s="1"/>
  <c r="M83"/>
  <c r="AA99" s="1"/>
  <c r="L83"/>
  <c r="Q99" s="1"/>
  <c r="K83"/>
  <c r="T83" s="1"/>
  <c r="M82"/>
  <c r="V82" s="1"/>
  <c r="L82"/>
  <c r="K82"/>
  <c r="H98" s="1"/>
  <c r="M81"/>
  <c r="AA97" s="1"/>
  <c r="L81"/>
  <c r="Q97" s="1"/>
  <c r="K81"/>
  <c r="M80"/>
  <c r="V80" s="1"/>
  <c r="L80"/>
  <c r="K80"/>
  <c r="H96" s="1"/>
  <c r="M79"/>
  <c r="AA95" s="1"/>
  <c r="L79"/>
  <c r="Q95" s="1"/>
  <c r="K79"/>
  <c r="T79" s="1"/>
  <c r="M78"/>
  <c r="V78" s="1"/>
  <c r="L78"/>
  <c r="K78"/>
  <c r="H94" s="1"/>
  <c r="M77"/>
  <c r="AA93" s="1"/>
  <c r="L77"/>
  <c r="Q93" s="1"/>
  <c r="K77"/>
  <c r="M76"/>
  <c r="V76" s="1"/>
  <c r="L76"/>
  <c r="K76"/>
  <c r="H92" s="1"/>
  <c r="M75"/>
  <c r="AA91" s="1"/>
  <c r="L75"/>
  <c r="Q91" s="1"/>
  <c r="K75"/>
  <c r="T75" s="1"/>
  <c r="M74"/>
  <c r="V74" s="1"/>
  <c r="L74"/>
  <c r="K74"/>
  <c r="H90" s="1"/>
  <c r="G57"/>
  <c r="G90" s="1"/>
  <c r="G123" s="1"/>
  <c r="G156" s="1"/>
  <c r="G189" s="1"/>
  <c r="G203" s="1"/>
  <c r="G236" s="1"/>
  <c r="G250" s="1"/>
  <c r="G283" s="1"/>
  <c r="G297" s="1"/>
  <c r="G330" s="1"/>
  <c r="G344" s="1"/>
  <c r="G377" s="1"/>
  <c r="G391" s="1"/>
  <c r="G424" s="1"/>
  <c r="G438" s="1"/>
  <c r="M51"/>
  <c r="AA67" s="1"/>
  <c r="L51"/>
  <c r="U51" s="1"/>
  <c r="K51"/>
  <c r="H67" s="1"/>
  <c r="M50"/>
  <c r="AA66" s="1"/>
  <c r="L50"/>
  <c r="U50" s="1"/>
  <c r="K50"/>
  <c r="H66" s="1"/>
  <c r="M49"/>
  <c r="AA65" s="1"/>
  <c r="L49"/>
  <c r="Q65" s="1"/>
  <c r="K49"/>
  <c r="T49" s="1"/>
  <c r="M48"/>
  <c r="AA64" s="1"/>
  <c r="L48"/>
  <c r="U48" s="1"/>
  <c r="K48"/>
  <c r="H64" s="1"/>
  <c r="M47"/>
  <c r="AA63" s="1"/>
  <c r="L47"/>
  <c r="Q63" s="1"/>
  <c r="K47"/>
  <c r="T47" s="1"/>
  <c r="M46"/>
  <c r="AA62" s="1"/>
  <c r="L46"/>
  <c r="U46" s="1"/>
  <c r="K46"/>
  <c r="H62" s="1"/>
  <c r="M45"/>
  <c r="AA61" s="1"/>
  <c r="L45"/>
  <c r="Q61" s="1"/>
  <c r="K45"/>
  <c r="T45" s="1"/>
  <c r="M44"/>
  <c r="AA60" s="1"/>
  <c r="L44"/>
  <c r="U44" s="1"/>
  <c r="K44"/>
  <c r="H60" s="1"/>
  <c r="M43"/>
  <c r="AA59" s="1"/>
  <c r="L43"/>
  <c r="Q59" s="1"/>
  <c r="K43"/>
  <c r="T43" s="1"/>
  <c r="M42"/>
  <c r="AA58" s="1"/>
  <c r="L42"/>
  <c r="U42" s="1"/>
  <c r="K42"/>
  <c r="H58" s="1"/>
  <c r="M41"/>
  <c r="AA57" s="1"/>
  <c r="L41"/>
  <c r="Q57" s="1"/>
  <c r="K41"/>
  <c r="T41" s="1"/>
  <c r="G34"/>
  <c r="H23"/>
  <c r="D236" i="223" s="1"/>
  <c r="D14" i="220"/>
  <c r="W315"/>
  <c r="V315"/>
  <c r="U315"/>
  <c r="T315"/>
  <c r="S315"/>
  <c r="R315"/>
  <c r="Q315"/>
  <c r="P315"/>
  <c r="O315"/>
  <c r="N315"/>
  <c r="M315"/>
  <c r="L315"/>
  <c r="K315"/>
  <c r="J315"/>
  <c r="I315"/>
  <c r="H315"/>
  <c r="G315"/>
  <c r="F315"/>
  <c r="E315"/>
  <c r="W314"/>
  <c r="V314"/>
  <c r="U314"/>
  <c r="T314"/>
  <c r="S314"/>
  <c r="R314"/>
  <c r="Q314"/>
  <c r="P314"/>
  <c r="O314"/>
  <c r="N314"/>
  <c r="M314"/>
  <c r="L314"/>
  <c r="K314"/>
  <c r="J314"/>
  <c r="I314"/>
  <c r="H314"/>
  <c r="G314"/>
  <c r="F314"/>
  <c r="E314"/>
  <c r="X295"/>
  <c r="X314" s="1"/>
  <c r="C7"/>
  <c r="C4"/>
  <c r="C264"/>
  <c r="C262"/>
  <c r="C260"/>
  <c r="C258"/>
  <c r="C256"/>
  <c r="C254"/>
  <c r="W294"/>
  <c r="W313" s="1"/>
  <c r="V294"/>
  <c r="V313" s="1"/>
  <c r="U294"/>
  <c r="U313" s="1"/>
  <c r="T294"/>
  <c r="T313" s="1"/>
  <c r="S294"/>
  <c r="S313" s="1"/>
  <c r="R294"/>
  <c r="R313" s="1"/>
  <c r="Q294"/>
  <c r="Q313" s="1"/>
  <c r="P294"/>
  <c r="P313" s="1"/>
  <c r="O294"/>
  <c r="O313" s="1"/>
  <c r="N294"/>
  <c r="N313" s="1"/>
  <c r="M294"/>
  <c r="M313" s="1"/>
  <c r="L294"/>
  <c r="L313" s="1"/>
  <c r="K294"/>
  <c r="K313" s="1"/>
  <c r="J294"/>
  <c r="J313" s="1"/>
  <c r="I294"/>
  <c r="I313" s="1"/>
  <c r="H294"/>
  <c r="H313" s="1"/>
  <c r="G294"/>
  <c r="G313" s="1"/>
  <c r="F294"/>
  <c r="F313" s="1"/>
  <c r="E294"/>
  <c r="E313" s="1"/>
  <c r="D294"/>
  <c r="E284"/>
  <c r="F284" s="1"/>
  <c r="G284" s="1"/>
  <c r="H284" s="1"/>
  <c r="I284" s="1"/>
  <c r="J284" s="1"/>
  <c r="K284" s="1"/>
  <c r="L284" s="1"/>
  <c r="M284" s="1"/>
  <c r="N284" s="1"/>
  <c r="O284" s="1"/>
  <c r="P284" s="1"/>
  <c r="Q284" s="1"/>
  <c r="R284" s="1"/>
  <c r="S284" s="1"/>
  <c r="T284" s="1"/>
  <c r="U284" s="1"/>
  <c r="V284" s="1"/>
  <c r="W284" s="1"/>
  <c r="C281"/>
  <c r="C280"/>
  <c r="C279"/>
  <c r="C278"/>
  <c r="C277"/>
  <c r="C276"/>
  <c r="L279" i="184"/>
  <c r="K279"/>
  <c r="J279"/>
  <c r="I279"/>
  <c r="H279"/>
  <c r="J21" i="158"/>
  <c r="C269" i="220"/>
  <c r="C270"/>
  <c r="C271"/>
  <c r="C272"/>
  <c r="C273"/>
  <c r="C268"/>
  <c r="C265"/>
  <c r="C263"/>
  <c r="C261"/>
  <c r="C259"/>
  <c r="C257"/>
  <c r="C255"/>
  <c r="H2110" i="217"/>
  <c r="I2110" s="1"/>
  <c r="J2110" s="1"/>
  <c r="H2109"/>
  <c r="I2109" s="1"/>
  <c r="J2109" s="1"/>
  <c r="H2108"/>
  <c r="J2107"/>
  <c r="I2107"/>
  <c r="H2107"/>
  <c r="J2106"/>
  <c r="I2106"/>
  <c r="H2106"/>
  <c r="J2105"/>
  <c r="I2105"/>
  <c r="H2105"/>
  <c r="G2107"/>
  <c r="G2110" s="1"/>
  <c r="G2106"/>
  <c r="G2109" s="1"/>
  <c r="G2105"/>
  <c r="G2108" s="1"/>
  <c r="J2102"/>
  <c r="I2102"/>
  <c r="H2102"/>
  <c r="H2103" s="1"/>
  <c r="E326" i="223" l="1"/>
  <c r="N332" s="1"/>
  <c r="E326" i="220"/>
  <c r="N332" s="1"/>
  <c r="G326" i="223"/>
  <c r="AH332" s="1"/>
  <c r="G326" i="220"/>
  <c r="AH332" s="1"/>
  <c r="I326" i="223"/>
  <c r="BB332" s="1"/>
  <c r="I326" i="220"/>
  <c r="BB332" s="1"/>
  <c r="D326" i="223"/>
  <c r="D332" s="1"/>
  <c r="D326" i="220"/>
  <c r="D332" s="1"/>
  <c r="F326" i="223"/>
  <c r="X332" s="1"/>
  <c r="F326" i="220"/>
  <c r="X332" s="1"/>
  <c r="H326" i="223"/>
  <c r="AR332" s="1"/>
  <c r="H326" i="220"/>
  <c r="AR332" s="1"/>
  <c r="T50" i="221"/>
  <c r="X50" s="1"/>
  <c r="I559" i="184"/>
  <c r="K559"/>
  <c r="H559"/>
  <c r="J559"/>
  <c r="L559"/>
  <c r="T46" i="221"/>
  <c r="X46" s="1"/>
  <c r="T662"/>
  <c r="T42"/>
  <c r="X42" s="1"/>
  <c r="T657"/>
  <c r="K7"/>
  <c r="K1486" s="1"/>
  <c r="U41"/>
  <c r="V44"/>
  <c r="Y44" s="1"/>
  <c r="U45"/>
  <c r="X45" s="1"/>
  <c r="V48"/>
  <c r="Y48" s="1"/>
  <c r="U49"/>
  <c r="X49" s="1"/>
  <c r="V51"/>
  <c r="Y51" s="1"/>
  <c r="U74"/>
  <c r="Y74" s="1"/>
  <c r="V77"/>
  <c r="U78"/>
  <c r="Y78" s="1"/>
  <c r="V81"/>
  <c r="U82"/>
  <c r="Y82" s="1"/>
  <c r="U84"/>
  <c r="Y84" s="1"/>
  <c r="X41"/>
  <c r="V42"/>
  <c r="Y42" s="1"/>
  <c r="U43"/>
  <c r="X43" s="1"/>
  <c r="T44"/>
  <c r="X44" s="1"/>
  <c r="V46"/>
  <c r="Y46" s="1"/>
  <c r="U47"/>
  <c r="X47" s="1"/>
  <c r="T48"/>
  <c r="X48" s="1"/>
  <c r="V50"/>
  <c r="Y50" s="1"/>
  <c r="T51"/>
  <c r="X51" s="1"/>
  <c r="V75"/>
  <c r="U76"/>
  <c r="Y76" s="1"/>
  <c r="T77"/>
  <c r="V79"/>
  <c r="U80"/>
  <c r="Y80" s="1"/>
  <c r="T81"/>
  <c r="V83"/>
  <c r="T489"/>
  <c r="T493"/>
  <c r="T497"/>
  <c r="T524"/>
  <c r="T528"/>
  <c r="T555"/>
  <c r="T559"/>
  <c r="T563"/>
  <c r="T590"/>
  <c r="T594"/>
  <c r="T620"/>
  <c r="T624"/>
  <c r="T628"/>
  <c r="V653"/>
  <c r="V654"/>
  <c r="V655"/>
  <c r="V656"/>
  <c r="V657"/>
  <c r="V658"/>
  <c r="V659"/>
  <c r="V660"/>
  <c r="V661"/>
  <c r="V662"/>
  <c r="V663"/>
  <c r="I2103"/>
  <c r="I2112" s="1"/>
  <c r="N240" i="223" s="1"/>
  <c r="J2103" i="221"/>
  <c r="J2112" s="1"/>
  <c r="W240" i="223" s="1"/>
  <c r="T491" i="221"/>
  <c r="T495"/>
  <c r="T522"/>
  <c r="T526"/>
  <c r="T530"/>
  <c r="T557"/>
  <c r="T561"/>
  <c r="T588"/>
  <c r="T592"/>
  <c r="T596"/>
  <c r="T622"/>
  <c r="T626"/>
  <c r="T630"/>
  <c r="T653"/>
  <c r="T654"/>
  <c r="T655"/>
  <c r="T656"/>
  <c r="T658"/>
  <c r="T659"/>
  <c r="T660"/>
  <c r="T661"/>
  <c r="T663"/>
  <c r="H1581"/>
  <c r="Y490"/>
  <c r="Y494"/>
  <c r="V174"/>
  <c r="U175"/>
  <c r="Y175" s="1"/>
  <c r="V178"/>
  <c r="U179"/>
  <c r="Y179" s="1"/>
  <c r="V182"/>
  <c r="U183"/>
  <c r="Y183" s="1"/>
  <c r="V222"/>
  <c r="U223"/>
  <c r="Y223" s="1"/>
  <c r="V226"/>
  <c r="U227"/>
  <c r="Y227" s="1"/>
  <c r="V230"/>
  <c r="U267"/>
  <c r="Y267" s="1"/>
  <c r="V270"/>
  <c r="U271"/>
  <c r="Y271" s="1"/>
  <c r="V274"/>
  <c r="U275"/>
  <c r="Y275" s="1"/>
  <c r="V314"/>
  <c r="U315"/>
  <c r="Y315" s="1"/>
  <c r="V318"/>
  <c r="U319"/>
  <c r="Y319" s="1"/>
  <c r="V322"/>
  <c r="U323"/>
  <c r="Y323" s="1"/>
  <c r="V362"/>
  <c r="U363"/>
  <c r="Y363" s="1"/>
  <c r="V366"/>
  <c r="U367"/>
  <c r="Y367" s="1"/>
  <c r="V370"/>
  <c r="U371"/>
  <c r="Y371" s="1"/>
  <c r="V409"/>
  <c r="U410"/>
  <c r="Y410" s="1"/>
  <c r="V413"/>
  <c r="U414"/>
  <c r="Y414" s="1"/>
  <c r="V417"/>
  <c r="U418"/>
  <c r="Y418" s="1"/>
  <c r="V456"/>
  <c r="U457"/>
  <c r="Y457" s="1"/>
  <c r="V460"/>
  <c r="U461"/>
  <c r="Y461" s="1"/>
  <c r="V464"/>
  <c r="U465"/>
  <c r="U488"/>
  <c r="Y488" s="1"/>
  <c r="V491"/>
  <c r="U492"/>
  <c r="Y492" s="1"/>
  <c r="V495"/>
  <c r="U496"/>
  <c r="Y496" s="1"/>
  <c r="Q506"/>
  <c r="Q510"/>
  <c r="V522"/>
  <c r="U523"/>
  <c r="Y523" s="1"/>
  <c r="V526"/>
  <c r="U527"/>
  <c r="Y527" s="1"/>
  <c r="V530"/>
  <c r="U531"/>
  <c r="Y531" s="1"/>
  <c r="V555"/>
  <c r="U556"/>
  <c r="Y556" s="1"/>
  <c r="V559"/>
  <c r="U560"/>
  <c r="Y560" s="1"/>
  <c r="V563"/>
  <c r="U564"/>
  <c r="Y564" s="1"/>
  <c r="V588"/>
  <c r="U589"/>
  <c r="Y589" s="1"/>
  <c r="V592"/>
  <c r="U593"/>
  <c r="Y593" s="1"/>
  <c r="V596"/>
  <c r="U597"/>
  <c r="Y597" s="1"/>
  <c r="V622"/>
  <c r="U623"/>
  <c r="V626"/>
  <c r="U627"/>
  <c r="V630"/>
  <c r="AA636"/>
  <c r="AA640"/>
  <c r="AA644"/>
  <c r="U173"/>
  <c r="Y173" s="1"/>
  <c r="V176"/>
  <c r="U177"/>
  <c r="Y177" s="1"/>
  <c r="V180"/>
  <c r="U181"/>
  <c r="Y181" s="1"/>
  <c r="V220"/>
  <c r="U221"/>
  <c r="Y221" s="1"/>
  <c r="V224"/>
  <c r="U225"/>
  <c r="Y225" s="1"/>
  <c r="V228"/>
  <c r="U229"/>
  <c r="Y229" s="1"/>
  <c r="V268"/>
  <c r="U269"/>
  <c r="Y269" s="1"/>
  <c r="V272"/>
  <c r="U273"/>
  <c r="Y273" s="1"/>
  <c r="V276"/>
  <c r="U277"/>
  <c r="Y277" s="1"/>
  <c r="V316"/>
  <c r="U317"/>
  <c r="Y317" s="1"/>
  <c r="V320"/>
  <c r="U321"/>
  <c r="Y321" s="1"/>
  <c r="V324"/>
  <c r="U361"/>
  <c r="Y361" s="1"/>
  <c r="V364"/>
  <c r="U365"/>
  <c r="Y365" s="1"/>
  <c r="V368"/>
  <c r="U369"/>
  <c r="Y369" s="1"/>
  <c r="U408"/>
  <c r="Y408" s="1"/>
  <c r="V411"/>
  <c r="U412"/>
  <c r="Y412" s="1"/>
  <c r="V415"/>
  <c r="U416"/>
  <c r="Y416" s="1"/>
  <c r="U455"/>
  <c r="Y455" s="1"/>
  <c r="V458"/>
  <c r="U459"/>
  <c r="Y459" s="1"/>
  <c r="V462"/>
  <c r="U463"/>
  <c r="Y463" s="1"/>
  <c r="V489"/>
  <c r="V493"/>
  <c r="V497"/>
  <c r="U498"/>
  <c r="Y498" s="1"/>
  <c r="AA512"/>
  <c r="U521"/>
  <c r="Y521" s="1"/>
  <c r="V524"/>
  <c r="U525"/>
  <c r="Y525" s="1"/>
  <c r="V528"/>
  <c r="U529"/>
  <c r="Y529" s="1"/>
  <c r="U554"/>
  <c r="Y554" s="1"/>
  <c r="V557"/>
  <c r="U558"/>
  <c r="Y558" s="1"/>
  <c r="V561"/>
  <c r="U562"/>
  <c r="Y562" s="1"/>
  <c r="U587"/>
  <c r="Y587" s="1"/>
  <c r="V590"/>
  <c r="U591"/>
  <c r="Y591" s="1"/>
  <c r="V594"/>
  <c r="U595"/>
  <c r="Y595" s="1"/>
  <c r="U621"/>
  <c r="U625"/>
  <c r="U629"/>
  <c r="U1581"/>
  <c r="G455"/>
  <c r="G488" s="1"/>
  <c r="G521" s="1"/>
  <c r="G554" s="1"/>
  <c r="G587" s="1"/>
  <c r="G620" s="1"/>
  <c r="G471"/>
  <c r="G504" s="1"/>
  <c r="G537" s="1"/>
  <c r="G570" s="1"/>
  <c r="G603" s="1"/>
  <c r="G636" s="1"/>
  <c r="G481"/>
  <c r="G514" s="1"/>
  <c r="G547" s="1"/>
  <c r="G580" s="1"/>
  <c r="G613" s="1"/>
  <c r="G646" s="1"/>
  <c r="G465"/>
  <c r="G498" s="1"/>
  <c r="G531" s="1"/>
  <c r="G564" s="1"/>
  <c r="G597" s="1"/>
  <c r="G630" s="1"/>
  <c r="H1767"/>
  <c r="H1782" s="1"/>
  <c r="H1797" s="1"/>
  <c r="H1812" s="1"/>
  <c r="H1827" s="1"/>
  <c r="H1842" s="1"/>
  <c r="H1858" s="1"/>
  <c r="H1873" s="1"/>
  <c r="H1888" s="1"/>
  <c r="H1903" s="1"/>
  <c r="H1918" s="1"/>
  <c r="H1933" s="1"/>
  <c r="H1949" s="1"/>
  <c r="H1964" s="1"/>
  <c r="H1979" s="1"/>
  <c r="H1994" s="1"/>
  <c r="H2009" s="1"/>
  <c r="H2024" s="1"/>
  <c r="Q505"/>
  <c r="U489"/>
  <c r="Q507"/>
  <c r="U491"/>
  <c r="Q509"/>
  <c r="U493"/>
  <c r="Q511"/>
  <c r="U495"/>
  <c r="Q513"/>
  <c r="U497"/>
  <c r="Q538"/>
  <c r="U522"/>
  <c r="Q540"/>
  <c r="U524"/>
  <c r="Q542"/>
  <c r="U526"/>
  <c r="Q544"/>
  <c r="U528"/>
  <c r="Q546"/>
  <c r="U530"/>
  <c r="Q571"/>
  <c r="U555"/>
  <c r="Q573"/>
  <c r="U557"/>
  <c r="Q575"/>
  <c r="U559"/>
  <c r="Q577"/>
  <c r="U561"/>
  <c r="Q579"/>
  <c r="U563"/>
  <c r="Q604"/>
  <c r="U588"/>
  <c r="Q606"/>
  <c r="U590"/>
  <c r="Q608"/>
  <c r="U592"/>
  <c r="Q610"/>
  <c r="U594"/>
  <c r="Q612"/>
  <c r="U596"/>
  <c r="U620"/>
  <c r="Y620" s="1"/>
  <c r="U622"/>
  <c r="U624"/>
  <c r="Y624" s="1"/>
  <c r="U626"/>
  <c r="U628"/>
  <c r="Y628" s="1"/>
  <c r="U630"/>
  <c r="H680"/>
  <c r="D247" i="223" s="1"/>
  <c r="AA680" i="221"/>
  <c r="W247" i="223" s="1"/>
  <c r="Q670" i="221"/>
  <c r="U654"/>
  <c r="Q672"/>
  <c r="U656"/>
  <c r="Q674"/>
  <c r="U658"/>
  <c r="H57"/>
  <c r="Q58"/>
  <c r="H59"/>
  <c r="Q60"/>
  <c r="H61"/>
  <c r="Q62"/>
  <c r="H63"/>
  <c r="Q64"/>
  <c r="H65"/>
  <c r="Q66"/>
  <c r="Q67"/>
  <c r="Q90"/>
  <c r="AA90"/>
  <c r="H91"/>
  <c r="Q92"/>
  <c r="AA92"/>
  <c r="H93"/>
  <c r="Q94"/>
  <c r="AA94"/>
  <c r="H95"/>
  <c r="Q96"/>
  <c r="AA96"/>
  <c r="H97"/>
  <c r="Q98"/>
  <c r="AA98"/>
  <c r="H99"/>
  <c r="Q100"/>
  <c r="AA100"/>
  <c r="Q189"/>
  <c r="AA189"/>
  <c r="H190"/>
  <c r="Q191"/>
  <c r="AA191"/>
  <c r="H192"/>
  <c r="Q193"/>
  <c r="AA193"/>
  <c r="H194"/>
  <c r="Q195"/>
  <c r="AA195"/>
  <c r="H196"/>
  <c r="Q197"/>
  <c r="AA197"/>
  <c r="H198"/>
  <c r="Q199"/>
  <c r="AA199"/>
  <c r="H236"/>
  <c r="Q237"/>
  <c r="AA237"/>
  <c r="H238"/>
  <c r="Q239"/>
  <c r="AA239"/>
  <c r="H240"/>
  <c r="Q241"/>
  <c r="AA241"/>
  <c r="H242"/>
  <c r="Q243"/>
  <c r="AA243"/>
  <c r="H244"/>
  <c r="Q245"/>
  <c r="AA245"/>
  <c r="H246"/>
  <c r="Q283"/>
  <c r="AA283"/>
  <c r="H284"/>
  <c r="Q285"/>
  <c r="AA285"/>
  <c r="H286"/>
  <c r="Q287"/>
  <c r="AA287"/>
  <c r="H288"/>
  <c r="Q289"/>
  <c r="AA289"/>
  <c r="H290"/>
  <c r="Q291"/>
  <c r="AA291"/>
  <c r="H292"/>
  <c r="Q293"/>
  <c r="AA293"/>
  <c r="H330"/>
  <c r="Q331"/>
  <c r="AA331"/>
  <c r="H332"/>
  <c r="Q333"/>
  <c r="AA333"/>
  <c r="H334"/>
  <c r="Q335"/>
  <c r="AA335"/>
  <c r="H336"/>
  <c r="Q337"/>
  <c r="AA337"/>
  <c r="H338"/>
  <c r="Q339"/>
  <c r="AA339"/>
  <c r="H340"/>
  <c r="Q377"/>
  <c r="AA377"/>
  <c r="H378"/>
  <c r="Q379"/>
  <c r="AA379"/>
  <c r="H380"/>
  <c r="Q381"/>
  <c r="AA381"/>
  <c r="H382"/>
  <c r="Q383"/>
  <c r="AA383"/>
  <c r="H384"/>
  <c r="Q385"/>
  <c r="AA385"/>
  <c r="H386"/>
  <c r="Q387"/>
  <c r="AA387"/>
  <c r="Q424"/>
  <c r="AA424"/>
  <c r="H425"/>
  <c r="Q426"/>
  <c r="AA426"/>
  <c r="H427"/>
  <c r="Q428"/>
  <c r="AA428"/>
  <c r="H429"/>
  <c r="Q430"/>
  <c r="AA430"/>
  <c r="H431"/>
  <c r="Q432"/>
  <c r="AA432"/>
  <c r="H433"/>
  <c r="Q434"/>
  <c r="AA434"/>
  <c r="Q471"/>
  <c r="AA471"/>
  <c r="H472"/>
  <c r="Q473"/>
  <c r="AA473"/>
  <c r="H474"/>
  <c r="Q475"/>
  <c r="AA475"/>
  <c r="H476"/>
  <c r="Q477"/>
  <c r="AA477"/>
  <c r="H478"/>
  <c r="Q479"/>
  <c r="AA479"/>
  <c r="H480"/>
  <c r="Q481"/>
  <c r="AA504"/>
  <c r="AA508"/>
  <c r="AA537"/>
  <c r="AA541"/>
  <c r="AA545"/>
  <c r="AA570"/>
  <c r="AA574"/>
  <c r="AA578"/>
  <c r="AA603"/>
  <c r="AA607"/>
  <c r="AA611"/>
  <c r="Q638"/>
  <c r="Q642"/>
  <c r="Q646"/>
  <c r="H504"/>
  <c r="T488"/>
  <c r="H506"/>
  <c r="T490"/>
  <c r="X490" s="1"/>
  <c r="H508"/>
  <c r="T492"/>
  <c r="H510"/>
  <c r="T494"/>
  <c r="X494" s="1"/>
  <c r="H512"/>
  <c r="T496"/>
  <c r="H514"/>
  <c r="T498"/>
  <c r="H537"/>
  <c r="T521"/>
  <c r="H539"/>
  <c r="T523"/>
  <c r="H541"/>
  <c r="T525"/>
  <c r="H543"/>
  <c r="T527"/>
  <c r="H545"/>
  <c r="T529"/>
  <c r="H547"/>
  <c r="T531"/>
  <c r="H570"/>
  <c r="T554"/>
  <c r="H572"/>
  <c r="T556"/>
  <c r="H574"/>
  <c r="T558"/>
  <c r="H576"/>
  <c r="T560"/>
  <c r="H578"/>
  <c r="T562"/>
  <c r="H580"/>
  <c r="T564"/>
  <c r="H603"/>
  <c r="T587"/>
  <c r="H605"/>
  <c r="T589"/>
  <c r="H607"/>
  <c r="T591"/>
  <c r="H609"/>
  <c r="T593"/>
  <c r="H611"/>
  <c r="T595"/>
  <c r="H613"/>
  <c r="T597"/>
  <c r="T621"/>
  <c r="AA637"/>
  <c r="V621"/>
  <c r="T623"/>
  <c r="AA639"/>
  <c r="V623"/>
  <c r="T625"/>
  <c r="AA641"/>
  <c r="V625"/>
  <c r="T627"/>
  <c r="AA643"/>
  <c r="V627"/>
  <c r="T629"/>
  <c r="AA645"/>
  <c r="V629"/>
  <c r="Q669"/>
  <c r="U653"/>
  <c r="Q671"/>
  <c r="U655"/>
  <c r="Q673"/>
  <c r="U657"/>
  <c r="Q675"/>
  <c r="U659"/>
  <c r="I23"/>
  <c r="E236" i="223" s="1"/>
  <c r="V41" i="221"/>
  <c r="V43"/>
  <c r="V45"/>
  <c r="V47"/>
  <c r="V49"/>
  <c r="H56"/>
  <c r="T74"/>
  <c r="U75"/>
  <c r="T76"/>
  <c r="U77"/>
  <c r="T78"/>
  <c r="X78" s="1"/>
  <c r="U79"/>
  <c r="T80"/>
  <c r="U81"/>
  <c r="T82"/>
  <c r="U83"/>
  <c r="T84"/>
  <c r="T173"/>
  <c r="U174"/>
  <c r="T175"/>
  <c r="U176"/>
  <c r="T177"/>
  <c r="U178"/>
  <c r="T179"/>
  <c r="U180"/>
  <c r="T181"/>
  <c r="U182"/>
  <c r="T183"/>
  <c r="U220"/>
  <c r="T221"/>
  <c r="U222"/>
  <c r="T223"/>
  <c r="U224"/>
  <c r="T225"/>
  <c r="U226"/>
  <c r="T227"/>
  <c r="U228"/>
  <c r="T229"/>
  <c r="U230"/>
  <c r="T267"/>
  <c r="U268"/>
  <c r="T269"/>
  <c r="U270"/>
  <c r="T271"/>
  <c r="U272"/>
  <c r="T273"/>
  <c r="U274"/>
  <c r="T275"/>
  <c r="U276"/>
  <c r="T277"/>
  <c r="U314"/>
  <c r="T315"/>
  <c r="U316"/>
  <c r="T317"/>
  <c r="U318"/>
  <c r="T319"/>
  <c r="U320"/>
  <c r="T321"/>
  <c r="U322"/>
  <c r="T323"/>
  <c r="U324"/>
  <c r="T361"/>
  <c r="U362"/>
  <c r="T363"/>
  <c r="U364"/>
  <c r="T365"/>
  <c r="U366"/>
  <c r="T367"/>
  <c r="U368"/>
  <c r="T369"/>
  <c r="U370"/>
  <c r="T371"/>
  <c r="T408"/>
  <c r="U409"/>
  <c r="T410"/>
  <c r="U411"/>
  <c r="T412"/>
  <c r="U413"/>
  <c r="T414"/>
  <c r="U415"/>
  <c r="T416"/>
  <c r="U417"/>
  <c r="T418"/>
  <c r="T455"/>
  <c r="U456"/>
  <c r="T457"/>
  <c r="U458"/>
  <c r="T459"/>
  <c r="U460"/>
  <c r="T461"/>
  <c r="U462"/>
  <c r="T463"/>
  <c r="U464"/>
  <c r="T465"/>
  <c r="V465"/>
  <c r="AA506"/>
  <c r="AA510"/>
  <c r="AA514"/>
  <c r="AA539"/>
  <c r="AA543"/>
  <c r="AA547"/>
  <c r="AA572"/>
  <c r="AA576"/>
  <c r="AA580"/>
  <c r="AA605"/>
  <c r="AA609"/>
  <c r="AA613"/>
  <c r="Q636"/>
  <c r="H637"/>
  <c r="Q640"/>
  <c r="H641"/>
  <c r="Q644"/>
  <c r="H645"/>
  <c r="U660"/>
  <c r="U661"/>
  <c r="U662"/>
  <c r="U663"/>
  <c r="I1581"/>
  <c r="T1581"/>
  <c r="V1581"/>
  <c r="H2103"/>
  <c r="H2112" s="1"/>
  <c r="X294" i="220"/>
  <c r="X313" s="1"/>
  <c r="D314"/>
  <c r="D313"/>
  <c r="I2103" i="217"/>
  <c r="J2103"/>
  <c r="H2112"/>
  <c r="I2108"/>
  <c r="J2108" s="1"/>
  <c r="Y77" i="221" l="1"/>
  <c r="K1204"/>
  <c r="K1251" s="1"/>
  <c r="Y658"/>
  <c r="Y654"/>
  <c r="X559"/>
  <c r="X497"/>
  <c r="Y49"/>
  <c r="Y41"/>
  <c r="X563"/>
  <c r="X524"/>
  <c r="X76"/>
  <c r="Y660"/>
  <c r="X590"/>
  <c r="X528"/>
  <c r="X489"/>
  <c r="Y43"/>
  <c r="X594"/>
  <c r="Y75"/>
  <c r="X555"/>
  <c r="X654"/>
  <c r="X657"/>
  <c r="Y659"/>
  <c r="Y655"/>
  <c r="Y656"/>
  <c r="Y81"/>
  <c r="Y79"/>
  <c r="Y47"/>
  <c r="Y45"/>
  <c r="Y83"/>
  <c r="X82"/>
  <c r="X74"/>
  <c r="Y653"/>
  <c r="Y662"/>
  <c r="X653"/>
  <c r="Y657"/>
  <c r="J2112" i="217"/>
  <c r="W240" i="220" s="1"/>
  <c r="X658" i="221"/>
  <c r="X655"/>
  <c r="Y663"/>
  <c r="Y661"/>
  <c r="X659"/>
  <c r="X84"/>
  <c r="X80"/>
  <c r="T7"/>
  <c r="K922"/>
  <c r="T922" s="1"/>
  <c r="L560" i="184"/>
  <c r="I327" i="223"/>
  <c r="I327" i="220"/>
  <c r="H560" i="184"/>
  <c r="E327" i="223"/>
  <c r="E327" i="220"/>
  <c r="I560" i="184"/>
  <c r="F327" i="223"/>
  <c r="F327" i="220"/>
  <c r="J560" i="184"/>
  <c r="G327" i="223"/>
  <c r="G327" i="220"/>
  <c r="K560" i="184"/>
  <c r="H327" i="223"/>
  <c r="H327" i="220"/>
  <c r="Y630" i="221"/>
  <c r="Y626"/>
  <c r="Y622"/>
  <c r="Y596"/>
  <c r="Y592"/>
  <c r="Y588"/>
  <c r="Y530"/>
  <c r="Y526"/>
  <c r="Y522"/>
  <c r="Y495"/>
  <c r="Y491"/>
  <c r="D240" i="223"/>
  <c r="X296"/>
  <c r="D240" i="220"/>
  <c r="Y417" i="221"/>
  <c r="Y413"/>
  <c r="Y409"/>
  <c r="Y1581"/>
  <c r="Y465"/>
  <c r="X595"/>
  <c r="X591"/>
  <c r="X587"/>
  <c r="X529"/>
  <c r="X525"/>
  <c r="X521"/>
  <c r="X498"/>
  <c r="X656"/>
  <c r="Y627"/>
  <c r="X627"/>
  <c r="Y623"/>
  <c r="X623"/>
  <c r="X597"/>
  <c r="X593"/>
  <c r="X589"/>
  <c r="X564"/>
  <c r="X560"/>
  <c r="X556"/>
  <c r="X531"/>
  <c r="X527"/>
  <c r="X523"/>
  <c r="X496"/>
  <c r="X492"/>
  <c r="X488"/>
  <c r="X1581"/>
  <c r="X463"/>
  <c r="X459"/>
  <c r="X455"/>
  <c r="Y415"/>
  <c r="Y411"/>
  <c r="X369"/>
  <c r="X365"/>
  <c r="X361"/>
  <c r="X321"/>
  <c r="X317"/>
  <c r="X277"/>
  <c r="X275"/>
  <c r="X273"/>
  <c r="X271"/>
  <c r="X269"/>
  <c r="X267"/>
  <c r="X229"/>
  <c r="X225"/>
  <c r="X221"/>
  <c r="X181"/>
  <c r="X177"/>
  <c r="X173"/>
  <c r="Y625"/>
  <c r="X625"/>
  <c r="Y493"/>
  <c r="Y464"/>
  <c r="Y462"/>
  <c r="Y460"/>
  <c r="Y458"/>
  <c r="Y456"/>
  <c r="X416"/>
  <c r="X412"/>
  <c r="X408"/>
  <c r="Y370"/>
  <c r="Y368"/>
  <c r="Y366"/>
  <c r="Y364"/>
  <c r="Y362"/>
  <c r="Y324"/>
  <c r="Y322"/>
  <c r="Y320"/>
  <c r="Y318"/>
  <c r="Y316"/>
  <c r="Y314"/>
  <c r="Y276"/>
  <c r="Y274"/>
  <c r="Y272"/>
  <c r="Y270"/>
  <c r="Y268"/>
  <c r="Y230"/>
  <c r="Y228"/>
  <c r="Y226"/>
  <c r="Y224"/>
  <c r="Y222"/>
  <c r="Y220"/>
  <c r="Y182"/>
  <c r="Y180"/>
  <c r="Y178"/>
  <c r="Y176"/>
  <c r="Y174"/>
  <c r="X629"/>
  <c r="X621"/>
  <c r="X495"/>
  <c r="X465"/>
  <c r="X461"/>
  <c r="X457"/>
  <c r="X418"/>
  <c r="X414"/>
  <c r="X410"/>
  <c r="X588"/>
  <c r="X371"/>
  <c r="X367"/>
  <c r="X363"/>
  <c r="X323"/>
  <c r="X319"/>
  <c r="X315"/>
  <c r="X227"/>
  <c r="X223"/>
  <c r="X183"/>
  <c r="X179"/>
  <c r="X175"/>
  <c r="Y629"/>
  <c r="Y621"/>
  <c r="X562"/>
  <c r="X558"/>
  <c r="X554"/>
  <c r="X596"/>
  <c r="X526"/>
  <c r="X592"/>
  <c r="X530"/>
  <c r="X522"/>
  <c r="X491"/>
  <c r="X493"/>
  <c r="Y561"/>
  <c r="Y557"/>
  <c r="X626"/>
  <c r="X630"/>
  <c r="X622"/>
  <c r="X628"/>
  <c r="X624"/>
  <c r="X620"/>
  <c r="Y563"/>
  <c r="Y559"/>
  <c r="Y555"/>
  <c r="X561"/>
  <c r="X557"/>
  <c r="Y594"/>
  <c r="Y590"/>
  <c r="Y528"/>
  <c r="Y524"/>
  <c r="Y497"/>
  <c r="Y489"/>
  <c r="K40"/>
  <c r="T40" s="1"/>
  <c r="H89"/>
  <c r="Q680"/>
  <c r="M247" i="223" s="1"/>
  <c r="H2066" i="221"/>
  <c r="H2080" s="1"/>
  <c r="H2087" s="1"/>
  <c r="H2094" s="1"/>
  <c r="H2115" s="1"/>
  <c r="H2129" s="1"/>
  <c r="H2143" s="1"/>
  <c r="H2157" s="1"/>
  <c r="H2038"/>
  <c r="H2052" s="1"/>
  <c r="T1204"/>
  <c r="K1533"/>
  <c r="T1486"/>
  <c r="G679"/>
  <c r="G797" s="1"/>
  <c r="G811" s="1"/>
  <c r="G825" s="1"/>
  <c r="G841" s="1"/>
  <c r="G856" s="1"/>
  <c r="G871" s="1"/>
  <c r="G886" s="1"/>
  <c r="G901" s="1"/>
  <c r="G916" s="1"/>
  <c r="G663"/>
  <c r="X662"/>
  <c r="X660"/>
  <c r="X464"/>
  <c r="X460"/>
  <c r="X456"/>
  <c r="X417"/>
  <c r="X413"/>
  <c r="X409"/>
  <c r="X370"/>
  <c r="X366"/>
  <c r="X362"/>
  <c r="X322"/>
  <c r="X318"/>
  <c r="X314"/>
  <c r="X274"/>
  <c r="X270"/>
  <c r="X230"/>
  <c r="X226"/>
  <c r="X222"/>
  <c r="X182"/>
  <c r="X178"/>
  <c r="X174"/>
  <c r="X81"/>
  <c r="X77"/>
  <c r="X462"/>
  <c r="X415"/>
  <c r="X368"/>
  <c r="X324"/>
  <c r="X316"/>
  <c r="X272"/>
  <c r="X228"/>
  <c r="X220"/>
  <c r="X176"/>
  <c r="X83"/>
  <c r="X75"/>
  <c r="I1767"/>
  <c r="I1782" s="1"/>
  <c r="I1797" s="1"/>
  <c r="I1812" s="1"/>
  <c r="I1827" s="1"/>
  <c r="I1842" s="1"/>
  <c r="I1858" s="1"/>
  <c r="I1873" s="1"/>
  <c r="I1888" s="1"/>
  <c r="I1903" s="1"/>
  <c r="I1918" s="1"/>
  <c r="I1933" s="1"/>
  <c r="I1949" s="1"/>
  <c r="I1964" s="1"/>
  <c r="I1979" s="1"/>
  <c r="I1994" s="1"/>
  <c r="I2009" s="1"/>
  <c r="I2024" s="1"/>
  <c r="I56"/>
  <c r="I89" s="1"/>
  <c r="I122" s="1"/>
  <c r="I155" s="1"/>
  <c r="I188" s="1"/>
  <c r="I202" s="1"/>
  <c r="I235" s="1"/>
  <c r="I249" s="1"/>
  <c r="I282" s="1"/>
  <c r="I296" s="1"/>
  <c r="I329" s="1"/>
  <c r="I343" s="1"/>
  <c r="I376" s="1"/>
  <c r="I390" s="1"/>
  <c r="I423" s="1"/>
  <c r="I437" s="1"/>
  <c r="I470" s="1"/>
  <c r="I503" s="1"/>
  <c r="I536" s="1"/>
  <c r="I569" s="1"/>
  <c r="I602" s="1"/>
  <c r="I635" s="1"/>
  <c r="I668" s="1"/>
  <c r="I786" s="1"/>
  <c r="I800" s="1"/>
  <c r="I814" s="1"/>
  <c r="I830" s="1"/>
  <c r="I845" s="1"/>
  <c r="I860" s="1"/>
  <c r="I875" s="1"/>
  <c r="I890" s="1"/>
  <c r="I905" s="1"/>
  <c r="I938" s="1"/>
  <c r="I952" s="1"/>
  <c r="I985" s="1"/>
  <c r="I999" s="1"/>
  <c r="I1032" s="1"/>
  <c r="I1046" s="1"/>
  <c r="I1079" s="1"/>
  <c r="I1093" s="1"/>
  <c r="I1126" s="1"/>
  <c r="I1140" s="1"/>
  <c r="I1173" s="1"/>
  <c r="I1187" s="1"/>
  <c r="I1220" s="1"/>
  <c r="I1234" s="1"/>
  <c r="I1267" s="1"/>
  <c r="I1281" s="1"/>
  <c r="I1314" s="1"/>
  <c r="I1328" s="1"/>
  <c r="I1361" s="1"/>
  <c r="I1375" s="1"/>
  <c r="I1408" s="1"/>
  <c r="I1422" s="1"/>
  <c r="I1455" s="1"/>
  <c r="I1469" s="1"/>
  <c r="I1502" s="1"/>
  <c r="I1516" s="1"/>
  <c r="I1549" s="1"/>
  <c r="I1563" s="1"/>
  <c r="I1596" s="1"/>
  <c r="I1610" s="1"/>
  <c r="I1643" s="1"/>
  <c r="I1657" s="1"/>
  <c r="I1690" s="1"/>
  <c r="I1704" s="1"/>
  <c r="I1737" s="1"/>
  <c r="I1751" s="1"/>
  <c r="J23"/>
  <c r="F236" i="223" s="1"/>
  <c r="G669" i="221"/>
  <c r="G653"/>
  <c r="X663"/>
  <c r="X661"/>
  <c r="X458"/>
  <c r="X411"/>
  <c r="X364"/>
  <c r="X320"/>
  <c r="X276"/>
  <c r="X268"/>
  <c r="X224"/>
  <c r="X180"/>
  <c r="X79"/>
  <c r="I2112" i="217"/>
  <c r="K969" i="221" l="1"/>
  <c r="T969" s="1"/>
  <c r="G328" i="223"/>
  <c r="Y332" s="1"/>
  <c r="Z332" s="1"/>
  <c r="AA332" s="1"/>
  <c r="AB332" s="1"/>
  <c r="AC332" s="1"/>
  <c r="AD332" s="1"/>
  <c r="AE332" s="1"/>
  <c r="AF332" s="1"/>
  <c r="AG332" s="1"/>
  <c r="G328" i="220"/>
  <c r="Y332" s="1"/>
  <c r="Z332" s="1"/>
  <c r="AA332" s="1"/>
  <c r="AB332" s="1"/>
  <c r="AC332" s="1"/>
  <c r="AD332" s="1"/>
  <c r="AE332" s="1"/>
  <c r="AF332" s="1"/>
  <c r="AG332" s="1"/>
  <c r="F328" i="223"/>
  <c r="O332" s="1"/>
  <c r="P332" s="1"/>
  <c r="Q332" s="1"/>
  <c r="R332" s="1"/>
  <c r="S332" s="1"/>
  <c r="T332" s="1"/>
  <c r="U332" s="1"/>
  <c r="V332" s="1"/>
  <c r="W332" s="1"/>
  <c r="F328" i="220"/>
  <c r="O332" s="1"/>
  <c r="P332" s="1"/>
  <c r="Q332" s="1"/>
  <c r="R332" s="1"/>
  <c r="S332" s="1"/>
  <c r="T332" s="1"/>
  <c r="U332" s="1"/>
  <c r="V332" s="1"/>
  <c r="W332" s="1"/>
  <c r="I328" i="223"/>
  <c r="AS332" s="1"/>
  <c r="AT332" s="1"/>
  <c r="AU332" s="1"/>
  <c r="AV332" s="1"/>
  <c r="AW332" s="1"/>
  <c r="AX332" s="1"/>
  <c r="AY332" s="1"/>
  <c r="AZ332" s="1"/>
  <c r="BA332" s="1"/>
  <c r="I328" i="220"/>
  <c r="AS332" s="1"/>
  <c r="AT332" s="1"/>
  <c r="AU332" s="1"/>
  <c r="AV332" s="1"/>
  <c r="AW332" s="1"/>
  <c r="AX332" s="1"/>
  <c r="AY332" s="1"/>
  <c r="AZ332" s="1"/>
  <c r="BA332" s="1"/>
  <c r="H328" i="223"/>
  <c r="AI332" s="1"/>
  <c r="AJ332" s="1"/>
  <c r="AK332" s="1"/>
  <c r="AL332" s="1"/>
  <c r="AM332" s="1"/>
  <c r="AN332" s="1"/>
  <c r="AO332" s="1"/>
  <c r="AP332" s="1"/>
  <c r="AQ332" s="1"/>
  <c r="H328" i="220"/>
  <c r="AI332" s="1"/>
  <c r="AJ332" s="1"/>
  <c r="AK332" s="1"/>
  <c r="AL332" s="1"/>
  <c r="AM332" s="1"/>
  <c r="AN332" s="1"/>
  <c r="AO332" s="1"/>
  <c r="AP332" s="1"/>
  <c r="AQ332" s="1"/>
  <c r="E328" i="223"/>
  <c r="E332" s="1"/>
  <c r="F332" s="1"/>
  <c r="G332" s="1"/>
  <c r="H332" s="1"/>
  <c r="I332" s="1"/>
  <c r="J332" s="1"/>
  <c r="K332" s="1"/>
  <c r="L332" s="1"/>
  <c r="M332" s="1"/>
  <c r="E328" i="220"/>
  <c r="E332" s="1"/>
  <c r="F332" s="1"/>
  <c r="G332" s="1"/>
  <c r="H332" s="1"/>
  <c r="I332" s="1"/>
  <c r="J332" s="1"/>
  <c r="K332" s="1"/>
  <c r="L332" s="1"/>
  <c r="M332" s="1"/>
  <c r="X240" i="223"/>
  <c r="X296" i="220"/>
  <c r="D315" s="1"/>
  <c r="N240"/>
  <c r="X240" s="1"/>
  <c r="G787" i="221"/>
  <c r="G801" s="1"/>
  <c r="G815" s="1"/>
  <c r="G831" s="1"/>
  <c r="G846" s="1"/>
  <c r="G861" s="1"/>
  <c r="G876" s="1"/>
  <c r="G891" s="1"/>
  <c r="G906" s="1"/>
  <c r="J683"/>
  <c r="R683" s="1"/>
  <c r="Z683" s="1"/>
  <c r="K1016"/>
  <c r="G933"/>
  <c r="G949"/>
  <c r="G963" s="1"/>
  <c r="K1580"/>
  <c r="T1533"/>
  <c r="K73"/>
  <c r="T73" s="1"/>
  <c r="H122"/>
  <c r="H155" s="1"/>
  <c r="H188" s="1"/>
  <c r="J1767"/>
  <c r="J1782" s="1"/>
  <c r="J1797" s="1"/>
  <c r="J1812" s="1"/>
  <c r="J1827" s="1"/>
  <c r="J1842" s="1"/>
  <c r="J1858" s="1"/>
  <c r="J1873" s="1"/>
  <c r="J1888" s="1"/>
  <c r="J1903" s="1"/>
  <c r="J1918" s="1"/>
  <c r="J1933" s="1"/>
  <c r="J1949" s="1"/>
  <c r="J1964" s="1"/>
  <c r="J1979" s="1"/>
  <c r="J1994" s="1"/>
  <c r="J2009" s="1"/>
  <c r="J2024" s="1"/>
  <c r="J56"/>
  <c r="J89" s="1"/>
  <c r="J122" s="1"/>
  <c r="J155" s="1"/>
  <c r="J188" s="1"/>
  <c r="J202" s="1"/>
  <c r="J235" s="1"/>
  <c r="J249" s="1"/>
  <c r="J282" s="1"/>
  <c r="J296" s="1"/>
  <c r="J329" s="1"/>
  <c r="J343" s="1"/>
  <c r="J376" s="1"/>
  <c r="J390" s="1"/>
  <c r="J423" s="1"/>
  <c r="J437" s="1"/>
  <c r="J470" s="1"/>
  <c r="J503" s="1"/>
  <c r="J536" s="1"/>
  <c r="J569" s="1"/>
  <c r="J602" s="1"/>
  <c r="J635" s="1"/>
  <c r="J668" s="1"/>
  <c r="J786" s="1"/>
  <c r="J800" s="1"/>
  <c r="J814" s="1"/>
  <c r="J830" s="1"/>
  <c r="J845" s="1"/>
  <c r="J860" s="1"/>
  <c r="J875" s="1"/>
  <c r="J890" s="1"/>
  <c r="J905" s="1"/>
  <c r="J938" s="1"/>
  <c r="J952" s="1"/>
  <c r="J985" s="1"/>
  <c r="J999" s="1"/>
  <c r="J1032" s="1"/>
  <c r="J1046" s="1"/>
  <c r="J1079" s="1"/>
  <c r="J1093" s="1"/>
  <c r="J1126" s="1"/>
  <c r="J1140" s="1"/>
  <c r="J1173" s="1"/>
  <c r="J1187" s="1"/>
  <c r="J1220" s="1"/>
  <c r="J1234" s="1"/>
  <c r="J1267" s="1"/>
  <c r="J1281" s="1"/>
  <c r="J1314" s="1"/>
  <c r="J1328" s="1"/>
  <c r="J1361" s="1"/>
  <c r="J1375" s="1"/>
  <c r="J1408" s="1"/>
  <c r="J1422" s="1"/>
  <c r="J1455" s="1"/>
  <c r="J1469" s="1"/>
  <c r="J1502" s="1"/>
  <c r="J1516" s="1"/>
  <c r="J1549" s="1"/>
  <c r="J1563" s="1"/>
  <c r="J1596" s="1"/>
  <c r="J1610" s="1"/>
  <c r="J1643" s="1"/>
  <c r="J1657" s="1"/>
  <c r="J1690" s="1"/>
  <c r="J1704" s="1"/>
  <c r="J1737" s="1"/>
  <c r="J1751" s="1"/>
  <c r="K23"/>
  <c r="G236" i="223" s="1"/>
  <c r="I2066" i="221"/>
  <c r="I2080" s="1"/>
  <c r="I2087" s="1"/>
  <c r="I2094" s="1"/>
  <c r="I2115" s="1"/>
  <c r="I2129" s="1"/>
  <c r="I2143" s="1"/>
  <c r="I2157" s="1"/>
  <c r="I2038"/>
  <c r="I2052" s="1"/>
  <c r="T1251"/>
  <c r="K1298"/>
  <c r="I21" i="219"/>
  <c r="J21"/>
  <c r="I22"/>
  <c r="J22"/>
  <c r="I23"/>
  <c r="J23"/>
  <c r="I24"/>
  <c r="J24"/>
  <c r="I26"/>
  <c r="J26"/>
  <c r="I27"/>
  <c r="J27"/>
  <c r="G32"/>
  <c r="H32"/>
  <c r="I32"/>
  <c r="I33" s="1"/>
  <c r="G96" i="193" s="1"/>
  <c r="J32" i="219"/>
  <c r="J33" s="1"/>
  <c r="S109" i="193" l="1"/>
  <c r="H96"/>
  <c r="I96" s="1"/>
  <c r="C297" i="220"/>
  <c r="X315"/>
  <c r="X315" i="223"/>
  <c r="D315"/>
  <c r="C297"/>
  <c r="J2066" i="221"/>
  <c r="J2080" s="1"/>
  <c r="J2087" s="1"/>
  <c r="J2094" s="1"/>
  <c r="J2115" s="1"/>
  <c r="J2129" s="1"/>
  <c r="J2143" s="1"/>
  <c r="J2157" s="1"/>
  <c r="J2038"/>
  <c r="J2052" s="1"/>
  <c r="H202"/>
  <c r="H235" s="1"/>
  <c r="K172"/>
  <c r="T172" s="1"/>
  <c r="K1627"/>
  <c r="T1580"/>
  <c r="K1063"/>
  <c r="T1016"/>
  <c r="G923"/>
  <c r="G939"/>
  <c r="G953" s="1"/>
  <c r="T1298"/>
  <c r="K1345"/>
  <c r="K1767"/>
  <c r="K1782" s="1"/>
  <c r="K1797" s="1"/>
  <c r="K1812" s="1"/>
  <c r="K1827" s="1"/>
  <c r="K1842" s="1"/>
  <c r="K1858" s="1"/>
  <c r="K1873" s="1"/>
  <c r="K1888" s="1"/>
  <c r="K1903" s="1"/>
  <c r="K1918" s="1"/>
  <c r="K1933" s="1"/>
  <c r="K1949" s="1"/>
  <c r="K1964" s="1"/>
  <c r="K1979" s="1"/>
  <c r="K1994" s="1"/>
  <c r="K2009" s="1"/>
  <c r="K2024" s="1"/>
  <c r="K56"/>
  <c r="K89" s="1"/>
  <c r="K122" s="1"/>
  <c r="K155" s="1"/>
  <c r="K188" s="1"/>
  <c r="K202" s="1"/>
  <c r="K235" s="1"/>
  <c r="K249" s="1"/>
  <c r="K282" s="1"/>
  <c r="K296" s="1"/>
  <c r="K329" s="1"/>
  <c r="K343" s="1"/>
  <c r="K376" s="1"/>
  <c r="K390" s="1"/>
  <c r="K423" s="1"/>
  <c r="K437" s="1"/>
  <c r="K470" s="1"/>
  <c r="K503" s="1"/>
  <c r="K536" s="1"/>
  <c r="K569" s="1"/>
  <c r="K602" s="1"/>
  <c r="K635" s="1"/>
  <c r="K668" s="1"/>
  <c r="K786" s="1"/>
  <c r="K800" s="1"/>
  <c r="K814" s="1"/>
  <c r="K830" s="1"/>
  <c r="K845" s="1"/>
  <c r="K860" s="1"/>
  <c r="K875" s="1"/>
  <c r="K890" s="1"/>
  <c r="K905" s="1"/>
  <c r="K938" s="1"/>
  <c r="K952" s="1"/>
  <c r="K985" s="1"/>
  <c r="K999" s="1"/>
  <c r="K1032" s="1"/>
  <c r="K1046" s="1"/>
  <c r="K1079" s="1"/>
  <c r="K1093" s="1"/>
  <c r="K1126" s="1"/>
  <c r="K1140" s="1"/>
  <c r="K1173" s="1"/>
  <c r="K1187" s="1"/>
  <c r="K1220" s="1"/>
  <c r="K1234" s="1"/>
  <c r="K1267" s="1"/>
  <c r="K1281" s="1"/>
  <c r="K1314" s="1"/>
  <c r="K1328" s="1"/>
  <c r="K1361" s="1"/>
  <c r="K1375" s="1"/>
  <c r="K1408" s="1"/>
  <c r="K1422" s="1"/>
  <c r="K1455" s="1"/>
  <c r="K1469" s="1"/>
  <c r="K1502" s="1"/>
  <c r="K1516" s="1"/>
  <c r="K1549" s="1"/>
  <c r="K1563" s="1"/>
  <c r="K1596" s="1"/>
  <c r="K1610" s="1"/>
  <c r="K1643" s="1"/>
  <c r="K1657" s="1"/>
  <c r="K1690" s="1"/>
  <c r="K1704" s="1"/>
  <c r="K1737" s="1"/>
  <c r="K1751" s="1"/>
  <c r="L23"/>
  <c r="H236" i="223" s="1"/>
  <c r="G980" i="221"/>
  <c r="G996"/>
  <c r="G1010" s="1"/>
  <c r="V111" i="184"/>
  <c r="G170" s="1"/>
  <c r="G20" i="193"/>
  <c r="H12"/>
  <c r="H20" s="1"/>
  <c r="G104" l="1"/>
  <c r="G1027" i="221"/>
  <c r="G1043"/>
  <c r="G1057" s="1"/>
  <c r="G970"/>
  <c r="G986"/>
  <c r="G1000" s="1"/>
  <c r="L1767"/>
  <c r="L1782" s="1"/>
  <c r="L1797" s="1"/>
  <c r="L1812" s="1"/>
  <c r="L1827" s="1"/>
  <c r="L1842" s="1"/>
  <c r="L1858" s="1"/>
  <c r="L1873" s="1"/>
  <c r="L1888" s="1"/>
  <c r="L1903" s="1"/>
  <c r="L1918" s="1"/>
  <c r="L1933" s="1"/>
  <c r="L1949" s="1"/>
  <c r="L1964" s="1"/>
  <c r="L1979" s="1"/>
  <c r="L1994" s="1"/>
  <c r="L2009" s="1"/>
  <c r="L2024" s="1"/>
  <c r="L56"/>
  <c r="L89" s="1"/>
  <c r="L122" s="1"/>
  <c r="L155" s="1"/>
  <c r="L188" s="1"/>
  <c r="L202" s="1"/>
  <c r="L235" s="1"/>
  <c r="L249" s="1"/>
  <c r="L282" s="1"/>
  <c r="L296" s="1"/>
  <c r="L329" s="1"/>
  <c r="L343" s="1"/>
  <c r="L376" s="1"/>
  <c r="L390" s="1"/>
  <c r="L423" s="1"/>
  <c r="L437" s="1"/>
  <c r="L470" s="1"/>
  <c r="L503" s="1"/>
  <c r="L536" s="1"/>
  <c r="L569" s="1"/>
  <c r="L602" s="1"/>
  <c r="L635" s="1"/>
  <c r="L668" s="1"/>
  <c r="L786" s="1"/>
  <c r="L800" s="1"/>
  <c r="L814" s="1"/>
  <c r="L830" s="1"/>
  <c r="L845" s="1"/>
  <c r="L860" s="1"/>
  <c r="L875" s="1"/>
  <c r="L890" s="1"/>
  <c r="L905" s="1"/>
  <c r="L938" s="1"/>
  <c r="L952" s="1"/>
  <c r="L985" s="1"/>
  <c r="L999" s="1"/>
  <c r="L1032" s="1"/>
  <c r="L1046" s="1"/>
  <c r="L1079" s="1"/>
  <c r="L1093" s="1"/>
  <c r="L1126" s="1"/>
  <c r="L1140" s="1"/>
  <c r="L1173" s="1"/>
  <c r="L1187" s="1"/>
  <c r="L1220" s="1"/>
  <c r="L1234" s="1"/>
  <c r="L1267" s="1"/>
  <c r="L1281" s="1"/>
  <c r="L1314" s="1"/>
  <c r="L1328" s="1"/>
  <c r="L1361" s="1"/>
  <c r="L1375" s="1"/>
  <c r="L1408" s="1"/>
  <c r="L1422" s="1"/>
  <c r="L1455" s="1"/>
  <c r="L1469" s="1"/>
  <c r="L1502" s="1"/>
  <c r="L1516" s="1"/>
  <c r="L1549" s="1"/>
  <c r="L1563" s="1"/>
  <c r="L1596" s="1"/>
  <c r="L1610" s="1"/>
  <c r="L1643" s="1"/>
  <c r="L1657" s="1"/>
  <c r="L1690" s="1"/>
  <c r="L1704" s="1"/>
  <c r="L1737" s="1"/>
  <c r="L1751" s="1"/>
  <c r="M23"/>
  <c r="I236" i="223" s="1"/>
  <c r="K2066" i="221"/>
  <c r="K2080" s="1"/>
  <c r="K2087" s="1"/>
  <c r="K2094" s="1"/>
  <c r="K2115" s="1"/>
  <c r="K2129" s="1"/>
  <c r="K2143" s="1"/>
  <c r="K2157" s="1"/>
  <c r="K2038"/>
  <c r="K2052" s="1"/>
  <c r="T1345"/>
  <c r="K1392"/>
  <c r="K1110"/>
  <c r="T1063"/>
  <c r="K1674"/>
  <c r="T1627"/>
  <c r="H249"/>
  <c r="H282" s="1"/>
  <c r="K219"/>
  <c r="T219" s="1"/>
  <c r="I12" i="193"/>
  <c r="I20" s="1"/>
  <c r="F13" i="184"/>
  <c r="N47"/>
  <c r="H2101" i="221"/>
  <c r="F130" i="193"/>
  <c r="F127"/>
  <c r="O127" s="1"/>
  <c r="F126"/>
  <c r="O126" s="1"/>
  <c r="F125"/>
  <c r="O125" s="1"/>
  <c r="F122"/>
  <c r="O122" s="1"/>
  <c r="F121"/>
  <c r="O121" s="1"/>
  <c r="F120"/>
  <c r="O120" s="1"/>
  <c r="CF103" i="158"/>
  <c r="CF88"/>
  <c r="CF73"/>
  <c r="CF58"/>
  <c r="CF43"/>
  <c r="CF28"/>
  <c r="M1684" i="217"/>
  <c r="AA1700" s="1"/>
  <c r="L1682"/>
  <c r="Q1698" s="1"/>
  <c r="K1590"/>
  <c r="H1606" s="1"/>
  <c r="K1537"/>
  <c r="H1553" s="1"/>
  <c r="M1497"/>
  <c r="AA1513" s="1"/>
  <c r="CU116" i="158"/>
  <c r="CU115"/>
  <c r="CU114"/>
  <c r="CU113"/>
  <c r="CU112"/>
  <c r="CU111"/>
  <c r="CU110"/>
  <c r="CU109"/>
  <c r="CU108"/>
  <c r="CU107"/>
  <c r="CU106"/>
  <c r="CU101"/>
  <c r="M1685" i="221" s="1"/>
  <c r="CU100" i="158"/>
  <c r="M1684" i="221" s="1"/>
  <c r="CU99" i="158"/>
  <c r="CU98"/>
  <c r="M1682" i="221" s="1"/>
  <c r="CU97" i="158"/>
  <c r="CU96"/>
  <c r="CU95"/>
  <c r="M1679" i="221" s="1"/>
  <c r="CU94" i="158"/>
  <c r="CU93"/>
  <c r="CU92"/>
  <c r="M1676" i="221" s="1"/>
  <c r="CU91" i="158"/>
  <c r="M1675" i="221" s="1"/>
  <c r="CU86" i="158"/>
  <c r="CU85"/>
  <c r="M1637" i="221" s="1"/>
  <c r="CU84" i="158"/>
  <c r="CU83"/>
  <c r="CU82"/>
  <c r="CU81"/>
  <c r="CU80"/>
  <c r="CU79"/>
  <c r="CU78"/>
  <c r="CU77"/>
  <c r="CU76"/>
  <c r="CU71"/>
  <c r="M1591" i="221" s="1"/>
  <c r="CU70" i="158"/>
  <c r="M1590" i="221" s="1"/>
  <c r="CU69" i="158"/>
  <c r="M1589" i="221" s="1"/>
  <c r="CU68" i="158"/>
  <c r="M1588" i="221" s="1"/>
  <c r="CU67" i="158"/>
  <c r="M1587" i="221" s="1"/>
  <c r="CU66" i="158"/>
  <c r="CU65"/>
  <c r="M1585" i="221" s="1"/>
  <c r="CU64" i="158"/>
  <c r="M1584" i="221" s="1"/>
  <c r="CU63" i="158"/>
  <c r="M1583" i="221" s="1"/>
  <c r="CU62" i="158"/>
  <c r="M1582" i="221" s="1"/>
  <c r="M1581" i="217"/>
  <c r="AA1597" s="1"/>
  <c r="CU56" i="158"/>
  <c r="CU55"/>
  <c r="CU54"/>
  <c r="CU53"/>
  <c r="CU52"/>
  <c r="M1540" i="221" s="1"/>
  <c r="CU51" i="158"/>
  <c r="M1539" i="221" s="1"/>
  <c r="CU50" i="158"/>
  <c r="CU49"/>
  <c r="CU48"/>
  <c r="CU47"/>
  <c r="M1535" i="221" s="1"/>
  <c r="CU46" i="158"/>
  <c r="CP116"/>
  <c r="CP115"/>
  <c r="CP114"/>
  <c r="CP113"/>
  <c r="CP112"/>
  <c r="CP111"/>
  <c r="L1727" i="221" s="1"/>
  <c r="CP110" i="158"/>
  <c r="L1726" i="221" s="1"/>
  <c r="CP109" i="158"/>
  <c r="L1725" i="221" s="1"/>
  <c r="CP108" i="158"/>
  <c r="L1724" i="221" s="1"/>
  <c r="CP107" i="158"/>
  <c r="L1723" i="221" s="1"/>
  <c r="CP106" i="158"/>
  <c r="L1722" i="221" s="1"/>
  <c r="CP101" i="158"/>
  <c r="L1685" i="221" s="1"/>
  <c r="CP100" i="158"/>
  <c r="L1684" i="221" s="1"/>
  <c r="CP99" i="158"/>
  <c r="L1683" i="221" s="1"/>
  <c r="CP98" i="158"/>
  <c r="L1682" i="221" s="1"/>
  <c r="CP97" i="158"/>
  <c r="CP96"/>
  <c r="CP95"/>
  <c r="CP94"/>
  <c r="CP93"/>
  <c r="CP92"/>
  <c r="L1676" i="221" s="1"/>
  <c r="CP91" i="158"/>
  <c r="L1675" i="221" s="1"/>
  <c r="CP86" i="158"/>
  <c r="CP85"/>
  <c r="L1637" i="221" s="1"/>
  <c r="CP84" i="158"/>
  <c r="L1636" i="221" s="1"/>
  <c r="CP83" i="158"/>
  <c r="L1635" i="221" s="1"/>
  <c r="CP82" i="158"/>
  <c r="L1634" i="221" s="1"/>
  <c r="CP81" i="158"/>
  <c r="L1633" i="221" s="1"/>
  <c r="CP80" i="158"/>
  <c r="L1632" i="221" s="1"/>
  <c r="CP79" i="158"/>
  <c r="CP78"/>
  <c r="CP77"/>
  <c r="CP76"/>
  <c r="CP71"/>
  <c r="L1591" i="221" s="1"/>
  <c r="CP70" i="158"/>
  <c r="L1590" i="221" s="1"/>
  <c r="CP69" i="158"/>
  <c r="L1589" i="221" s="1"/>
  <c r="CP68" i="158"/>
  <c r="L1588" i="221" s="1"/>
  <c r="CP67" i="158"/>
  <c r="L1587" i="221" s="1"/>
  <c r="CP66" i="158"/>
  <c r="CP65"/>
  <c r="L1585" i="221" s="1"/>
  <c r="CP64" i="158"/>
  <c r="L1584" i="221" s="1"/>
  <c r="CP63" i="158"/>
  <c r="L1583" i="221" s="1"/>
  <c r="CP62" i="158"/>
  <c r="L1582" i="221" s="1"/>
  <c r="L1581" i="217"/>
  <c r="Q1597" s="1"/>
  <c r="L1544" i="221"/>
  <c r="L1543"/>
  <c r="L1542"/>
  <c r="L1541"/>
  <c r="L1540"/>
  <c r="L1539"/>
  <c r="L1538"/>
  <c r="L1537"/>
  <c r="L1535"/>
  <c r="CK116" i="158"/>
  <c r="K1732" i="221" s="1"/>
  <c r="CK115" i="158"/>
  <c r="CK114"/>
  <c r="CK113"/>
  <c r="CK112"/>
  <c r="CK111"/>
  <c r="CK110"/>
  <c r="CK109"/>
  <c r="CK108"/>
  <c r="K1724" i="221" s="1"/>
  <c r="CK107" i="158"/>
  <c r="K1723" i="221" s="1"/>
  <c r="CK106" i="158"/>
  <c r="K1722" i="221" s="1"/>
  <c r="CK101" i="158"/>
  <c r="K1685" i="221" s="1"/>
  <c r="CK100" i="158"/>
  <c r="K1684" i="221" s="1"/>
  <c r="CK99" i="158"/>
  <c r="CK98"/>
  <c r="CK97"/>
  <c r="CK96"/>
  <c r="CK95"/>
  <c r="CK94"/>
  <c r="CK93"/>
  <c r="K1677" i="221" s="1"/>
  <c r="CK92" i="158"/>
  <c r="K1676" i="221" s="1"/>
  <c r="CK91" i="158"/>
  <c r="K1675" i="221" s="1"/>
  <c r="CK86" i="158"/>
  <c r="CK85"/>
  <c r="K1637" i="221" s="1"/>
  <c r="CK84" i="158"/>
  <c r="K1636" i="221" s="1"/>
  <c r="CK83" i="158"/>
  <c r="K1635" i="221" s="1"/>
  <c r="CK82" i="158"/>
  <c r="K1634" i="221" s="1"/>
  <c r="CK81" i="158"/>
  <c r="K1633" i="221" s="1"/>
  <c r="CK80" i="158"/>
  <c r="CK79"/>
  <c r="CK78"/>
  <c r="CK77"/>
  <c r="CK76"/>
  <c r="CK71"/>
  <c r="K1591" i="221" s="1"/>
  <c r="CK70" i="158"/>
  <c r="K1590" i="221" s="1"/>
  <c r="CK69" i="158"/>
  <c r="K1589" i="221" s="1"/>
  <c r="CK68" i="158"/>
  <c r="K1588" i="221" s="1"/>
  <c r="CK67" i="158"/>
  <c r="K1587" i="221" s="1"/>
  <c r="CK66" i="158"/>
  <c r="K1586" i="221" s="1"/>
  <c r="CK65" i="158"/>
  <c r="K1585" i="221" s="1"/>
  <c r="CK64" i="158"/>
  <c r="K1584" i="221" s="1"/>
  <c r="CK63" i="158"/>
  <c r="K1583" i="221" s="1"/>
  <c r="CK62" i="158"/>
  <c r="K1582" i="221" s="1"/>
  <c r="K1581" i="217"/>
  <c r="H1597" s="1"/>
  <c r="K1543" i="221"/>
  <c r="K1542"/>
  <c r="K1541"/>
  <c r="K1540"/>
  <c r="K1539"/>
  <c r="K1538"/>
  <c r="K1537"/>
  <c r="K1535"/>
  <c r="CU32" i="158"/>
  <c r="CU33"/>
  <c r="CU34"/>
  <c r="CU35"/>
  <c r="CU36"/>
  <c r="CU37"/>
  <c r="M1493" i="221" s="1"/>
  <c r="CU38" i="158"/>
  <c r="M1494" i="221" s="1"/>
  <c r="CU39" i="158"/>
  <c r="M1495" i="221" s="1"/>
  <c r="CU40" i="158"/>
  <c r="M1496" i="221" s="1"/>
  <c r="CU41" i="158"/>
  <c r="M1497" i="221" s="1"/>
  <c r="CP32" i="158"/>
  <c r="CP33"/>
  <c r="CP34"/>
  <c r="CP35"/>
  <c r="CP36"/>
  <c r="CP37"/>
  <c r="L1493" i="221" s="1"/>
  <c r="CP38" i="158"/>
  <c r="L1494" i="221" s="1"/>
  <c r="CP39" i="158"/>
  <c r="L1495" i="221" s="1"/>
  <c r="CP40" i="158"/>
  <c r="L1496" i="221" s="1"/>
  <c r="CP41" i="158"/>
  <c r="L1497" i="221" s="1"/>
  <c r="CK32" i="158"/>
  <c r="CK33"/>
  <c r="CK34"/>
  <c r="CK35"/>
  <c r="K1491" i="221" s="1"/>
  <c r="CK36" i="158"/>
  <c r="CK37"/>
  <c r="K1493" i="221" s="1"/>
  <c r="CK38" i="158"/>
  <c r="K1494" i="221" s="1"/>
  <c r="CK39" i="158"/>
  <c r="K1495" i="221" s="1"/>
  <c r="CK40" i="158"/>
  <c r="K1496" i="221" s="1"/>
  <c r="CK41" i="158"/>
  <c r="K1497" i="221" s="1"/>
  <c r="CU31" i="158"/>
  <c r="CP31"/>
  <c r="L1487" i="221" s="1"/>
  <c r="CK31" i="158"/>
  <c r="G1718" i="217"/>
  <c r="I1750"/>
  <c r="I1703"/>
  <c r="I1656"/>
  <c r="I1609"/>
  <c r="I1562"/>
  <c r="I1515"/>
  <c r="G1436"/>
  <c r="I1468"/>
  <c r="I1421"/>
  <c r="I1374"/>
  <c r="I1327"/>
  <c r="I1280"/>
  <c r="I1233"/>
  <c r="G1154"/>
  <c r="G404"/>
  <c r="I1186"/>
  <c r="I1139"/>
  <c r="I1092"/>
  <c r="I1045"/>
  <c r="I998"/>
  <c r="I951"/>
  <c r="F21" i="158"/>
  <c r="G21"/>
  <c r="H21"/>
  <c r="I21"/>
  <c r="E21"/>
  <c r="L220" i="217"/>
  <c r="U220" s="1"/>
  <c r="M175"/>
  <c r="V175" s="1"/>
  <c r="M74"/>
  <c r="AA90" s="1"/>
  <c r="L74"/>
  <c r="Q90" s="1"/>
  <c r="M84"/>
  <c r="AA100" s="1"/>
  <c r="L84"/>
  <c r="Q100" s="1"/>
  <c r="K84"/>
  <c r="H100" s="1"/>
  <c r="M83"/>
  <c r="AA99" s="1"/>
  <c r="L83"/>
  <c r="Q99" s="1"/>
  <c r="K83"/>
  <c r="H99" s="1"/>
  <c r="M82"/>
  <c r="AA98" s="1"/>
  <c r="L82"/>
  <c r="Q98" s="1"/>
  <c r="K82"/>
  <c r="H98" s="1"/>
  <c r="M81"/>
  <c r="AA97" s="1"/>
  <c r="L81"/>
  <c r="Q97" s="1"/>
  <c r="K81"/>
  <c r="H97" s="1"/>
  <c r="M80"/>
  <c r="AA96" s="1"/>
  <c r="L80"/>
  <c r="Q96" s="1"/>
  <c r="K80"/>
  <c r="H96" s="1"/>
  <c r="M79"/>
  <c r="AA95" s="1"/>
  <c r="L79"/>
  <c r="Q95" s="1"/>
  <c r="K79"/>
  <c r="H95" s="1"/>
  <c r="M78"/>
  <c r="AA94" s="1"/>
  <c r="L78"/>
  <c r="Q94" s="1"/>
  <c r="K78"/>
  <c r="H94" s="1"/>
  <c r="M77"/>
  <c r="AA93" s="1"/>
  <c r="L77"/>
  <c r="Q93" s="1"/>
  <c r="K77"/>
  <c r="H93" s="1"/>
  <c r="M76"/>
  <c r="AA92" s="1"/>
  <c r="L76"/>
  <c r="Q92" s="1"/>
  <c r="K76"/>
  <c r="H92" s="1"/>
  <c r="M75"/>
  <c r="AA91" s="1"/>
  <c r="L75"/>
  <c r="Q91" s="1"/>
  <c r="K75"/>
  <c r="H91" s="1"/>
  <c r="K74"/>
  <c r="H90" s="1"/>
  <c r="L51"/>
  <c r="Q67" s="1"/>
  <c r="G904"/>
  <c r="M694"/>
  <c r="M693" s="1"/>
  <c r="M692" s="1"/>
  <c r="M691" s="1"/>
  <c r="M690" s="1"/>
  <c r="M689" s="1"/>
  <c r="M688" s="1"/>
  <c r="M687" s="1"/>
  <c r="M686" s="1"/>
  <c r="M685" s="1"/>
  <c r="M684" s="1"/>
  <c r="L694"/>
  <c r="K694"/>
  <c r="J694"/>
  <c r="J693" s="1"/>
  <c r="J692" s="1"/>
  <c r="J691" s="1"/>
  <c r="J690" s="1"/>
  <c r="J689" s="1"/>
  <c r="J688" s="1"/>
  <c r="J687" s="1"/>
  <c r="J686" s="1"/>
  <c r="J685" s="1"/>
  <c r="J684" s="1"/>
  <c r="I694"/>
  <c r="I693" s="1"/>
  <c r="I692" s="1"/>
  <c r="I691" s="1"/>
  <c r="I690" s="1"/>
  <c r="I689" s="1"/>
  <c r="I688" s="1"/>
  <c r="I687" s="1"/>
  <c r="I686" s="1"/>
  <c r="I685" s="1"/>
  <c r="I684" s="1"/>
  <c r="H694"/>
  <c r="L693"/>
  <c r="L692" s="1"/>
  <c r="L691" s="1"/>
  <c r="L690" s="1"/>
  <c r="L689" s="1"/>
  <c r="L688" s="1"/>
  <c r="L687" s="1"/>
  <c r="L686" s="1"/>
  <c r="L685" s="1"/>
  <c r="L684" s="1"/>
  <c r="K693"/>
  <c r="K692" s="1"/>
  <c r="K691" s="1"/>
  <c r="K690" s="1"/>
  <c r="K689" s="1"/>
  <c r="K688" s="1"/>
  <c r="K687" s="1"/>
  <c r="K686" s="1"/>
  <c r="K685" s="1"/>
  <c r="K684" s="1"/>
  <c r="H693"/>
  <c r="H692" s="1"/>
  <c r="H691" s="1"/>
  <c r="H690" s="1"/>
  <c r="H689" s="1"/>
  <c r="H688" s="1"/>
  <c r="H687" s="1"/>
  <c r="H686" s="1"/>
  <c r="H685" s="1"/>
  <c r="H684" s="1"/>
  <c r="U683"/>
  <c r="AC683" s="1"/>
  <c r="T683"/>
  <c r="AB683" s="1"/>
  <c r="M663"/>
  <c r="AA679" s="1"/>
  <c r="L663"/>
  <c r="Q679" s="1"/>
  <c r="K663"/>
  <c r="H679" s="1"/>
  <c r="H663"/>
  <c r="M662"/>
  <c r="AA678" s="1"/>
  <c r="L662"/>
  <c r="Q678" s="1"/>
  <c r="K662"/>
  <c r="H678" s="1"/>
  <c r="H662"/>
  <c r="M661"/>
  <c r="AA677" s="1"/>
  <c r="L661"/>
  <c r="Q677" s="1"/>
  <c r="K661"/>
  <c r="H677" s="1"/>
  <c r="H661"/>
  <c r="M660"/>
  <c r="AA676" s="1"/>
  <c r="L660"/>
  <c r="Q676" s="1"/>
  <c r="K660"/>
  <c r="H676" s="1"/>
  <c r="H660"/>
  <c r="M659"/>
  <c r="AA675" s="1"/>
  <c r="L659"/>
  <c r="Q675" s="1"/>
  <c r="K659"/>
  <c r="H675" s="1"/>
  <c r="H659"/>
  <c r="M658"/>
  <c r="AA674" s="1"/>
  <c r="L658"/>
  <c r="Q674" s="1"/>
  <c r="K658"/>
  <c r="H674" s="1"/>
  <c r="H658"/>
  <c r="M657"/>
  <c r="AA673" s="1"/>
  <c r="L657"/>
  <c r="Q673" s="1"/>
  <c r="K657"/>
  <c r="H673" s="1"/>
  <c r="H657"/>
  <c r="M656"/>
  <c r="AA672" s="1"/>
  <c r="L656"/>
  <c r="Q672" s="1"/>
  <c r="K656"/>
  <c r="H672" s="1"/>
  <c r="H656"/>
  <c r="M655"/>
  <c r="AA671" s="1"/>
  <c r="L655"/>
  <c r="Q671" s="1"/>
  <c r="K655"/>
  <c r="H671" s="1"/>
  <c r="H655"/>
  <c r="M654"/>
  <c r="AA670" s="1"/>
  <c r="L654"/>
  <c r="Q670" s="1"/>
  <c r="K654"/>
  <c r="H670" s="1"/>
  <c r="H654"/>
  <c r="M653"/>
  <c r="AA669" s="1"/>
  <c r="AA680" s="1"/>
  <c r="L653"/>
  <c r="Q669" s="1"/>
  <c r="K653"/>
  <c r="H669" s="1"/>
  <c r="H680" s="1"/>
  <c r="H653"/>
  <c r="G634"/>
  <c r="M630"/>
  <c r="AA646" s="1"/>
  <c r="L630"/>
  <c r="Q646" s="1"/>
  <c r="K630"/>
  <c r="H646" s="1"/>
  <c r="M629"/>
  <c r="AA645" s="1"/>
  <c r="L629"/>
  <c r="Q645" s="1"/>
  <c r="K629"/>
  <c r="H645" s="1"/>
  <c r="M628"/>
  <c r="AA644" s="1"/>
  <c r="L628"/>
  <c r="Q644" s="1"/>
  <c r="K628"/>
  <c r="H644" s="1"/>
  <c r="M627"/>
  <c r="AA643" s="1"/>
  <c r="L627"/>
  <c r="Q643" s="1"/>
  <c r="K627"/>
  <c r="H643" s="1"/>
  <c r="M626"/>
  <c r="AA642" s="1"/>
  <c r="L626"/>
  <c r="Q642" s="1"/>
  <c r="K626"/>
  <c r="H642" s="1"/>
  <c r="M625"/>
  <c r="AA641" s="1"/>
  <c r="L625"/>
  <c r="Q641" s="1"/>
  <c r="K625"/>
  <c r="H641" s="1"/>
  <c r="M624"/>
  <c r="AA640" s="1"/>
  <c r="L624"/>
  <c r="Q640" s="1"/>
  <c r="K624"/>
  <c r="H640" s="1"/>
  <c r="M623"/>
  <c r="AA639" s="1"/>
  <c r="L623"/>
  <c r="Q639" s="1"/>
  <c r="K623"/>
  <c r="H639" s="1"/>
  <c r="M622"/>
  <c r="AA638" s="1"/>
  <c r="L622"/>
  <c r="Q638" s="1"/>
  <c r="K622"/>
  <c r="H638" s="1"/>
  <c r="M621"/>
  <c r="AA637" s="1"/>
  <c r="L621"/>
  <c r="Q637" s="1"/>
  <c r="K621"/>
  <c r="H637" s="1"/>
  <c r="M620"/>
  <c r="AA636" s="1"/>
  <c r="L620"/>
  <c r="Q636" s="1"/>
  <c r="K620"/>
  <c r="H636" s="1"/>
  <c r="G616"/>
  <c r="M597"/>
  <c r="AA613" s="1"/>
  <c r="L597"/>
  <c r="Q613" s="1"/>
  <c r="K597"/>
  <c r="H613" s="1"/>
  <c r="M596"/>
  <c r="AA612" s="1"/>
  <c r="L596"/>
  <c r="Q612" s="1"/>
  <c r="K596"/>
  <c r="H612" s="1"/>
  <c r="M595"/>
  <c r="AA611" s="1"/>
  <c r="L595"/>
  <c r="Q611" s="1"/>
  <c r="K595"/>
  <c r="H611" s="1"/>
  <c r="M594"/>
  <c r="AA610" s="1"/>
  <c r="L594"/>
  <c r="Q610" s="1"/>
  <c r="K594"/>
  <c r="H610" s="1"/>
  <c r="M593"/>
  <c r="AA609" s="1"/>
  <c r="L593"/>
  <c r="Q609" s="1"/>
  <c r="K593"/>
  <c r="H609" s="1"/>
  <c r="M592"/>
  <c r="AA608" s="1"/>
  <c r="L592"/>
  <c r="Q608" s="1"/>
  <c r="K592"/>
  <c r="H608" s="1"/>
  <c r="M591"/>
  <c r="AA607" s="1"/>
  <c r="L591"/>
  <c r="Q607" s="1"/>
  <c r="K591"/>
  <c r="H607" s="1"/>
  <c r="M590"/>
  <c r="AA606" s="1"/>
  <c r="L590"/>
  <c r="Q606" s="1"/>
  <c r="K590"/>
  <c r="H606" s="1"/>
  <c r="M589"/>
  <c r="AA605" s="1"/>
  <c r="L589"/>
  <c r="Q605" s="1"/>
  <c r="K589"/>
  <c r="H605" s="1"/>
  <c r="M588"/>
  <c r="AA604" s="1"/>
  <c r="L588"/>
  <c r="Q604" s="1"/>
  <c r="K588"/>
  <c r="H604" s="1"/>
  <c r="M587"/>
  <c r="AA603" s="1"/>
  <c r="L587"/>
  <c r="Q603" s="1"/>
  <c r="K587"/>
  <c r="H603" s="1"/>
  <c r="M564"/>
  <c r="AA580" s="1"/>
  <c r="L564"/>
  <c r="Q580" s="1"/>
  <c r="K564"/>
  <c r="H580" s="1"/>
  <c r="M563"/>
  <c r="AA579" s="1"/>
  <c r="L563"/>
  <c r="Q579" s="1"/>
  <c r="K563"/>
  <c r="H579" s="1"/>
  <c r="M562"/>
  <c r="AA578" s="1"/>
  <c r="L562"/>
  <c r="Q578" s="1"/>
  <c r="K562"/>
  <c r="H578" s="1"/>
  <c r="M561"/>
  <c r="AA577" s="1"/>
  <c r="L561"/>
  <c r="Q577" s="1"/>
  <c r="K561"/>
  <c r="H577" s="1"/>
  <c r="M560"/>
  <c r="AA576" s="1"/>
  <c r="L560"/>
  <c r="Q576" s="1"/>
  <c r="K560"/>
  <c r="H576" s="1"/>
  <c r="M559"/>
  <c r="AA575" s="1"/>
  <c r="L559"/>
  <c r="Q575" s="1"/>
  <c r="K559"/>
  <c r="H575" s="1"/>
  <c r="M558"/>
  <c r="AA574" s="1"/>
  <c r="L558"/>
  <c r="Q574" s="1"/>
  <c r="K558"/>
  <c r="H574" s="1"/>
  <c r="M557"/>
  <c r="AA573" s="1"/>
  <c r="L557"/>
  <c r="Q573" s="1"/>
  <c r="K557"/>
  <c r="H573" s="1"/>
  <c r="M556"/>
  <c r="AA572" s="1"/>
  <c r="L556"/>
  <c r="Q572" s="1"/>
  <c r="K556"/>
  <c r="H572" s="1"/>
  <c r="M555"/>
  <c r="AA571" s="1"/>
  <c r="L555"/>
  <c r="Q571" s="1"/>
  <c r="K555"/>
  <c r="H571" s="1"/>
  <c r="M554"/>
  <c r="AA570" s="1"/>
  <c r="L554"/>
  <c r="Q570" s="1"/>
  <c r="K554"/>
  <c r="H570" s="1"/>
  <c r="M531"/>
  <c r="AA547" s="1"/>
  <c r="L531"/>
  <c r="Q547" s="1"/>
  <c r="K531"/>
  <c r="H547" s="1"/>
  <c r="M530"/>
  <c r="AA546" s="1"/>
  <c r="L530"/>
  <c r="Q546" s="1"/>
  <c r="K530"/>
  <c r="H546" s="1"/>
  <c r="M529"/>
  <c r="AA545" s="1"/>
  <c r="L529"/>
  <c r="Q545" s="1"/>
  <c r="K529"/>
  <c r="H545" s="1"/>
  <c r="M528"/>
  <c r="AA544" s="1"/>
  <c r="L528"/>
  <c r="Q544" s="1"/>
  <c r="K528"/>
  <c r="H544" s="1"/>
  <c r="M527"/>
  <c r="AA543" s="1"/>
  <c r="L527"/>
  <c r="Q543" s="1"/>
  <c r="K527"/>
  <c r="H543" s="1"/>
  <c r="M526"/>
  <c r="AA542" s="1"/>
  <c r="L526"/>
  <c r="Q542" s="1"/>
  <c r="K526"/>
  <c r="H542" s="1"/>
  <c r="M525"/>
  <c r="AA541" s="1"/>
  <c r="L525"/>
  <c r="Q541" s="1"/>
  <c r="K525"/>
  <c r="H541" s="1"/>
  <c r="M524"/>
  <c r="AA540" s="1"/>
  <c r="L524"/>
  <c r="Q540" s="1"/>
  <c r="K524"/>
  <c r="H540" s="1"/>
  <c r="M523"/>
  <c r="AA539" s="1"/>
  <c r="L523"/>
  <c r="Q539" s="1"/>
  <c r="K523"/>
  <c r="H539" s="1"/>
  <c r="M522"/>
  <c r="AA538" s="1"/>
  <c r="L522"/>
  <c r="Q538" s="1"/>
  <c r="K522"/>
  <c r="H538" s="1"/>
  <c r="M521"/>
  <c r="AA537" s="1"/>
  <c r="L521"/>
  <c r="Q537" s="1"/>
  <c r="K521"/>
  <c r="H537" s="1"/>
  <c r="M498"/>
  <c r="AA514" s="1"/>
  <c r="L498"/>
  <c r="Q514" s="1"/>
  <c r="K498"/>
  <c r="H514" s="1"/>
  <c r="M497"/>
  <c r="AA513" s="1"/>
  <c r="L497"/>
  <c r="Q513" s="1"/>
  <c r="K497"/>
  <c r="H513" s="1"/>
  <c r="M496"/>
  <c r="AA512" s="1"/>
  <c r="L496"/>
  <c r="Q512" s="1"/>
  <c r="K496"/>
  <c r="H512" s="1"/>
  <c r="M495"/>
  <c r="AA511" s="1"/>
  <c r="L495"/>
  <c r="Q511" s="1"/>
  <c r="K495"/>
  <c r="H511" s="1"/>
  <c r="M494"/>
  <c r="AA510" s="1"/>
  <c r="L494"/>
  <c r="Q510" s="1"/>
  <c r="K494"/>
  <c r="H510" s="1"/>
  <c r="M493"/>
  <c r="AA509" s="1"/>
  <c r="L493"/>
  <c r="Q509" s="1"/>
  <c r="K493"/>
  <c r="H509" s="1"/>
  <c r="M492"/>
  <c r="AA508" s="1"/>
  <c r="L492"/>
  <c r="Q508" s="1"/>
  <c r="K492"/>
  <c r="H508" s="1"/>
  <c r="M491"/>
  <c r="AA507" s="1"/>
  <c r="L491"/>
  <c r="Q507" s="1"/>
  <c r="K491"/>
  <c r="H507" s="1"/>
  <c r="M490"/>
  <c r="AA506" s="1"/>
  <c r="L490"/>
  <c r="Q506" s="1"/>
  <c r="K490"/>
  <c r="H506" s="1"/>
  <c r="M489"/>
  <c r="AA505" s="1"/>
  <c r="L489"/>
  <c r="Q505" s="1"/>
  <c r="K489"/>
  <c r="H505" s="1"/>
  <c r="M488"/>
  <c r="AA504" s="1"/>
  <c r="L488"/>
  <c r="Q504" s="1"/>
  <c r="K488"/>
  <c r="H504" s="1"/>
  <c r="M465"/>
  <c r="AA481" s="1"/>
  <c r="L465"/>
  <c r="Q481" s="1"/>
  <c r="K465"/>
  <c r="H481" s="1"/>
  <c r="M464"/>
  <c r="AA480" s="1"/>
  <c r="L464"/>
  <c r="Q480" s="1"/>
  <c r="K464"/>
  <c r="H480" s="1"/>
  <c r="M463"/>
  <c r="AA479" s="1"/>
  <c r="L463"/>
  <c r="Q479" s="1"/>
  <c r="K463"/>
  <c r="H479" s="1"/>
  <c r="M462"/>
  <c r="AA478" s="1"/>
  <c r="L462"/>
  <c r="Q478" s="1"/>
  <c r="K462"/>
  <c r="H478" s="1"/>
  <c r="M461"/>
  <c r="AA477" s="1"/>
  <c r="L461"/>
  <c r="Q477" s="1"/>
  <c r="K461"/>
  <c r="H477" s="1"/>
  <c r="M460"/>
  <c r="AA476" s="1"/>
  <c r="L460"/>
  <c r="Q476" s="1"/>
  <c r="K460"/>
  <c r="H476" s="1"/>
  <c r="M459"/>
  <c r="AA475" s="1"/>
  <c r="L459"/>
  <c r="Q475" s="1"/>
  <c r="K459"/>
  <c r="H475" s="1"/>
  <c r="M458"/>
  <c r="AA474" s="1"/>
  <c r="L458"/>
  <c r="Q474" s="1"/>
  <c r="K458"/>
  <c r="H474" s="1"/>
  <c r="M457"/>
  <c r="AA473" s="1"/>
  <c r="L457"/>
  <c r="Q473" s="1"/>
  <c r="K457"/>
  <c r="H473" s="1"/>
  <c r="M456"/>
  <c r="AA472" s="1"/>
  <c r="L456"/>
  <c r="Q472" s="1"/>
  <c r="K456"/>
  <c r="H472" s="1"/>
  <c r="M455"/>
  <c r="V455" s="1"/>
  <c r="L455"/>
  <c r="Q471" s="1"/>
  <c r="K455"/>
  <c r="H471" s="1"/>
  <c r="G436"/>
  <c r="M418"/>
  <c r="V418" s="1"/>
  <c r="L418"/>
  <c r="U418" s="1"/>
  <c r="K418"/>
  <c r="H434" s="1"/>
  <c r="M417"/>
  <c r="V417" s="1"/>
  <c r="L417"/>
  <c r="U417" s="1"/>
  <c r="K417"/>
  <c r="H433" s="1"/>
  <c r="M416"/>
  <c r="V416" s="1"/>
  <c r="L416"/>
  <c r="U416" s="1"/>
  <c r="K416"/>
  <c r="H432" s="1"/>
  <c r="M415"/>
  <c r="V415" s="1"/>
  <c r="L415"/>
  <c r="U415" s="1"/>
  <c r="K415"/>
  <c r="H431" s="1"/>
  <c r="M414"/>
  <c r="V414" s="1"/>
  <c r="L414"/>
  <c r="U414" s="1"/>
  <c r="K414"/>
  <c r="H430" s="1"/>
  <c r="M413"/>
  <c r="V413" s="1"/>
  <c r="L413"/>
  <c r="U413" s="1"/>
  <c r="K413"/>
  <c r="H429" s="1"/>
  <c r="M412"/>
  <c r="V412" s="1"/>
  <c r="L412"/>
  <c r="U412" s="1"/>
  <c r="K412"/>
  <c r="H428" s="1"/>
  <c r="M411"/>
  <c r="V411" s="1"/>
  <c r="L411"/>
  <c r="U411" s="1"/>
  <c r="K411"/>
  <c r="H427" s="1"/>
  <c r="M410"/>
  <c r="V410" s="1"/>
  <c r="L410"/>
  <c r="U410" s="1"/>
  <c r="K410"/>
  <c r="H426" s="1"/>
  <c r="M409"/>
  <c r="V409" s="1"/>
  <c r="L409"/>
  <c r="U409" s="1"/>
  <c r="K409"/>
  <c r="H425" s="1"/>
  <c r="M408"/>
  <c r="V408" s="1"/>
  <c r="L408"/>
  <c r="U408" s="1"/>
  <c r="K408"/>
  <c r="H424" s="1"/>
  <c r="M371"/>
  <c r="V371" s="1"/>
  <c r="L371"/>
  <c r="U371" s="1"/>
  <c r="K371"/>
  <c r="H387" s="1"/>
  <c r="M370"/>
  <c r="V370" s="1"/>
  <c r="L370"/>
  <c r="U370" s="1"/>
  <c r="K370"/>
  <c r="H386" s="1"/>
  <c r="M369"/>
  <c r="V369" s="1"/>
  <c r="L369"/>
  <c r="U369" s="1"/>
  <c r="K369"/>
  <c r="H385" s="1"/>
  <c r="M368"/>
  <c r="V368" s="1"/>
  <c r="L368"/>
  <c r="U368" s="1"/>
  <c r="K368"/>
  <c r="H384" s="1"/>
  <c r="M367"/>
  <c r="V367" s="1"/>
  <c r="L367"/>
  <c r="U367" s="1"/>
  <c r="K367"/>
  <c r="H383" s="1"/>
  <c r="M366"/>
  <c r="V366" s="1"/>
  <c r="L366"/>
  <c r="U366" s="1"/>
  <c r="K366"/>
  <c r="H382" s="1"/>
  <c r="M365"/>
  <c r="V365" s="1"/>
  <c r="L365"/>
  <c r="U365" s="1"/>
  <c r="K365"/>
  <c r="H381" s="1"/>
  <c r="M364"/>
  <c r="V364" s="1"/>
  <c r="L364"/>
  <c r="U364" s="1"/>
  <c r="K364"/>
  <c r="H380" s="1"/>
  <c r="M363"/>
  <c r="V363" s="1"/>
  <c r="L363"/>
  <c r="U363" s="1"/>
  <c r="K363"/>
  <c r="H379" s="1"/>
  <c r="M362"/>
  <c r="V362" s="1"/>
  <c r="L362"/>
  <c r="U362" s="1"/>
  <c r="K362"/>
  <c r="H378" s="1"/>
  <c r="M361"/>
  <c r="V361" s="1"/>
  <c r="L361"/>
  <c r="U361" s="1"/>
  <c r="K361"/>
  <c r="H377" s="1"/>
  <c r="M324"/>
  <c r="V324" s="1"/>
  <c r="L324"/>
  <c r="U324" s="1"/>
  <c r="K324"/>
  <c r="H340" s="1"/>
  <c r="M323"/>
  <c r="V323" s="1"/>
  <c r="L323"/>
  <c r="U323" s="1"/>
  <c r="K323"/>
  <c r="H339" s="1"/>
  <c r="M322"/>
  <c r="V322" s="1"/>
  <c r="L322"/>
  <c r="U322" s="1"/>
  <c r="K322"/>
  <c r="H338" s="1"/>
  <c r="M321"/>
  <c r="V321" s="1"/>
  <c r="L321"/>
  <c r="U321" s="1"/>
  <c r="K321"/>
  <c r="H337" s="1"/>
  <c r="M320"/>
  <c r="V320" s="1"/>
  <c r="L320"/>
  <c r="U320" s="1"/>
  <c r="K320"/>
  <c r="H336" s="1"/>
  <c r="M319"/>
  <c r="V319" s="1"/>
  <c r="L319"/>
  <c r="U319" s="1"/>
  <c r="K319"/>
  <c r="H335" s="1"/>
  <c r="M318"/>
  <c r="V318" s="1"/>
  <c r="L318"/>
  <c r="U318" s="1"/>
  <c r="K318"/>
  <c r="H334" s="1"/>
  <c r="M317"/>
  <c r="V317" s="1"/>
  <c r="L317"/>
  <c r="U317" s="1"/>
  <c r="K317"/>
  <c r="H333" s="1"/>
  <c r="M316"/>
  <c r="V316" s="1"/>
  <c r="L316"/>
  <c r="U316" s="1"/>
  <c r="K316"/>
  <c r="H332" s="1"/>
  <c r="M315"/>
  <c r="V315" s="1"/>
  <c r="L315"/>
  <c r="U315" s="1"/>
  <c r="K315"/>
  <c r="H331" s="1"/>
  <c r="M314"/>
  <c r="V314" s="1"/>
  <c r="L314"/>
  <c r="U314" s="1"/>
  <c r="K314"/>
  <c r="H330" s="1"/>
  <c r="M277"/>
  <c r="V277" s="1"/>
  <c r="L277"/>
  <c r="U277" s="1"/>
  <c r="K277"/>
  <c r="H293" s="1"/>
  <c r="M276"/>
  <c r="V276" s="1"/>
  <c r="L276"/>
  <c r="U276" s="1"/>
  <c r="K276"/>
  <c r="H292" s="1"/>
  <c r="M275"/>
  <c r="V275" s="1"/>
  <c r="L275"/>
  <c r="U275" s="1"/>
  <c r="K275"/>
  <c r="H291" s="1"/>
  <c r="M274"/>
  <c r="V274" s="1"/>
  <c r="L274"/>
  <c r="U274" s="1"/>
  <c r="K274"/>
  <c r="H290" s="1"/>
  <c r="M273"/>
  <c r="V273" s="1"/>
  <c r="L273"/>
  <c r="U273" s="1"/>
  <c r="K273"/>
  <c r="H289" s="1"/>
  <c r="M272"/>
  <c r="V272" s="1"/>
  <c r="L272"/>
  <c r="U272" s="1"/>
  <c r="K272"/>
  <c r="H288" s="1"/>
  <c r="M271"/>
  <c r="V271" s="1"/>
  <c r="L271"/>
  <c r="U271" s="1"/>
  <c r="K271"/>
  <c r="H287" s="1"/>
  <c r="M270"/>
  <c r="V270" s="1"/>
  <c r="L270"/>
  <c r="U270" s="1"/>
  <c r="K270"/>
  <c r="H286" s="1"/>
  <c r="M269"/>
  <c r="V269" s="1"/>
  <c r="L269"/>
  <c r="U269" s="1"/>
  <c r="K269"/>
  <c r="H285" s="1"/>
  <c r="M268"/>
  <c r="V268" s="1"/>
  <c r="L268"/>
  <c r="U268" s="1"/>
  <c r="K268"/>
  <c r="H284" s="1"/>
  <c r="M267"/>
  <c r="V267" s="1"/>
  <c r="L267"/>
  <c r="U267" s="1"/>
  <c r="K267"/>
  <c r="H283" s="1"/>
  <c r="M230"/>
  <c r="L230"/>
  <c r="Q246" s="1"/>
  <c r="K230"/>
  <c r="H246" s="1"/>
  <c r="M229"/>
  <c r="AA245" s="1"/>
  <c r="L229"/>
  <c r="Q245" s="1"/>
  <c r="K229"/>
  <c r="H245" s="1"/>
  <c r="M228"/>
  <c r="AA244" s="1"/>
  <c r="L228"/>
  <c r="Q244" s="1"/>
  <c r="K228"/>
  <c r="H244" s="1"/>
  <c r="M227"/>
  <c r="AA243" s="1"/>
  <c r="L227"/>
  <c r="Q243" s="1"/>
  <c r="K227"/>
  <c r="H243" s="1"/>
  <c r="M226"/>
  <c r="AA242" s="1"/>
  <c r="L226"/>
  <c r="Q242" s="1"/>
  <c r="K226"/>
  <c r="H242" s="1"/>
  <c r="M225"/>
  <c r="AA241" s="1"/>
  <c r="L225"/>
  <c r="Q241" s="1"/>
  <c r="K225"/>
  <c r="H241" s="1"/>
  <c r="M224"/>
  <c r="AA240" s="1"/>
  <c r="L224"/>
  <c r="Q240" s="1"/>
  <c r="K224"/>
  <c r="H240" s="1"/>
  <c r="M223"/>
  <c r="AA239" s="1"/>
  <c r="L223"/>
  <c r="Q239" s="1"/>
  <c r="K223"/>
  <c r="H239" s="1"/>
  <c r="M222"/>
  <c r="AA238" s="1"/>
  <c r="L222"/>
  <c r="Q238" s="1"/>
  <c r="K222"/>
  <c r="H238" s="1"/>
  <c r="M221"/>
  <c r="AA237" s="1"/>
  <c r="L221"/>
  <c r="Q237" s="1"/>
  <c r="K221"/>
  <c r="H237" s="1"/>
  <c r="M220"/>
  <c r="AA236" s="1"/>
  <c r="K220"/>
  <c r="H236" s="1"/>
  <c r="M183"/>
  <c r="AA199" s="1"/>
  <c r="L183"/>
  <c r="Q199" s="1"/>
  <c r="K183"/>
  <c r="H199" s="1"/>
  <c r="M182"/>
  <c r="AA198" s="1"/>
  <c r="L182"/>
  <c r="Q198" s="1"/>
  <c r="K182"/>
  <c r="H198" s="1"/>
  <c r="M181"/>
  <c r="AA197" s="1"/>
  <c r="L181"/>
  <c r="Q197" s="1"/>
  <c r="K181"/>
  <c r="H197" s="1"/>
  <c r="M180"/>
  <c r="AA196" s="1"/>
  <c r="L180"/>
  <c r="Q196" s="1"/>
  <c r="K180"/>
  <c r="H196" s="1"/>
  <c r="M179"/>
  <c r="AA195" s="1"/>
  <c r="L179"/>
  <c r="Q195" s="1"/>
  <c r="K179"/>
  <c r="H195" s="1"/>
  <c r="M178"/>
  <c r="AA194" s="1"/>
  <c r="L178"/>
  <c r="Q194" s="1"/>
  <c r="K178"/>
  <c r="H194" s="1"/>
  <c r="M177"/>
  <c r="AA193" s="1"/>
  <c r="L177"/>
  <c r="Q193" s="1"/>
  <c r="K177"/>
  <c r="H193" s="1"/>
  <c r="M176"/>
  <c r="AA192" s="1"/>
  <c r="L176"/>
  <c r="Q192" s="1"/>
  <c r="K176"/>
  <c r="H192" s="1"/>
  <c r="L175"/>
  <c r="Q191" s="1"/>
  <c r="K175"/>
  <c r="H191" s="1"/>
  <c r="M174"/>
  <c r="AA190" s="1"/>
  <c r="L174"/>
  <c r="Q190" s="1"/>
  <c r="K174"/>
  <c r="H190" s="1"/>
  <c r="M173"/>
  <c r="AA189" s="1"/>
  <c r="L173"/>
  <c r="Q189" s="1"/>
  <c r="K173"/>
  <c r="H189" s="1"/>
  <c r="G100"/>
  <c r="G133" s="1"/>
  <c r="G166" s="1"/>
  <c r="G199" s="1"/>
  <c r="G213" s="1"/>
  <c r="G246" s="1"/>
  <c r="G260" s="1"/>
  <c r="G293" s="1"/>
  <c r="G307" s="1"/>
  <c r="G340" s="1"/>
  <c r="G354" s="1"/>
  <c r="G387" s="1"/>
  <c r="G401" s="1"/>
  <c r="G434" s="1"/>
  <c r="G448" s="1"/>
  <c r="G84"/>
  <c r="G117" s="1"/>
  <c r="G150" s="1"/>
  <c r="G183" s="1"/>
  <c r="G230" s="1"/>
  <c r="G277" s="1"/>
  <c r="G324" s="1"/>
  <c r="G371" s="1"/>
  <c r="G418" s="1"/>
  <c r="M51"/>
  <c r="AA67" s="1"/>
  <c r="K51"/>
  <c r="H67" s="1"/>
  <c r="M50"/>
  <c r="AA66" s="1"/>
  <c r="L50"/>
  <c r="Q66" s="1"/>
  <c r="K50"/>
  <c r="H66" s="1"/>
  <c r="M49"/>
  <c r="AA65" s="1"/>
  <c r="L49"/>
  <c r="Q65" s="1"/>
  <c r="K49"/>
  <c r="H65" s="1"/>
  <c r="M48"/>
  <c r="AA64" s="1"/>
  <c r="L48"/>
  <c r="Q64" s="1"/>
  <c r="K48"/>
  <c r="H64" s="1"/>
  <c r="M47"/>
  <c r="AA63" s="1"/>
  <c r="L47"/>
  <c r="Q63" s="1"/>
  <c r="K47"/>
  <c r="H63" s="1"/>
  <c r="M46"/>
  <c r="AA62" s="1"/>
  <c r="L46"/>
  <c r="Q62" s="1"/>
  <c r="K46"/>
  <c r="H62" s="1"/>
  <c r="M45"/>
  <c r="AA61" s="1"/>
  <c r="L45"/>
  <c r="Q61" s="1"/>
  <c r="K45"/>
  <c r="H61" s="1"/>
  <c r="M44"/>
  <c r="AA60" s="1"/>
  <c r="L44"/>
  <c r="Q60" s="1"/>
  <c r="K44"/>
  <c r="H60" s="1"/>
  <c r="M43"/>
  <c r="AA59" s="1"/>
  <c r="L43"/>
  <c r="Q59" s="1"/>
  <c r="K43"/>
  <c r="H59" s="1"/>
  <c r="M42"/>
  <c r="AA58" s="1"/>
  <c r="L42"/>
  <c r="Q58" s="1"/>
  <c r="K42"/>
  <c r="H58" s="1"/>
  <c r="M41"/>
  <c r="AA57" s="1"/>
  <c r="L41"/>
  <c r="Q57" s="1"/>
  <c r="K41"/>
  <c r="H57" s="1"/>
  <c r="G57"/>
  <c r="G90" s="1"/>
  <c r="G123" s="1"/>
  <c r="G156" s="1"/>
  <c r="G189" s="1"/>
  <c r="G203" s="1"/>
  <c r="G236" s="1"/>
  <c r="G250" s="1"/>
  <c r="G283" s="1"/>
  <c r="G297" s="1"/>
  <c r="G330" s="1"/>
  <c r="G344" s="1"/>
  <c r="G377" s="1"/>
  <c r="G391" s="1"/>
  <c r="G424" s="1"/>
  <c r="G34"/>
  <c r="H23"/>
  <c r="F193" i="184"/>
  <c r="O193" s="1"/>
  <c r="F192"/>
  <c r="O192" s="1"/>
  <c r="F191"/>
  <c r="O191" s="1"/>
  <c r="F188"/>
  <c r="O188" s="1"/>
  <c r="F187"/>
  <c r="O187" s="1"/>
  <c r="F186"/>
  <c r="O186" s="1"/>
  <c r="H231" i="158"/>
  <c r="K231" s="1"/>
  <c r="L1727" i="217" l="1"/>
  <c r="Q1743" s="1"/>
  <c r="K1634"/>
  <c r="H1650" s="1"/>
  <c r="CG130" i="158"/>
  <c r="L1633" i="217"/>
  <c r="Q1649" s="1"/>
  <c r="K1677"/>
  <c r="H1693" s="1"/>
  <c r="K1722"/>
  <c r="H1738" s="1"/>
  <c r="L1726"/>
  <c r="Q1742" s="1"/>
  <c r="M1675"/>
  <c r="AA1691" s="1"/>
  <c r="M1682"/>
  <c r="AA1698" s="1"/>
  <c r="L1637"/>
  <c r="Q1653" s="1"/>
  <c r="K1636"/>
  <c r="H1652" s="1"/>
  <c r="CI123" i="158"/>
  <c r="CI127"/>
  <c r="M1541" i="221"/>
  <c r="AA1557" s="1"/>
  <c r="CI129" i="158"/>
  <c r="M1538" i="221"/>
  <c r="V1538" s="1"/>
  <c r="CI126" i="158"/>
  <c r="M1542" i="221"/>
  <c r="V1542" s="1"/>
  <c r="CI130" i="158"/>
  <c r="M1537" i="221"/>
  <c r="AA1553" s="1"/>
  <c r="CI125" i="158"/>
  <c r="M1543" i="221"/>
  <c r="AA1559" s="1"/>
  <c r="CI131" i="158"/>
  <c r="CI132"/>
  <c r="CG122"/>
  <c r="K1638" i="221"/>
  <c r="T1638" s="1"/>
  <c r="CG132" i="158"/>
  <c r="M1681" i="221"/>
  <c r="AA1697" s="1"/>
  <c r="CI128" i="158"/>
  <c r="CI124"/>
  <c r="M1628" i="221"/>
  <c r="V1628" s="1"/>
  <c r="CI122" i="158"/>
  <c r="L1628" i="221"/>
  <c r="Q1644" s="1"/>
  <c r="CH122" i="158"/>
  <c r="K1724" i="217"/>
  <c r="H1740" s="1"/>
  <c r="M1582"/>
  <c r="AA1598" s="1"/>
  <c r="M1628"/>
  <c r="AA1644" s="1"/>
  <c r="L1583"/>
  <c r="Q1599" s="1"/>
  <c r="K1541"/>
  <c r="H1557" s="1"/>
  <c r="L1493"/>
  <c r="Q1509" s="1"/>
  <c r="Q680"/>
  <c r="M247" i="220" s="1"/>
  <c r="H1651" i="221"/>
  <c r="T1635"/>
  <c r="K1679" i="217"/>
  <c r="H1695" s="1"/>
  <c r="K1679" i="221"/>
  <c r="K1727" i="217"/>
  <c r="H1743" s="1"/>
  <c r="K1727" i="221"/>
  <c r="Q1648"/>
  <c r="U1632"/>
  <c r="Q1692"/>
  <c r="U1676"/>
  <c r="H1676"/>
  <c r="Q1700"/>
  <c r="U1684"/>
  <c r="H1684"/>
  <c r="L1728" i="217"/>
  <c r="Q1744" s="1"/>
  <c r="L1728" i="221"/>
  <c r="M1629" i="217"/>
  <c r="AA1645" s="1"/>
  <c r="M1629" i="221"/>
  <c r="M1633" i="217"/>
  <c r="AA1649" s="1"/>
  <c r="M1633" i="221"/>
  <c r="M1677" i="217"/>
  <c r="AA1693" s="1"/>
  <c r="M1677" i="221"/>
  <c r="AA1701"/>
  <c r="I1685"/>
  <c r="V1685"/>
  <c r="M1729" i="217"/>
  <c r="AA1745" s="1"/>
  <c r="M1729" i="221"/>
  <c r="K1630" i="217"/>
  <c r="H1646" s="1"/>
  <c r="K1630" i="221"/>
  <c r="K1682" i="217"/>
  <c r="H1698" s="1"/>
  <c r="K1682" i="221"/>
  <c r="H1682" s="1"/>
  <c r="K1726" i="217"/>
  <c r="H1742" s="1"/>
  <c r="K1726" i="221"/>
  <c r="H1726" s="1"/>
  <c r="L1631" i="217"/>
  <c r="Q1647" s="1"/>
  <c r="L1631" i="221"/>
  <c r="Q1691"/>
  <c r="H1675"/>
  <c r="U1675"/>
  <c r="L1679" i="217"/>
  <c r="Q1695" s="1"/>
  <c r="L1679" i="221"/>
  <c r="Q1739"/>
  <c r="H1723"/>
  <c r="U1723"/>
  <c r="L1731" i="217"/>
  <c r="Q1747" s="1"/>
  <c r="L1731" i="221"/>
  <c r="AA1692"/>
  <c r="V1676"/>
  <c r="I1676"/>
  <c r="M1724" i="217"/>
  <c r="AA1740" s="1"/>
  <c r="M1724" i="221"/>
  <c r="M1732" i="217"/>
  <c r="AA1748" s="1"/>
  <c r="M1732" i="221"/>
  <c r="K1628" i="217"/>
  <c r="H1644" s="1"/>
  <c r="K1628" i="221"/>
  <c r="K1632" i="217"/>
  <c r="H1648" s="1"/>
  <c r="K1632" i="221"/>
  <c r="H1652"/>
  <c r="T1636"/>
  <c r="H1692"/>
  <c r="T1676"/>
  <c r="K1680" i="217"/>
  <c r="T1680" s="1"/>
  <c r="K1680" i="221"/>
  <c r="H1700"/>
  <c r="T1684"/>
  <c r="H1740"/>
  <c r="T1724"/>
  <c r="K1728" i="217"/>
  <c r="H1744" s="1"/>
  <c r="K1728" i="221"/>
  <c r="H1748"/>
  <c r="T1732"/>
  <c r="L1629" i="217"/>
  <c r="Q1645" s="1"/>
  <c r="L1629" i="221"/>
  <c r="Q1649"/>
  <c r="H1633"/>
  <c r="U1633"/>
  <c r="Q1653"/>
  <c r="U1637"/>
  <c r="H1637"/>
  <c r="L1677" i="217"/>
  <c r="Q1693" s="1"/>
  <c r="L1677" i="221"/>
  <c r="L1681" i="217"/>
  <c r="Q1697" s="1"/>
  <c r="L1681" i="221"/>
  <c r="Q1701"/>
  <c r="H1685"/>
  <c r="U1685"/>
  <c r="Q1741"/>
  <c r="U1725"/>
  <c r="L1729" i="217"/>
  <c r="Q1745" s="1"/>
  <c r="L1729" i="221"/>
  <c r="M1630" i="217"/>
  <c r="AA1646" s="1"/>
  <c r="M1630" i="221"/>
  <c r="M1634" i="217"/>
  <c r="AA1650" s="1"/>
  <c r="M1634" i="221"/>
  <c r="M1678" i="217"/>
  <c r="AA1694" s="1"/>
  <c r="M1678" i="221"/>
  <c r="AA1698"/>
  <c r="I1682"/>
  <c r="V1682"/>
  <c r="M1722" i="217"/>
  <c r="AA1738" s="1"/>
  <c r="M1722" i="221"/>
  <c r="M1726" i="217"/>
  <c r="AA1742" s="1"/>
  <c r="M1726" i="221"/>
  <c r="M1730" i="217"/>
  <c r="AA1746" s="1"/>
  <c r="M1730" i="221"/>
  <c r="L1635" i="217"/>
  <c r="Q1651" s="1"/>
  <c r="L1675"/>
  <c r="Q1691" s="1"/>
  <c r="M1676"/>
  <c r="AA1692" s="1"/>
  <c r="L1684"/>
  <c r="Q1700" s="1"/>
  <c r="L1723"/>
  <c r="Q1739" s="1"/>
  <c r="CG124" i="158"/>
  <c r="CG131"/>
  <c r="L1495" i="217"/>
  <c r="Q1511" s="1"/>
  <c r="K1535"/>
  <c r="H1551" s="1"/>
  <c r="L1539"/>
  <c r="Q1555" s="1"/>
  <c r="L1541"/>
  <c r="Q1557" s="1"/>
  <c r="K1585"/>
  <c r="H1601" s="1"/>
  <c r="M1590"/>
  <c r="AA1606" s="1"/>
  <c r="L1632"/>
  <c r="Q1648" s="1"/>
  <c r="L1634"/>
  <c r="Q1650" s="1"/>
  <c r="L1636"/>
  <c r="Q1652" s="1"/>
  <c r="K1638"/>
  <c r="H1654" s="1"/>
  <c r="K1676"/>
  <c r="H1692" s="1"/>
  <c r="M1679"/>
  <c r="AA1695" s="1"/>
  <c r="L1683"/>
  <c r="Q1699" s="1"/>
  <c r="K1685"/>
  <c r="H1701" s="1"/>
  <c r="L1722"/>
  <c r="Q1738" s="1"/>
  <c r="L1724"/>
  <c r="Q1740" s="1"/>
  <c r="K1732"/>
  <c r="H1748" s="1"/>
  <c r="K1631"/>
  <c r="T1631" s="1"/>
  <c r="K1631" i="221"/>
  <c r="H1691"/>
  <c r="T1675"/>
  <c r="K1683" i="217"/>
  <c r="H1699" s="1"/>
  <c r="K1683" i="221"/>
  <c r="H1739"/>
  <c r="T1723"/>
  <c r="K1731" i="217"/>
  <c r="H1747" s="1"/>
  <c r="K1731" i="221"/>
  <c r="Q1652"/>
  <c r="U1636"/>
  <c r="H1636"/>
  <c r="L1680" i="217"/>
  <c r="Q1696" s="1"/>
  <c r="L1680" i="221"/>
  <c r="Q1740"/>
  <c r="U1724"/>
  <c r="H1724"/>
  <c r="L1732" i="217"/>
  <c r="U1732" s="1"/>
  <c r="L1732" i="221"/>
  <c r="AA1653"/>
  <c r="I1637"/>
  <c r="V1637"/>
  <c r="M1725" i="217"/>
  <c r="AA1741" s="1"/>
  <c r="M1725" i="221"/>
  <c r="H1650"/>
  <c r="T1634"/>
  <c r="K1678" i="217"/>
  <c r="H1694" s="1"/>
  <c r="K1678" i="221"/>
  <c r="H1738"/>
  <c r="T1722"/>
  <c r="K1730" i="217"/>
  <c r="H1746" s="1"/>
  <c r="K1730" i="221"/>
  <c r="Q1651"/>
  <c r="U1635"/>
  <c r="H1635"/>
  <c r="Q1699"/>
  <c r="U1683"/>
  <c r="U1727"/>
  <c r="Q1743"/>
  <c r="M1632" i="217"/>
  <c r="AA1648" s="1"/>
  <c r="M1632" i="221"/>
  <c r="M1636" i="217"/>
  <c r="AA1652" s="1"/>
  <c r="M1636" i="221"/>
  <c r="AA1700"/>
  <c r="V1684"/>
  <c r="I1684"/>
  <c r="M1728" i="217"/>
  <c r="AA1744" s="1"/>
  <c r="M1728" i="221"/>
  <c r="K1629" i="217"/>
  <c r="H1645" s="1"/>
  <c r="K1629" i="221"/>
  <c r="H1649"/>
  <c r="T1633"/>
  <c r="H1653"/>
  <c r="T1637"/>
  <c r="H1693"/>
  <c r="T1677"/>
  <c r="K1681" i="217"/>
  <c r="H1697" s="1"/>
  <c r="K1681" i="221"/>
  <c r="H1701"/>
  <c r="T1685"/>
  <c r="K1725" i="217"/>
  <c r="H1741" s="1"/>
  <c r="K1725" i="221"/>
  <c r="K1729" i="217"/>
  <c r="H1745" s="1"/>
  <c r="K1729" i="221"/>
  <c r="L1630" i="217"/>
  <c r="Q1646" s="1"/>
  <c r="L1630" i="221"/>
  <c r="Q1650"/>
  <c r="H1634"/>
  <c r="U1634"/>
  <c r="L1678" i="217"/>
  <c r="Q1694" s="1"/>
  <c r="L1678" i="221"/>
  <c r="Q1698"/>
  <c r="U1682"/>
  <c r="Q1738"/>
  <c r="H1722"/>
  <c r="U1722"/>
  <c r="Q1742"/>
  <c r="U1726"/>
  <c r="L1730" i="217"/>
  <c r="Q1746" s="1"/>
  <c r="L1730" i="221"/>
  <c r="M1631" i="217"/>
  <c r="AA1647" s="1"/>
  <c r="M1631" i="221"/>
  <c r="M1635" i="217"/>
  <c r="AA1651" s="1"/>
  <c r="M1635" i="221"/>
  <c r="AA1691"/>
  <c r="V1675"/>
  <c r="I1675"/>
  <c r="AA1695"/>
  <c r="V1679"/>
  <c r="M1683" i="217"/>
  <c r="AA1699" s="1"/>
  <c r="M1683" i="221"/>
  <c r="M1723" i="217"/>
  <c r="AA1739" s="1"/>
  <c r="M1723" i="221"/>
  <c r="M1727" i="217"/>
  <c r="AA1743" s="1"/>
  <c r="M1727" i="221"/>
  <c r="M1731" i="217"/>
  <c r="AA1747" s="1"/>
  <c r="M1731" i="221"/>
  <c r="O182" i="184"/>
  <c r="O178"/>
  <c r="O174"/>
  <c r="O179"/>
  <c r="O180"/>
  <c r="O181"/>
  <c r="O177"/>
  <c r="O183"/>
  <c r="O175"/>
  <c r="O176"/>
  <c r="K1539" i="217"/>
  <c r="H1555" s="1"/>
  <c r="M1637"/>
  <c r="AA1653" s="1"/>
  <c r="CH129" i="158"/>
  <c r="L1497" i="217"/>
  <c r="Q1513" s="1"/>
  <c r="M1540"/>
  <c r="AA1556" s="1"/>
  <c r="L1588"/>
  <c r="U1588" s="1"/>
  <c r="L1628"/>
  <c r="Q1644" s="1"/>
  <c r="M1685"/>
  <c r="AA1701" s="1"/>
  <c r="CG127" i="158"/>
  <c r="M1495" i="217"/>
  <c r="AA1511" s="1"/>
  <c r="L1535"/>
  <c r="Q1551" s="1"/>
  <c r="M1539"/>
  <c r="AA1555" s="1"/>
  <c r="K1543"/>
  <c r="H1559" s="1"/>
  <c r="L1585"/>
  <c r="Q1601" s="1"/>
  <c r="L1591"/>
  <c r="Q1607" s="1"/>
  <c r="K1633"/>
  <c r="H1649" s="1"/>
  <c r="K1635"/>
  <c r="H1651" s="1"/>
  <c r="K1637"/>
  <c r="K1675"/>
  <c r="H1691" s="1"/>
  <c r="L1676"/>
  <c r="Q1692" s="1"/>
  <c r="M1681"/>
  <c r="AA1697" s="1"/>
  <c r="K1684"/>
  <c r="L1685"/>
  <c r="Q1701" s="1"/>
  <c r="K1723"/>
  <c r="H1739" s="1"/>
  <c r="L1725"/>
  <c r="Q1741" s="1"/>
  <c r="M1680"/>
  <c r="AA1696" s="1"/>
  <c r="M1680" i="221"/>
  <c r="M1638" i="217"/>
  <c r="AA1654" s="1"/>
  <c r="M1638" i="221"/>
  <c r="AA1600"/>
  <c r="V1584"/>
  <c r="AA1603"/>
  <c r="V1587"/>
  <c r="AA1601"/>
  <c r="V1585"/>
  <c r="AA1605"/>
  <c r="V1589"/>
  <c r="M1584" i="217"/>
  <c r="AA1600" s="1"/>
  <c r="M1588"/>
  <c r="AA1604" s="1"/>
  <c r="AA1604" i="221"/>
  <c r="V1588"/>
  <c r="AA1599"/>
  <c r="V1583"/>
  <c r="AA1607"/>
  <c r="V1591"/>
  <c r="AA1598"/>
  <c r="V1582"/>
  <c r="M1586" i="217"/>
  <c r="AA1602" s="1"/>
  <c r="M1586" i="221"/>
  <c r="AA1606"/>
  <c r="V1590"/>
  <c r="M1587" i="217"/>
  <c r="AA1603" s="1"/>
  <c r="M1583"/>
  <c r="AA1599" s="1"/>
  <c r="M1585"/>
  <c r="AA1601" s="1"/>
  <c r="M1589"/>
  <c r="AA1605" s="1"/>
  <c r="M1591"/>
  <c r="V1591" s="1"/>
  <c r="L1586"/>
  <c r="U1586" s="1"/>
  <c r="L1586" i="221"/>
  <c r="H1586" s="1"/>
  <c r="Q1601"/>
  <c r="I1585"/>
  <c r="U1585"/>
  <c r="Q1600"/>
  <c r="I1584"/>
  <c r="U1584"/>
  <c r="Q1604"/>
  <c r="I1588"/>
  <c r="U1588"/>
  <c r="CH131" i="158"/>
  <c r="L1587" i="217"/>
  <c r="Q1603" s="1"/>
  <c r="L1589"/>
  <c r="Q1605" s="1"/>
  <c r="Q1598" i="221"/>
  <c r="I1582"/>
  <c r="U1582"/>
  <c r="Q1606"/>
  <c r="I1590"/>
  <c r="U1590"/>
  <c r="Q1605"/>
  <c r="I1589"/>
  <c r="U1589"/>
  <c r="Q1599"/>
  <c r="U1583"/>
  <c r="I1583"/>
  <c r="Q1603"/>
  <c r="I1587"/>
  <c r="U1587"/>
  <c r="Q1607"/>
  <c r="U1591"/>
  <c r="I1591"/>
  <c r="L1582" i="217"/>
  <c r="U1582" s="1"/>
  <c r="L1584"/>
  <c r="Q1600" s="1"/>
  <c r="L1590"/>
  <c r="Q1606" s="1"/>
  <c r="H1604" i="221"/>
  <c r="H1588"/>
  <c r="T1588"/>
  <c r="H1599"/>
  <c r="T1583"/>
  <c r="H1583"/>
  <c r="H1603"/>
  <c r="H1587"/>
  <c r="T1587"/>
  <c r="H1598"/>
  <c r="T1582"/>
  <c r="H1582"/>
  <c r="H1602"/>
  <c r="T1586"/>
  <c r="H1606"/>
  <c r="T1590"/>
  <c r="H1590"/>
  <c r="K1584" i="217"/>
  <c r="H1600" s="1"/>
  <c r="CG129" i="158"/>
  <c r="K1587" i="217"/>
  <c r="H1603" s="1"/>
  <c r="K1591"/>
  <c r="H1607" s="1"/>
  <c r="K1582"/>
  <c r="H1598" s="1"/>
  <c r="K1586"/>
  <c r="H1602" s="1"/>
  <c r="K1588"/>
  <c r="H1604" s="1"/>
  <c r="H1600" i="221"/>
  <c r="T1584"/>
  <c r="H1584"/>
  <c r="H1607"/>
  <c r="T1591"/>
  <c r="H1591"/>
  <c r="H1601"/>
  <c r="T1585"/>
  <c r="H1585"/>
  <c r="H1605"/>
  <c r="H1589"/>
  <c r="T1589"/>
  <c r="CG125" i="158"/>
  <c r="K1583" i="217"/>
  <c r="H1599" s="1"/>
  <c r="K1589"/>
  <c r="H1605" s="1"/>
  <c r="AA1554" i="221"/>
  <c r="AA1555"/>
  <c r="V1539"/>
  <c r="AA1556"/>
  <c r="V1540"/>
  <c r="M1544" i="217"/>
  <c r="AA1560" s="1"/>
  <c r="M1544" i="221"/>
  <c r="I1544" s="1"/>
  <c r="M1538" i="217"/>
  <c r="AA1554" s="1"/>
  <c r="M1542"/>
  <c r="AA1558" s="1"/>
  <c r="M1537"/>
  <c r="AA1553" s="1"/>
  <c r="M1541"/>
  <c r="AA1557" s="1"/>
  <c r="M1543"/>
  <c r="AA1559" s="1"/>
  <c r="L1534"/>
  <c r="Q1550" s="1"/>
  <c r="L1534" i="221"/>
  <c r="Q1558"/>
  <c r="U1542"/>
  <c r="Q1553"/>
  <c r="U1537"/>
  <c r="Q1551"/>
  <c r="U1535"/>
  <c r="Q1555"/>
  <c r="U1539"/>
  <c r="I1539"/>
  <c r="Q1559"/>
  <c r="U1543"/>
  <c r="L1538" i="217"/>
  <c r="Q1554" s="1"/>
  <c r="CH126" i="158"/>
  <c r="L1540" i="217"/>
  <c r="Q1556" s="1"/>
  <c r="L1543"/>
  <c r="Q1559" s="1"/>
  <c r="Q1554" i="221"/>
  <c r="U1538"/>
  <c r="Q1557"/>
  <c r="U1541"/>
  <c r="L1536" i="217"/>
  <c r="Q1552" s="1"/>
  <c r="L1536" i="221"/>
  <c r="Q1556"/>
  <c r="I1540"/>
  <c r="U1540"/>
  <c r="Q1560"/>
  <c r="U1544"/>
  <c r="CH130" i="158"/>
  <c r="L1537" i="217"/>
  <c r="Q1553" s="1"/>
  <c r="L1542"/>
  <c r="Q1558" s="1"/>
  <c r="H1556" i="221"/>
  <c r="T1540"/>
  <c r="H1540"/>
  <c r="H1559"/>
  <c r="T1543"/>
  <c r="H1543"/>
  <c r="H1553"/>
  <c r="H1537"/>
  <c r="T1537"/>
  <c r="H1557"/>
  <c r="T1541"/>
  <c r="H1541"/>
  <c r="K1540" i="217"/>
  <c r="H1556" s="1"/>
  <c r="CG123" i="158"/>
  <c r="K1538" i="217"/>
  <c r="H1554" s="1"/>
  <c r="K1542"/>
  <c r="H1558" s="1"/>
  <c r="K1536"/>
  <c r="H1552" s="1"/>
  <c r="K1536" i="221"/>
  <c r="K1544" i="217"/>
  <c r="H1560" s="1"/>
  <c r="K1544" i="221"/>
  <c r="H1551"/>
  <c r="H1535"/>
  <c r="T1535"/>
  <c r="H1555"/>
  <c r="H1539"/>
  <c r="T1539"/>
  <c r="K1534" i="217"/>
  <c r="H1550" s="1"/>
  <c r="K1534" i="221"/>
  <c r="H1554"/>
  <c r="T1538"/>
  <c r="H1538"/>
  <c r="H1558"/>
  <c r="H1542"/>
  <c r="T1542"/>
  <c r="M1490" i="217"/>
  <c r="AA1506" s="1"/>
  <c r="M1490" i="221"/>
  <c r="M1491" i="217"/>
  <c r="AA1507" s="1"/>
  <c r="M1491" i="221"/>
  <c r="AA1513"/>
  <c r="V1497"/>
  <c r="AA1509"/>
  <c r="V1493"/>
  <c r="M1489" i="217"/>
  <c r="AA1505" s="1"/>
  <c r="M1489" i="221"/>
  <c r="M1493" i="217"/>
  <c r="AA1509" s="1"/>
  <c r="M1496"/>
  <c r="V1496" s="1"/>
  <c r="M1487"/>
  <c r="AA1503" s="1"/>
  <c r="M1487" i="221"/>
  <c r="AA1510"/>
  <c r="V1494"/>
  <c r="AA1511"/>
  <c r="V1495"/>
  <c r="AA1512"/>
  <c r="V1496"/>
  <c r="M1492" i="217"/>
  <c r="AA1508" s="1"/>
  <c r="M1492" i="221"/>
  <c r="M1488" i="217"/>
  <c r="AA1504" s="1"/>
  <c r="M1488" i="221"/>
  <c r="M1494" i="217"/>
  <c r="AA1510" s="1"/>
  <c r="Q1512" i="221"/>
  <c r="U1496"/>
  <c r="I1496"/>
  <c r="L1488" i="217"/>
  <c r="Q1504" s="1"/>
  <c r="L1488" i="221"/>
  <c r="Q1503"/>
  <c r="U1487"/>
  <c r="Q1509"/>
  <c r="U1493"/>
  <c r="I1493"/>
  <c r="Q1510"/>
  <c r="I1494"/>
  <c r="U1494"/>
  <c r="L1490" i="217"/>
  <c r="Q1506" s="1"/>
  <c r="L1490" i="221"/>
  <c r="CH128" i="158"/>
  <c r="CH132"/>
  <c r="L1494" i="217"/>
  <c r="Q1510" s="1"/>
  <c r="L1496"/>
  <c r="Q1512" s="1"/>
  <c r="L1487"/>
  <c r="Q1503" s="1"/>
  <c r="L1492"/>
  <c r="Q1508" s="1"/>
  <c r="L1492" i="221"/>
  <c r="Q1513"/>
  <c r="I1497"/>
  <c r="U1497"/>
  <c r="L1489" i="217"/>
  <c r="Q1505" s="1"/>
  <c r="L1489" i="221"/>
  <c r="Q1511"/>
  <c r="I1495"/>
  <c r="U1495"/>
  <c r="L1491" i="217"/>
  <c r="U1491" s="1"/>
  <c r="L1491" i="221"/>
  <c r="H1491" s="1"/>
  <c r="CH123" i="158"/>
  <c r="CH124"/>
  <c r="CH127"/>
  <c r="K1487" i="217"/>
  <c r="H1503" s="1"/>
  <c r="K1487" i="221"/>
  <c r="K1492" i="217"/>
  <c r="H1508" s="1"/>
  <c r="K1492" i="221"/>
  <c r="K1489" i="217"/>
  <c r="H1505" s="1"/>
  <c r="K1489" i="221"/>
  <c r="H1510"/>
  <c r="T1494"/>
  <c r="H1494"/>
  <c r="K1490" i="217"/>
  <c r="H1506" s="1"/>
  <c r="K1490" i="221"/>
  <c r="CG128" i="158"/>
  <c r="K1491" i="217"/>
  <c r="H1507" s="1"/>
  <c r="K1494"/>
  <c r="H1510" s="1"/>
  <c r="H1512" i="221"/>
  <c r="H1496"/>
  <c r="T1496"/>
  <c r="H1513"/>
  <c r="T1497"/>
  <c r="H1497"/>
  <c r="H1509"/>
  <c r="H1493"/>
  <c r="T1493"/>
  <c r="H1511"/>
  <c r="T1495"/>
  <c r="H1495"/>
  <c r="H1507"/>
  <c r="T1491"/>
  <c r="K1496" i="217"/>
  <c r="H1512" s="1"/>
  <c r="K1493"/>
  <c r="H1509" s="1"/>
  <c r="K1497"/>
  <c r="H1513" s="1"/>
  <c r="K1495"/>
  <c r="H1511" s="1"/>
  <c r="T1537"/>
  <c r="D73" i="225"/>
  <c r="F80" s="1"/>
  <c r="F231" i="158"/>
  <c r="C8" i="223"/>
  <c r="H42" i="184"/>
  <c r="AN53" s="1"/>
  <c r="AA1551" i="221"/>
  <c r="I1535"/>
  <c r="V1535"/>
  <c r="M1535" i="217"/>
  <c r="AA1551" s="1"/>
  <c r="M1534"/>
  <c r="AA1550" s="1"/>
  <c r="M1534" i="221"/>
  <c r="M1536" i="217"/>
  <c r="AA1552" s="1"/>
  <c r="M1536" i="221"/>
  <c r="M248" i="220"/>
  <c r="M249" i="223"/>
  <c r="D236" i="220"/>
  <c r="D305" s="1"/>
  <c r="D247"/>
  <c r="W247"/>
  <c r="D248"/>
  <c r="D249" i="223"/>
  <c r="W248" i="220"/>
  <c r="W249" i="223"/>
  <c r="G59" i="217"/>
  <c r="G92" s="1"/>
  <c r="G125" s="1"/>
  <c r="G158" s="1"/>
  <c r="G191" s="1"/>
  <c r="G205" s="1"/>
  <c r="G238" s="1"/>
  <c r="G252" s="1"/>
  <c r="G285" s="1"/>
  <c r="G299" s="1"/>
  <c r="G332" s="1"/>
  <c r="G346" s="1"/>
  <c r="G379" s="1"/>
  <c r="G393" s="1"/>
  <c r="G426" s="1"/>
  <c r="G440" s="1"/>
  <c r="G59" i="221"/>
  <c r="G92" s="1"/>
  <c r="G125" s="1"/>
  <c r="G158" s="1"/>
  <c r="G191" s="1"/>
  <c r="G205" s="1"/>
  <c r="G238" s="1"/>
  <c r="G252" s="1"/>
  <c r="G285" s="1"/>
  <c r="G299" s="1"/>
  <c r="G332" s="1"/>
  <c r="G346" s="1"/>
  <c r="G379" s="1"/>
  <c r="G393" s="1"/>
  <c r="G426" s="1"/>
  <c r="G440" s="1"/>
  <c r="G58" i="217"/>
  <c r="G91" s="1"/>
  <c r="G124" s="1"/>
  <c r="G157" s="1"/>
  <c r="G190" s="1"/>
  <c r="G204" s="1"/>
  <c r="G237" s="1"/>
  <c r="G251" s="1"/>
  <c r="G284" s="1"/>
  <c r="G298" s="1"/>
  <c r="G331" s="1"/>
  <c r="G345" s="1"/>
  <c r="G378" s="1"/>
  <c r="G392" s="1"/>
  <c r="G425" s="1"/>
  <c r="G439" s="1"/>
  <c r="G58" i="221"/>
  <c r="G91" s="1"/>
  <c r="G124" s="1"/>
  <c r="G157" s="1"/>
  <c r="G190" s="1"/>
  <c r="G204" s="1"/>
  <c r="G237" s="1"/>
  <c r="G251" s="1"/>
  <c r="G284" s="1"/>
  <c r="G298" s="1"/>
  <c r="G331" s="1"/>
  <c r="G345" s="1"/>
  <c r="G378" s="1"/>
  <c r="G392" s="1"/>
  <c r="G425" s="1"/>
  <c r="G439" s="1"/>
  <c r="G62" i="217"/>
  <c r="G95" s="1"/>
  <c r="G128" s="1"/>
  <c r="G161" s="1"/>
  <c r="G194" s="1"/>
  <c r="G208" s="1"/>
  <c r="G241" s="1"/>
  <c r="G255" s="1"/>
  <c r="G288" s="1"/>
  <c r="G302" s="1"/>
  <c r="G335" s="1"/>
  <c r="G349" s="1"/>
  <c r="G382" s="1"/>
  <c r="G396" s="1"/>
  <c r="G429" s="1"/>
  <c r="G443" s="1"/>
  <c r="G62" i="221"/>
  <c r="G95" s="1"/>
  <c r="G128" s="1"/>
  <c r="G161" s="1"/>
  <c r="G194" s="1"/>
  <c r="G208" s="1"/>
  <c r="G241" s="1"/>
  <c r="G255" s="1"/>
  <c r="G288" s="1"/>
  <c r="G302" s="1"/>
  <c r="G335" s="1"/>
  <c r="G349" s="1"/>
  <c r="G382" s="1"/>
  <c r="G396" s="1"/>
  <c r="G429" s="1"/>
  <c r="G443" s="1"/>
  <c r="G64" i="217"/>
  <c r="G97" s="1"/>
  <c r="G130" s="1"/>
  <c r="G163" s="1"/>
  <c r="G196" s="1"/>
  <c r="G210" s="1"/>
  <c r="G243" s="1"/>
  <c r="G257" s="1"/>
  <c r="G290" s="1"/>
  <c r="G304" s="1"/>
  <c r="G337" s="1"/>
  <c r="G351" s="1"/>
  <c r="G384" s="1"/>
  <c r="G398" s="1"/>
  <c r="G431" s="1"/>
  <c r="G445" s="1"/>
  <c r="G64" i="221"/>
  <c r="G97" s="1"/>
  <c r="G130" s="1"/>
  <c r="G163" s="1"/>
  <c r="G196" s="1"/>
  <c r="G210" s="1"/>
  <c r="G243" s="1"/>
  <c r="G257" s="1"/>
  <c r="G290" s="1"/>
  <c r="G304" s="1"/>
  <c r="G337" s="1"/>
  <c r="G351" s="1"/>
  <c r="G384" s="1"/>
  <c r="G398" s="1"/>
  <c r="G431" s="1"/>
  <c r="G445" s="1"/>
  <c r="G63" i="217"/>
  <c r="G96" s="1"/>
  <c r="G129" s="1"/>
  <c r="G162" s="1"/>
  <c r="G195" s="1"/>
  <c r="G209" s="1"/>
  <c r="G242" s="1"/>
  <c r="G256" s="1"/>
  <c r="G289" s="1"/>
  <c r="G303" s="1"/>
  <c r="G336" s="1"/>
  <c r="G350" s="1"/>
  <c r="G383" s="1"/>
  <c r="G397" s="1"/>
  <c r="G430" s="1"/>
  <c r="G444" s="1"/>
  <c r="G63" i="221"/>
  <c r="G96" s="1"/>
  <c r="G129" s="1"/>
  <c r="G162" s="1"/>
  <c r="G195" s="1"/>
  <c r="G209" s="1"/>
  <c r="G242" s="1"/>
  <c r="G256" s="1"/>
  <c r="G289" s="1"/>
  <c r="G303" s="1"/>
  <c r="G336" s="1"/>
  <c r="G350" s="1"/>
  <c r="G383" s="1"/>
  <c r="G397" s="1"/>
  <c r="G430" s="1"/>
  <c r="G444" s="1"/>
  <c r="F14" i="184"/>
  <c r="E73" i="225" s="1"/>
  <c r="I80" s="1"/>
  <c r="Q23" i="221"/>
  <c r="M236" i="223" s="1"/>
  <c r="C8" i="220"/>
  <c r="L1638" i="217"/>
  <c r="Q1654" s="1"/>
  <c r="L1638" i="221"/>
  <c r="K1488" i="217"/>
  <c r="H1504" s="1"/>
  <c r="K1488" i="221"/>
  <c r="K1439"/>
  <c r="T1439" s="1"/>
  <c r="T1392"/>
  <c r="M1767"/>
  <c r="M1782" s="1"/>
  <c r="M1797" s="1"/>
  <c r="M1812" s="1"/>
  <c r="M1827" s="1"/>
  <c r="M1842" s="1"/>
  <c r="M1858" s="1"/>
  <c r="M1873" s="1"/>
  <c r="M1888" s="1"/>
  <c r="M1903" s="1"/>
  <c r="M1918" s="1"/>
  <c r="M1933" s="1"/>
  <c r="M1949" s="1"/>
  <c r="M1964" s="1"/>
  <c r="M1979" s="1"/>
  <c r="M1994" s="1"/>
  <c r="M2009" s="1"/>
  <c r="M2024" s="1"/>
  <c r="M56"/>
  <c r="M89" s="1"/>
  <c r="M122" s="1"/>
  <c r="M155" s="1"/>
  <c r="M188" s="1"/>
  <c r="M202" s="1"/>
  <c r="M235" s="1"/>
  <c r="M249" s="1"/>
  <c r="M282" s="1"/>
  <c r="M296" s="1"/>
  <c r="M329" s="1"/>
  <c r="M343" s="1"/>
  <c r="M376" s="1"/>
  <c r="M390" s="1"/>
  <c r="M423" s="1"/>
  <c r="M437" s="1"/>
  <c r="M470" s="1"/>
  <c r="M503" s="1"/>
  <c r="M536" s="1"/>
  <c r="M569" s="1"/>
  <c r="M602" s="1"/>
  <c r="M635" s="1"/>
  <c r="M668" s="1"/>
  <c r="M786" s="1"/>
  <c r="M800" s="1"/>
  <c r="M814" s="1"/>
  <c r="M830" s="1"/>
  <c r="M845" s="1"/>
  <c r="M860" s="1"/>
  <c r="M875" s="1"/>
  <c r="M890" s="1"/>
  <c r="M905" s="1"/>
  <c r="M938" s="1"/>
  <c r="M952" s="1"/>
  <c r="M985" s="1"/>
  <c r="M999" s="1"/>
  <c r="M1032" s="1"/>
  <c r="M1046" s="1"/>
  <c r="M1079" s="1"/>
  <c r="M1093" s="1"/>
  <c r="M1126" s="1"/>
  <c r="M1140" s="1"/>
  <c r="M1173" s="1"/>
  <c r="M1187" s="1"/>
  <c r="M1220" s="1"/>
  <c r="M1234" s="1"/>
  <c r="M1267" s="1"/>
  <c r="M1281" s="1"/>
  <c r="M1314" s="1"/>
  <c r="M1328" s="1"/>
  <c r="M1361" s="1"/>
  <c r="M1375" s="1"/>
  <c r="M1408" s="1"/>
  <c r="M1422" s="1"/>
  <c r="M1455" s="1"/>
  <c r="M1469" s="1"/>
  <c r="M1502" s="1"/>
  <c r="M1516" s="1"/>
  <c r="M1549" s="1"/>
  <c r="M1563" s="1"/>
  <c r="M1596" s="1"/>
  <c r="M1610" s="1"/>
  <c r="M1643" s="1"/>
  <c r="M1657" s="1"/>
  <c r="M1690" s="1"/>
  <c r="M1704" s="1"/>
  <c r="M1737" s="1"/>
  <c r="M1751" s="1"/>
  <c r="N23"/>
  <c r="J236" i="223" s="1"/>
  <c r="G1017" i="221"/>
  <c r="G1033"/>
  <c r="G1047" s="1"/>
  <c r="H296"/>
  <c r="H329" s="1"/>
  <c r="K266"/>
  <c r="T266" s="1"/>
  <c r="T1674"/>
  <c r="K1721"/>
  <c r="T1721" s="1"/>
  <c r="K1157"/>
  <c r="T1157" s="1"/>
  <c r="T1110"/>
  <c r="L2066"/>
  <c r="L2080" s="1"/>
  <c r="L2087" s="1"/>
  <c r="L2094" s="1"/>
  <c r="L2115" s="1"/>
  <c r="L2129" s="1"/>
  <c r="L2143" s="1"/>
  <c r="L2157" s="1"/>
  <c r="L2038"/>
  <c r="L2052" s="1"/>
  <c r="G1074"/>
  <c r="G1090"/>
  <c r="G1104" s="1"/>
  <c r="H2101" i="217"/>
  <c r="CH125" i="158"/>
  <c r="CG126"/>
  <c r="G218" i="184"/>
  <c r="J218" s="1"/>
  <c r="Q23" i="217"/>
  <c r="L7" s="1"/>
  <c r="L1486" s="1"/>
  <c r="S47" i="184"/>
  <c r="AA471" i="217"/>
  <c r="Q424"/>
  <c r="AA424"/>
  <c r="Q425"/>
  <c r="AA425"/>
  <c r="Q426"/>
  <c r="AA426"/>
  <c r="Q427"/>
  <c r="AA427"/>
  <c r="Q428"/>
  <c r="AA428"/>
  <c r="Q429"/>
  <c r="AA429"/>
  <c r="Q430"/>
  <c r="AA430"/>
  <c r="Q431"/>
  <c r="AA431"/>
  <c r="Q432"/>
  <c r="AA432"/>
  <c r="Q433"/>
  <c r="AA433"/>
  <c r="Q434"/>
  <c r="AA434"/>
  <c r="Q377"/>
  <c r="AA377"/>
  <c r="Q378"/>
  <c r="AA378"/>
  <c r="Q379"/>
  <c r="AA379"/>
  <c r="Q380"/>
  <c r="AA380"/>
  <c r="Q381"/>
  <c r="AA381"/>
  <c r="Q382"/>
  <c r="AA382"/>
  <c r="Q383"/>
  <c r="AA383"/>
  <c r="Q384"/>
  <c r="AA384"/>
  <c r="Q385"/>
  <c r="AA385"/>
  <c r="Q386"/>
  <c r="AA386"/>
  <c r="Q387"/>
  <c r="AA387"/>
  <c r="Q330"/>
  <c r="AA330"/>
  <c r="Q331"/>
  <c r="AA331"/>
  <c r="Q332"/>
  <c r="AA332"/>
  <c r="Q333"/>
  <c r="AA333"/>
  <c r="Q334"/>
  <c r="AA334"/>
  <c r="Q335"/>
  <c r="AA335"/>
  <c r="Q336"/>
  <c r="AA336"/>
  <c r="Q337"/>
  <c r="AA337"/>
  <c r="Q338"/>
  <c r="AA338"/>
  <c r="Q339"/>
  <c r="AA339"/>
  <c r="Q340"/>
  <c r="AA340"/>
  <c r="Q283"/>
  <c r="AA283"/>
  <c r="Q284"/>
  <c r="AA284"/>
  <c r="Q285"/>
  <c r="AA285"/>
  <c r="Q286"/>
  <c r="AA286"/>
  <c r="Q287"/>
  <c r="AA287"/>
  <c r="Q288"/>
  <c r="AA288"/>
  <c r="Q289"/>
  <c r="AA289"/>
  <c r="Q290"/>
  <c r="AA290"/>
  <c r="Q291"/>
  <c r="AA291"/>
  <c r="Q292"/>
  <c r="AA292"/>
  <c r="Q293"/>
  <c r="AA293"/>
  <c r="Q236"/>
  <c r="AA246"/>
  <c r="AA191"/>
  <c r="L1544"/>
  <c r="Q1560" s="1"/>
  <c r="T1581"/>
  <c r="H1767"/>
  <c r="H1782" s="1"/>
  <c r="V1684"/>
  <c r="V1581"/>
  <c r="V1497"/>
  <c r="U1581"/>
  <c r="T1590"/>
  <c r="T1636"/>
  <c r="U1682"/>
  <c r="T175"/>
  <c r="T176"/>
  <c r="T178"/>
  <c r="T180"/>
  <c r="T182"/>
  <c r="T220"/>
  <c r="X220" s="1"/>
  <c r="T221"/>
  <c r="T223"/>
  <c r="T225"/>
  <c r="T227"/>
  <c r="T229"/>
  <c r="T267"/>
  <c r="X267" s="1"/>
  <c r="T269"/>
  <c r="X269" s="1"/>
  <c r="T271"/>
  <c r="X271" s="1"/>
  <c r="T273"/>
  <c r="X273" s="1"/>
  <c r="T275"/>
  <c r="X275" s="1"/>
  <c r="T276"/>
  <c r="X276" s="1"/>
  <c r="T277"/>
  <c r="X277" s="1"/>
  <c r="T315"/>
  <c r="X315" s="1"/>
  <c r="T317"/>
  <c r="X317" s="1"/>
  <c r="T319"/>
  <c r="X319" s="1"/>
  <c r="T321"/>
  <c r="X321" s="1"/>
  <c r="T323"/>
  <c r="X323" s="1"/>
  <c r="T361"/>
  <c r="X361" s="1"/>
  <c r="T363"/>
  <c r="X363" s="1"/>
  <c r="T365"/>
  <c r="X365" s="1"/>
  <c r="T367"/>
  <c r="X367" s="1"/>
  <c r="T369"/>
  <c r="X369" s="1"/>
  <c r="T371"/>
  <c r="X371" s="1"/>
  <c r="T408"/>
  <c r="X408" s="1"/>
  <c r="T410"/>
  <c r="X410" s="1"/>
  <c r="T412"/>
  <c r="X412" s="1"/>
  <c r="T414"/>
  <c r="X414" s="1"/>
  <c r="T416"/>
  <c r="X416" s="1"/>
  <c r="T418"/>
  <c r="X418" s="1"/>
  <c r="T457"/>
  <c r="T459"/>
  <c r="T461"/>
  <c r="T463"/>
  <c r="T465"/>
  <c r="T489"/>
  <c r="T491"/>
  <c r="T493"/>
  <c r="T495"/>
  <c r="T497"/>
  <c r="T521"/>
  <c r="T523"/>
  <c r="T525"/>
  <c r="T527"/>
  <c r="T529"/>
  <c r="T531"/>
  <c r="T555"/>
  <c r="T557"/>
  <c r="T559"/>
  <c r="T561"/>
  <c r="T563"/>
  <c r="T587"/>
  <c r="T589"/>
  <c r="T591"/>
  <c r="T593"/>
  <c r="T595"/>
  <c r="T621"/>
  <c r="T623"/>
  <c r="T625"/>
  <c r="T627"/>
  <c r="T630"/>
  <c r="U653"/>
  <c r="T654"/>
  <c r="V654"/>
  <c r="T655"/>
  <c r="V655"/>
  <c r="T656"/>
  <c r="V656"/>
  <c r="U657"/>
  <c r="T658"/>
  <c r="V658"/>
  <c r="U659"/>
  <c r="T660"/>
  <c r="V660"/>
  <c r="T661"/>
  <c r="V661"/>
  <c r="U662"/>
  <c r="U663"/>
  <c r="T41"/>
  <c r="V41"/>
  <c r="U42"/>
  <c r="T43"/>
  <c r="V43"/>
  <c r="U44"/>
  <c r="T45"/>
  <c r="V45"/>
  <c r="U46"/>
  <c r="T47"/>
  <c r="V47"/>
  <c r="U48"/>
  <c r="T49"/>
  <c r="V49"/>
  <c r="U50"/>
  <c r="T51"/>
  <c r="V51"/>
  <c r="T74"/>
  <c r="V74"/>
  <c r="U75"/>
  <c r="T76"/>
  <c r="V76"/>
  <c r="U77"/>
  <c r="T78"/>
  <c r="V78"/>
  <c r="U79"/>
  <c r="T80"/>
  <c r="V80"/>
  <c r="U81"/>
  <c r="T82"/>
  <c r="V82"/>
  <c r="U83"/>
  <c r="T84"/>
  <c r="V84"/>
  <c r="G481"/>
  <c r="G514" s="1"/>
  <c r="G547" s="1"/>
  <c r="G580" s="1"/>
  <c r="G613" s="1"/>
  <c r="G646" s="1"/>
  <c r="G679" s="1"/>
  <c r="G797" s="1"/>
  <c r="G811" s="1"/>
  <c r="G825" s="1"/>
  <c r="G841" s="1"/>
  <c r="G856" s="1"/>
  <c r="G871" s="1"/>
  <c r="G886" s="1"/>
  <c r="G901" s="1"/>
  <c r="G916" s="1"/>
  <c r="G465"/>
  <c r="T173"/>
  <c r="T174"/>
  <c r="T177"/>
  <c r="T179"/>
  <c r="T181"/>
  <c r="T183"/>
  <c r="T222"/>
  <c r="T224"/>
  <c r="T226"/>
  <c r="T228"/>
  <c r="T230"/>
  <c r="T268"/>
  <c r="X268" s="1"/>
  <c r="T270"/>
  <c r="X270" s="1"/>
  <c r="T272"/>
  <c r="X272" s="1"/>
  <c r="T274"/>
  <c r="X274" s="1"/>
  <c r="T314"/>
  <c r="X314" s="1"/>
  <c r="T316"/>
  <c r="X316" s="1"/>
  <c r="T318"/>
  <c r="X318" s="1"/>
  <c r="T320"/>
  <c r="X320" s="1"/>
  <c r="T322"/>
  <c r="X322" s="1"/>
  <c r="T324"/>
  <c r="X324" s="1"/>
  <c r="T362"/>
  <c r="X362" s="1"/>
  <c r="T364"/>
  <c r="X364" s="1"/>
  <c r="T366"/>
  <c r="X366" s="1"/>
  <c r="T368"/>
  <c r="X368" s="1"/>
  <c r="T370"/>
  <c r="X370" s="1"/>
  <c r="T409"/>
  <c r="X409" s="1"/>
  <c r="T411"/>
  <c r="X411" s="1"/>
  <c r="T413"/>
  <c r="X413" s="1"/>
  <c r="T415"/>
  <c r="X415" s="1"/>
  <c r="T417"/>
  <c r="X417" s="1"/>
  <c r="T455"/>
  <c r="T456"/>
  <c r="T458"/>
  <c r="T460"/>
  <c r="T462"/>
  <c r="T464"/>
  <c r="T488"/>
  <c r="T490"/>
  <c r="T492"/>
  <c r="T494"/>
  <c r="T496"/>
  <c r="T498"/>
  <c r="T522"/>
  <c r="T524"/>
  <c r="T526"/>
  <c r="T528"/>
  <c r="T530"/>
  <c r="T554"/>
  <c r="T556"/>
  <c r="T558"/>
  <c r="T560"/>
  <c r="T562"/>
  <c r="T564"/>
  <c r="T588"/>
  <c r="T590"/>
  <c r="T592"/>
  <c r="T594"/>
  <c r="T596"/>
  <c r="T597"/>
  <c r="T620"/>
  <c r="T622"/>
  <c r="T624"/>
  <c r="T626"/>
  <c r="T628"/>
  <c r="T629"/>
  <c r="T653"/>
  <c r="V653"/>
  <c r="U654"/>
  <c r="U655"/>
  <c r="U656"/>
  <c r="T657"/>
  <c r="V657"/>
  <c r="U658"/>
  <c r="T659"/>
  <c r="V659"/>
  <c r="U660"/>
  <c r="U661"/>
  <c r="Y661" s="1"/>
  <c r="T662"/>
  <c r="X662" s="1"/>
  <c r="V662"/>
  <c r="T663"/>
  <c r="V663"/>
  <c r="U41"/>
  <c r="T42"/>
  <c r="V42"/>
  <c r="U43"/>
  <c r="T44"/>
  <c r="V44"/>
  <c r="U45"/>
  <c r="T46"/>
  <c r="V46"/>
  <c r="U47"/>
  <c r="T48"/>
  <c r="V48"/>
  <c r="U49"/>
  <c r="T50"/>
  <c r="V50"/>
  <c r="U51"/>
  <c r="U74"/>
  <c r="T75"/>
  <c r="X75" s="1"/>
  <c r="V75"/>
  <c r="U76"/>
  <c r="Y76" s="1"/>
  <c r="T77"/>
  <c r="X77" s="1"/>
  <c r="V77"/>
  <c r="U78"/>
  <c r="T79"/>
  <c r="X79" s="1"/>
  <c r="V79"/>
  <c r="U80"/>
  <c r="Y80" s="1"/>
  <c r="T81"/>
  <c r="X81" s="1"/>
  <c r="V81"/>
  <c r="U82"/>
  <c r="T83"/>
  <c r="X83" s="1"/>
  <c r="V83"/>
  <c r="U84"/>
  <c r="Y84" s="1"/>
  <c r="V620"/>
  <c r="U621"/>
  <c r="V622"/>
  <c r="U623"/>
  <c r="V624"/>
  <c r="U625"/>
  <c r="V626"/>
  <c r="U627"/>
  <c r="V628"/>
  <c r="U629"/>
  <c r="V630"/>
  <c r="Y275"/>
  <c r="Y361"/>
  <c r="Y363"/>
  <c r="Y365"/>
  <c r="Y367"/>
  <c r="Y369"/>
  <c r="Y408"/>
  <c r="Y410"/>
  <c r="U620"/>
  <c r="V621"/>
  <c r="U622"/>
  <c r="V623"/>
  <c r="U624"/>
  <c r="V625"/>
  <c r="U626"/>
  <c r="V627"/>
  <c r="U628"/>
  <c r="V629"/>
  <c r="U630"/>
  <c r="V587"/>
  <c r="U588"/>
  <c r="V589"/>
  <c r="U590"/>
  <c r="X590" s="1"/>
  <c r="V591"/>
  <c r="U592"/>
  <c r="V593"/>
  <c r="U594"/>
  <c r="V595"/>
  <c r="U596"/>
  <c r="V597"/>
  <c r="U587"/>
  <c r="V588"/>
  <c r="U589"/>
  <c r="V590"/>
  <c r="U591"/>
  <c r="V592"/>
  <c r="U593"/>
  <c r="V594"/>
  <c r="U595"/>
  <c r="V596"/>
  <c r="U597"/>
  <c r="V554"/>
  <c r="U555"/>
  <c r="V556"/>
  <c r="U557"/>
  <c r="V558"/>
  <c r="U559"/>
  <c r="V560"/>
  <c r="U561"/>
  <c r="V562"/>
  <c r="U563"/>
  <c r="V564"/>
  <c r="U554"/>
  <c r="V555"/>
  <c r="U556"/>
  <c r="V557"/>
  <c r="U558"/>
  <c r="V559"/>
  <c r="U560"/>
  <c r="V561"/>
  <c r="U562"/>
  <c r="V563"/>
  <c r="U564"/>
  <c r="V521"/>
  <c r="U522"/>
  <c r="V523"/>
  <c r="U524"/>
  <c r="V525"/>
  <c r="U526"/>
  <c r="V527"/>
  <c r="U528"/>
  <c r="V529"/>
  <c r="U530"/>
  <c r="V531"/>
  <c r="U521"/>
  <c r="V522"/>
  <c r="U523"/>
  <c r="V524"/>
  <c r="U525"/>
  <c r="V526"/>
  <c r="U527"/>
  <c r="V528"/>
  <c r="U529"/>
  <c r="V530"/>
  <c r="U531"/>
  <c r="V488"/>
  <c r="U489"/>
  <c r="V490"/>
  <c r="U491"/>
  <c r="V492"/>
  <c r="U493"/>
  <c r="V494"/>
  <c r="U495"/>
  <c r="V496"/>
  <c r="U497"/>
  <c r="V498"/>
  <c r="U488"/>
  <c r="V489"/>
  <c r="U490"/>
  <c r="V491"/>
  <c r="U492"/>
  <c r="V493"/>
  <c r="U494"/>
  <c r="V495"/>
  <c r="U496"/>
  <c r="V497"/>
  <c r="U498"/>
  <c r="U456"/>
  <c r="V457"/>
  <c r="U458"/>
  <c r="V459"/>
  <c r="U460"/>
  <c r="V461"/>
  <c r="U462"/>
  <c r="V463"/>
  <c r="U464"/>
  <c r="V465"/>
  <c r="U455"/>
  <c r="Y455" s="1"/>
  <c r="V456"/>
  <c r="U457"/>
  <c r="V458"/>
  <c r="U459"/>
  <c r="V460"/>
  <c r="U461"/>
  <c r="V462"/>
  <c r="U463"/>
  <c r="V464"/>
  <c r="U465"/>
  <c r="Y412"/>
  <c r="Y414"/>
  <c r="Y314"/>
  <c r="Y316"/>
  <c r="Y318"/>
  <c r="Y320"/>
  <c r="Y416"/>
  <c r="Y418"/>
  <c r="Y322"/>
  <c r="Y409"/>
  <c r="Y411"/>
  <c r="Y413"/>
  <c r="Y415"/>
  <c r="Y417"/>
  <c r="Y371"/>
  <c r="Y324"/>
  <c r="Y362"/>
  <c r="Y364"/>
  <c r="Y366"/>
  <c r="Y368"/>
  <c r="Y370"/>
  <c r="Y277"/>
  <c r="Y323"/>
  <c r="Y315"/>
  <c r="Y317"/>
  <c r="Y319"/>
  <c r="Y321"/>
  <c r="Y276"/>
  <c r="Y267"/>
  <c r="Y268"/>
  <c r="Y269"/>
  <c r="Y270"/>
  <c r="Y271"/>
  <c r="Y272"/>
  <c r="Y273"/>
  <c r="Y274"/>
  <c r="V220"/>
  <c r="U221"/>
  <c r="V222"/>
  <c r="U223"/>
  <c r="V224"/>
  <c r="U225"/>
  <c r="V226"/>
  <c r="U227"/>
  <c r="V228"/>
  <c r="U229"/>
  <c r="V230"/>
  <c r="V221"/>
  <c r="U222"/>
  <c r="V223"/>
  <c r="U224"/>
  <c r="V225"/>
  <c r="U226"/>
  <c r="V227"/>
  <c r="U228"/>
  <c r="V229"/>
  <c r="U230"/>
  <c r="V173"/>
  <c r="U174"/>
  <c r="U176"/>
  <c r="V177"/>
  <c r="U178"/>
  <c r="V179"/>
  <c r="U180"/>
  <c r="V181"/>
  <c r="U182"/>
  <c r="V183"/>
  <c r="U173"/>
  <c r="V174"/>
  <c r="U175"/>
  <c r="Y175" s="1"/>
  <c r="V176"/>
  <c r="U177"/>
  <c r="V178"/>
  <c r="U179"/>
  <c r="V180"/>
  <c r="U181"/>
  <c r="V182"/>
  <c r="U183"/>
  <c r="H56"/>
  <c r="K40" s="1"/>
  <c r="T40" s="1"/>
  <c r="K7"/>
  <c r="K1486" s="1"/>
  <c r="G438"/>
  <c r="G498"/>
  <c r="G531" s="1"/>
  <c r="G564" s="1"/>
  <c r="G597" s="1"/>
  <c r="G630" s="1"/>
  <c r="I23"/>
  <c r="T1677" l="1"/>
  <c r="U1727"/>
  <c r="T1724"/>
  <c r="T1634"/>
  <c r="U1633"/>
  <c r="V1682"/>
  <c r="T1722"/>
  <c r="U1726"/>
  <c r="V1675"/>
  <c r="U1637"/>
  <c r="I1543" i="221"/>
  <c r="V1543"/>
  <c r="Y1543" s="1"/>
  <c r="I1542"/>
  <c r="V1541"/>
  <c r="Y1541" s="1"/>
  <c r="I1538"/>
  <c r="I1537"/>
  <c r="V1537"/>
  <c r="Y1537" s="1"/>
  <c r="AA1558"/>
  <c r="I1541"/>
  <c r="Y1542"/>
  <c r="Y1587"/>
  <c r="H1654"/>
  <c r="V1681"/>
  <c r="I1681"/>
  <c r="X1684"/>
  <c r="U1628"/>
  <c r="Y1628" s="1"/>
  <c r="I1628"/>
  <c r="H1628"/>
  <c r="AA1644"/>
  <c r="T1539" i="217"/>
  <c r="V1582"/>
  <c r="Y1582" s="1"/>
  <c r="X1495" i="221"/>
  <c r="T1723" i="217"/>
  <c r="T1685"/>
  <c r="T1492"/>
  <c r="H1647"/>
  <c r="T1731"/>
  <c r="T1536"/>
  <c r="T1586"/>
  <c r="X1586" s="1"/>
  <c r="T1682"/>
  <c r="X1682" s="1"/>
  <c r="T1630"/>
  <c r="T1728"/>
  <c r="T1632"/>
  <c r="T1727"/>
  <c r="T1683"/>
  <c r="T1638"/>
  <c r="T1535"/>
  <c r="T1495"/>
  <c r="T1633"/>
  <c r="T1729"/>
  <c r="T1585"/>
  <c r="V1628"/>
  <c r="T1494"/>
  <c r="Y655"/>
  <c r="T1725"/>
  <c r="T1541"/>
  <c r="Y49"/>
  <c r="T1732"/>
  <c r="X1732" s="1"/>
  <c r="T1584"/>
  <c r="T1496"/>
  <c r="T1491"/>
  <c r="X1491" s="1"/>
  <c r="H1696"/>
  <c r="T1543"/>
  <c r="T1726"/>
  <c r="T1635"/>
  <c r="U1583"/>
  <c r="T1583"/>
  <c r="T1582"/>
  <c r="X1582" s="1"/>
  <c r="T1493"/>
  <c r="U1493"/>
  <c r="Y1682" i="221"/>
  <c r="X491" i="217"/>
  <c r="Y50"/>
  <c r="X45"/>
  <c r="Y657"/>
  <c r="V1637"/>
  <c r="Q1604"/>
  <c r="X1675" i="221"/>
  <c r="V1722" i="217"/>
  <c r="V1730"/>
  <c r="V1732"/>
  <c r="Y1732" s="1"/>
  <c r="V1495"/>
  <c r="U1631"/>
  <c r="X1631" s="1"/>
  <c r="U1585"/>
  <c r="U1677"/>
  <c r="X1677" s="1"/>
  <c r="X1633" i="221"/>
  <c r="U1722" i="217"/>
  <c r="Y1722" s="1"/>
  <c r="V1728"/>
  <c r="U1629"/>
  <c r="V1631"/>
  <c r="V1679"/>
  <c r="V1731"/>
  <c r="V1590"/>
  <c r="V1540"/>
  <c r="V1678"/>
  <c r="V1681"/>
  <c r="V1630"/>
  <c r="U1725"/>
  <c r="U1680"/>
  <c r="X1680" s="1"/>
  <c r="V1633"/>
  <c r="U1636"/>
  <c r="X1636" s="1"/>
  <c r="U1728"/>
  <c r="V1723"/>
  <c r="U1675"/>
  <c r="V1726"/>
  <c r="U1723"/>
  <c r="X1590" i="221"/>
  <c r="X1676"/>
  <c r="Y1676"/>
  <c r="X1635"/>
  <c r="U1541" i="217"/>
  <c r="U1730"/>
  <c r="U1731"/>
  <c r="X1731" s="1"/>
  <c r="V1685"/>
  <c r="U1635"/>
  <c r="U1535"/>
  <c r="U1683"/>
  <c r="U1495"/>
  <c r="X1637" i="221"/>
  <c r="V1727" i="217"/>
  <c r="V1632"/>
  <c r="U1497"/>
  <c r="Y1497" s="1"/>
  <c r="U1630"/>
  <c r="F182" i="184"/>
  <c r="D17" i="158" s="1"/>
  <c r="D241"/>
  <c r="AA1648" i="221"/>
  <c r="I1632"/>
  <c r="V1632"/>
  <c r="Y1632" s="1"/>
  <c r="Q1696"/>
  <c r="U1680"/>
  <c r="H1680"/>
  <c r="H1747"/>
  <c r="T1731"/>
  <c r="H1699"/>
  <c r="T1683"/>
  <c r="X1683" s="1"/>
  <c r="H1647"/>
  <c r="T1631"/>
  <c r="AA1694"/>
  <c r="I1678"/>
  <c r="V1678"/>
  <c r="AA1646"/>
  <c r="V1630"/>
  <c r="I1630"/>
  <c r="Q1693"/>
  <c r="U1677"/>
  <c r="H1677"/>
  <c r="Q1645"/>
  <c r="U1629"/>
  <c r="H1629"/>
  <c r="T1728"/>
  <c r="H1744"/>
  <c r="H1648"/>
  <c r="T1632"/>
  <c r="X1632" s="1"/>
  <c r="AA1748"/>
  <c r="I1732"/>
  <c r="V1732"/>
  <c r="Q1647"/>
  <c r="U1631"/>
  <c r="H1631"/>
  <c r="H1698"/>
  <c r="T1682"/>
  <c r="X1682" s="1"/>
  <c r="H1646"/>
  <c r="T1630"/>
  <c r="H1743"/>
  <c r="T1727"/>
  <c r="X1727" s="1"/>
  <c r="D237" i="158"/>
  <c r="F178" i="184"/>
  <c r="D13" i="158" s="1"/>
  <c r="AA1699" i="221"/>
  <c r="V1683"/>
  <c r="Y1683" s="1"/>
  <c r="I1683"/>
  <c r="AA1651"/>
  <c r="V1635"/>
  <c r="Y1635" s="1"/>
  <c r="I1635"/>
  <c r="H1741"/>
  <c r="T1725"/>
  <c r="X1725" s="1"/>
  <c r="H1697"/>
  <c r="T1681"/>
  <c r="H1645"/>
  <c r="T1629"/>
  <c r="H1746"/>
  <c r="T1730"/>
  <c r="H1694"/>
  <c r="T1678"/>
  <c r="AA1738"/>
  <c r="V1722"/>
  <c r="Y1722" s="1"/>
  <c r="I1722"/>
  <c r="H1700" i="217"/>
  <c r="T1684"/>
  <c r="H1653"/>
  <c r="T1637"/>
  <c r="D242" i="158"/>
  <c r="F183" i="184"/>
  <c r="D18" i="158" s="1"/>
  <c r="V1731" i="221"/>
  <c r="I1731"/>
  <c r="AA1747"/>
  <c r="AA1739"/>
  <c r="V1723"/>
  <c r="Y1723" s="1"/>
  <c r="I1723"/>
  <c r="AA1647"/>
  <c r="I1631"/>
  <c r="V1631"/>
  <c r="H1745"/>
  <c r="T1729"/>
  <c r="AA1744"/>
  <c r="I1728"/>
  <c r="V1728"/>
  <c r="AA1742"/>
  <c r="I1726"/>
  <c r="V1726"/>
  <c r="Y1726" s="1"/>
  <c r="AA1649"/>
  <c r="V1633"/>
  <c r="Y1633" s="1"/>
  <c r="I1633"/>
  <c r="Q1744"/>
  <c r="H1728"/>
  <c r="U1728"/>
  <c r="Y1684"/>
  <c r="V1677" i="217"/>
  <c r="U1685"/>
  <c r="X1685" s="1"/>
  <c r="Y1685" i="221"/>
  <c r="Y1637"/>
  <c r="X594" i="217"/>
  <c r="X47"/>
  <c r="Y44"/>
  <c r="V1729"/>
  <c r="U1724"/>
  <c r="T1730"/>
  <c r="V1724"/>
  <c r="U1684"/>
  <c r="Y1684" s="1"/>
  <c r="T1679"/>
  <c r="U1676"/>
  <c r="V1634"/>
  <c r="T1591"/>
  <c r="T1544"/>
  <c r="U1539"/>
  <c r="T1534"/>
  <c r="U1681"/>
  <c r="V1635"/>
  <c r="U1628"/>
  <c r="G231" i="158"/>
  <c r="J231" s="1"/>
  <c r="M231" s="1"/>
  <c r="T1629" i="217"/>
  <c r="T1589"/>
  <c r="X1685" i="221"/>
  <c r="X1722"/>
  <c r="X1634"/>
  <c r="H1725"/>
  <c r="Y1675"/>
  <c r="H1632"/>
  <c r="V1727"/>
  <c r="Y1727" s="1"/>
  <c r="AA1743"/>
  <c r="I1727"/>
  <c r="Q1746"/>
  <c r="U1730"/>
  <c r="H1730"/>
  <c r="Q1646"/>
  <c r="U1630"/>
  <c r="H1630"/>
  <c r="V1725"/>
  <c r="Y1725" s="1"/>
  <c r="I1725"/>
  <c r="AA1741"/>
  <c r="Q1748"/>
  <c r="U1732"/>
  <c r="X1732" s="1"/>
  <c r="H1732"/>
  <c r="AA1746"/>
  <c r="V1730"/>
  <c r="I1730"/>
  <c r="Q1695"/>
  <c r="H1679"/>
  <c r="U1679"/>
  <c r="Y1679" s="1"/>
  <c r="AA1693"/>
  <c r="V1677"/>
  <c r="I1677"/>
  <c r="AA1645"/>
  <c r="I1629"/>
  <c r="V1629"/>
  <c r="F177" i="184"/>
  <c r="D12" i="158" s="1"/>
  <c r="D236"/>
  <c r="Q1694" i="221"/>
  <c r="U1678"/>
  <c r="H1678"/>
  <c r="AA1652"/>
  <c r="V1636"/>
  <c r="Y1636" s="1"/>
  <c r="I1636"/>
  <c r="AA1650"/>
  <c r="V1634"/>
  <c r="Y1634" s="1"/>
  <c r="I1634"/>
  <c r="H1729"/>
  <c r="U1729"/>
  <c r="Q1745"/>
  <c r="Q1697"/>
  <c r="U1681"/>
  <c r="H1681"/>
  <c r="H1696"/>
  <c r="T1680"/>
  <c r="H1644"/>
  <c r="T1628"/>
  <c r="AA1740"/>
  <c r="I1724"/>
  <c r="V1724"/>
  <c r="Y1724" s="1"/>
  <c r="H1731"/>
  <c r="U1731"/>
  <c r="Q1747"/>
  <c r="H1742"/>
  <c r="T1726"/>
  <c r="X1726" s="1"/>
  <c r="V1729"/>
  <c r="AA1745"/>
  <c r="I1729"/>
  <c r="H1695"/>
  <c r="T1679"/>
  <c r="X1679" s="1"/>
  <c r="V1725" i="217"/>
  <c r="T1675"/>
  <c r="U1632"/>
  <c r="V1676"/>
  <c r="V1629"/>
  <c r="Q1748"/>
  <c r="T1676"/>
  <c r="H1727" i="221"/>
  <c r="X82" i="217"/>
  <c r="Y79"/>
  <c r="X74"/>
  <c r="X44"/>
  <c r="Y41"/>
  <c r="U1729"/>
  <c r="V1683"/>
  <c r="T1681"/>
  <c r="U1678"/>
  <c r="V1636"/>
  <c r="U1591"/>
  <c r="Y1591" s="1"/>
  <c r="T1628"/>
  <c r="T1542"/>
  <c r="T1538"/>
  <c r="V1539"/>
  <c r="U1679"/>
  <c r="U1634"/>
  <c r="T1678"/>
  <c r="I1679" i="221"/>
  <c r="H1683"/>
  <c r="X1723"/>
  <c r="X1724"/>
  <c r="X1636"/>
  <c r="X48" i="217"/>
  <c r="Y48"/>
  <c r="X49"/>
  <c r="Y46"/>
  <c r="U1543"/>
  <c r="Y83"/>
  <c r="X78"/>
  <c r="Y75"/>
  <c r="V1638"/>
  <c r="D249" i="220"/>
  <c r="X663" i="217"/>
  <c r="Y660"/>
  <c r="Y654"/>
  <c r="V1583"/>
  <c r="X659"/>
  <c r="Y656"/>
  <c r="X653"/>
  <c r="V1584"/>
  <c r="V1585"/>
  <c r="X1540" i="221"/>
  <c r="X495" i="217"/>
  <c r="V1680"/>
  <c r="AA1696" i="221"/>
  <c r="V1680"/>
  <c r="I1680"/>
  <c r="V1494" i="217"/>
  <c r="U1587"/>
  <c r="U1584"/>
  <c r="AA1654" i="221"/>
  <c r="V1638"/>
  <c r="Q1602" i="217"/>
  <c r="Y1591" i="221"/>
  <c r="Y1589"/>
  <c r="Y1588"/>
  <c r="V1586" i="217"/>
  <c r="Y1586" s="1"/>
  <c r="V1587"/>
  <c r="V1489"/>
  <c r="X1589" i="221"/>
  <c r="Y1590"/>
  <c r="Y1584"/>
  <c r="U1590" i="217"/>
  <c r="V1588"/>
  <c r="Y1588" s="1"/>
  <c r="AA1607"/>
  <c r="X1584" i="221"/>
  <c r="X1588"/>
  <c r="AA1602"/>
  <c r="V1586"/>
  <c r="V1589" i="217"/>
  <c r="X1591" i="221"/>
  <c r="Y1583"/>
  <c r="Y1582"/>
  <c r="Y1585"/>
  <c r="Q1602"/>
  <c r="I1586"/>
  <c r="U1586"/>
  <c r="X1586" s="1"/>
  <c r="X1582"/>
  <c r="U1589" i="217"/>
  <c r="U1542"/>
  <c r="Q1598"/>
  <c r="X1539" i="221"/>
  <c r="V1538" i="217"/>
  <c r="X1585" i="221"/>
  <c r="X1587"/>
  <c r="X1583"/>
  <c r="U1496" i="217"/>
  <c r="Y1496" s="1"/>
  <c r="T1587"/>
  <c r="T1588"/>
  <c r="X1588" s="1"/>
  <c r="U1537"/>
  <c r="X1537" s="1"/>
  <c r="V1487"/>
  <c r="U1536"/>
  <c r="U1487"/>
  <c r="AA1512"/>
  <c r="U1488"/>
  <c r="V1543"/>
  <c r="V1492"/>
  <c r="V1541"/>
  <c r="V1490"/>
  <c r="Y1496" i="221"/>
  <c r="X1537"/>
  <c r="X1543"/>
  <c r="U1534" i="217"/>
  <c r="Y1538" i="221"/>
  <c r="V1542" i="217"/>
  <c r="X1541" i="221"/>
  <c r="Y1539"/>
  <c r="AA1560"/>
  <c r="V1544"/>
  <c r="Y1544" s="1"/>
  <c r="V1544" i="217"/>
  <c r="U1538"/>
  <c r="V1537"/>
  <c r="X1542" i="221"/>
  <c r="Y1540"/>
  <c r="U1534"/>
  <c r="Q1550"/>
  <c r="V1493" i="217"/>
  <c r="Y1535" i="221"/>
  <c r="X1538"/>
  <c r="Q1507" i="217"/>
  <c r="Q1552" i="221"/>
  <c r="U1536"/>
  <c r="U1540" i="217"/>
  <c r="X1535" i="221"/>
  <c r="T1540" i="217"/>
  <c r="V1488"/>
  <c r="H1552" i="221"/>
  <c r="T1536"/>
  <c r="H1536"/>
  <c r="H1550"/>
  <c r="H1534"/>
  <c r="T1534"/>
  <c r="H1560"/>
  <c r="T1544"/>
  <c r="X1544" s="1"/>
  <c r="H1544"/>
  <c r="U1494" i="217"/>
  <c r="Y1494" i="221"/>
  <c r="Y1493"/>
  <c r="AA1503"/>
  <c r="V1487"/>
  <c r="Y1487" s="1"/>
  <c r="AA1506"/>
  <c r="V1490"/>
  <c r="Y1497"/>
  <c r="AA1508"/>
  <c r="V1492"/>
  <c r="AA1505"/>
  <c r="V1489"/>
  <c r="AA1504"/>
  <c r="V1488"/>
  <c r="AA1507"/>
  <c r="V1491"/>
  <c r="V1491" i="217"/>
  <c r="Y1491" s="1"/>
  <c r="Y1495" i="221"/>
  <c r="I1487"/>
  <c r="Q1507"/>
  <c r="U1491"/>
  <c r="I1491"/>
  <c r="Q1504"/>
  <c r="U1488"/>
  <c r="I1488"/>
  <c r="U1490" i="217"/>
  <c r="X1493" i="221"/>
  <c r="X1497"/>
  <c r="Q1508"/>
  <c r="U1492"/>
  <c r="I1492"/>
  <c r="Q1505"/>
  <c r="U1489"/>
  <c r="I1489"/>
  <c r="Q1506"/>
  <c r="U1490"/>
  <c r="I1490"/>
  <c r="X1496"/>
  <c r="U1492" i="217"/>
  <c r="U1489"/>
  <c r="X1494" i="221"/>
  <c r="H1503"/>
  <c r="T1487"/>
  <c r="X1487" s="1"/>
  <c r="H1487"/>
  <c r="H1506"/>
  <c r="H1490"/>
  <c r="T1490"/>
  <c r="T1497" i="217"/>
  <c r="T1489"/>
  <c r="H1505" i="221"/>
  <c r="H1489"/>
  <c r="T1489"/>
  <c r="H1508"/>
  <c r="H1492"/>
  <c r="T1492"/>
  <c r="T1487" i="217"/>
  <c r="T1490"/>
  <c r="D243" i="220"/>
  <c r="Y173" i="217"/>
  <c r="AA23"/>
  <c r="W236" i="220" s="1"/>
  <c r="W305" s="1"/>
  <c r="BM56" i="184"/>
  <c r="AM56"/>
  <c r="M249" i="220"/>
  <c r="W249"/>
  <c r="Y45" i="217"/>
  <c r="Y82"/>
  <c r="Y78"/>
  <c r="Y74"/>
  <c r="Y47"/>
  <c r="X464"/>
  <c r="X460"/>
  <c r="X456"/>
  <c r="X46"/>
  <c r="Y43"/>
  <c r="X42"/>
  <c r="Y658"/>
  <c r="X655"/>
  <c r="V1534"/>
  <c r="T1488"/>
  <c r="C9" i="223"/>
  <c r="I42" i="184"/>
  <c r="AO53" s="1"/>
  <c r="V1536" i="217"/>
  <c r="V1535"/>
  <c r="AA1552" i="221"/>
  <c r="I1536"/>
  <c r="V1536"/>
  <c r="AA1550"/>
  <c r="I1534"/>
  <c r="V1534"/>
  <c r="E236" i="220"/>
  <c r="E305" s="1"/>
  <c r="M305" i="223"/>
  <c r="M243"/>
  <c r="D305"/>
  <c r="D243"/>
  <c r="U1638" i="217"/>
  <c r="R23" i="221"/>
  <c r="N236" i="223" s="1"/>
  <c r="L7" i="221"/>
  <c r="P1638" s="1"/>
  <c r="Q56"/>
  <c r="Q1767"/>
  <c r="Q1782" s="1"/>
  <c r="Q1797" s="1"/>
  <c r="Q1812" s="1"/>
  <c r="Q1827" s="1"/>
  <c r="Q1842" s="1"/>
  <c r="Q1858" s="1"/>
  <c r="Q1873" s="1"/>
  <c r="Q1888" s="1"/>
  <c r="Q1903" s="1"/>
  <c r="Q1918" s="1"/>
  <c r="Q1933" s="1"/>
  <c r="Q1949" s="1"/>
  <c r="Q1964" s="1"/>
  <c r="Q1979" s="1"/>
  <c r="Q1994" s="1"/>
  <c r="Q2009" s="1"/>
  <c r="Q2024" s="1"/>
  <c r="C9" i="220"/>
  <c r="AA23" i="221"/>
  <c r="W236" i="223" s="1"/>
  <c r="W305" s="1"/>
  <c r="G477" i="221"/>
  <c r="G510" s="1"/>
  <c r="G543" s="1"/>
  <c r="G576" s="1"/>
  <c r="G609" s="1"/>
  <c r="G642" s="1"/>
  <c r="G461"/>
  <c r="G494" s="1"/>
  <c r="G527" s="1"/>
  <c r="G560" s="1"/>
  <c r="G593" s="1"/>
  <c r="G626" s="1"/>
  <c r="G478"/>
  <c r="G511" s="1"/>
  <c r="G544" s="1"/>
  <c r="G577" s="1"/>
  <c r="G610" s="1"/>
  <c r="G643" s="1"/>
  <c r="G462"/>
  <c r="G495" s="1"/>
  <c r="G528" s="1"/>
  <c r="G561" s="1"/>
  <c r="G594" s="1"/>
  <c r="G627" s="1"/>
  <c r="G476"/>
  <c r="G509" s="1"/>
  <c r="G542" s="1"/>
  <c r="G575" s="1"/>
  <c r="G608" s="1"/>
  <c r="G641" s="1"/>
  <c r="G460"/>
  <c r="G493" s="1"/>
  <c r="G526" s="1"/>
  <c r="G559" s="1"/>
  <c r="G592" s="1"/>
  <c r="G625" s="1"/>
  <c r="G472"/>
  <c r="G505" s="1"/>
  <c r="G538" s="1"/>
  <c r="G571" s="1"/>
  <c r="G604" s="1"/>
  <c r="G637" s="1"/>
  <c r="G456"/>
  <c r="G489" s="1"/>
  <c r="G522" s="1"/>
  <c r="G555" s="1"/>
  <c r="G588" s="1"/>
  <c r="G621" s="1"/>
  <c r="G473"/>
  <c r="G506" s="1"/>
  <c r="G539" s="1"/>
  <c r="G572" s="1"/>
  <c r="G605" s="1"/>
  <c r="G638" s="1"/>
  <c r="G457"/>
  <c r="G490" s="1"/>
  <c r="G523" s="1"/>
  <c r="G556" s="1"/>
  <c r="G589" s="1"/>
  <c r="G622" s="1"/>
  <c r="Q1654"/>
  <c r="O1638"/>
  <c r="U1638"/>
  <c r="I1638"/>
  <c r="H1638"/>
  <c r="H1504"/>
  <c r="H1488"/>
  <c r="T1488"/>
  <c r="G1121"/>
  <c r="G1137"/>
  <c r="G1151" s="1"/>
  <c r="G1064"/>
  <c r="G1080"/>
  <c r="G1094" s="1"/>
  <c r="N1767"/>
  <c r="N1782" s="1"/>
  <c r="N1797" s="1"/>
  <c r="N1812" s="1"/>
  <c r="N1827" s="1"/>
  <c r="N1842" s="1"/>
  <c r="N1858" s="1"/>
  <c r="N1873" s="1"/>
  <c r="N1888" s="1"/>
  <c r="N1903" s="1"/>
  <c r="N1918" s="1"/>
  <c r="N1933" s="1"/>
  <c r="N1949" s="1"/>
  <c r="N1964" s="1"/>
  <c r="N1979" s="1"/>
  <c r="N1994" s="1"/>
  <c r="N2009" s="1"/>
  <c r="N2024" s="1"/>
  <c r="N56"/>
  <c r="N89" s="1"/>
  <c r="N122" s="1"/>
  <c r="N155" s="1"/>
  <c r="N188" s="1"/>
  <c r="N202" s="1"/>
  <c r="N235" s="1"/>
  <c r="N249" s="1"/>
  <c r="N282" s="1"/>
  <c r="N296" s="1"/>
  <c r="N329" s="1"/>
  <c r="N343" s="1"/>
  <c r="N376" s="1"/>
  <c r="N390" s="1"/>
  <c r="N423" s="1"/>
  <c r="N437" s="1"/>
  <c r="N470" s="1"/>
  <c r="N503" s="1"/>
  <c r="N536" s="1"/>
  <c r="N569" s="1"/>
  <c r="N602" s="1"/>
  <c r="N635" s="1"/>
  <c r="N668" s="1"/>
  <c r="N786" s="1"/>
  <c r="N800" s="1"/>
  <c r="N814" s="1"/>
  <c r="N830" s="1"/>
  <c r="N845" s="1"/>
  <c r="N860" s="1"/>
  <c r="N875" s="1"/>
  <c r="N890" s="1"/>
  <c r="N905" s="1"/>
  <c r="N938" s="1"/>
  <c r="N952" s="1"/>
  <c r="N985" s="1"/>
  <c r="N999" s="1"/>
  <c r="N1032" s="1"/>
  <c r="N1046" s="1"/>
  <c r="N1079" s="1"/>
  <c r="N1093" s="1"/>
  <c r="N1126" s="1"/>
  <c r="N1140" s="1"/>
  <c r="N1173" s="1"/>
  <c r="N1187" s="1"/>
  <c r="N1220" s="1"/>
  <c r="N1234" s="1"/>
  <c r="N1267" s="1"/>
  <c r="N1281" s="1"/>
  <c r="N1314" s="1"/>
  <c r="N1328" s="1"/>
  <c r="N1361" s="1"/>
  <c r="N1375" s="1"/>
  <c r="N1408" s="1"/>
  <c r="N1422" s="1"/>
  <c r="N1455" s="1"/>
  <c r="N1469" s="1"/>
  <c r="N1502" s="1"/>
  <c r="N1516" s="1"/>
  <c r="N1549" s="1"/>
  <c r="N1563" s="1"/>
  <c r="N1596" s="1"/>
  <c r="N1610" s="1"/>
  <c r="N1643" s="1"/>
  <c r="N1657" s="1"/>
  <c r="N1690" s="1"/>
  <c r="N1704" s="1"/>
  <c r="N1737" s="1"/>
  <c r="N1751" s="1"/>
  <c r="O23"/>
  <c r="K236" i="223" s="1"/>
  <c r="M2066" i="221"/>
  <c r="M2080" s="1"/>
  <c r="M2087" s="1"/>
  <c r="M2094" s="1"/>
  <c r="M2115" s="1"/>
  <c r="M2129" s="1"/>
  <c r="M2143" s="1"/>
  <c r="M2157" s="1"/>
  <c r="M2038"/>
  <c r="M2052" s="1"/>
  <c r="H343"/>
  <c r="H376" s="1"/>
  <c r="K313"/>
  <c r="T313" s="1"/>
  <c r="G663" i="217"/>
  <c r="X528"/>
  <c r="X524"/>
  <c r="X84"/>
  <c r="Y81"/>
  <c r="X80"/>
  <c r="Y77"/>
  <c r="X76"/>
  <c r="Y51"/>
  <c r="X50"/>
  <c r="Q1767"/>
  <c r="Q1782" s="1"/>
  <c r="Q1797" s="1"/>
  <c r="Q1812" s="1"/>
  <c r="Q1827" s="1"/>
  <c r="Q1842" s="1"/>
  <c r="Q1858" s="1"/>
  <c r="Q1873" s="1"/>
  <c r="Q1888" s="1"/>
  <c r="Q1903" s="1"/>
  <c r="Q1918" s="1"/>
  <c r="Q1933" s="1"/>
  <c r="Q1949" s="1"/>
  <c r="M236" i="220"/>
  <c r="H1797" i="217"/>
  <c r="H1812" s="1"/>
  <c r="H1827" s="1"/>
  <c r="H1842" s="1"/>
  <c r="H1858" s="1"/>
  <c r="H1873" s="1"/>
  <c r="H1888" s="1"/>
  <c r="H1903" s="1"/>
  <c r="H1918" s="1"/>
  <c r="H1933" s="1"/>
  <c r="H1949" s="1"/>
  <c r="H1964" s="1"/>
  <c r="H1979" s="1"/>
  <c r="H1994" s="1"/>
  <c r="H2009" s="1"/>
  <c r="R23"/>
  <c r="S23" s="1"/>
  <c r="H89"/>
  <c r="K73" s="1"/>
  <c r="T73" s="1"/>
  <c r="P43"/>
  <c r="Q56"/>
  <c r="P47"/>
  <c r="I1767"/>
  <c r="I1782" s="1"/>
  <c r="U1544"/>
  <c r="Y630"/>
  <c r="Y624"/>
  <c r="Y622"/>
  <c r="Y620"/>
  <c r="P1544"/>
  <c r="O1497"/>
  <c r="O1494"/>
  <c r="O1493"/>
  <c r="O1490"/>
  <c r="O1489"/>
  <c r="O1534"/>
  <c r="O1496"/>
  <c r="O1495"/>
  <c r="O1492"/>
  <c r="O1491"/>
  <c r="O1488"/>
  <c r="O1487"/>
  <c r="P1497"/>
  <c r="P1496"/>
  <c r="P1495"/>
  <c r="P1494"/>
  <c r="P1493"/>
  <c r="P1492"/>
  <c r="P1491"/>
  <c r="P1490"/>
  <c r="P1489"/>
  <c r="P1488"/>
  <c r="P1487"/>
  <c r="O1680"/>
  <c r="L1204"/>
  <c r="P1730"/>
  <c r="O1729"/>
  <c r="P1728"/>
  <c r="O1727"/>
  <c r="P1726"/>
  <c r="O1725"/>
  <c r="P1722"/>
  <c r="O1732"/>
  <c r="P1729"/>
  <c r="P1727"/>
  <c r="P1725"/>
  <c r="O1724"/>
  <c r="P1723"/>
  <c r="P1685"/>
  <c r="O1684"/>
  <c r="P1683"/>
  <c r="O1682"/>
  <c r="P1681"/>
  <c r="K1204"/>
  <c r="P1638"/>
  <c r="P1582"/>
  <c r="P1630"/>
  <c r="P1586"/>
  <c r="P1675"/>
  <c r="P1584"/>
  <c r="P1636"/>
  <c r="P1677"/>
  <c r="P1537"/>
  <c r="O1538"/>
  <c r="P1541"/>
  <c r="O1542"/>
  <c r="P1536"/>
  <c r="O1537"/>
  <c r="P1538"/>
  <c r="O1539"/>
  <c r="P1540"/>
  <c r="O1541"/>
  <c r="P1542"/>
  <c r="O1543"/>
  <c r="O1628"/>
  <c r="P1583"/>
  <c r="O1584"/>
  <c r="P1587"/>
  <c r="O1588"/>
  <c r="P1591"/>
  <c r="O1629"/>
  <c r="O1581"/>
  <c r="O1583"/>
  <c r="O1585"/>
  <c r="O1587"/>
  <c r="O1589"/>
  <c r="P1629"/>
  <c r="O1630"/>
  <c r="P1633"/>
  <c r="O1634"/>
  <c r="P1637"/>
  <c r="O1638"/>
  <c r="O1675"/>
  <c r="P1678"/>
  <c r="O1679"/>
  <c r="P1680"/>
  <c r="O1681"/>
  <c r="P1682"/>
  <c r="O1683"/>
  <c r="P1679"/>
  <c r="P1590"/>
  <c r="P1634"/>
  <c r="P1534"/>
  <c r="P1588"/>
  <c r="P1632"/>
  <c r="P1628"/>
  <c r="P1535"/>
  <c r="O1536"/>
  <c r="P1539"/>
  <c r="O1540"/>
  <c r="P1543"/>
  <c r="O1544"/>
  <c r="O1535"/>
  <c r="P1581"/>
  <c r="O1582"/>
  <c r="P1585"/>
  <c r="O1586"/>
  <c r="P1589"/>
  <c r="O1590"/>
  <c r="O1591"/>
  <c r="P1631"/>
  <c r="O1632"/>
  <c r="P1635"/>
  <c r="O1636"/>
  <c r="P1676"/>
  <c r="O1677"/>
  <c r="P1684"/>
  <c r="O1685"/>
  <c r="O1631"/>
  <c r="O1633"/>
  <c r="O1635"/>
  <c r="O1637"/>
  <c r="O1731"/>
  <c r="P1724"/>
  <c r="O1723"/>
  <c r="P1732"/>
  <c r="P1731"/>
  <c r="O1730"/>
  <c r="O1728"/>
  <c r="O1726"/>
  <c r="O1722"/>
  <c r="O1678"/>
  <c r="O1676"/>
  <c r="Y1581"/>
  <c r="Y1682"/>
  <c r="X1581"/>
  <c r="Y230"/>
  <c r="X227"/>
  <c r="X223"/>
  <c r="Y224"/>
  <c r="Y222"/>
  <c r="Y220"/>
  <c r="U7"/>
  <c r="L922"/>
  <c r="L969" s="1"/>
  <c r="G949"/>
  <c r="G963" s="1"/>
  <c r="G933"/>
  <c r="T7"/>
  <c r="K922"/>
  <c r="K969" s="1"/>
  <c r="Y498"/>
  <c r="Y494"/>
  <c r="Y492"/>
  <c r="Y490"/>
  <c r="Y488"/>
  <c r="Y531"/>
  <c r="Y527"/>
  <c r="Y525"/>
  <c r="Y523"/>
  <c r="Y521"/>
  <c r="Y597"/>
  <c r="Y593"/>
  <c r="Y591"/>
  <c r="Y589"/>
  <c r="Y587"/>
  <c r="P49"/>
  <c r="P45"/>
  <c r="O41"/>
  <c r="O230"/>
  <c r="O229"/>
  <c r="O228"/>
  <c r="O227"/>
  <c r="O226"/>
  <c r="O225"/>
  <c r="O224"/>
  <c r="O223"/>
  <c r="O222"/>
  <c r="O221"/>
  <c r="O220"/>
  <c r="P230"/>
  <c r="P229"/>
  <c r="P228"/>
  <c r="P227"/>
  <c r="P226"/>
  <c r="P225"/>
  <c r="P224"/>
  <c r="P223"/>
  <c r="P222"/>
  <c r="P221"/>
  <c r="P220"/>
  <c r="O277"/>
  <c r="O276"/>
  <c r="O275"/>
  <c r="O274"/>
  <c r="O273"/>
  <c r="O272"/>
  <c r="O271"/>
  <c r="O270"/>
  <c r="O269"/>
  <c r="O268"/>
  <c r="O267"/>
  <c r="P277"/>
  <c r="P276"/>
  <c r="P275"/>
  <c r="P274"/>
  <c r="P273"/>
  <c r="P272"/>
  <c r="P271"/>
  <c r="P270"/>
  <c r="P269"/>
  <c r="P268"/>
  <c r="P267"/>
  <c r="O324"/>
  <c r="O323"/>
  <c r="O322"/>
  <c r="O321"/>
  <c r="O320"/>
  <c r="O319"/>
  <c r="O318"/>
  <c r="O317"/>
  <c r="O316"/>
  <c r="O315"/>
  <c r="O314"/>
  <c r="P324"/>
  <c r="P323"/>
  <c r="P322"/>
  <c r="P321"/>
  <c r="P320"/>
  <c r="P319"/>
  <c r="P318"/>
  <c r="P317"/>
  <c r="P316"/>
  <c r="P315"/>
  <c r="P314"/>
  <c r="O371"/>
  <c r="O370"/>
  <c r="O369"/>
  <c r="O368"/>
  <c r="O367"/>
  <c r="O366"/>
  <c r="O365"/>
  <c r="O364"/>
  <c r="O363"/>
  <c r="O362"/>
  <c r="O361"/>
  <c r="P371"/>
  <c r="P370"/>
  <c r="P369"/>
  <c r="P368"/>
  <c r="P367"/>
  <c r="P366"/>
  <c r="P365"/>
  <c r="P364"/>
  <c r="P363"/>
  <c r="P362"/>
  <c r="P361"/>
  <c r="O418"/>
  <c r="O417"/>
  <c r="O416"/>
  <c r="O415"/>
  <c r="O414"/>
  <c r="O413"/>
  <c r="O412"/>
  <c r="O411"/>
  <c r="O410"/>
  <c r="O409"/>
  <c r="O408"/>
  <c r="P418"/>
  <c r="P417"/>
  <c r="P416"/>
  <c r="P415"/>
  <c r="P414"/>
  <c r="P413"/>
  <c r="P412"/>
  <c r="P411"/>
  <c r="P410"/>
  <c r="P409"/>
  <c r="P408"/>
  <c r="P465"/>
  <c r="P463"/>
  <c r="P461"/>
  <c r="P459"/>
  <c r="P457"/>
  <c r="P455"/>
  <c r="P464"/>
  <c r="P462"/>
  <c r="P460"/>
  <c r="P458"/>
  <c r="P456"/>
  <c r="O455"/>
  <c r="O497"/>
  <c r="O495"/>
  <c r="O493"/>
  <c r="O491"/>
  <c r="O489"/>
  <c r="O498"/>
  <c r="O496"/>
  <c r="O494"/>
  <c r="O492"/>
  <c r="O490"/>
  <c r="O488"/>
  <c r="O530"/>
  <c r="O528"/>
  <c r="O526"/>
  <c r="O524"/>
  <c r="O522"/>
  <c r="O531"/>
  <c r="O529"/>
  <c r="O527"/>
  <c r="O525"/>
  <c r="O523"/>
  <c r="O521"/>
  <c r="O563"/>
  <c r="O561"/>
  <c r="O559"/>
  <c r="O557"/>
  <c r="O555"/>
  <c r="O564"/>
  <c r="O562"/>
  <c r="O560"/>
  <c r="O558"/>
  <c r="O556"/>
  <c r="O554"/>
  <c r="O596"/>
  <c r="O594"/>
  <c r="O592"/>
  <c r="O590"/>
  <c r="O588"/>
  <c r="O597"/>
  <c r="O595"/>
  <c r="O593"/>
  <c r="O591"/>
  <c r="O589"/>
  <c r="O587"/>
  <c r="O629"/>
  <c r="P626"/>
  <c r="O625"/>
  <c r="P622"/>
  <c r="O621"/>
  <c r="P629"/>
  <c r="P627"/>
  <c r="P625"/>
  <c r="P623"/>
  <c r="P621"/>
  <c r="O663"/>
  <c r="P662"/>
  <c r="O662"/>
  <c r="O659"/>
  <c r="O657"/>
  <c r="O653"/>
  <c r="P653"/>
  <c r="X51"/>
  <c r="X43"/>
  <c r="Y662"/>
  <c r="X661"/>
  <c r="P661"/>
  <c r="X660"/>
  <c r="O658"/>
  <c r="O656"/>
  <c r="P655"/>
  <c r="X654"/>
  <c r="Y653"/>
  <c r="G478"/>
  <c r="G511" s="1"/>
  <c r="G544" s="1"/>
  <c r="G577" s="1"/>
  <c r="G610" s="1"/>
  <c r="G643" s="1"/>
  <c r="G676" s="1"/>
  <c r="G794" s="1"/>
  <c r="G808" s="1"/>
  <c r="G822" s="1"/>
  <c r="G838" s="1"/>
  <c r="G853" s="1"/>
  <c r="G868" s="1"/>
  <c r="G883" s="1"/>
  <c r="G898" s="1"/>
  <c r="G913" s="1"/>
  <c r="G462"/>
  <c r="G495" s="1"/>
  <c r="G528" s="1"/>
  <c r="G561" s="1"/>
  <c r="G594" s="1"/>
  <c r="G627" s="1"/>
  <c r="G477"/>
  <c r="G510" s="1"/>
  <c r="G543" s="1"/>
  <c r="G576" s="1"/>
  <c r="G609" s="1"/>
  <c r="G642" s="1"/>
  <c r="G659" s="1"/>
  <c r="G461"/>
  <c r="G494" s="1"/>
  <c r="G527" s="1"/>
  <c r="G560" s="1"/>
  <c r="G593" s="1"/>
  <c r="G626" s="1"/>
  <c r="G476"/>
  <c r="G509" s="1"/>
  <c r="G542" s="1"/>
  <c r="G575" s="1"/>
  <c r="G608" s="1"/>
  <c r="G641" s="1"/>
  <c r="G674" s="1"/>
  <c r="G460"/>
  <c r="G493" s="1"/>
  <c r="G526" s="1"/>
  <c r="G559" s="1"/>
  <c r="G592" s="1"/>
  <c r="G625" s="1"/>
  <c r="G473"/>
  <c r="G506" s="1"/>
  <c r="G539" s="1"/>
  <c r="G572" s="1"/>
  <c r="G605" s="1"/>
  <c r="G638" s="1"/>
  <c r="G655" s="1"/>
  <c r="G457"/>
  <c r="G490" s="1"/>
  <c r="G523" s="1"/>
  <c r="G556" s="1"/>
  <c r="G589" s="1"/>
  <c r="G622" s="1"/>
  <c r="G472"/>
  <c r="G505" s="1"/>
  <c r="G538" s="1"/>
  <c r="G571" s="1"/>
  <c r="G604" s="1"/>
  <c r="G637" s="1"/>
  <c r="G670" s="1"/>
  <c r="G456"/>
  <c r="G489" s="1"/>
  <c r="G522" s="1"/>
  <c r="G555" s="1"/>
  <c r="G588" s="1"/>
  <c r="G621" s="1"/>
  <c r="G471"/>
  <c r="G504" s="1"/>
  <c r="G537" s="1"/>
  <c r="G570" s="1"/>
  <c r="G603" s="1"/>
  <c r="G636" s="1"/>
  <c r="G653" s="1"/>
  <c r="G455"/>
  <c r="G488" s="1"/>
  <c r="G521" s="1"/>
  <c r="G554" s="1"/>
  <c r="G587" s="1"/>
  <c r="G620" s="1"/>
  <c r="O183"/>
  <c r="O182"/>
  <c r="O181"/>
  <c r="O180"/>
  <c r="O179"/>
  <c r="O178"/>
  <c r="O177"/>
  <c r="O176"/>
  <c r="O175"/>
  <c r="O174"/>
  <c r="O173"/>
  <c r="P183"/>
  <c r="P182"/>
  <c r="P181"/>
  <c r="P180"/>
  <c r="P179"/>
  <c r="P178"/>
  <c r="P177"/>
  <c r="P176"/>
  <c r="P175"/>
  <c r="P174"/>
  <c r="P173"/>
  <c r="O464"/>
  <c r="O462"/>
  <c r="O460"/>
  <c r="O458"/>
  <c r="O456"/>
  <c r="O465"/>
  <c r="O463"/>
  <c r="O461"/>
  <c r="O459"/>
  <c r="O457"/>
  <c r="P498"/>
  <c r="P496"/>
  <c r="P494"/>
  <c r="P492"/>
  <c r="P490"/>
  <c r="P488"/>
  <c r="P497"/>
  <c r="P495"/>
  <c r="P493"/>
  <c r="P491"/>
  <c r="P489"/>
  <c r="P531"/>
  <c r="P529"/>
  <c r="P527"/>
  <c r="P525"/>
  <c r="P523"/>
  <c r="P521"/>
  <c r="P530"/>
  <c r="P528"/>
  <c r="P526"/>
  <c r="P524"/>
  <c r="P522"/>
  <c r="P564"/>
  <c r="P562"/>
  <c r="P560"/>
  <c r="P558"/>
  <c r="P556"/>
  <c r="P554"/>
  <c r="P563"/>
  <c r="P561"/>
  <c r="P559"/>
  <c r="P557"/>
  <c r="P555"/>
  <c r="P597"/>
  <c r="P595"/>
  <c r="P593"/>
  <c r="P591"/>
  <c r="P589"/>
  <c r="P587"/>
  <c r="P596"/>
  <c r="P594"/>
  <c r="P592"/>
  <c r="P590"/>
  <c r="P588"/>
  <c r="P630"/>
  <c r="P628"/>
  <c r="O627"/>
  <c r="P624"/>
  <c r="O623"/>
  <c r="P620"/>
  <c r="O630"/>
  <c r="O628"/>
  <c r="O626"/>
  <c r="O624"/>
  <c r="O622"/>
  <c r="O620"/>
  <c r="P663"/>
  <c r="P659"/>
  <c r="P657"/>
  <c r="Y42"/>
  <c r="X41"/>
  <c r="Y663"/>
  <c r="O661"/>
  <c r="P660"/>
  <c r="O660"/>
  <c r="Y659"/>
  <c r="P658"/>
  <c r="X658"/>
  <c r="X657"/>
  <c r="P656"/>
  <c r="X656"/>
  <c r="O655"/>
  <c r="P654"/>
  <c r="O654"/>
  <c r="X626"/>
  <c r="Y626"/>
  <c r="Y629"/>
  <c r="Y627"/>
  <c r="Y625"/>
  <c r="Y623"/>
  <c r="Y621"/>
  <c r="X629"/>
  <c r="X625"/>
  <c r="X621"/>
  <c r="X624"/>
  <c r="X620"/>
  <c r="X628"/>
  <c r="Y628"/>
  <c r="X627"/>
  <c r="X623"/>
  <c r="X630"/>
  <c r="X622"/>
  <c r="X597"/>
  <c r="X591"/>
  <c r="X587"/>
  <c r="X595"/>
  <c r="Y595"/>
  <c r="Y596"/>
  <c r="Y594"/>
  <c r="Y592"/>
  <c r="Y590"/>
  <c r="Y588"/>
  <c r="X596"/>
  <c r="X592"/>
  <c r="X588"/>
  <c r="X593"/>
  <c r="X589"/>
  <c r="X564"/>
  <c r="Y564"/>
  <c r="X562"/>
  <c r="Y562"/>
  <c r="X560"/>
  <c r="Y560"/>
  <c r="X558"/>
  <c r="Y558"/>
  <c r="X556"/>
  <c r="Y556"/>
  <c r="X554"/>
  <c r="Y554"/>
  <c r="Y563"/>
  <c r="Y561"/>
  <c r="Y559"/>
  <c r="Y557"/>
  <c r="Y555"/>
  <c r="X563"/>
  <c r="X559"/>
  <c r="X555"/>
  <c r="X561"/>
  <c r="X557"/>
  <c r="X531"/>
  <c r="X525"/>
  <c r="X521"/>
  <c r="X529"/>
  <c r="Y529"/>
  <c r="Y530"/>
  <c r="Y528"/>
  <c r="Y526"/>
  <c r="Y524"/>
  <c r="Y522"/>
  <c r="X530"/>
  <c r="X526"/>
  <c r="X522"/>
  <c r="X527"/>
  <c r="X523"/>
  <c r="Y465"/>
  <c r="Y463"/>
  <c r="Y461"/>
  <c r="Y459"/>
  <c r="Y457"/>
  <c r="X498"/>
  <c r="X492"/>
  <c r="X488"/>
  <c r="X496"/>
  <c r="Y496"/>
  <c r="Y497"/>
  <c r="Y495"/>
  <c r="Y493"/>
  <c r="Y491"/>
  <c r="Y489"/>
  <c r="X497"/>
  <c r="X493"/>
  <c r="X489"/>
  <c r="X494"/>
  <c r="X490"/>
  <c r="X463"/>
  <c r="X459"/>
  <c r="X455"/>
  <c r="Y464"/>
  <c r="Y462"/>
  <c r="Y460"/>
  <c r="Y458"/>
  <c r="Y456"/>
  <c r="X462"/>
  <c r="X458"/>
  <c r="X465"/>
  <c r="X461"/>
  <c r="X457"/>
  <c r="Y183"/>
  <c r="Y181"/>
  <c r="Y179"/>
  <c r="Y177"/>
  <c r="Y178"/>
  <c r="Y176"/>
  <c r="X230"/>
  <c r="X222"/>
  <c r="X228"/>
  <c r="Y228"/>
  <c r="X226"/>
  <c r="Y226"/>
  <c r="X224"/>
  <c r="Y229"/>
  <c r="Y227"/>
  <c r="Y225"/>
  <c r="Y223"/>
  <c r="Y221"/>
  <c r="X229"/>
  <c r="X225"/>
  <c r="X221"/>
  <c r="Y174"/>
  <c r="X178"/>
  <c r="X174"/>
  <c r="X181"/>
  <c r="X177"/>
  <c r="X173"/>
  <c r="Y182"/>
  <c r="X182"/>
  <c r="Y180"/>
  <c r="X180"/>
  <c r="X176"/>
  <c r="X183"/>
  <c r="X179"/>
  <c r="X175"/>
  <c r="P84"/>
  <c r="O83"/>
  <c r="P82"/>
  <c r="O81"/>
  <c r="P80"/>
  <c r="O79"/>
  <c r="P78"/>
  <c r="O77"/>
  <c r="P76"/>
  <c r="O75"/>
  <c r="P74"/>
  <c r="O50"/>
  <c r="P50"/>
  <c r="O49"/>
  <c r="O48"/>
  <c r="P48"/>
  <c r="O47"/>
  <c r="O46"/>
  <c r="P46"/>
  <c r="O45"/>
  <c r="O44"/>
  <c r="P44"/>
  <c r="O43"/>
  <c r="O42"/>
  <c r="P42"/>
  <c r="P41"/>
  <c r="P51"/>
  <c r="O84"/>
  <c r="P83"/>
  <c r="O82"/>
  <c r="P81"/>
  <c r="O80"/>
  <c r="P79"/>
  <c r="O78"/>
  <c r="P77"/>
  <c r="O76"/>
  <c r="P75"/>
  <c r="O74"/>
  <c r="O51"/>
  <c r="I56"/>
  <c r="I89" s="1"/>
  <c r="I122" s="1"/>
  <c r="I155" s="1"/>
  <c r="I188" s="1"/>
  <c r="I202" s="1"/>
  <c r="I235" s="1"/>
  <c r="I249" s="1"/>
  <c r="I282" s="1"/>
  <c r="I296" s="1"/>
  <c r="I329" s="1"/>
  <c r="I343" s="1"/>
  <c r="I376" s="1"/>
  <c r="I390" s="1"/>
  <c r="I423" s="1"/>
  <c r="I437" s="1"/>
  <c r="I470" s="1"/>
  <c r="I503" s="1"/>
  <c r="I536" s="1"/>
  <c r="I569" s="1"/>
  <c r="I602" s="1"/>
  <c r="I635" s="1"/>
  <c r="I668" s="1"/>
  <c r="I786" s="1"/>
  <c r="I800" s="1"/>
  <c r="I814" s="1"/>
  <c r="I830" s="1"/>
  <c r="I845" s="1"/>
  <c r="J23"/>
  <c r="H122"/>
  <c r="Y1727" l="1"/>
  <c r="X1727"/>
  <c r="X1724"/>
  <c r="X1637"/>
  <c r="X1633"/>
  <c r="X1634"/>
  <c r="Y1633"/>
  <c r="X1726"/>
  <c r="Y1726"/>
  <c r="Y1675"/>
  <c r="Y1637"/>
  <c r="Y1537"/>
  <c r="X1534"/>
  <c r="X1495"/>
  <c r="Y1681" i="221"/>
  <c r="X1628"/>
  <c r="X1492" i="217"/>
  <c r="X1541"/>
  <c r="X1723"/>
  <c r="X1536"/>
  <c r="I59"/>
  <c r="X1679"/>
  <c r="Y1493"/>
  <c r="X1629"/>
  <c r="X1535"/>
  <c r="X1632"/>
  <c r="X1635"/>
  <c r="X1683"/>
  <c r="X1729"/>
  <c r="X1543"/>
  <c r="X1725"/>
  <c r="X1538"/>
  <c r="X1585"/>
  <c r="X1584"/>
  <c r="Y1628"/>
  <c r="Y1492" i="221"/>
  <c r="Y1583" i="217"/>
  <c r="X1583"/>
  <c r="X1544"/>
  <c r="X1493"/>
  <c r="X1587"/>
  <c r="X1681"/>
  <c r="X1722"/>
  <c r="Y1730"/>
  <c r="Y1629"/>
  <c r="Y1677"/>
  <c r="Y1636"/>
  <c r="Y1631"/>
  <c r="Y1585"/>
  <c r="Y1728"/>
  <c r="Y1590"/>
  <c r="Y1680"/>
  <c r="Y1678"/>
  <c r="Y1731"/>
  <c r="Y1540"/>
  <c r="Y1630"/>
  <c r="I63"/>
  <c r="J2101"/>
  <c r="Y1725"/>
  <c r="X1497"/>
  <c r="Y1681"/>
  <c r="X1628"/>
  <c r="X1728"/>
  <c r="Y1632"/>
  <c r="Y1495"/>
  <c r="Y1535"/>
  <c r="Y1543"/>
  <c r="Y1680" i="221"/>
  <c r="X1675" i="217"/>
  <c r="X1730"/>
  <c r="Y1723"/>
  <c r="Y1683"/>
  <c r="X1591"/>
  <c r="Y1732" i="221"/>
  <c r="X1630" i="217"/>
  <c r="X1489"/>
  <c r="X1488"/>
  <c r="Y1634"/>
  <c r="Y1729"/>
  <c r="Y1685"/>
  <c r="Y1635"/>
  <c r="X1680" i="221"/>
  <c r="X1684" i="217"/>
  <c r="Y1629" i="221"/>
  <c r="Y1728"/>
  <c r="Y1541" i="217"/>
  <c r="Y1630" i="221"/>
  <c r="Y1539" i="217"/>
  <c r="Y1676"/>
  <c r="X1730" i="221"/>
  <c r="X1631"/>
  <c r="X1731"/>
  <c r="Y1678"/>
  <c r="X1681"/>
  <c r="Y1677"/>
  <c r="X1678" i="217"/>
  <c r="Y1679"/>
  <c r="Y1729" i="221"/>
  <c r="X1677"/>
  <c r="Y1631"/>
  <c r="X1728"/>
  <c r="G12" i="217"/>
  <c r="G12" i="221"/>
  <c r="X1539" i="217"/>
  <c r="X1676"/>
  <c r="X1542"/>
  <c r="Y1731" i="221"/>
  <c r="Y1730"/>
  <c r="Y1724" i="217"/>
  <c r="X1729" i="221"/>
  <c r="X1678"/>
  <c r="X1629"/>
  <c r="X1630"/>
  <c r="Y1638" i="217"/>
  <c r="Y1494"/>
  <c r="Y1587"/>
  <c r="Y1584"/>
  <c r="Y1490"/>
  <c r="Y1488"/>
  <c r="X1590"/>
  <c r="Y1589"/>
  <c r="X1496"/>
  <c r="Y1586" i="221"/>
  <c r="X1589" i="217"/>
  <c r="Y1538"/>
  <c r="Y1536"/>
  <c r="X1487"/>
  <c r="Y1542"/>
  <c r="Y1487"/>
  <c r="Y1536" i="221"/>
  <c r="Y1534" i="217"/>
  <c r="X1534" i="221"/>
  <c r="X1536"/>
  <c r="X1540" i="217"/>
  <c r="X1494"/>
  <c r="Y1534" i="221"/>
  <c r="X1490" i="217"/>
  <c r="X1489" i="221"/>
  <c r="Y1490"/>
  <c r="Y1488"/>
  <c r="Y1492" i="217"/>
  <c r="X1488" i="221"/>
  <c r="Y1489"/>
  <c r="Y1491"/>
  <c r="Y1489" i="217"/>
  <c r="X1492" i="221"/>
  <c r="X1490"/>
  <c r="X1491"/>
  <c r="S56" i="217"/>
  <c r="S89" s="1"/>
  <c r="S122" s="1"/>
  <c r="S155" s="1"/>
  <c r="S188" s="1"/>
  <c r="S202" s="1"/>
  <c r="S235" s="1"/>
  <c r="S249" s="1"/>
  <c r="S282" s="1"/>
  <c r="S296" s="1"/>
  <c r="S329" s="1"/>
  <c r="S343" s="1"/>
  <c r="S376" s="1"/>
  <c r="S390" s="1"/>
  <c r="S423" s="1"/>
  <c r="S437" s="1"/>
  <c r="S470" s="1"/>
  <c r="S503" s="1"/>
  <c r="S536" s="1"/>
  <c r="S569" s="1"/>
  <c r="S602" s="1"/>
  <c r="S635" s="1"/>
  <c r="S668" s="1"/>
  <c r="S786" s="1"/>
  <c r="S800" s="1"/>
  <c r="S814" s="1"/>
  <c r="S830" s="1"/>
  <c r="S845" s="1"/>
  <c r="S860" s="1"/>
  <c r="S875" s="1"/>
  <c r="S890" s="1"/>
  <c r="S905" s="1"/>
  <c r="S938" s="1"/>
  <c r="S952" s="1"/>
  <c r="S985" s="1"/>
  <c r="S999" s="1"/>
  <c r="S1032" s="1"/>
  <c r="S1046" s="1"/>
  <c r="S1079" s="1"/>
  <c r="S1093" s="1"/>
  <c r="S1126" s="1"/>
  <c r="S1140" s="1"/>
  <c r="S1173" s="1"/>
  <c r="S1187" s="1"/>
  <c r="S1220" s="1"/>
  <c r="S1234" s="1"/>
  <c r="S1267" s="1"/>
  <c r="S1281" s="1"/>
  <c r="S1314" s="1"/>
  <c r="S1328" s="1"/>
  <c r="S1361" s="1"/>
  <c r="S1375" s="1"/>
  <c r="S1408" s="1"/>
  <c r="S1422" s="1"/>
  <c r="S1455" s="1"/>
  <c r="S1469" s="1"/>
  <c r="S1502" s="1"/>
  <c r="S1516" s="1"/>
  <c r="S1549" s="1"/>
  <c r="S1563" s="1"/>
  <c r="S1596" s="1"/>
  <c r="S1610" s="1"/>
  <c r="S1643" s="1"/>
  <c r="S1657" s="1"/>
  <c r="S1690" s="1"/>
  <c r="S1704" s="1"/>
  <c r="S1737" s="1"/>
  <c r="S1751" s="1"/>
  <c r="T23"/>
  <c r="T1767" s="1"/>
  <c r="T1782" s="1"/>
  <c r="J2101" i="221"/>
  <c r="U47" i="184"/>
  <c r="AA56" i="217"/>
  <c r="M7"/>
  <c r="AA1767"/>
  <c r="AA1782" s="1"/>
  <c r="AA1797" s="1"/>
  <c r="AA1812" s="1"/>
  <c r="AA1827" s="1"/>
  <c r="AA1842" s="1"/>
  <c r="AA1858" s="1"/>
  <c r="AA1873" s="1"/>
  <c r="AA1888" s="1"/>
  <c r="AA1903" s="1"/>
  <c r="AA1918" s="1"/>
  <c r="AA1933" s="1"/>
  <c r="AA1949" s="1"/>
  <c r="I218" i="184"/>
  <c r="BO50"/>
  <c r="BO56" s="1"/>
  <c r="AO56"/>
  <c r="I57" i="217"/>
  <c r="I673"/>
  <c r="I675"/>
  <c r="I679"/>
  <c r="E248" i="220" s="1"/>
  <c r="E243"/>
  <c r="P1488" i="221"/>
  <c r="O1488"/>
  <c r="W243" i="223"/>
  <c r="N236" i="220"/>
  <c r="N305" s="1"/>
  <c r="F236"/>
  <c r="F305" s="1"/>
  <c r="E305" i="223"/>
  <c r="E243"/>
  <c r="M305" i="220"/>
  <c r="M243"/>
  <c r="X1638" i="217"/>
  <c r="G655" i="221"/>
  <c r="G671"/>
  <c r="G789" s="1"/>
  <c r="G803" s="1"/>
  <c r="G817" s="1"/>
  <c r="G833" s="1"/>
  <c r="G848" s="1"/>
  <c r="G863" s="1"/>
  <c r="G878" s="1"/>
  <c r="G893" s="1"/>
  <c r="G908" s="1"/>
  <c r="G670"/>
  <c r="G654"/>
  <c r="G674"/>
  <c r="G658"/>
  <c r="G676"/>
  <c r="G794" s="1"/>
  <c r="G808" s="1"/>
  <c r="G822" s="1"/>
  <c r="G838" s="1"/>
  <c r="G853" s="1"/>
  <c r="G868" s="1"/>
  <c r="G883" s="1"/>
  <c r="G898" s="1"/>
  <c r="G913" s="1"/>
  <c r="G660"/>
  <c r="G659"/>
  <c r="G675"/>
  <c r="Q2038"/>
  <c r="Q2052" s="1"/>
  <c r="Q2066"/>
  <c r="Q2080" s="1"/>
  <c r="Q2087" s="1"/>
  <c r="Q2094" s="1"/>
  <c r="Q2115" s="1"/>
  <c r="Q2129" s="1"/>
  <c r="Q2143" s="1"/>
  <c r="Q2157" s="1"/>
  <c r="R1767"/>
  <c r="R1782" s="1"/>
  <c r="R1797" s="1"/>
  <c r="R1812" s="1"/>
  <c r="R1827" s="1"/>
  <c r="R1842" s="1"/>
  <c r="R1858" s="1"/>
  <c r="R1873" s="1"/>
  <c r="R1888" s="1"/>
  <c r="R1903" s="1"/>
  <c r="R1918" s="1"/>
  <c r="R1933" s="1"/>
  <c r="R1949" s="1"/>
  <c r="R1964" s="1"/>
  <c r="R1979" s="1"/>
  <c r="R1994" s="1"/>
  <c r="R2009" s="1"/>
  <c r="R2024" s="1"/>
  <c r="S23"/>
  <c r="O236" i="223" s="1"/>
  <c r="O243" s="1"/>
  <c r="R56" i="221"/>
  <c r="R89" s="1"/>
  <c r="R122" s="1"/>
  <c r="R155" s="1"/>
  <c r="R188" s="1"/>
  <c r="R202" s="1"/>
  <c r="R235" s="1"/>
  <c r="R249" s="1"/>
  <c r="R282" s="1"/>
  <c r="R296" s="1"/>
  <c r="R329" s="1"/>
  <c r="R343" s="1"/>
  <c r="R376" s="1"/>
  <c r="R390" s="1"/>
  <c r="R423" s="1"/>
  <c r="R437" s="1"/>
  <c r="R470" s="1"/>
  <c r="R503" s="1"/>
  <c r="R536" s="1"/>
  <c r="R569" s="1"/>
  <c r="R602" s="1"/>
  <c r="R635" s="1"/>
  <c r="R668" s="1"/>
  <c r="R786" s="1"/>
  <c r="R800" s="1"/>
  <c r="R814" s="1"/>
  <c r="R830" s="1"/>
  <c r="R845" s="1"/>
  <c r="R860" s="1"/>
  <c r="R875" s="1"/>
  <c r="R890" s="1"/>
  <c r="R905" s="1"/>
  <c r="R938" s="1"/>
  <c r="R952" s="1"/>
  <c r="R985" s="1"/>
  <c r="R999" s="1"/>
  <c r="R1032" s="1"/>
  <c r="R1046" s="1"/>
  <c r="R1079" s="1"/>
  <c r="R1093" s="1"/>
  <c r="R1126" s="1"/>
  <c r="R1140" s="1"/>
  <c r="R1173" s="1"/>
  <c r="R1187" s="1"/>
  <c r="R1220" s="1"/>
  <c r="R1234" s="1"/>
  <c r="R1267" s="1"/>
  <c r="R1281" s="1"/>
  <c r="R1314" s="1"/>
  <c r="R1328" s="1"/>
  <c r="R1361" s="1"/>
  <c r="R1375" s="1"/>
  <c r="R1408" s="1"/>
  <c r="R1422" s="1"/>
  <c r="R1455" s="1"/>
  <c r="R1469" s="1"/>
  <c r="R1502" s="1"/>
  <c r="R1516" s="1"/>
  <c r="R1549" s="1"/>
  <c r="R1563" s="1"/>
  <c r="R1596" s="1"/>
  <c r="R1610" s="1"/>
  <c r="R1643" s="1"/>
  <c r="R1657" s="1"/>
  <c r="R1690" s="1"/>
  <c r="R1704" s="1"/>
  <c r="R1737" s="1"/>
  <c r="R1751" s="1"/>
  <c r="M7"/>
  <c r="Q659" s="1"/>
  <c r="AA1767"/>
  <c r="AA1782" s="1"/>
  <c r="AA1797" s="1"/>
  <c r="AA1812" s="1"/>
  <c r="AA1827" s="1"/>
  <c r="AA1842" s="1"/>
  <c r="AA1858" s="1"/>
  <c r="AA1873" s="1"/>
  <c r="AA1888" s="1"/>
  <c r="AA1903" s="1"/>
  <c r="AA1918" s="1"/>
  <c r="AA1933" s="1"/>
  <c r="AA1949" s="1"/>
  <c r="AA1964" s="1"/>
  <c r="AA1979" s="1"/>
  <c r="AA1994" s="1"/>
  <c r="AA2009" s="1"/>
  <c r="AA2024" s="1"/>
  <c r="AA56"/>
  <c r="L40"/>
  <c r="U40" s="1"/>
  <c r="Q89"/>
  <c r="U7"/>
  <c r="P75"/>
  <c r="P83"/>
  <c r="P413"/>
  <c r="P174"/>
  <c r="P182"/>
  <c r="P226"/>
  <c r="P270"/>
  <c r="P314"/>
  <c r="P322"/>
  <c r="P366"/>
  <c r="P460"/>
  <c r="P176"/>
  <c r="P180"/>
  <c r="P220"/>
  <c r="P224"/>
  <c r="P228"/>
  <c r="P268"/>
  <c r="P272"/>
  <c r="P276"/>
  <c r="P316"/>
  <c r="P320"/>
  <c r="P324"/>
  <c r="P364"/>
  <c r="P368"/>
  <c r="P411"/>
  <c r="P415"/>
  <c r="P458"/>
  <c r="P462"/>
  <c r="O1723"/>
  <c r="P1685"/>
  <c r="P1683"/>
  <c r="P1681"/>
  <c r="P1679"/>
  <c r="P1677"/>
  <c r="P1675"/>
  <c r="O1636"/>
  <c r="O1634"/>
  <c r="O1632"/>
  <c r="O1630"/>
  <c r="O1628"/>
  <c r="O1590"/>
  <c r="O1588"/>
  <c r="O1586"/>
  <c r="O1584"/>
  <c r="O1582"/>
  <c r="O1544"/>
  <c r="O1542"/>
  <c r="O1540"/>
  <c r="O1538"/>
  <c r="O1536"/>
  <c r="O1497"/>
  <c r="O1495"/>
  <c r="O1493"/>
  <c r="O1491"/>
  <c r="O1489"/>
  <c r="O663"/>
  <c r="O661"/>
  <c r="P41"/>
  <c r="O42"/>
  <c r="P43"/>
  <c r="O44"/>
  <c r="P45"/>
  <c r="O46"/>
  <c r="P47"/>
  <c r="O48"/>
  <c r="P49"/>
  <c r="O50"/>
  <c r="O51"/>
  <c r="P173"/>
  <c r="O174"/>
  <c r="P175"/>
  <c r="O176"/>
  <c r="P177"/>
  <c r="O178"/>
  <c r="P179"/>
  <c r="O180"/>
  <c r="P181"/>
  <c r="O182"/>
  <c r="P183"/>
  <c r="P77"/>
  <c r="P81"/>
  <c r="P79"/>
  <c r="P409"/>
  <c r="P417"/>
  <c r="P178"/>
  <c r="P222"/>
  <c r="P230"/>
  <c r="P274"/>
  <c r="P318"/>
  <c r="P362"/>
  <c r="P370"/>
  <c r="P456"/>
  <c r="P464"/>
  <c r="P1724"/>
  <c r="P1722"/>
  <c r="O1684"/>
  <c r="O1682"/>
  <c r="O1680"/>
  <c r="O1678"/>
  <c r="O1676"/>
  <c r="P1637"/>
  <c r="P1635"/>
  <c r="P1633"/>
  <c r="P1631"/>
  <c r="P1629"/>
  <c r="P1591"/>
  <c r="P1589"/>
  <c r="P1587"/>
  <c r="P1585"/>
  <c r="P1583"/>
  <c r="P1581"/>
  <c r="P1543"/>
  <c r="P1541"/>
  <c r="P1539"/>
  <c r="P1537"/>
  <c r="O1534"/>
  <c r="P1496"/>
  <c r="P1494"/>
  <c r="P1492"/>
  <c r="P1490"/>
  <c r="O1487"/>
  <c r="P1535"/>
  <c r="O662"/>
  <c r="O660"/>
  <c r="P74"/>
  <c r="O75"/>
  <c r="P76"/>
  <c r="O77"/>
  <c r="P78"/>
  <c r="O79"/>
  <c r="P80"/>
  <c r="O81"/>
  <c r="P82"/>
  <c r="O83"/>
  <c r="P84"/>
  <c r="O220"/>
  <c r="P221"/>
  <c r="O222"/>
  <c r="P223"/>
  <c r="O224"/>
  <c r="P225"/>
  <c r="O226"/>
  <c r="P227"/>
  <c r="O228"/>
  <c r="P229"/>
  <c r="O230"/>
  <c r="P267"/>
  <c r="O268"/>
  <c r="P269"/>
  <c r="O270"/>
  <c r="P271"/>
  <c r="O272"/>
  <c r="P273"/>
  <c r="O274"/>
  <c r="P275"/>
  <c r="O276"/>
  <c r="P277"/>
  <c r="P408"/>
  <c r="O409"/>
  <c r="P410"/>
  <c r="O411"/>
  <c r="P412"/>
  <c r="O413"/>
  <c r="P414"/>
  <c r="O415"/>
  <c r="P416"/>
  <c r="O417"/>
  <c r="P418"/>
  <c r="P488"/>
  <c r="O491"/>
  <c r="P492"/>
  <c r="O495"/>
  <c r="O497"/>
  <c r="P498"/>
  <c r="P521"/>
  <c r="O524"/>
  <c r="P525"/>
  <c r="O528"/>
  <c r="P529"/>
  <c r="P554"/>
  <c r="P556"/>
  <c r="O559"/>
  <c r="P560"/>
  <c r="O563"/>
  <c r="P587"/>
  <c r="O590"/>
  <c r="P591"/>
  <c r="O594"/>
  <c r="P595"/>
  <c r="P621"/>
  <c r="P623"/>
  <c r="P625"/>
  <c r="P627"/>
  <c r="P629"/>
  <c r="O654"/>
  <c r="O658"/>
  <c r="L1486"/>
  <c r="L922"/>
  <c r="O490"/>
  <c r="O494"/>
  <c r="O498"/>
  <c r="O523"/>
  <c r="O527"/>
  <c r="O531"/>
  <c r="O556"/>
  <c r="O560"/>
  <c r="O564"/>
  <c r="O589"/>
  <c r="O593"/>
  <c r="O597"/>
  <c r="O621"/>
  <c r="O623"/>
  <c r="O625"/>
  <c r="O627"/>
  <c r="O629"/>
  <c r="O41"/>
  <c r="P44"/>
  <c r="O45"/>
  <c r="P48"/>
  <c r="O49"/>
  <c r="O267"/>
  <c r="O269"/>
  <c r="O271"/>
  <c r="O273"/>
  <c r="O314"/>
  <c r="P315"/>
  <c r="O316"/>
  <c r="P317"/>
  <c r="O318"/>
  <c r="P319"/>
  <c r="O320"/>
  <c r="P321"/>
  <c r="O322"/>
  <c r="P323"/>
  <c r="O324"/>
  <c r="P361"/>
  <c r="O362"/>
  <c r="P363"/>
  <c r="O364"/>
  <c r="P365"/>
  <c r="O366"/>
  <c r="P367"/>
  <c r="O368"/>
  <c r="P369"/>
  <c r="O370"/>
  <c r="P371"/>
  <c r="P455"/>
  <c r="O456"/>
  <c r="P457"/>
  <c r="O458"/>
  <c r="P459"/>
  <c r="O460"/>
  <c r="P461"/>
  <c r="O462"/>
  <c r="P463"/>
  <c r="O464"/>
  <c r="P465"/>
  <c r="O489"/>
  <c r="P490"/>
  <c r="O493"/>
  <c r="P494"/>
  <c r="P496"/>
  <c r="O522"/>
  <c r="P523"/>
  <c r="O526"/>
  <c r="P527"/>
  <c r="O530"/>
  <c r="P531"/>
  <c r="O555"/>
  <c r="O557"/>
  <c r="P558"/>
  <c r="O561"/>
  <c r="P562"/>
  <c r="P564"/>
  <c r="O588"/>
  <c r="P589"/>
  <c r="O592"/>
  <c r="P593"/>
  <c r="O596"/>
  <c r="P597"/>
  <c r="O620"/>
  <c r="O622"/>
  <c r="O624"/>
  <c r="O626"/>
  <c r="O628"/>
  <c r="O630"/>
  <c r="O656"/>
  <c r="L1204"/>
  <c r="O488"/>
  <c r="O492"/>
  <c r="O496"/>
  <c r="O521"/>
  <c r="O525"/>
  <c r="O529"/>
  <c r="O554"/>
  <c r="O558"/>
  <c r="O562"/>
  <c r="O587"/>
  <c r="O591"/>
  <c r="O595"/>
  <c r="P42"/>
  <c r="O43"/>
  <c r="P46"/>
  <c r="O47"/>
  <c r="P50"/>
  <c r="P51"/>
  <c r="O74"/>
  <c r="O76"/>
  <c r="O78"/>
  <c r="O80"/>
  <c r="O82"/>
  <c r="O84"/>
  <c r="O173"/>
  <c r="O175"/>
  <c r="O177"/>
  <c r="O179"/>
  <c r="O181"/>
  <c r="O183"/>
  <c r="O221"/>
  <c r="O223"/>
  <c r="O225"/>
  <c r="O227"/>
  <c r="O229"/>
  <c r="O275"/>
  <c r="O277"/>
  <c r="O315"/>
  <c r="O317"/>
  <c r="O319"/>
  <c r="O321"/>
  <c r="O323"/>
  <c r="O361"/>
  <c r="O363"/>
  <c r="O365"/>
  <c r="O367"/>
  <c r="O369"/>
  <c r="O371"/>
  <c r="P491"/>
  <c r="P495"/>
  <c r="P522"/>
  <c r="P526"/>
  <c r="P530"/>
  <c r="P557"/>
  <c r="P561"/>
  <c r="P588"/>
  <c r="P592"/>
  <c r="P596"/>
  <c r="O655"/>
  <c r="O659"/>
  <c r="P620"/>
  <c r="P622"/>
  <c r="P624"/>
  <c r="P626"/>
  <c r="P628"/>
  <c r="P630"/>
  <c r="P654"/>
  <c r="P656"/>
  <c r="P658"/>
  <c r="P660"/>
  <c r="P662"/>
  <c r="P1487"/>
  <c r="P1491"/>
  <c r="O1492"/>
  <c r="P1495"/>
  <c r="O1496"/>
  <c r="P1726"/>
  <c r="P1728"/>
  <c r="P1730"/>
  <c r="P1732"/>
  <c r="P1534"/>
  <c r="P1536"/>
  <c r="P1540"/>
  <c r="O1541"/>
  <c r="P1544"/>
  <c r="O1581"/>
  <c r="P1584"/>
  <c r="O1585"/>
  <c r="P1588"/>
  <c r="O1589"/>
  <c r="P1628"/>
  <c r="O1629"/>
  <c r="P1632"/>
  <c r="O1633"/>
  <c r="P1636"/>
  <c r="O1637"/>
  <c r="P1676"/>
  <c r="O1677"/>
  <c r="P1680"/>
  <c r="O1681"/>
  <c r="P1684"/>
  <c r="O1685"/>
  <c r="P1723"/>
  <c r="O1724"/>
  <c r="O1728"/>
  <c r="P1729"/>
  <c r="O1732"/>
  <c r="O1725"/>
  <c r="O1727"/>
  <c r="O1729"/>
  <c r="O1731"/>
  <c r="O408"/>
  <c r="O410"/>
  <c r="O412"/>
  <c r="O414"/>
  <c r="O416"/>
  <c r="O418"/>
  <c r="O455"/>
  <c r="O457"/>
  <c r="O459"/>
  <c r="O461"/>
  <c r="O463"/>
  <c r="O465"/>
  <c r="P489"/>
  <c r="P493"/>
  <c r="P497"/>
  <c r="P524"/>
  <c r="P528"/>
  <c r="P555"/>
  <c r="P559"/>
  <c r="P563"/>
  <c r="P590"/>
  <c r="P594"/>
  <c r="O653"/>
  <c r="O657"/>
  <c r="P653"/>
  <c r="P655"/>
  <c r="P657"/>
  <c r="P659"/>
  <c r="P661"/>
  <c r="P663"/>
  <c r="P1489"/>
  <c r="O1490"/>
  <c r="P1493"/>
  <c r="O1494"/>
  <c r="P1497"/>
  <c r="O1535"/>
  <c r="O1537"/>
  <c r="P1538"/>
  <c r="O1539"/>
  <c r="P1542"/>
  <c r="O1543"/>
  <c r="P1582"/>
  <c r="O1583"/>
  <c r="P1586"/>
  <c r="O1587"/>
  <c r="P1590"/>
  <c r="O1591"/>
  <c r="P1630"/>
  <c r="O1631"/>
  <c r="P1634"/>
  <c r="O1635"/>
  <c r="O1675"/>
  <c r="P1678"/>
  <c r="O1679"/>
  <c r="P1682"/>
  <c r="O1683"/>
  <c r="O1722"/>
  <c r="P1725"/>
  <c r="O1726"/>
  <c r="P1727"/>
  <c r="O1730"/>
  <c r="P1731"/>
  <c r="N1654"/>
  <c r="I1654"/>
  <c r="J1654"/>
  <c r="K1654"/>
  <c r="L1654"/>
  <c r="M1654"/>
  <c r="Y1638"/>
  <c r="X1638"/>
  <c r="O1767"/>
  <c r="O1782" s="1"/>
  <c r="O1797" s="1"/>
  <c r="O1812" s="1"/>
  <c r="O1827" s="1"/>
  <c r="O1842" s="1"/>
  <c r="O1858" s="1"/>
  <c r="O1873" s="1"/>
  <c r="O1888" s="1"/>
  <c r="O1903" s="1"/>
  <c r="O1918" s="1"/>
  <c r="O1933" s="1"/>
  <c r="O1949" s="1"/>
  <c r="O1964" s="1"/>
  <c r="O1979" s="1"/>
  <c r="O1994" s="1"/>
  <c r="O2009" s="1"/>
  <c r="O2024" s="1"/>
  <c r="O1654"/>
  <c r="O56"/>
  <c r="O89" s="1"/>
  <c r="O122" s="1"/>
  <c r="O155" s="1"/>
  <c r="O188" s="1"/>
  <c r="O202" s="1"/>
  <c r="O235" s="1"/>
  <c r="O249" s="1"/>
  <c r="O282" s="1"/>
  <c r="O296" s="1"/>
  <c r="O329" s="1"/>
  <c r="O343" s="1"/>
  <c r="O376" s="1"/>
  <c r="O390" s="1"/>
  <c r="O423" s="1"/>
  <c r="O437" s="1"/>
  <c r="O470" s="1"/>
  <c r="O503" s="1"/>
  <c r="O536" s="1"/>
  <c r="O569" s="1"/>
  <c r="O602" s="1"/>
  <c r="O635" s="1"/>
  <c r="O668" s="1"/>
  <c r="O786" s="1"/>
  <c r="O800" s="1"/>
  <c r="O814" s="1"/>
  <c r="O830" s="1"/>
  <c r="O845" s="1"/>
  <c r="O860" s="1"/>
  <c r="O875" s="1"/>
  <c r="O890" s="1"/>
  <c r="O905" s="1"/>
  <c r="O938" s="1"/>
  <c r="O952" s="1"/>
  <c r="O985" s="1"/>
  <c r="O999" s="1"/>
  <c r="O1032" s="1"/>
  <c r="O1046" s="1"/>
  <c r="O1079" s="1"/>
  <c r="O1093" s="1"/>
  <c r="O1126" s="1"/>
  <c r="O1140" s="1"/>
  <c r="O1173" s="1"/>
  <c r="O1187" s="1"/>
  <c r="O1220" s="1"/>
  <c r="O1234" s="1"/>
  <c r="O1267" s="1"/>
  <c r="O1281" s="1"/>
  <c r="O1314" s="1"/>
  <c r="O1328" s="1"/>
  <c r="O1361" s="1"/>
  <c r="O1375" s="1"/>
  <c r="O1408" s="1"/>
  <c r="O1422" s="1"/>
  <c r="O1455" s="1"/>
  <c r="O1469" s="1"/>
  <c r="O1502" s="1"/>
  <c r="O1516" s="1"/>
  <c r="O1549" s="1"/>
  <c r="O1563" s="1"/>
  <c r="O1596" s="1"/>
  <c r="O1610" s="1"/>
  <c r="O1643" s="1"/>
  <c r="O1657" s="1"/>
  <c r="O1690" s="1"/>
  <c r="O1704" s="1"/>
  <c r="O1737" s="1"/>
  <c r="O1751" s="1"/>
  <c r="P23"/>
  <c r="L236" i="223" s="1"/>
  <c r="N2066" i="221"/>
  <c r="N2080" s="1"/>
  <c r="N2087" s="1"/>
  <c r="N2094" s="1"/>
  <c r="N2115" s="1"/>
  <c r="N2129" s="1"/>
  <c r="N2143" s="1"/>
  <c r="N2157" s="1"/>
  <c r="N2038"/>
  <c r="N2052" s="1"/>
  <c r="G1184"/>
  <c r="G1198" s="1"/>
  <c r="G1168"/>
  <c r="H390"/>
  <c r="H423" s="1"/>
  <c r="K360"/>
  <c r="T360" s="1"/>
  <c r="G1111"/>
  <c r="G1127"/>
  <c r="G1141" s="1"/>
  <c r="W243" i="220"/>
  <c r="S1767" i="217"/>
  <c r="S1782" s="1"/>
  <c r="S1797" s="1"/>
  <c r="S1812" s="1"/>
  <c r="S1827" s="1"/>
  <c r="S1842" s="1"/>
  <c r="S1858" s="1"/>
  <c r="S1873" s="1"/>
  <c r="S1888" s="1"/>
  <c r="S1903" s="1"/>
  <c r="S1918" s="1"/>
  <c r="S1933" s="1"/>
  <c r="S1949" s="1"/>
  <c r="O236" i="220"/>
  <c r="O305" s="1"/>
  <c r="G671" i="217"/>
  <c r="G789" s="1"/>
  <c r="G803" s="1"/>
  <c r="G817" s="1"/>
  <c r="G833" s="1"/>
  <c r="G848" s="1"/>
  <c r="G863" s="1"/>
  <c r="G878" s="1"/>
  <c r="G893" s="1"/>
  <c r="G908" s="1"/>
  <c r="G941" s="1"/>
  <c r="G955" s="1"/>
  <c r="I1797"/>
  <c r="I1812" s="1"/>
  <c r="I1827" s="1"/>
  <c r="I1842" s="1"/>
  <c r="I1858" s="1"/>
  <c r="I1873" s="1"/>
  <c r="I1888" s="1"/>
  <c r="I1903" s="1"/>
  <c r="I1918" s="1"/>
  <c r="I1933" s="1"/>
  <c r="I1949" s="1"/>
  <c r="H2024"/>
  <c r="R1767"/>
  <c r="R1782" s="1"/>
  <c r="R56"/>
  <c r="R89" s="1"/>
  <c r="R122" s="1"/>
  <c r="R155" s="1"/>
  <c r="R188" s="1"/>
  <c r="R202" s="1"/>
  <c r="R235" s="1"/>
  <c r="R249" s="1"/>
  <c r="R282" s="1"/>
  <c r="R296" s="1"/>
  <c r="R329" s="1"/>
  <c r="R343" s="1"/>
  <c r="R376" s="1"/>
  <c r="R390" s="1"/>
  <c r="R423" s="1"/>
  <c r="R437" s="1"/>
  <c r="R470" s="1"/>
  <c r="R503" s="1"/>
  <c r="R536" s="1"/>
  <c r="R569" s="1"/>
  <c r="R602" s="1"/>
  <c r="R635" s="1"/>
  <c r="R668" s="1"/>
  <c r="R786" s="1"/>
  <c r="R800" s="1"/>
  <c r="R814" s="1"/>
  <c r="R830" s="1"/>
  <c r="R845" s="1"/>
  <c r="R860" s="1"/>
  <c r="R875" s="1"/>
  <c r="R890" s="1"/>
  <c r="R905" s="1"/>
  <c r="R938" s="1"/>
  <c r="R952" s="1"/>
  <c r="R985" s="1"/>
  <c r="R999" s="1"/>
  <c r="R1032" s="1"/>
  <c r="R1046" s="1"/>
  <c r="R1079" s="1"/>
  <c r="R1093" s="1"/>
  <c r="R1126" s="1"/>
  <c r="R1140" s="1"/>
  <c r="R1173" s="1"/>
  <c r="R1187" s="1"/>
  <c r="R1220" s="1"/>
  <c r="R1234" s="1"/>
  <c r="R1267" s="1"/>
  <c r="R1281" s="1"/>
  <c r="R1314" s="1"/>
  <c r="R1328" s="1"/>
  <c r="R1361" s="1"/>
  <c r="R1375" s="1"/>
  <c r="R1408" s="1"/>
  <c r="R1422" s="1"/>
  <c r="R1455" s="1"/>
  <c r="R1469" s="1"/>
  <c r="R1502" s="1"/>
  <c r="R1516" s="1"/>
  <c r="R1549" s="1"/>
  <c r="R1563" s="1"/>
  <c r="R1596" s="1"/>
  <c r="R1610" s="1"/>
  <c r="R1643" s="1"/>
  <c r="R1657" s="1"/>
  <c r="R1690" s="1"/>
  <c r="R1704" s="1"/>
  <c r="R1737" s="1"/>
  <c r="R1751" s="1"/>
  <c r="I672"/>
  <c r="I674"/>
  <c r="L40"/>
  <c r="U40" s="1"/>
  <c r="Q89"/>
  <c r="G675"/>
  <c r="G793" s="1"/>
  <c r="G807" s="1"/>
  <c r="G821" s="1"/>
  <c r="G837" s="1"/>
  <c r="G852" s="1"/>
  <c r="G867" s="1"/>
  <c r="G882" s="1"/>
  <c r="G897" s="1"/>
  <c r="G912" s="1"/>
  <c r="G654"/>
  <c r="G658"/>
  <c r="G660"/>
  <c r="Y1544"/>
  <c r="G669"/>
  <c r="G787" s="1"/>
  <c r="G801" s="1"/>
  <c r="G815" s="1"/>
  <c r="G831" s="1"/>
  <c r="G846" s="1"/>
  <c r="G861" s="1"/>
  <c r="G876" s="1"/>
  <c r="G891" s="1"/>
  <c r="G906" s="1"/>
  <c r="I91"/>
  <c r="I93"/>
  <c r="I95"/>
  <c r="I97"/>
  <c r="I99"/>
  <c r="I58"/>
  <c r="I62"/>
  <c r="I66"/>
  <c r="I90"/>
  <c r="I92"/>
  <c r="I94"/>
  <c r="I96"/>
  <c r="I98"/>
  <c r="I100"/>
  <c r="I670"/>
  <c r="I669"/>
  <c r="I60"/>
  <c r="I64"/>
  <c r="I676"/>
  <c r="I678"/>
  <c r="I65"/>
  <c r="I67"/>
  <c r="I671"/>
  <c r="I677"/>
  <c r="I61"/>
  <c r="J1767"/>
  <c r="J1782" s="1"/>
  <c r="J679"/>
  <c r="J678"/>
  <c r="J677"/>
  <c r="J676"/>
  <c r="J675"/>
  <c r="J674"/>
  <c r="J673"/>
  <c r="J672"/>
  <c r="J671"/>
  <c r="J670"/>
  <c r="J669"/>
  <c r="J100"/>
  <c r="J99"/>
  <c r="J98"/>
  <c r="J97"/>
  <c r="J96"/>
  <c r="J95"/>
  <c r="J94"/>
  <c r="J93"/>
  <c r="J92"/>
  <c r="J91"/>
  <c r="J90"/>
  <c r="J67"/>
  <c r="J66"/>
  <c r="J65"/>
  <c r="J64"/>
  <c r="J63"/>
  <c r="J62"/>
  <c r="J61"/>
  <c r="J60"/>
  <c r="J59"/>
  <c r="J58"/>
  <c r="J57"/>
  <c r="J1748"/>
  <c r="I1748"/>
  <c r="J1741"/>
  <c r="I1741"/>
  <c r="J1745"/>
  <c r="I1745"/>
  <c r="J1738"/>
  <c r="I1738"/>
  <c r="J1742"/>
  <c r="I1742"/>
  <c r="J1746"/>
  <c r="I1746"/>
  <c r="J1747"/>
  <c r="I1747"/>
  <c r="J1740"/>
  <c r="I1740"/>
  <c r="J1739"/>
  <c r="I1739"/>
  <c r="J1743"/>
  <c r="I1743"/>
  <c r="J1744"/>
  <c r="I1744"/>
  <c r="J1700"/>
  <c r="I1700"/>
  <c r="J1692"/>
  <c r="I1692"/>
  <c r="J1691"/>
  <c r="I1691"/>
  <c r="J1697"/>
  <c r="I1697"/>
  <c r="J1699"/>
  <c r="I1699"/>
  <c r="J1701"/>
  <c r="I1701"/>
  <c r="J1695"/>
  <c r="I1695"/>
  <c r="J1698"/>
  <c r="I1698"/>
  <c r="J1696"/>
  <c r="I1696"/>
  <c r="J1694"/>
  <c r="I1694"/>
  <c r="J1693"/>
  <c r="I1693"/>
  <c r="J1651"/>
  <c r="I1651"/>
  <c r="J1647"/>
  <c r="I1647"/>
  <c r="J1648"/>
  <c r="I1648"/>
  <c r="J1653"/>
  <c r="I1653"/>
  <c r="J1649"/>
  <c r="I1649"/>
  <c r="J1645"/>
  <c r="I1645"/>
  <c r="J1652"/>
  <c r="I1652"/>
  <c r="J1646"/>
  <c r="I1646"/>
  <c r="J1654"/>
  <c r="I1654"/>
  <c r="J1644"/>
  <c r="I1644"/>
  <c r="J1650"/>
  <c r="I1650"/>
  <c r="J1606"/>
  <c r="I1606"/>
  <c r="J1605"/>
  <c r="I1605"/>
  <c r="J1601"/>
  <c r="I1601"/>
  <c r="J1597"/>
  <c r="I1597"/>
  <c r="J1604"/>
  <c r="I1604"/>
  <c r="J1607"/>
  <c r="I1607"/>
  <c r="J1603"/>
  <c r="I1603"/>
  <c r="J1599"/>
  <c r="I1599"/>
  <c r="J1600"/>
  <c r="I1600"/>
  <c r="J1602"/>
  <c r="I1602"/>
  <c r="J1598"/>
  <c r="I1598"/>
  <c r="J1559"/>
  <c r="I1559"/>
  <c r="J1555"/>
  <c r="I1555"/>
  <c r="J1551"/>
  <c r="I1551"/>
  <c r="J1550"/>
  <c r="I1550"/>
  <c r="J1558"/>
  <c r="I1558"/>
  <c r="J1556"/>
  <c r="I1556"/>
  <c r="J1554"/>
  <c r="I1554"/>
  <c r="J1552"/>
  <c r="I1552"/>
  <c r="J1557"/>
  <c r="I1557"/>
  <c r="J1553"/>
  <c r="I1553"/>
  <c r="J1560"/>
  <c r="I1560"/>
  <c r="J1503"/>
  <c r="I1503"/>
  <c r="J1505"/>
  <c r="I1505"/>
  <c r="J1507"/>
  <c r="I1507"/>
  <c r="J1509"/>
  <c r="I1509"/>
  <c r="J1511"/>
  <c r="I1511"/>
  <c r="J1513"/>
  <c r="I1513"/>
  <c r="J1504"/>
  <c r="I1504"/>
  <c r="J1506"/>
  <c r="I1506"/>
  <c r="J1508"/>
  <c r="I1508"/>
  <c r="J1510"/>
  <c r="I1510"/>
  <c r="J1512"/>
  <c r="I1512"/>
  <c r="J636"/>
  <c r="I636"/>
  <c r="J644"/>
  <c r="I644"/>
  <c r="J646"/>
  <c r="I646"/>
  <c r="J642"/>
  <c r="I642"/>
  <c r="J640"/>
  <c r="I640"/>
  <c r="J637"/>
  <c r="I637"/>
  <c r="J639"/>
  <c r="I639"/>
  <c r="J641"/>
  <c r="I641"/>
  <c r="J643"/>
  <c r="I643"/>
  <c r="J645"/>
  <c r="I645"/>
  <c r="J638"/>
  <c r="I638"/>
  <c r="J604"/>
  <c r="I604"/>
  <c r="J606"/>
  <c r="I606"/>
  <c r="J608"/>
  <c r="I608"/>
  <c r="J610"/>
  <c r="I610"/>
  <c r="J612"/>
  <c r="I612"/>
  <c r="J603"/>
  <c r="I603"/>
  <c r="J605"/>
  <c r="I605"/>
  <c r="J607"/>
  <c r="I607"/>
  <c r="J609"/>
  <c r="I609"/>
  <c r="J611"/>
  <c r="I611"/>
  <c r="J613"/>
  <c r="I613"/>
  <c r="J571"/>
  <c r="I571"/>
  <c r="J573"/>
  <c r="I573"/>
  <c r="J575"/>
  <c r="I575"/>
  <c r="J577"/>
  <c r="I577"/>
  <c r="J579"/>
  <c r="I579"/>
  <c r="J570"/>
  <c r="I570"/>
  <c r="J572"/>
  <c r="I572"/>
  <c r="J574"/>
  <c r="I574"/>
  <c r="J576"/>
  <c r="I576"/>
  <c r="J578"/>
  <c r="I578"/>
  <c r="J580"/>
  <c r="I580"/>
  <c r="J538"/>
  <c r="I538"/>
  <c r="J540"/>
  <c r="I540"/>
  <c r="J542"/>
  <c r="I542"/>
  <c r="J544"/>
  <c r="I544"/>
  <c r="J546"/>
  <c r="I546"/>
  <c r="J537"/>
  <c r="I537"/>
  <c r="J539"/>
  <c r="I539"/>
  <c r="J541"/>
  <c r="I541"/>
  <c r="J543"/>
  <c r="I543"/>
  <c r="J545"/>
  <c r="I545"/>
  <c r="J547"/>
  <c r="I547"/>
  <c r="J505"/>
  <c r="I505"/>
  <c r="J507"/>
  <c r="I507"/>
  <c r="J509"/>
  <c r="I509"/>
  <c r="J511"/>
  <c r="I511"/>
  <c r="J513"/>
  <c r="I513"/>
  <c r="J504"/>
  <c r="I504"/>
  <c r="J506"/>
  <c r="I506"/>
  <c r="J508"/>
  <c r="I508"/>
  <c r="J510"/>
  <c r="I510"/>
  <c r="J512"/>
  <c r="I512"/>
  <c r="J514"/>
  <c r="I514"/>
  <c r="J472"/>
  <c r="I472"/>
  <c r="J474"/>
  <c r="I474"/>
  <c r="J476"/>
  <c r="I476"/>
  <c r="J478"/>
  <c r="I478"/>
  <c r="J480"/>
  <c r="I480"/>
  <c r="J471"/>
  <c r="I471"/>
  <c r="J473"/>
  <c r="I473"/>
  <c r="J475"/>
  <c r="I475"/>
  <c r="J477"/>
  <c r="I477"/>
  <c r="J479"/>
  <c r="I479"/>
  <c r="J481"/>
  <c r="I481"/>
  <c r="J424"/>
  <c r="I424"/>
  <c r="J426"/>
  <c r="I426"/>
  <c r="J428"/>
  <c r="I428"/>
  <c r="J430"/>
  <c r="I430"/>
  <c r="J432"/>
  <c r="I432"/>
  <c r="J434"/>
  <c r="I434"/>
  <c r="J425"/>
  <c r="I425"/>
  <c r="J427"/>
  <c r="I427"/>
  <c r="J429"/>
  <c r="I429"/>
  <c r="J431"/>
  <c r="I431"/>
  <c r="J433"/>
  <c r="I433"/>
  <c r="J377"/>
  <c r="I377"/>
  <c r="J379"/>
  <c r="I379"/>
  <c r="J381"/>
  <c r="I381"/>
  <c r="J383"/>
  <c r="I383"/>
  <c r="J385"/>
  <c r="I385"/>
  <c r="J387"/>
  <c r="I387"/>
  <c r="J378"/>
  <c r="I378"/>
  <c r="J380"/>
  <c r="I380"/>
  <c r="J382"/>
  <c r="I382"/>
  <c r="J384"/>
  <c r="I384"/>
  <c r="J386"/>
  <c r="I386"/>
  <c r="J330"/>
  <c r="I330"/>
  <c r="J332"/>
  <c r="I332"/>
  <c r="J334"/>
  <c r="I334"/>
  <c r="J336"/>
  <c r="I336"/>
  <c r="J338"/>
  <c r="I338"/>
  <c r="J340"/>
  <c r="I340"/>
  <c r="J331"/>
  <c r="I331"/>
  <c r="J333"/>
  <c r="I333"/>
  <c r="J335"/>
  <c r="I335"/>
  <c r="J337"/>
  <c r="I337"/>
  <c r="J339"/>
  <c r="I339"/>
  <c r="J283"/>
  <c r="I283"/>
  <c r="J285"/>
  <c r="I285"/>
  <c r="J287"/>
  <c r="I287"/>
  <c r="J289"/>
  <c r="I289"/>
  <c r="J291"/>
  <c r="I291"/>
  <c r="J293"/>
  <c r="I293"/>
  <c r="J284"/>
  <c r="I284"/>
  <c r="J286"/>
  <c r="I286"/>
  <c r="J288"/>
  <c r="I288"/>
  <c r="J290"/>
  <c r="I290"/>
  <c r="J292"/>
  <c r="I292"/>
  <c r="J237"/>
  <c r="I237"/>
  <c r="J239"/>
  <c r="I239"/>
  <c r="J241"/>
  <c r="I241"/>
  <c r="J243"/>
  <c r="I243"/>
  <c r="J245"/>
  <c r="I245"/>
  <c r="J236"/>
  <c r="I236"/>
  <c r="J238"/>
  <c r="I238"/>
  <c r="J240"/>
  <c r="I240"/>
  <c r="J242"/>
  <c r="I242"/>
  <c r="J244"/>
  <c r="I244"/>
  <c r="J246"/>
  <c r="I246"/>
  <c r="J189"/>
  <c r="I189"/>
  <c r="J191"/>
  <c r="I191"/>
  <c r="J193"/>
  <c r="I193"/>
  <c r="J195"/>
  <c r="I195"/>
  <c r="J197"/>
  <c r="I197"/>
  <c r="J199"/>
  <c r="I199"/>
  <c r="J190"/>
  <c r="I190"/>
  <c r="J192"/>
  <c r="I192"/>
  <c r="J194"/>
  <c r="I194"/>
  <c r="J196"/>
  <c r="I196"/>
  <c r="J198"/>
  <c r="I198"/>
  <c r="Q1964"/>
  <c r="Q1979" s="1"/>
  <c r="Q1994" s="1"/>
  <c r="Q2009" s="1"/>
  <c r="Q2024" s="1"/>
  <c r="G980"/>
  <c r="G996"/>
  <c r="G1010" s="1"/>
  <c r="T969"/>
  <c r="K1016"/>
  <c r="L1016"/>
  <c r="U969"/>
  <c r="U922"/>
  <c r="T922"/>
  <c r="G946"/>
  <c r="G960" s="1"/>
  <c r="G930"/>
  <c r="I860"/>
  <c r="I875" s="1"/>
  <c r="I890" s="1"/>
  <c r="I905" s="1"/>
  <c r="I938" s="1"/>
  <c r="I952" s="1"/>
  <c r="I985" s="1"/>
  <c r="I999" s="1"/>
  <c r="I1032" s="1"/>
  <c r="I1046" s="1"/>
  <c r="I1079" s="1"/>
  <c r="I1093" s="1"/>
  <c r="I1126" s="1"/>
  <c r="I1140" s="1"/>
  <c r="I1173" s="1"/>
  <c r="I1187" s="1"/>
  <c r="I1220" s="1"/>
  <c r="I1234" s="1"/>
  <c r="I1267" s="1"/>
  <c r="I1281" s="1"/>
  <c r="I1314" s="1"/>
  <c r="I1328" s="1"/>
  <c r="I1361" s="1"/>
  <c r="I1375" s="1"/>
  <c r="I1408" s="1"/>
  <c r="I1422" s="1"/>
  <c r="I1455" s="1"/>
  <c r="I1469" s="1"/>
  <c r="I1502" s="1"/>
  <c r="I1516" s="1"/>
  <c r="I1549" s="1"/>
  <c r="I1563" s="1"/>
  <c r="I1596" s="1"/>
  <c r="I1610" s="1"/>
  <c r="I1643" s="1"/>
  <c r="I1657" s="1"/>
  <c r="I1690" s="1"/>
  <c r="I1704" s="1"/>
  <c r="I1737" s="1"/>
  <c r="I1751" s="1"/>
  <c r="H155"/>
  <c r="G788"/>
  <c r="G802" s="1"/>
  <c r="G816" s="1"/>
  <c r="G832" s="1"/>
  <c r="G847" s="1"/>
  <c r="G862" s="1"/>
  <c r="G877" s="1"/>
  <c r="G892" s="1"/>
  <c r="G907" s="1"/>
  <c r="K683"/>
  <c r="S683" s="1"/>
  <c r="AA683" s="1"/>
  <c r="G792"/>
  <c r="G806" s="1"/>
  <c r="G820" s="1"/>
  <c r="G836" s="1"/>
  <c r="G851" s="1"/>
  <c r="G866" s="1"/>
  <c r="G881" s="1"/>
  <c r="G896" s="1"/>
  <c r="G911" s="1"/>
  <c r="I683"/>
  <c r="Q683" s="1"/>
  <c r="Y683" s="1"/>
  <c r="J56"/>
  <c r="K23"/>
  <c r="Q1727" i="221" l="1"/>
  <c r="Q1492"/>
  <c r="Q530"/>
  <c r="Q495"/>
  <c r="R1582"/>
  <c r="R1543"/>
  <c r="R319"/>
  <c r="R221"/>
  <c r="Q83"/>
  <c r="R181"/>
  <c r="Q593"/>
  <c r="Q1629"/>
  <c r="Q621"/>
  <c r="R1728"/>
  <c r="R597"/>
  <c r="Q413"/>
  <c r="R659"/>
  <c r="S675" s="1"/>
  <c r="R1490"/>
  <c r="Q227"/>
  <c r="Q1589"/>
  <c r="R623"/>
  <c r="Q561"/>
  <c r="R1724"/>
  <c r="Q1683"/>
  <c r="R589"/>
  <c r="R315"/>
  <c r="R177"/>
  <c r="R43"/>
  <c r="Q79"/>
  <c r="R497"/>
  <c r="Q1728"/>
  <c r="Q1724"/>
  <c r="R1487"/>
  <c r="R415"/>
  <c r="R1542"/>
  <c r="Q1497"/>
  <c r="Q527"/>
  <c r="O58"/>
  <c r="T56" i="217"/>
  <c r="T89" s="1"/>
  <c r="T122" s="1"/>
  <c r="T155" s="1"/>
  <c r="T188" s="1"/>
  <c r="T202" s="1"/>
  <c r="T235" s="1"/>
  <c r="T249" s="1"/>
  <c r="T282" s="1"/>
  <c r="T296" s="1"/>
  <c r="T329" s="1"/>
  <c r="T343" s="1"/>
  <c r="T376" s="1"/>
  <c r="T390" s="1"/>
  <c r="T423" s="1"/>
  <c r="T437" s="1"/>
  <c r="T470" s="1"/>
  <c r="T503" s="1"/>
  <c r="T536" s="1"/>
  <c r="T569" s="1"/>
  <c r="T602" s="1"/>
  <c r="T635" s="1"/>
  <c r="T668" s="1"/>
  <c r="T786" s="1"/>
  <c r="T800" s="1"/>
  <c r="T814" s="1"/>
  <c r="T830" s="1"/>
  <c r="T845" s="1"/>
  <c r="T860" s="1"/>
  <c r="T875" s="1"/>
  <c r="T890" s="1"/>
  <c r="T905" s="1"/>
  <c r="T938" s="1"/>
  <c r="T952" s="1"/>
  <c r="T985" s="1"/>
  <c r="T999" s="1"/>
  <c r="T1032" s="1"/>
  <c r="T1046" s="1"/>
  <c r="T1079" s="1"/>
  <c r="T1093" s="1"/>
  <c r="T1126" s="1"/>
  <c r="T1140" s="1"/>
  <c r="T1173" s="1"/>
  <c r="T1187" s="1"/>
  <c r="T1220" s="1"/>
  <c r="T1234" s="1"/>
  <c r="T1267" s="1"/>
  <c r="T1281" s="1"/>
  <c r="T1314" s="1"/>
  <c r="T1328" s="1"/>
  <c r="T1361" s="1"/>
  <c r="T1375" s="1"/>
  <c r="T1408" s="1"/>
  <c r="T1422" s="1"/>
  <c r="T1455" s="1"/>
  <c r="T1469" s="1"/>
  <c r="T1502" s="1"/>
  <c r="T1516" s="1"/>
  <c r="T1549" s="1"/>
  <c r="T1563" s="1"/>
  <c r="T1596" s="1"/>
  <c r="T1610" s="1"/>
  <c r="T1643" s="1"/>
  <c r="T1657" s="1"/>
  <c r="T1690" s="1"/>
  <c r="T1704" s="1"/>
  <c r="T1737" s="1"/>
  <c r="T1751" s="1"/>
  <c r="H683"/>
  <c r="Q1535" i="221"/>
  <c r="R591"/>
  <c r="R1732"/>
  <c r="R1630"/>
  <c r="R1489"/>
  <c r="Q660"/>
  <c r="Q1676"/>
  <c r="Q1588"/>
  <c r="R455"/>
  <c r="R371"/>
  <c r="R630"/>
  <c r="R1676"/>
  <c r="Q1541"/>
  <c r="Q625"/>
  <c r="R627"/>
  <c r="Q522"/>
  <c r="R411"/>
  <c r="R1634"/>
  <c r="R1493"/>
  <c r="R558"/>
  <c r="Q1684"/>
  <c r="Q591"/>
  <c r="Q556"/>
  <c r="Q417"/>
  <c r="R275"/>
  <c r="Q1632"/>
  <c r="R367"/>
  <c r="R526"/>
  <c r="Q80"/>
  <c r="R269"/>
  <c r="R1684"/>
  <c r="Q1637"/>
  <c r="Q1585"/>
  <c r="Q1731"/>
  <c r="Q629"/>
  <c r="R564"/>
  <c r="R556"/>
  <c r="R525"/>
  <c r="R417"/>
  <c r="R413"/>
  <c r="R409"/>
  <c r="R1730"/>
  <c r="R1726"/>
  <c r="R1731"/>
  <c r="R1725"/>
  <c r="Q1679"/>
  <c r="R1590"/>
  <c r="R1538"/>
  <c r="Q626"/>
  <c r="Q1489"/>
  <c r="R1631"/>
  <c r="Q554"/>
  <c r="R42"/>
  <c r="Q1544"/>
  <c r="R1685"/>
  <c r="R459"/>
  <c r="R323"/>
  <c r="R47"/>
  <c r="R588"/>
  <c r="R225"/>
  <c r="R559"/>
  <c r="Q223"/>
  <c r="Q1732"/>
  <c r="R1680"/>
  <c r="Q1633"/>
  <c r="Q1581"/>
  <c r="Q1496"/>
  <c r="O677"/>
  <c r="Q596"/>
  <c r="Q588"/>
  <c r="R498"/>
  <c r="R490"/>
  <c r="R1727"/>
  <c r="Q1675"/>
  <c r="R1586"/>
  <c r="R1497"/>
  <c r="S1513" s="1"/>
  <c r="Q594"/>
  <c r="Q563"/>
  <c r="Q555"/>
  <c r="R44"/>
  <c r="R1587"/>
  <c r="Q498"/>
  <c r="Q492"/>
  <c r="Q409"/>
  <c r="R50"/>
  <c r="R1535"/>
  <c r="R1677"/>
  <c r="R463"/>
  <c r="R363"/>
  <c r="R173"/>
  <c r="Q51"/>
  <c r="R622"/>
  <c r="Q84"/>
  <c r="R229"/>
  <c r="Q75"/>
  <c r="R654"/>
  <c r="P236" i="220"/>
  <c r="P305" s="1"/>
  <c r="O65" i="221"/>
  <c r="G45" i="217"/>
  <c r="G78" s="1"/>
  <c r="G111" s="1"/>
  <c r="G144" s="1"/>
  <c r="G177" s="1"/>
  <c r="G224" s="1"/>
  <c r="G271" s="1"/>
  <c r="G318" s="1"/>
  <c r="G365" s="1"/>
  <c r="G412" s="1"/>
  <c r="G28"/>
  <c r="G45" i="221"/>
  <c r="G78" s="1"/>
  <c r="G111" s="1"/>
  <c r="G144" s="1"/>
  <c r="G177" s="1"/>
  <c r="G224" s="1"/>
  <c r="G271" s="1"/>
  <c r="G318" s="1"/>
  <c r="G365" s="1"/>
  <c r="G412" s="1"/>
  <c r="G28"/>
  <c r="O671"/>
  <c r="U23" i="217"/>
  <c r="Q236" i="220" s="1"/>
  <c r="Q305" s="1"/>
  <c r="O64" i="221"/>
  <c r="O57"/>
  <c r="O99"/>
  <c r="O93"/>
  <c r="O672"/>
  <c r="O675"/>
  <c r="O676"/>
  <c r="O66"/>
  <c r="O67"/>
  <c r="O474"/>
  <c r="O472"/>
  <c r="O292"/>
  <c r="O240"/>
  <c r="O1747"/>
  <c r="O336"/>
  <c r="O97"/>
  <c r="O380"/>
  <c r="O384"/>
  <c r="O332"/>
  <c r="O192"/>
  <c r="O386"/>
  <c r="O244"/>
  <c r="O334"/>
  <c r="O288"/>
  <c r="O284"/>
  <c r="O236"/>
  <c r="O62"/>
  <c r="O1743"/>
  <c r="O1741"/>
  <c r="O246"/>
  <c r="O196"/>
  <c r="R1729"/>
  <c r="R1723"/>
  <c r="Q1685"/>
  <c r="Q1681"/>
  <c r="Q1677"/>
  <c r="R1636"/>
  <c r="R1632"/>
  <c r="R1628"/>
  <c r="R1588"/>
  <c r="S1604" s="1"/>
  <c r="R1584"/>
  <c r="R1544"/>
  <c r="R1540"/>
  <c r="Q1725"/>
  <c r="R1536"/>
  <c r="R1534"/>
  <c r="Q1729"/>
  <c r="R1495"/>
  <c r="R1491"/>
  <c r="R662"/>
  <c r="R660"/>
  <c r="Q627"/>
  <c r="Q623"/>
  <c r="R639" s="1"/>
  <c r="Q658"/>
  <c r="Q654"/>
  <c r="R629"/>
  <c r="R625"/>
  <c r="R621"/>
  <c r="R595"/>
  <c r="Q592"/>
  <c r="R587"/>
  <c r="R560"/>
  <c r="Q557"/>
  <c r="R529"/>
  <c r="Q526"/>
  <c r="R521"/>
  <c r="R494"/>
  <c r="Q491"/>
  <c r="R464"/>
  <c r="R462"/>
  <c r="R460"/>
  <c r="R458"/>
  <c r="R456"/>
  <c r="Q1730"/>
  <c r="Q1726"/>
  <c r="Q1722"/>
  <c r="R1682"/>
  <c r="R1678"/>
  <c r="Q1635"/>
  <c r="Q1631"/>
  <c r="Q1591"/>
  <c r="Q1587"/>
  <c r="Q1583"/>
  <c r="Q1543"/>
  <c r="Q1539"/>
  <c r="Q1537"/>
  <c r="Q1494"/>
  <c r="Q1490"/>
  <c r="Q1488"/>
  <c r="R663"/>
  <c r="R661"/>
  <c r="Q656"/>
  <c r="Q630"/>
  <c r="Q622"/>
  <c r="R531"/>
  <c r="Q528"/>
  <c r="R523"/>
  <c r="Q497"/>
  <c r="S513" s="1"/>
  <c r="R492"/>
  <c r="Q489"/>
  <c r="R230"/>
  <c r="R228"/>
  <c r="R226"/>
  <c r="R224"/>
  <c r="R222"/>
  <c r="R220"/>
  <c r="R182"/>
  <c r="R180"/>
  <c r="R178"/>
  <c r="R176"/>
  <c r="R174"/>
  <c r="R48"/>
  <c r="R657"/>
  <c r="Q1493"/>
  <c r="R1539"/>
  <c r="R1583"/>
  <c r="R1591"/>
  <c r="R1635"/>
  <c r="Q1680"/>
  <c r="Q657"/>
  <c r="Q653"/>
  <c r="Q525"/>
  <c r="Q415"/>
  <c r="Q411"/>
  <c r="R277"/>
  <c r="R273"/>
  <c r="R46"/>
  <c r="O60"/>
  <c r="Q661"/>
  <c r="R1494"/>
  <c r="Q1540"/>
  <c r="Q1584"/>
  <c r="Q1628"/>
  <c r="Q1636"/>
  <c r="R1681"/>
  <c r="Q655"/>
  <c r="Q558"/>
  <c r="Q490"/>
  <c r="R465"/>
  <c r="R461"/>
  <c r="R457"/>
  <c r="R369"/>
  <c r="R365"/>
  <c r="R361"/>
  <c r="R321"/>
  <c r="R317"/>
  <c r="R183"/>
  <c r="R179"/>
  <c r="R175"/>
  <c r="R49"/>
  <c r="R45"/>
  <c r="R41"/>
  <c r="R626"/>
  <c r="R596"/>
  <c r="R557"/>
  <c r="R495"/>
  <c r="Q414"/>
  <c r="Q315"/>
  <c r="R331" s="1"/>
  <c r="Q461"/>
  <c r="R271"/>
  <c r="R267"/>
  <c r="R227"/>
  <c r="R223"/>
  <c r="Q81"/>
  <c r="Q77"/>
  <c r="R590"/>
  <c r="R528"/>
  <c r="R489"/>
  <c r="Q369"/>
  <c r="Q365"/>
  <c r="Q361"/>
  <c r="Q321"/>
  <c r="Q317"/>
  <c r="Q277"/>
  <c r="Q273"/>
  <c r="Q269"/>
  <c r="Q229"/>
  <c r="Q225"/>
  <c r="Q221"/>
  <c r="Q181"/>
  <c r="Q177"/>
  <c r="Q173"/>
  <c r="O674"/>
  <c r="O670"/>
  <c r="O96"/>
  <c r="O61"/>
  <c r="F243" i="220"/>
  <c r="O100" i="221"/>
  <c r="O92"/>
  <c r="O95"/>
  <c r="O63"/>
  <c r="O59"/>
  <c r="O91"/>
  <c r="AA89" i="217"/>
  <c r="M40"/>
  <c r="V40" s="1"/>
  <c r="R78"/>
  <c r="R84"/>
  <c r="R76"/>
  <c r="Q81"/>
  <c r="Q77"/>
  <c r="Q1534"/>
  <c r="Q1495"/>
  <c r="Q1487"/>
  <c r="R1496"/>
  <c r="R1494"/>
  <c r="R1492"/>
  <c r="R1490"/>
  <c r="R1488"/>
  <c r="Q1496"/>
  <c r="Q1497"/>
  <c r="Q1489"/>
  <c r="Q1494"/>
  <c r="Q1492"/>
  <c r="R1544"/>
  <c r="M922"/>
  <c r="M1204"/>
  <c r="Q1676"/>
  <c r="Q1629"/>
  <c r="Q1585"/>
  <c r="Q1678"/>
  <c r="Q1536"/>
  <c r="Q1540"/>
  <c r="Q1544"/>
  <c r="R1629"/>
  <c r="Q1582"/>
  <c r="Q1586"/>
  <c r="Q1590"/>
  <c r="Q1632"/>
  <c r="Q1636"/>
  <c r="Q1677"/>
  <c r="Q1685"/>
  <c r="R1632"/>
  <c r="R1636"/>
  <c r="Q1535"/>
  <c r="Q1581"/>
  <c r="Q1591"/>
  <c r="R1537"/>
  <c r="R1541"/>
  <c r="R1536"/>
  <c r="R1538"/>
  <c r="R1540"/>
  <c r="R1542"/>
  <c r="R1583"/>
  <c r="R1587"/>
  <c r="R1591"/>
  <c r="R1582"/>
  <c r="R1586"/>
  <c r="R1590"/>
  <c r="Q1630"/>
  <c r="Q1634"/>
  <c r="Q1638"/>
  <c r="R1678"/>
  <c r="R1680"/>
  <c r="R1682"/>
  <c r="Q1731"/>
  <c r="Q1723"/>
  <c r="Q1730"/>
  <c r="Q1728"/>
  <c r="Q1726"/>
  <c r="Q1722"/>
  <c r="R1677"/>
  <c r="R1730"/>
  <c r="R1728"/>
  <c r="R1726"/>
  <c r="R1722"/>
  <c r="R1729"/>
  <c r="R1727"/>
  <c r="R1725"/>
  <c r="R1723"/>
  <c r="R1732"/>
  <c r="Q1684"/>
  <c r="Q1682"/>
  <c r="Q1680"/>
  <c r="Q182"/>
  <c r="Q180"/>
  <c r="Q178"/>
  <c r="Q176"/>
  <c r="Q174"/>
  <c r="R183"/>
  <c r="R181"/>
  <c r="R179"/>
  <c r="R177"/>
  <c r="R175"/>
  <c r="R173"/>
  <c r="Q464"/>
  <c r="Q462"/>
  <c r="Q460"/>
  <c r="Q458"/>
  <c r="Q456"/>
  <c r="Q465"/>
  <c r="Q463"/>
  <c r="Q461"/>
  <c r="Q459"/>
  <c r="Q457"/>
  <c r="R624"/>
  <c r="Q630"/>
  <c r="Q628"/>
  <c r="Q626"/>
  <c r="Q624"/>
  <c r="Q622"/>
  <c r="Q620"/>
  <c r="R660"/>
  <c r="Q655"/>
  <c r="Q654"/>
  <c r="R659"/>
  <c r="R657"/>
  <c r="Q230"/>
  <c r="Q228"/>
  <c r="Q226"/>
  <c r="Q224"/>
  <c r="Q222"/>
  <c r="Q220"/>
  <c r="R229"/>
  <c r="R227"/>
  <c r="R225"/>
  <c r="R223"/>
  <c r="R221"/>
  <c r="Q277"/>
  <c r="Q275"/>
  <c r="Q273"/>
  <c r="Q271"/>
  <c r="Q269"/>
  <c r="Q267"/>
  <c r="R276"/>
  <c r="R274"/>
  <c r="R272"/>
  <c r="R270"/>
  <c r="R268"/>
  <c r="Q324"/>
  <c r="Q322"/>
  <c r="Q320"/>
  <c r="Q318"/>
  <c r="Q316"/>
  <c r="Q314"/>
  <c r="R323"/>
  <c r="R321"/>
  <c r="R319"/>
  <c r="R317"/>
  <c r="R315"/>
  <c r="Q371"/>
  <c r="Q369"/>
  <c r="Q367"/>
  <c r="Q365"/>
  <c r="Q363"/>
  <c r="Q361"/>
  <c r="R370"/>
  <c r="R368"/>
  <c r="R366"/>
  <c r="R364"/>
  <c r="R362"/>
  <c r="Q418"/>
  <c r="Q416"/>
  <c r="Q414"/>
  <c r="Q412"/>
  <c r="Q410"/>
  <c r="Q408"/>
  <c r="R417"/>
  <c r="R415"/>
  <c r="R413"/>
  <c r="R411"/>
  <c r="R409"/>
  <c r="R465"/>
  <c r="R463"/>
  <c r="R461"/>
  <c r="R459"/>
  <c r="R457"/>
  <c r="R455"/>
  <c r="R464"/>
  <c r="R462"/>
  <c r="R460"/>
  <c r="R458"/>
  <c r="R456"/>
  <c r="R626"/>
  <c r="R629"/>
  <c r="R627"/>
  <c r="R625"/>
  <c r="R623"/>
  <c r="R621"/>
  <c r="Q627"/>
  <c r="Q621"/>
  <c r="R661"/>
  <c r="Q658"/>
  <c r="Q656"/>
  <c r="Q663"/>
  <c r="R662"/>
  <c r="Q653"/>
  <c r="R50"/>
  <c r="R47"/>
  <c r="R45"/>
  <c r="Q43"/>
  <c r="R82"/>
  <c r="Q83"/>
  <c r="Q75"/>
  <c r="Q1491"/>
  <c r="R1495"/>
  <c r="R1491"/>
  <c r="R1487"/>
  <c r="Q1493"/>
  <c r="Q1488"/>
  <c r="Q1631"/>
  <c r="R1535"/>
  <c r="R1543"/>
  <c r="R1581"/>
  <c r="R1589"/>
  <c r="R1635"/>
  <c r="R1684"/>
  <c r="R1634"/>
  <c r="Q1583"/>
  <c r="Q1633"/>
  <c r="Q1542"/>
  <c r="Q1539"/>
  <c r="Q1543"/>
  <c r="Q1588"/>
  <c r="R1584"/>
  <c r="Q1628"/>
  <c r="R1637"/>
  <c r="Q1679"/>
  <c r="Q1683"/>
  <c r="R1731"/>
  <c r="Q1732"/>
  <c r="R1679"/>
  <c r="Q1727"/>
  <c r="R1683"/>
  <c r="R1638"/>
  <c r="Q181"/>
  <c r="Q177"/>
  <c r="Q173"/>
  <c r="R180"/>
  <c r="R176"/>
  <c r="R498"/>
  <c r="R496"/>
  <c r="R494"/>
  <c r="R492"/>
  <c r="R490"/>
  <c r="R488"/>
  <c r="R497"/>
  <c r="R495"/>
  <c r="R493"/>
  <c r="R491"/>
  <c r="R489"/>
  <c r="R531"/>
  <c r="R529"/>
  <c r="R527"/>
  <c r="R525"/>
  <c r="R523"/>
  <c r="R521"/>
  <c r="R530"/>
  <c r="R528"/>
  <c r="R526"/>
  <c r="R524"/>
  <c r="R522"/>
  <c r="R564"/>
  <c r="R562"/>
  <c r="R560"/>
  <c r="R558"/>
  <c r="R556"/>
  <c r="R554"/>
  <c r="R563"/>
  <c r="R561"/>
  <c r="R559"/>
  <c r="R557"/>
  <c r="R555"/>
  <c r="R597"/>
  <c r="R595"/>
  <c r="R593"/>
  <c r="R591"/>
  <c r="R589"/>
  <c r="R587"/>
  <c r="R596"/>
  <c r="R594"/>
  <c r="R592"/>
  <c r="R590"/>
  <c r="R588"/>
  <c r="R630"/>
  <c r="R628"/>
  <c r="Q660"/>
  <c r="R658"/>
  <c r="R656"/>
  <c r="R663"/>
  <c r="V7"/>
  <c r="Q227"/>
  <c r="Q223"/>
  <c r="R230"/>
  <c r="R226"/>
  <c r="R222"/>
  <c r="Q276"/>
  <c r="Q272"/>
  <c r="Q268"/>
  <c r="R275"/>
  <c r="R271"/>
  <c r="R267"/>
  <c r="Q321"/>
  <c r="Q317"/>
  <c r="R324"/>
  <c r="R320"/>
  <c r="R316"/>
  <c r="Q370"/>
  <c r="Q366"/>
  <c r="Q362"/>
  <c r="R369"/>
  <c r="R365"/>
  <c r="R361"/>
  <c r="Q415"/>
  <c r="Q411"/>
  <c r="R418"/>
  <c r="R414"/>
  <c r="R410"/>
  <c r="Q455"/>
  <c r="Q497"/>
  <c r="Q495"/>
  <c r="Q493"/>
  <c r="Q491"/>
  <c r="Q489"/>
  <c r="Q498"/>
  <c r="Q496"/>
  <c r="Q494"/>
  <c r="Q492"/>
  <c r="Q490"/>
  <c r="Q488"/>
  <c r="Q530"/>
  <c r="Q528"/>
  <c r="Q526"/>
  <c r="Q524"/>
  <c r="Q522"/>
  <c r="Q531"/>
  <c r="Q529"/>
  <c r="Q527"/>
  <c r="Q525"/>
  <c r="Q523"/>
  <c r="Q521"/>
  <c r="Q563"/>
  <c r="Q561"/>
  <c r="Q559"/>
  <c r="Q557"/>
  <c r="Q555"/>
  <c r="Q564"/>
  <c r="Q562"/>
  <c r="Q560"/>
  <c r="Q558"/>
  <c r="Q556"/>
  <c r="Q554"/>
  <c r="Q596"/>
  <c r="Q594"/>
  <c r="Q592"/>
  <c r="Q590"/>
  <c r="Q588"/>
  <c r="Q597"/>
  <c r="Q595"/>
  <c r="Q593"/>
  <c r="Q591"/>
  <c r="Q589"/>
  <c r="Q587"/>
  <c r="Q629"/>
  <c r="R653"/>
  <c r="Q47"/>
  <c r="Q44"/>
  <c r="Q41"/>
  <c r="R83"/>
  <c r="R81"/>
  <c r="U97" s="1"/>
  <c r="R79"/>
  <c r="R77"/>
  <c r="R75"/>
  <c r="R51"/>
  <c r="Q49"/>
  <c r="Q48"/>
  <c r="Q46"/>
  <c r="R44"/>
  <c r="R42"/>
  <c r="R74"/>
  <c r="R80"/>
  <c r="Q79"/>
  <c r="R1497"/>
  <c r="R1493"/>
  <c r="R1489"/>
  <c r="Q1490"/>
  <c r="M1486"/>
  <c r="Q1587"/>
  <c r="Q1637"/>
  <c r="R1539"/>
  <c r="R1534"/>
  <c r="R1585"/>
  <c r="R1631"/>
  <c r="R1676"/>
  <c r="R1630"/>
  <c r="Q1635"/>
  <c r="Q1589"/>
  <c r="Q1538"/>
  <c r="Q1537"/>
  <c r="Q1541"/>
  <c r="Q1584"/>
  <c r="R1628"/>
  <c r="R1588"/>
  <c r="R1633"/>
  <c r="Q1675"/>
  <c r="Q1681"/>
  <c r="R1724"/>
  <c r="R1675"/>
  <c r="Q1729"/>
  <c r="Q1725"/>
  <c r="Q1724"/>
  <c r="R1685"/>
  <c r="R1681"/>
  <c r="Q183"/>
  <c r="Q179"/>
  <c r="Q175"/>
  <c r="R182"/>
  <c r="R178"/>
  <c r="R174"/>
  <c r="R620"/>
  <c r="Q625"/>
  <c r="Q661"/>
  <c r="R654"/>
  <c r="Q229"/>
  <c r="Q225"/>
  <c r="Q221"/>
  <c r="R228"/>
  <c r="R224"/>
  <c r="R220"/>
  <c r="Q274"/>
  <c r="Q270"/>
  <c r="R277"/>
  <c r="R273"/>
  <c r="R269"/>
  <c r="Q323"/>
  <c r="Q319"/>
  <c r="Q315"/>
  <c r="R322"/>
  <c r="R318"/>
  <c r="R314"/>
  <c r="Q368"/>
  <c r="Q364"/>
  <c r="R371"/>
  <c r="R367"/>
  <c r="R363"/>
  <c r="Q417"/>
  <c r="Q413"/>
  <c r="Q409"/>
  <c r="R416"/>
  <c r="R412"/>
  <c r="R408"/>
  <c r="R622"/>
  <c r="Q623"/>
  <c r="R655"/>
  <c r="Q662"/>
  <c r="Q659"/>
  <c r="Q657"/>
  <c r="Q45"/>
  <c r="R43"/>
  <c r="Q84"/>
  <c r="Q82"/>
  <c r="Q80"/>
  <c r="Q78"/>
  <c r="Q76"/>
  <c r="Q74"/>
  <c r="Q51"/>
  <c r="Q50"/>
  <c r="R49"/>
  <c r="R48"/>
  <c r="R46"/>
  <c r="Q42"/>
  <c r="R41"/>
  <c r="N243" i="220"/>
  <c r="O679" i="221"/>
  <c r="K248" i="223" s="1"/>
  <c r="O678" i="221"/>
  <c r="O98"/>
  <c r="O94"/>
  <c r="O90"/>
  <c r="O340"/>
  <c r="G925" i="217"/>
  <c r="O194" i="221"/>
  <c r="J683" i="217"/>
  <c r="R683" s="1"/>
  <c r="Z683" s="1"/>
  <c r="O673" i="221"/>
  <c r="O669"/>
  <c r="M1504"/>
  <c r="O427"/>
  <c r="I1504"/>
  <c r="J1504"/>
  <c r="K1504"/>
  <c r="O1504"/>
  <c r="L1504"/>
  <c r="N1504"/>
  <c r="O198"/>
  <c r="O286"/>
  <c r="O1699"/>
  <c r="O1695"/>
  <c r="O1691"/>
  <c r="O1650"/>
  <c r="O1646"/>
  <c r="O1606"/>
  <c r="O1602"/>
  <c r="O1598"/>
  <c r="O1558"/>
  <c r="O1554"/>
  <c r="O1513"/>
  <c r="O1509"/>
  <c r="O1505"/>
  <c r="O1740"/>
  <c r="O1700"/>
  <c r="O1692"/>
  <c r="O1550"/>
  <c r="O1738"/>
  <c r="O1698"/>
  <c r="O1694"/>
  <c r="O1553"/>
  <c r="O1701"/>
  <c r="O1697"/>
  <c r="O1693"/>
  <c r="O1652"/>
  <c r="O1648"/>
  <c r="O1644"/>
  <c r="O1604"/>
  <c r="O1600"/>
  <c r="O1560"/>
  <c r="O1556"/>
  <c r="O1552"/>
  <c r="O1511"/>
  <c r="O1507"/>
  <c r="O610"/>
  <c r="O544"/>
  <c r="O509"/>
  <c r="O477"/>
  <c r="O473"/>
  <c r="O1503"/>
  <c r="O243"/>
  <c r="O239"/>
  <c r="O199"/>
  <c r="O197"/>
  <c r="O193"/>
  <c r="O191"/>
  <c r="O189"/>
  <c r="O538"/>
  <c r="O339"/>
  <c r="O305" i="223"/>
  <c r="O505" i="221"/>
  <c r="O604"/>
  <c r="O190"/>
  <c r="O478"/>
  <c r="O382"/>
  <c r="O330"/>
  <c r="O431"/>
  <c r="O242"/>
  <c r="O504"/>
  <c r="O476"/>
  <c r="O338"/>
  <c r="O1510"/>
  <c r="O1739"/>
  <c r="G305" i="223"/>
  <c r="G243"/>
  <c r="F248" i="220"/>
  <c r="F305" i="223"/>
  <c r="F243"/>
  <c r="N305"/>
  <c r="N243"/>
  <c r="O1551" i="221"/>
  <c r="O1506"/>
  <c r="O641"/>
  <c r="O1601"/>
  <c r="O285"/>
  <c r="O578"/>
  <c r="O514"/>
  <c r="O293"/>
  <c r="O607"/>
  <c r="O570"/>
  <c r="O546"/>
  <c r="O608"/>
  <c r="O609"/>
  <c r="O289"/>
  <c r="O378"/>
  <c r="O424"/>
  <c r="O1653"/>
  <c r="O575"/>
  <c r="O511"/>
  <c r="O507"/>
  <c r="O429"/>
  <c r="O646"/>
  <c r="O572"/>
  <c r="O636"/>
  <c r="O577"/>
  <c r="O383"/>
  <c r="O331"/>
  <c r="O645"/>
  <c r="O637"/>
  <c r="O541"/>
  <c r="O432"/>
  <c r="O291"/>
  <c r="O287"/>
  <c r="O283"/>
  <c r="O1508"/>
  <c r="O1557"/>
  <c r="O1645"/>
  <c r="O480"/>
  <c r="O290"/>
  <c r="O238"/>
  <c r="O195"/>
  <c r="O513"/>
  <c r="O434"/>
  <c r="O430"/>
  <c r="O428"/>
  <c r="O426"/>
  <c r="O1649"/>
  <c r="O1605"/>
  <c r="O1597"/>
  <c r="O1512"/>
  <c r="O425"/>
  <c r="O1746"/>
  <c r="O1742"/>
  <c r="O638"/>
  <c r="O542"/>
  <c r="O605"/>
  <c r="O547"/>
  <c r="O580"/>
  <c r="O543"/>
  <c r="O506"/>
  <c r="O644"/>
  <c r="O612"/>
  <c r="O573"/>
  <c r="O512"/>
  <c r="O387"/>
  <c r="O379"/>
  <c r="O335"/>
  <c r="O643"/>
  <c r="O639"/>
  <c r="O1748"/>
  <c r="O642"/>
  <c r="O245"/>
  <c r="O241"/>
  <c r="O237"/>
  <c r="O603"/>
  <c r="O574"/>
  <c r="O537"/>
  <c r="O508"/>
  <c r="O576"/>
  <c r="O1745"/>
  <c r="O1744"/>
  <c r="O640"/>
  <c r="O571"/>
  <c r="O481"/>
  <c r="O479"/>
  <c r="O475"/>
  <c r="O471"/>
  <c r="O385"/>
  <c r="O381"/>
  <c r="O377"/>
  <c r="O337"/>
  <c r="O333"/>
  <c r="O613"/>
  <c r="O539"/>
  <c r="O510"/>
  <c r="O611"/>
  <c r="O606"/>
  <c r="O579"/>
  <c r="O545"/>
  <c r="O540"/>
  <c r="O1555"/>
  <c r="O1559"/>
  <c r="O1599"/>
  <c r="O1603"/>
  <c r="O1607"/>
  <c r="O1647"/>
  <c r="O1651"/>
  <c r="O1696"/>
  <c r="O433"/>
  <c r="Q76"/>
  <c r="Q371"/>
  <c r="Q457"/>
  <c r="Q323"/>
  <c r="Q267"/>
  <c r="Q319"/>
  <c r="Q410"/>
  <c r="Q183"/>
  <c r="Q408"/>
  <c r="Q412"/>
  <c r="Q416"/>
  <c r="R493"/>
  <c r="R524"/>
  <c r="R555"/>
  <c r="R563"/>
  <c r="R594"/>
  <c r="R658"/>
  <c r="R74"/>
  <c r="R76"/>
  <c r="R78"/>
  <c r="R80"/>
  <c r="R82"/>
  <c r="R84"/>
  <c r="Q220"/>
  <c r="Q222"/>
  <c r="Q224"/>
  <c r="Q226"/>
  <c r="Q228"/>
  <c r="Q230"/>
  <c r="Q268"/>
  <c r="Q270"/>
  <c r="Q74"/>
  <c r="Q78"/>
  <c r="Q82"/>
  <c r="Q367"/>
  <c r="Q363"/>
  <c r="Q271"/>
  <c r="Q179"/>
  <c r="R491"/>
  <c r="R522"/>
  <c r="R530"/>
  <c r="R561"/>
  <c r="R592"/>
  <c r="R620"/>
  <c r="R624"/>
  <c r="R628"/>
  <c r="R656"/>
  <c r="Q42"/>
  <c r="Q44"/>
  <c r="R60" s="1"/>
  <c r="Q46"/>
  <c r="Q48"/>
  <c r="Q50"/>
  <c r="Q174"/>
  <c r="Q176"/>
  <c r="Q178"/>
  <c r="Q180"/>
  <c r="Q182"/>
  <c r="Q314"/>
  <c r="Q316"/>
  <c r="Q318"/>
  <c r="Q320"/>
  <c r="Q322"/>
  <c r="Q324"/>
  <c r="Q362"/>
  <c r="Q364"/>
  <c r="Q366"/>
  <c r="Q368"/>
  <c r="Q370"/>
  <c r="Q456"/>
  <c r="Q458"/>
  <c r="Q460"/>
  <c r="Q462"/>
  <c r="Q464"/>
  <c r="Q494"/>
  <c r="Q496"/>
  <c r="Q523"/>
  <c r="Q531"/>
  <c r="Q562"/>
  <c r="Q564"/>
  <c r="Q589"/>
  <c r="Q597"/>
  <c r="Q1723"/>
  <c r="R1683"/>
  <c r="R1679"/>
  <c r="R1675"/>
  <c r="Q1634"/>
  <c r="Q1630"/>
  <c r="Q1590"/>
  <c r="Q1586"/>
  <c r="Q1582"/>
  <c r="Q1542"/>
  <c r="Q1538"/>
  <c r="R1496"/>
  <c r="R1492"/>
  <c r="R1488"/>
  <c r="Q1536"/>
  <c r="Q663"/>
  <c r="R655"/>
  <c r="Q43"/>
  <c r="Q47"/>
  <c r="R51"/>
  <c r="R268"/>
  <c r="R270"/>
  <c r="R272"/>
  <c r="Q272"/>
  <c r="Q274"/>
  <c r="Q276"/>
  <c r="R408"/>
  <c r="R410"/>
  <c r="R412"/>
  <c r="R414"/>
  <c r="R416"/>
  <c r="R418"/>
  <c r="Q488"/>
  <c r="Q521"/>
  <c r="Q529"/>
  <c r="Q560"/>
  <c r="Q587"/>
  <c r="Q595"/>
  <c r="R1722"/>
  <c r="Q1682"/>
  <c r="Q1678"/>
  <c r="R1637"/>
  <c r="R1633"/>
  <c r="R1629"/>
  <c r="R1589"/>
  <c r="R1585"/>
  <c r="R1581"/>
  <c r="R1541"/>
  <c r="R1537"/>
  <c r="Q1495"/>
  <c r="Q1491"/>
  <c r="Q1487"/>
  <c r="Q1534"/>
  <c r="Q662"/>
  <c r="R653"/>
  <c r="Q41"/>
  <c r="Q45"/>
  <c r="Q49"/>
  <c r="R75"/>
  <c r="R77"/>
  <c r="R79"/>
  <c r="R81"/>
  <c r="R83"/>
  <c r="R274"/>
  <c r="R276"/>
  <c r="R314"/>
  <c r="R316"/>
  <c r="R318"/>
  <c r="R320"/>
  <c r="R322"/>
  <c r="R324"/>
  <c r="R362"/>
  <c r="R364"/>
  <c r="R366"/>
  <c r="R368"/>
  <c r="R370"/>
  <c r="R488"/>
  <c r="Q493"/>
  <c r="R496"/>
  <c r="Q524"/>
  <c r="R527"/>
  <c r="R554"/>
  <c r="Q559"/>
  <c r="R562"/>
  <c r="Q590"/>
  <c r="R593"/>
  <c r="Q620"/>
  <c r="Q624"/>
  <c r="Q628"/>
  <c r="Q463"/>
  <c r="Q459"/>
  <c r="Q455"/>
  <c r="Q175"/>
  <c r="Q418"/>
  <c r="Q275"/>
  <c r="Q465"/>
  <c r="I1698"/>
  <c r="J1698"/>
  <c r="K1698"/>
  <c r="L1698"/>
  <c r="M1698"/>
  <c r="N1698"/>
  <c r="I1694"/>
  <c r="J1694"/>
  <c r="K1694"/>
  <c r="L1694"/>
  <c r="M1694"/>
  <c r="N1694"/>
  <c r="I679"/>
  <c r="E248" i="223" s="1"/>
  <c r="J679" i="221"/>
  <c r="F248" i="223" s="1"/>
  <c r="K679" i="221"/>
  <c r="G248" i="223" s="1"/>
  <c r="L679" i="221"/>
  <c r="H248" i="223" s="1"/>
  <c r="M679" i="221"/>
  <c r="I248" i="223" s="1"/>
  <c r="N679" i="221"/>
  <c r="J248" i="223" s="1"/>
  <c r="I677" i="221"/>
  <c r="J677"/>
  <c r="K677"/>
  <c r="L677"/>
  <c r="M677"/>
  <c r="N677"/>
  <c r="I675"/>
  <c r="J675"/>
  <c r="K675"/>
  <c r="L675"/>
  <c r="M675"/>
  <c r="N675"/>
  <c r="I671"/>
  <c r="J671"/>
  <c r="K671"/>
  <c r="L671"/>
  <c r="M671"/>
  <c r="N671"/>
  <c r="I610"/>
  <c r="J610"/>
  <c r="K610"/>
  <c r="L610"/>
  <c r="M610"/>
  <c r="N610"/>
  <c r="I575"/>
  <c r="J575"/>
  <c r="K575"/>
  <c r="L575"/>
  <c r="M575"/>
  <c r="N575"/>
  <c r="I544"/>
  <c r="J544"/>
  <c r="K544"/>
  <c r="L544"/>
  <c r="M544"/>
  <c r="N544"/>
  <c r="I509"/>
  <c r="J509"/>
  <c r="K509"/>
  <c r="L509"/>
  <c r="M509"/>
  <c r="N509"/>
  <c r="I1745"/>
  <c r="J1745"/>
  <c r="K1745"/>
  <c r="L1745"/>
  <c r="M1745"/>
  <c r="N1745"/>
  <c r="I1739"/>
  <c r="J1739"/>
  <c r="K1739"/>
  <c r="L1739"/>
  <c r="M1739"/>
  <c r="N1739"/>
  <c r="I1652"/>
  <c r="J1652"/>
  <c r="K1652"/>
  <c r="L1652"/>
  <c r="M1652"/>
  <c r="N1652"/>
  <c r="I1648"/>
  <c r="J1648"/>
  <c r="K1648"/>
  <c r="L1648"/>
  <c r="M1648"/>
  <c r="N1648"/>
  <c r="I1644"/>
  <c r="J1644"/>
  <c r="K1644"/>
  <c r="L1644"/>
  <c r="M1644"/>
  <c r="N1644"/>
  <c r="I1604"/>
  <c r="J1604"/>
  <c r="K1604"/>
  <c r="L1604"/>
  <c r="M1604"/>
  <c r="N1604"/>
  <c r="I1600"/>
  <c r="J1600"/>
  <c r="K1600"/>
  <c r="L1600"/>
  <c r="M1600"/>
  <c r="N1600"/>
  <c r="I1560"/>
  <c r="J1560"/>
  <c r="K1560"/>
  <c r="L1560"/>
  <c r="M1560"/>
  <c r="N1560"/>
  <c r="I1556"/>
  <c r="J1556"/>
  <c r="K1556"/>
  <c r="L1556"/>
  <c r="M1556"/>
  <c r="N1556"/>
  <c r="I1552"/>
  <c r="J1552"/>
  <c r="K1552"/>
  <c r="L1552"/>
  <c r="M1552"/>
  <c r="N1552"/>
  <c r="I1748"/>
  <c r="J1748"/>
  <c r="K1748"/>
  <c r="L1748"/>
  <c r="M1748"/>
  <c r="N1748"/>
  <c r="I1744"/>
  <c r="J1744"/>
  <c r="K1744"/>
  <c r="L1744"/>
  <c r="M1744"/>
  <c r="N1744"/>
  <c r="I1511"/>
  <c r="J1511"/>
  <c r="K1511"/>
  <c r="L1511"/>
  <c r="M1511"/>
  <c r="N1511"/>
  <c r="I1507"/>
  <c r="J1507"/>
  <c r="K1507"/>
  <c r="L1507"/>
  <c r="M1507"/>
  <c r="N1507"/>
  <c r="I1503"/>
  <c r="J1503"/>
  <c r="K1503"/>
  <c r="L1503"/>
  <c r="M1503"/>
  <c r="N1503"/>
  <c r="I678"/>
  <c r="J678"/>
  <c r="K678"/>
  <c r="L678"/>
  <c r="M678"/>
  <c r="N678"/>
  <c r="I676"/>
  <c r="J676"/>
  <c r="K676"/>
  <c r="L676"/>
  <c r="M676"/>
  <c r="N676"/>
  <c r="I672"/>
  <c r="J672"/>
  <c r="K672"/>
  <c r="L672"/>
  <c r="M672"/>
  <c r="N672"/>
  <c r="I646"/>
  <c r="J646"/>
  <c r="K646"/>
  <c r="L646"/>
  <c r="M646"/>
  <c r="N646"/>
  <c r="I642"/>
  <c r="J642"/>
  <c r="K642"/>
  <c r="L642"/>
  <c r="M642"/>
  <c r="N642"/>
  <c r="I638"/>
  <c r="J638"/>
  <c r="K638"/>
  <c r="L638"/>
  <c r="M638"/>
  <c r="N638"/>
  <c r="I612"/>
  <c r="J612"/>
  <c r="K612"/>
  <c r="L612"/>
  <c r="M612"/>
  <c r="N612"/>
  <c r="I604"/>
  <c r="J604"/>
  <c r="K604"/>
  <c r="L604"/>
  <c r="M604"/>
  <c r="N604"/>
  <c r="I573"/>
  <c r="J573"/>
  <c r="K573"/>
  <c r="L573"/>
  <c r="M573"/>
  <c r="N573"/>
  <c r="I546"/>
  <c r="J546"/>
  <c r="K546"/>
  <c r="L546"/>
  <c r="M546"/>
  <c r="N546"/>
  <c r="I538"/>
  <c r="J538"/>
  <c r="K538"/>
  <c r="L538"/>
  <c r="M538"/>
  <c r="N538"/>
  <c r="I507"/>
  <c r="J507"/>
  <c r="K507"/>
  <c r="L507"/>
  <c r="M507"/>
  <c r="N507"/>
  <c r="I67"/>
  <c r="J67"/>
  <c r="K67"/>
  <c r="L67"/>
  <c r="M67"/>
  <c r="N67"/>
  <c r="I613"/>
  <c r="J613"/>
  <c r="K613"/>
  <c r="L613"/>
  <c r="M613"/>
  <c r="N613"/>
  <c r="I605"/>
  <c r="J605"/>
  <c r="K605"/>
  <c r="L605"/>
  <c r="M605"/>
  <c r="N605"/>
  <c r="I578"/>
  <c r="J578"/>
  <c r="K578"/>
  <c r="L578"/>
  <c r="M578"/>
  <c r="N578"/>
  <c r="I547"/>
  <c r="J547"/>
  <c r="K547"/>
  <c r="L547"/>
  <c r="M547"/>
  <c r="N547"/>
  <c r="I539"/>
  <c r="J539"/>
  <c r="K539"/>
  <c r="L539"/>
  <c r="M539"/>
  <c r="N539"/>
  <c r="I512"/>
  <c r="J512"/>
  <c r="K512"/>
  <c r="L512"/>
  <c r="M512"/>
  <c r="N512"/>
  <c r="I506"/>
  <c r="J506"/>
  <c r="K506"/>
  <c r="L506"/>
  <c r="M506"/>
  <c r="N506"/>
  <c r="L969"/>
  <c r="U922"/>
  <c r="I643"/>
  <c r="J643"/>
  <c r="K643"/>
  <c r="L643"/>
  <c r="M643"/>
  <c r="N643"/>
  <c r="I639"/>
  <c r="J639"/>
  <c r="K639"/>
  <c r="L639"/>
  <c r="M639"/>
  <c r="N639"/>
  <c r="I607"/>
  <c r="J607"/>
  <c r="K607"/>
  <c r="L607"/>
  <c r="M607"/>
  <c r="N607"/>
  <c r="I572"/>
  <c r="J572"/>
  <c r="K572"/>
  <c r="L572"/>
  <c r="M572"/>
  <c r="N572"/>
  <c r="I541"/>
  <c r="J541"/>
  <c r="K541"/>
  <c r="L541"/>
  <c r="M541"/>
  <c r="N541"/>
  <c r="I514"/>
  <c r="J514"/>
  <c r="K514"/>
  <c r="L514"/>
  <c r="M514"/>
  <c r="N514"/>
  <c r="I504"/>
  <c r="J504"/>
  <c r="K504"/>
  <c r="L504"/>
  <c r="M504"/>
  <c r="N504"/>
  <c r="I434"/>
  <c r="J434"/>
  <c r="K434"/>
  <c r="L434"/>
  <c r="M434"/>
  <c r="N434"/>
  <c r="I432"/>
  <c r="J432"/>
  <c r="K432"/>
  <c r="L432"/>
  <c r="M432"/>
  <c r="N432"/>
  <c r="I430"/>
  <c r="J430"/>
  <c r="K430"/>
  <c r="L430"/>
  <c r="M430"/>
  <c r="N430"/>
  <c r="I428"/>
  <c r="J428"/>
  <c r="K428"/>
  <c r="L428"/>
  <c r="M428"/>
  <c r="N428"/>
  <c r="I426"/>
  <c r="J426"/>
  <c r="K426"/>
  <c r="L426"/>
  <c r="M426"/>
  <c r="N426"/>
  <c r="I424"/>
  <c r="J424"/>
  <c r="K424"/>
  <c r="L424"/>
  <c r="M424"/>
  <c r="N424"/>
  <c r="I100"/>
  <c r="J100"/>
  <c r="K100"/>
  <c r="L100"/>
  <c r="M100"/>
  <c r="N100"/>
  <c r="I98"/>
  <c r="J98"/>
  <c r="K98"/>
  <c r="L98"/>
  <c r="M98"/>
  <c r="N98"/>
  <c r="I96"/>
  <c r="J96"/>
  <c r="K96"/>
  <c r="L96"/>
  <c r="M96"/>
  <c r="N96"/>
  <c r="I94"/>
  <c r="J94"/>
  <c r="K94"/>
  <c r="L94"/>
  <c r="M94"/>
  <c r="N94"/>
  <c r="I92"/>
  <c r="J92"/>
  <c r="K92"/>
  <c r="L92"/>
  <c r="M92"/>
  <c r="N92"/>
  <c r="I90"/>
  <c r="J90"/>
  <c r="K90"/>
  <c r="L90"/>
  <c r="M90"/>
  <c r="N90"/>
  <c r="I1508"/>
  <c r="J1508"/>
  <c r="K1508"/>
  <c r="L1508"/>
  <c r="M1508"/>
  <c r="N1508"/>
  <c r="I1512"/>
  <c r="J1512"/>
  <c r="K1512"/>
  <c r="L1512"/>
  <c r="M1512"/>
  <c r="N1512"/>
  <c r="I1553"/>
  <c r="J1553"/>
  <c r="K1553"/>
  <c r="L1553"/>
  <c r="M1553"/>
  <c r="N1553"/>
  <c r="I1557"/>
  <c r="J1557"/>
  <c r="K1557"/>
  <c r="L1557"/>
  <c r="M1557"/>
  <c r="N1557"/>
  <c r="I1597"/>
  <c r="J1597"/>
  <c r="K1597"/>
  <c r="L1597"/>
  <c r="M1597"/>
  <c r="N1597"/>
  <c r="I1601"/>
  <c r="J1601"/>
  <c r="K1601"/>
  <c r="L1601"/>
  <c r="M1601"/>
  <c r="N1601"/>
  <c r="I1605"/>
  <c r="J1605"/>
  <c r="K1605"/>
  <c r="L1605"/>
  <c r="M1605"/>
  <c r="N1605"/>
  <c r="I1645"/>
  <c r="J1645"/>
  <c r="K1645"/>
  <c r="L1645"/>
  <c r="M1645"/>
  <c r="N1645"/>
  <c r="I1649"/>
  <c r="J1649"/>
  <c r="K1649"/>
  <c r="L1649"/>
  <c r="M1649"/>
  <c r="N1649"/>
  <c r="I1653"/>
  <c r="J1653"/>
  <c r="K1653"/>
  <c r="L1653"/>
  <c r="M1653"/>
  <c r="N1653"/>
  <c r="I1738"/>
  <c r="J1738"/>
  <c r="K1738"/>
  <c r="L1738"/>
  <c r="M1738"/>
  <c r="N1738"/>
  <c r="I472"/>
  <c r="J472"/>
  <c r="K472"/>
  <c r="L472"/>
  <c r="M472"/>
  <c r="N472"/>
  <c r="I386"/>
  <c r="J386"/>
  <c r="K386"/>
  <c r="L386"/>
  <c r="M386"/>
  <c r="N386"/>
  <c r="I334"/>
  <c r="J334"/>
  <c r="K334"/>
  <c r="L334"/>
  <c r="M334"/>
  <c r="N334"/>
  <c r="I246"/>
  <c r="J246"/>
  <c r="K246"/>
  <c r="L246"/>
  <c r="M246"/>
  <c r="N246"/>
  <c r="I194"/>
  <c r="J194"/>
  <c r="K194"/>
  <c r="L194"/>
  <c r="M194"/>
  <c r="N194"/>
  <c r="I433"/>
  <c r="J433"/>
  <c r="K433"/>
  <c r="L433"/>
  <c r="M433"/>
  <c r="N433"/>
  <c r="I95"/>
  <c r="J95"/>
  <c r="K95"/>
  <c r="L95"/>
  <c r="M95"/>
  <c r="N95"/>
  <c r="I1691"/>
  <c r="J1691"/>
  <c r="K1691"/>
  <c r="L1691"/>
  <c r="M1691"/>
  <c r="N1691"/>
  <c r="I1695"/>
  <c r="J1695"/>
  <c r="K1695"/>
  <c r="L1695"/>
  <c r="M1695"/>
  <c r="N1695"/>
  <c r="I1699"/>
  <c r="J1699"/>
  <c r="K1699"/>
  <c r="L1699"/>
  <c r="M1699"/>
  <c r="N1699"/>
  <c r="I478"/>
  <c r="J478"/>
  <c r="K478"/>
  <c r="L478"/>
  <c r="M478"/>
  <c r="N478"/>
  <c r="I474"/>
  <c r="J474"/>
  <c r="K474"/>
  <c r="L474"/>
  <c r="M474"/>
  <c r="N474"/>
  <c r="I384"/>
  <c r="J384"/>
  <c r="K384"/>
  <c r="L384"/>
  <c r="M384"/>
  <c r="N384"/>
  <c r="I380"/>
  <c r="J380"/>
  <c r="K380"/>
  <c r="L380"/>
  <c r="M380"/>
  <c r="N380"/>
  <c r="I340"/>
  <c r="J340"/>
  <c r="K340"/>
  <c r="L340"/>
  <c r="M340"/>
  <c r="N340"/>
  <c r="I336"/>
  <c r="J336"/>
  <c r="K336"/>
  <c r="L336"/>
  <c r="M336"/>
  <c r="N336"/>
  <c r="I332"/>
  <c r="J332"/>
  <c r="K332"/>
  <c r="L332"/>
  <c r="M332"/>
  <c r="N332"/>
  <c r="I292"/>
  <c r="J292"/>
  <c r="K292"/>
  <c r="L292"/>
  <c r="M292"/>
  <c r="N292"/>
  <c r="I288"/>
  <c r="J288"/>
  <c r="K288"/>
  <c r="L288"/>
  <c r="M288"/>
  <c r="N288"/>
  <c r="I284"/>
  <c r="J284"/>
  <c r="K284"/>
  <c r="L284"/>
  <c r="M284"/>
  <c r="N284"/>
  <c r="I244"/>
  <c r="J244"/>
  <c r="K244"/>
  <c r="L244"/>
  <c r="M244"/>
  <c r="N244"/>
  <c r="I240"/>
  <c r="J240"/>
  <c r="K240"/>
  <c r="L240"/>
  <c r="M240"/>
  <c r="N240"/>
  <c r="I236"/>
  <c r="J236"/>
  <c r="K236"/>
  <c r="L236"/>
  <c r="M236"/>
  <c r="N236"/>
  <c r="I196"/>
  <c r="J196"/>
  <c r="K196"/>
  <c r="L196"/>
  <c r="M196"/>
  <c r="N196"/>
  <c r="I192"/>
  <c r="J192"/>
  <c r="K192"/>
  <c r="L192"/>
  <c r="M192"/>
  <c r="N192"/>
  <c r="I476"/>
  <c r="J476"/>
  <c r="K476"/>
  <c r="L476"/>
  <c r="M476"/>
  <c r="N476"/>
  <c r="I338"/>
  <c r="J338"/>
  <c r="K338"/>
  <c r="L338"/>
  <c r="M338"/>
  <c r="N338"/>
  <c r="I286"/>
  <c r="J286"/>
  <c r="K286"/>
  <c r="L286"/>
  <c r="M286"/>
  <c r="N286"/>
  <c r="I198"/>
  <c r="J198"/>
  <c r="K198"/>
  <c r="L198"/>
  <c r="M198"/>
  <c r="N198"/>
  <c r="L73"/>
  <c r="U73" s="1"/>
  <c r="Q122"/>
  <c r="Q155" s="1"/>
  <c r="Q188" s="1"/>
  <c r="AA89"/>
  <c r="M40"/>
  <c r="V40" s="1"/>
  <c r="S56"/>
  <c r="S89" s="1"/>
  <c r="S122" s="1"/>
  <c r="S155" s="1"/>
  <c r="S188" s="1"/>
  <c r="S202" s="1"/>
  <c r="S235" s="1"/>
  <c r="S249" s="1"/>
  <c r="S282" s="1"/>
  <c r="S296" s="1"/>
  <c r="S329" s="1"/>
  <c r="S343" s="1"/>
  <c r="S376" s="1"/>
  <c r="S390" s="1"/>
  <c r="S423" s="1"/>
  <c r="S437" s="1"/>
  <c r="S470" s="1"/>
  <c r="S503" s="1"/>
  <c r="S536" s="1"/>
  <c r="S569" s="1"/>
  <c r="S602" s="1"/>
  <c r="S635" s="1"/>
  <c r="S668" s="1"/>
  <c r="S786" s="1"/>
  <c r="S800" s="1"/>
  <c r="S814" s="1"/>
  <c r="S830" s="1"/>
  <c r="S845" s="1"/>
  <c r="S860" s="1"/>
  <c r="S875" s="1"/>
  <c r="S890" s="1"/>
  <c r="S905" s="1"/>
  <c r="S938" s="1"/>
  <c r="S952" s="1"/>
  <c r="S985" s="1"/>
  <c r="S999" s="1"/>
  <c r="S1032" s="1"/>
  <c r="S1046" s="1"/>
  <c r="S1079" s="1"/>
  <c r="S1093" s="1"/>
  <c r="S1126" s="1"/>
  <c r="S1140" s="1"/>
  <c r="S1173" s="1"/>
  <c r="S1187" s="1"/>
  <c r="S1220" s="1"/>
  <c r="S1234" s="1"/>
  <c r="S1267" s="1"/>
  <c r="S1281" s="1"/>
  <c r="S1314" s="1"/>
  <c r="S1328" s="1"/>
  <c r="S1361" s="1"/>
  <c r="S1375" s="1"/>
  <c r="S1408" s="1"/>
  <c r="S1422" s="1"/>
  <c r="S1455" s="1"/>
  <c r="S1469" s="1"/>
  <c r="S1502" s="1"/>
  <c r="S1516" s="1"/>
  <c r="S1549" s="1"/>
  <c r="S1563" s="1"/>
  <c r="S1596" s="1"/>
  <c r="S1610" s="1"/>
  <c r="S1643" s="1"/>
  <c r="S1657" s="1"/>
  <c r="S1690" s="1"/>
  <c r="S1704" s="1"/>
  <c r="S1737" s="1"/>
  <c r="S1751" s="1"/>
  <c r="T23"/>
  <c r="P236" i="223" s="1"/>
  <c r="P243" s="1"/>
  <c r="S1767" i="221"/>
  <c r="S1782" s="1"/>
  <c r="S1797" s="1"/>
  <c r="S1812" s="1"/>
  <c r="S1827" s="1"/>
  <c r="S1842" s="1"/>
  <c r="S1858" s="1"/>
  <c r="S1873" s="1"/>
  <c r="S1888" s="1"/>
  <c r="S1903" s="1"/>
  <c r="S1918" s="1"/>
  <c r="S1933" s="1"/>
  <c r="S1949" s="1"/>
  <c r="S1964" s="1"/>
  <c r="S1979" s="1"/>
  <c r="S1994" s="1"/>
  <c r="S2009" s="1"/>
  <c r="S2024" s="1"/>
  <c r="G930"/>
  <c r="G946"/>
  <c r="G960" s="1"/>
  <c r="I683"/>
  <c r="Q683" s="1"/>
  <c r="Y683" s="1"/>
  <c r="G792"/>
  <c r="G806" s="1"/>
  <c r="G820" s="1"/>
  <c r="G836" s="1"/>
  <c r="G851" s="1"/>
  <c r="G866" s="1"/>
  <c r="G881" s="1"/>
  <c r="G896" s="1"/>
  <c r="G911" s="1"/>
  <c r="K683"/>
  <c r="S683" s="1"/>
  <c r="AA683" s="1"/>
  <c r="G788"/>
  <c r="G802" s="1"/>
  <c r="G816" s="1"/>
  <c r="G832" s="1"/>
  <c r="G847" s="1"/>
  <c r="G862" s="1"/>
  <c r="G877" s="1"/>
  <c r="G892" s="1"/>
  <c r="G907" s="1"/>
  <c r="I1747"/>
  <c r="J1747"/>
  <c r="K1747"/>
  <c r="L1747"/>
  <c r="M1747"/>
  <c r="N1747"/>
  <c r="I1743"/>
  <c r="J1743"/>
  <c r="K1743"/>
  <c r="L1743"/>
  <c r="M1743"/>
  <c r="N1743"/>
  <c r="I1741"/>
  <c r="J1741"/>
  <c r="K1741"/>
  <c r="L1741"/>
  <c r="M1741"/>
  <c r="N1741"/>
  <c r="I1650"/>
  <c r="J1650"/>
  <c r="K1650"/>
  <c r="L1650"/>
  <c r="M1650"/>
  <c r="N1650"/>
  <c r="I1646"/>
  <c r="J1646"/>
  <c r="K1646"/>
  <c r="L1646"/>
  <c r="M1646"/>
  <c r="N1646"/>
  <c r="I1606"/>
  <c r="J1606"/>
  <c r="K1606"/>
  <c r="L1606"/>
  <c r="M1606"/>
  <c r="N1606"/>
  <c r="I1602"/>
  <c r="J1602"/>
  <c r="K1602"/>
  <c r="L1602"/>
  <c r="M1602"/>
  <c r="N1602"/>
  <c r="I1598"/>
  <c r="J1598"/>
  <c r="K1598"/>
  <c r="L1598"/>
  <c r="M1598"/>
  <c r="N1598"/>
  <c r="I1558"/>
  <c r="J1558"/>
  <c r="K1558"/>
  <c r="L1558"/>
  <c r="M1558"/>
  <c r="N1558"/>
  <c r="I1554"/>
  <c r="J1554"/>
  <c r="K1554"/>
  <c r="L1554"/>
  <c r="M1554"/>
  <c r="N1554"/>
  <c r="I1513"/>
  <c r="J1513"/>
  <c r="K1513"/>
  <c r="L1513"/>
  <c r="M1513"/>
  <c r="N1513"/>
  <c r="I1509"/>
  <c r="J1509"/>
  <c r="K1509"/>
  <c r="L1509"/>
  <c r="M1509"/>
  <c r="N1509"/>
  <c r="I1505"/>
  <c r="J1505"/>
  <c r="K1505"/>
  <c r="L1505"/>
  <c r="M1505"/>
  <c r="N1505"/>
  <c r="I673"/>
  <c r="J673"/>
  <c r="K673"/>
  <c r="L673"/>
  <c r="M673"/>
  <c r="N673"/>
  <c r="I669"/>
  <c r="J669"/>
  <c r="K669"/>
  <c r="L669"/>
  <c r="M669"/>
  <c r="N669"/>
  <c r="I606"/>
  <c r="J606"/>
  <c r="K606"/>
  <c r="L606"/>
  <c r="M606"/>
  <c r="N606"/>
  <c r="I579"/>
  <c r="J579"/>
  <c r="K579"/>
  <c r="L579"/>
  <c r="M579"/>
  <c r="N579"/>
  <c r="I571"/>
  <c r="J571"/>
  <c r="K571"/>
  <c r="L571"/>
  <c r="M571"/>
  <c r="N571"/>
  <c r="I540"/>
  <c r="J540"/>
  <c r="K540"/>
  <c r="L540"/>
  <c r="M540"/>
  <c r="N540"/>
  <c r="I513"/>
  <c r="J513"/>
  <c r="K513"/>
  <c r="L513"/>
  <c r="M513"/>
  <c r="N513"/>
  <c r="I505"/>
  <c r="J505"/>
  <c r="K505"/>
  <c r="L505"/>
  <c r="M505"/>
  <c r="N505"/>
  <c r="I1700"/>
  <c r="J1700"/>
  <c r="K1700"/>
  <c r="L1700"/>
  <c r="M1700"/>
  <c r="N1700"/>
  <c r="I1696"/>
  <c r="J1696"/>
  <c r="K1696"/>
  <c r="L1696"/>
  <c r="M1696"/>
  <c r="N1696"/>
  <c r="I1692"/>
  <c r="J1692"/>
  <c r="K1692"/>
  <c r="L1692"/>
  <c r="M1692"/>
  <c r="N1692"/>
  <c r="I1550"/>
  <c r="J1550"/>
  <c r="K1550"/>
  <c r="L1550"/>
  <c r="M1550"/>
  <c r="N1550"/>
  <c r="I1746"/>
  <c r="J1746"/>
  <c r="K1746"/>
  <c r="L1746"/>
  <c r="M1746"/>
  <c r="N1746"/>
  <c r="I1742"/>
  <c r="J1742"/>
  <c r="K1742"/>
  <c r="L1742"/>
  <c r="M1742"/>
  <c r="N1742"/>
  <c r="I674"/>
  <c r="J674"/>
  <c r="K674"/>
  <c r="L674"/>
  <c r="M674"/>
  <c r="N674"/>
  <c r="I670"/>
  <c r="J670"/>
  <c r="K670"/>
  <c r="L670"/>
  <c r="M670"/>
  <c r="N670"/>
  <c r="I644"/>
  <c r="J644"/>
  <c r="K644"/>
  <c r="L644"/>
  <c r="M644"/>
  <c r="N644"/>
  <c r="I640"/>
  <c r="J640"/>
  <c r="K640"/>
  <c r="L640"/>
  <c r="M640"/>
  <c r="N640"/>
  <c r="I636"/>
  <c r="J636"/>
  <c r="K636"/>
  <c r="L636"/>
  <c r="M636"/>
  <c r="N636"/>
  <c r="I608"/>
  <c r="J608"/>
  <c r="K608"/>
  <c r="L608"/>
  <c r="M608"/>
  <c r="N608"/>
  <c r="I577"/>
  <c r="J577"/>
  <c r="K577"/>
  <c r="L577"/>
  <c r="M577"/>
  <c r="N577"/>
  <c r="I542"/>
  <c r="J542"/>
  <c r="K542"/>
  <c r="L542"/>
  <c r="M542"/>
  <c r="N542"/>
  <c r="I511"/>
  <c r="J511"/>
  <c r="K511"/>
  <c r="L511"/>
  <c r="M511"/>
  <c r="N511"/>
  <c r="I66"/>
  <c r="J66"/>
  <c r="K66"/>
  <c r="L66"/>
  <c r="M66"/>
  <c r="N66"/>
  <c r="I62"/>
  <c r="J62"/>
  <c r="K62"/>
  <c r="L62"/>
  <c r="M62"/>
  <c r="N62"/>
  <c r="I58"/>
  <c r="J58"/>
  <c r="K58"/>
  <c r="L58"/>
  <c r="M58"/>
  <c r="N58"/>
  <c r="U1204"/>
  <c r="L1251"/>
  <c r="I609"/>
  <c r="J609"/>
  <c r="K609"/>
  <c r="L609"/>
  <c r="M609"/>
  <c r="N609"/>
  <c r="I580"/>
  <c r="J580"/>
  <c r="K580"/>
  <c r="L580"/>
  <c r="M580"/>
  <c r="N580"/>
  <c r="I574"/>
  <c r="J574"/>
  <c r="K574"/>
  <c r="L574"/>
  <c r="M574"/>
  <c r="N574"/>
  <c r="I543"/>
  <c r="J543"/>
  <c r="K543"/>
  <c r="L543"/>
  <c r="M543"/>
  <c r="N543"/>
  <c r="I510"/>
  <c r="J510"/>
  <c r="K510"/>
  <c r="L510"/>
  <c r="M510"/>
  <c r="N510"/>
  <c r="I481"/>
  <c r="J481"/>
  <c r="K481"/>
  <c r="L481"/>
  <c r="M481"/>
  <c r="N481"/>
  <c r="I479"/>
  <c r="J479"/>
  <c r="K479"/>
  <c r="L479"/>
  <c r="M479"/>
  <c r="N479"/>
  <c r="I477"/>
  <c r="J477"/>
  <c r="K477"/>
  <c r="L477"/>
  <c r="M477"/>
  <c r="N477"/>
  <c r="I475"/>
  <c r="J475"/>
  <c r="K475"/>
  <c r="L475"/>
  <c r="M475"/>
  <c r="N475"/>
  <c r="I473"/>
  <c r="J473"/>
  <c r="K473"/>
  <c r="L473"/>
  <c r="M473"/>
  <c r="N473"/>
  <c r="I471"/>
  <c r="J471"/>
  <c r="K471"/>
  <c r="L471"/>
  <c r="M471"/>
  <c r="N471"/>
  <c r="I387"/>
  <c r="J387"/>
  <c r="K387"/>
  <c r="L387"/>
  <c r="M387"/>
  <c r="N387"/>
  <c r="I385"/>
  <c r="J385"/>
  <c r="K385"/>
  <c r="L385"/>
  <c r="M385"/>
  <c r="N385"/>
  <c r="I383"/>
  <c r="J383"/>
  <c r="K383"/>
  <c r="L383"/>
  <c r="M383"/>
  <c r="N383"/>
  <c r="I381"/>
  <c r="J381"/>
  <c r="K381"/>
  <c r="L381"/>
  <c r="M381"/>
  <c r="N381"/>
  <c r="I379"/>
  <c r="J379"/>
  <c r="K379"/>
  <c r="L379"/>
  <c r="M379"/>
  <c r="N379"/>
  <c r="I377"/>
  <c r="J377"/>
  <c r="K377"/>
  <c r="L377"/>
  <c r="M377"/>
  <c r="N377"/>
  <c r="I339"/>
  <c r="J339"/>
  <c r="K339"/>
  <c r="L339"/>
  <c r="M339"/>
  <c r="N339"/>
  <c r="I337"/>
  <c r="J337"/>
  <c r="K337"/>
  <c r="L337"/>
  <c r="M337"/>
  <c r="N337"/>
  <c r="I335"/>
  <c r="J335"/>
  <c r="K335"/>
  <c r="L335"/>
  <c r="M335"/>
  <c r="N335"/>
  <c r="I333"/>
  <c r="J333"/>
  <c r="K333"/>
  <c r="L333"/>
  <c r="M333"/>
  <c r="N333"/>
  <c r="I331"/>
  <c r="J331"/>
  <c r="K331"/>
  <c r="L331"/>
  <c r="M331"/>
  <c r="N331"/>
  <c r="I64"/>
  <c r="J64"/>
  <c r="K64"/>
  <c r="L64"/>
  <c r="M64"/>
  <c r="N64"/>
  <c r="I60"/>
  <c r="J60"/>
  <c r="K60"/>
  <c r="L60"/>
  <c r="M60"/>
  <c r="N60"/>
  <c r="L1533"/>
  <c r="U1486"/>
  <c r="I645"/>
  <c r="J645"/>
  <c r="K645"/>
  <c r="L645"/>
  <c r="M645"/>
  <c r="N645"/>
  <c r="I641"/>
  <c r="J641"/>
  <c r="K641"/>
  <c r="L641"/>
  <c r="M641"/>
  <c r="N641"/>
  <c r="I637"/>
  <c r="J637"/>
  <c r="K637"/>
  <c r="L637"/>
  <c r="M637"/>
  <c r="N637"/>
  <c r="I611"/>
  <c r="J611"/>
  <c r="K611"/>
  <c r="L611"/>
  <c r="M611"/>
  <c r="N611"/>
  <c r="I603"/>
  <c r="J603"/>
  <c r="K603"/>
  <c r="L603"/>
  <c r="M603"/>
  <c r="N603"/>
  <c r="I576"/>
  <c r="J576"/>
  <c r="K576"/>
  <c r="L576"/>
  <c r="M576"/>
  <c r="N576"/>
  <c r="I570"/>
  <c r="J570"/>
  <c r="K570"/>
  <c r="L570"/>
  <c r="M570"/>
  <c r="N570"/>
  <c r="I545"/>
  <c r="J545"/>
  <c r="K545"/>
  <c r="L545"/>
  <c r="M545"/>
  <c r="N545"/>
  <c r="I537"/>
  <c r="J537"/>
  <c r="K537"/>
  <c r="L537"/>
  <c r="M537"/>
  <c r="N537"/>
  <c r="I508"/>
  <c r="J508"/>
  <c r="K508"/>
  <c r="L508"/>
  <c r="M508"/>
  <c r="N508"/>
  <c r="I293"/>
  <c r="J293"/>
  <c r="K293"/>
  <c r="L293"/>
  <c r="M293"/>
  <c r="N293"/>
  <c r="I291"/>
  <c r="J291"/>
  <c r="K291"/>
  <c r="L291"/>
  <c r="M291"/>
  <c r="N291"/>
  <c r="I289"/>
  <c r="J289"/>
  <c r="K289"/>
  <c r="L289"/>
  <c r="M289"/>
  <c r="N289"/>
  <c r="I287"/>
  <c r="J287"/>
  <c r="K287"/>
  <c r="L287"/>
  <c r="M287"/>
  <c r="N287"/>
  <c r="I285"/>
  <c r="J285"/>
  <c r="K285"/>
  <c r="L285"/>
  <c r="M285"/>
  <c r="N285"/>
  <c r="I283"/>
  <c r="J283"/>
  <c r="K283"/>
  <c r="L283"/>
  <c r="M283"/>
  <c r="N283"/>
  <c r="I245"/>
  <c r="J245"/>
  <c r="K245"/>
  <c r="L245"/>
  <c r="M245"/>
  <c r="N245"/>
  <c r="I243"/>
  <c r="J243"/>
  <c r="K243"/>
  <c r="L243"/>
  <c r="M243"/>
  <c r="N243"/>
  <c r="I241"/>
  <c r="J241"/>
  <c r="K241"/>
  <c r="L241"/>
  <c r="M241"/>
  <c r="N241"/>
  <c r="I239"/>
  <c r="J239"/>
  <c r="K239"/>
  <c r="L239"/>
  <c r="M239"/>
  <c r="N239"/>
  <c r="I237"/>
  <c r="J237"/>
  <c r="K237"/>
  <c r="L237"/>
  <c r="M237"/>
  <c r="N237"/>
  <c r="I1551"/>
  <c r="J1551"/>
  <c r="K1551"/>
  <c r="L1551"/>
  <c r="M1551"/>
  <c r="N1551"/>
  <c r="I1506"/>
  <c r="J1506"/>
  <c r="K1506"/>
  <c r="L1506"/>
  <c r="M1506"/>
  <c r="N1506"/>
  <c r="I1510"/>
  <c r="J1510"/>
  <c r="K1510"/>
  <c r="L1510"/>
  <c r="M1510"/>
  <c r="N1510"/>
  <c r="I1555"/>
  <c r="J1555"/>
  <c r="K1555"/>
  <c r="L1555"/>
  <c r="M1555"/>
  <c r="N1555"/>
  <c r="I1559"/>
  <c r="J1559"/>
  <c r="K1559"/>
  <c r="L1559"/>
  <c r="M1559"/>
  <c r="N1559"/>
  <c r="I1599"/>
  <c r="J1599"/>
  <c r="K1599"/>
  <c r="L1599"/>
  <c r="M1599"/>
  <c r="N1599"/>
  <c r="I1603"/>
  <c r="J1603"/>
  <c r="K1603"/>
  <c r="L1603"/>
  <c r="M1603"/>
  <c r="N1603"/>
  <c r="I1607"/>
  <c r="J1607"/>
  <c r="K1607"/>
  <c r="L1607"/>
  <c r="M1607"/>
  <c r="N1607"/>
  <c r="I1647"/>
  <c r="J1647"/>
  <c r="K1647"/>
  <c r="L1647"/>
  <c r="M1647"/>
  <c r="N1647"/>
  <c r="I1651"/>
  <c r="J1651"/>
  <c r="K1651"/>
  <c r="L1651"/>
  <c r="M1651"/>
  <c r="N1651"/>
  <c r="I1740"/>
  <c r="J1740"/>
  <c r="K1740"/>
  <c r="L1740"/>
  <c r="M1740"/>
  <c r="N1740"/>
  <c r="I480"/>
  <c r="J480"/>
  <c r="K480"/>
  <c r="L480"/>
  <c r="M480"/>
  <c r="N480"/>
  <c r="I378"/>
  <c r="J378"/>
  <c r="K378"/>
  <c r="L378"/>
  <c r="M378"/>
  <c r="N378"/>
  <c r="I290"/>
  <c r="J290"/>
  <c r="K290"/>
  <c r="L290"/>
  <c r="M290"/>
  <c r="N290"/>
  <c r="I238"/>
  <c r="J238"/>
  <c r="K238"/>
  <c r="L238"/>
  <c r="M238"/>
  <c r="N238"/>
  <c r="I425"/>
  <c r="J425"/>
  <c r="K425"/>
  <c r="L425"/>
  <c r="M425"/>
  <c r="N425"/>
  <c r="I97"/>
  <c r="J97"/>
  <c r="K97"/>
  <c r="L97"/>
  <c r="M97"/>
  <c r="N97"/>
  <c r="I93"/>
  <c r="J93"/>
  <c r="K93"/>
  <c r="L93"/>
  <c r="M93"/>
  <c r="N93"/>
  <c r="I199"/>
  <c r="J199"/>
  <c r="K199"/>
  <c r="L199"/>
  <c r="M199"/>
  <c r="N199"/>
  <c r="I197"/>
  <c r="J197"/>
  <c r="K197"/>
  <c r="L197"/>
  <c r="M197"/>
  <c r="N197"/>
  <c r="I195"/>
  <c r="J195"/>
  <c r="K195"/>
  <c r="L195"/>
  <c r="M195"/>
  <c r="N195"/>
  <c r="I193"/>
  <c r="J193"/>
  <c r="K193"/>
  <c r="L193"/>
  <c r="M193"/>
  <c r="N193"/>
  <c r="I191"/>
  <c r="J191"/>
  <c r="K191"/>
  <c r="L191"/>
  <c r="M191"/>
  <c r="N191"/>
  <c r="I189"/>
  <c r="J189"/>
  <c r="K189"/>
  <c r="L189"/>
  <c r="M189"/>
  <c r="N189"/>
  <c r="I65"/>
  <c r="J65"/>
  <c r="K65"/>
  <c r="L65"/>
  <c r="M65"/>
  <c r="N65"/>
  <c r="I63"/>
  <c r="J63"/>
  <c r="K63"/>
  <c r="L63"/>
  <c r="M63"/>
  <c r="N63"/>
  <c r="I61"/>
  <c r="J61"/>
  <c r="K61"/>
  <c r="L61"/>
  <c r="M61"/>
  <c r="N61"/>
  <c r="I59"/>
  <c r="J59"/>
  <c r="K59"/>
  <c r="L59"/>
  <c r="M59"/>
  <c r="N59"/>
  <c r="I57"/>
  <c r="J57"/>
  <c r="K57"/>
  <c r="L57"/>
  <c r="M57"/>
  <c r="N57"/>
  <c r="I1693"/>
  <c r="J1693"/>
  <c r="K1693"/>
  <c r="L1693"/>
  <c r="M1693"/>
  <c r="N1693"/>
  <c r="I1697"/>
  <c r="J1697"/>
  <c r="K1697"/>
  <c r="L1697"/>
  <c r="M1697"/>
  <c r="N1697"/>
  <c r="I1701"/>
  <c r="J1701"/>
  <c r="K1701"/>
  <c r="L1701"/>
  <c r="M1701"/>
  <c r="N1701"/>
  <c r="I431"/>
  <c r="J431"/>
  <c r="K431"/>
  <c r="L431"/>
  <c r="M431"/>
  <c r="N431"/>
  <c r="I427"/>
  <c r="J427"/>
  <c r="K427"/>
  <c r="L427"/>
  <c r="M427"/>
  <c r="N427"/>
  <c r="I382"/>
  <c r="J382"/>
  <c r="K382"/>
  <c r="L382"/>
  <c r="M382"/>
  <c r="N382"/>
  <c r="I330"/>
  <c r="J330"/>
  <c r="K330"/>
  <c r="L330"/>
  <c r="M330"/>
  <c r="N330"/>
  <c r="I242"/>
  <c r="J242"/>
  <c r="K242"/>
  <c r="L242"/>
  <c r="M242"/>
  <c r="N242"/>
  <c r="I190"/>
  <c r="J190"/>
  <c r="K190"/>
  <c r="L190"/>
  <c r="M190"/>
  <c r="N190"/>
  <c r="I429"/>
  <c r="J429"/>
  <c r="K429"/>
  <c r="L429"/>
  <c r="M429"/>
  <c r="N429"/>
  <c r="I99"/>
  <c r="J99"/>
  <c r="K99"/>
  <c r="L99"/>
  <c r="M99"/>
  <c r="N99"/>
  <c r="I91"/>
  <c r="J91"/>
  <c r="K91"/>
  <c r="L91"/>
  <c r="M91"/>
  <c r="N91"/>
  <c r="AA2038"/>
  <c r="AA2052" s="1"/>
  <c r="AA2066"/>
  <c r="AA2080" s="1"/>
  <c r="AA2087" s="1"/>
  <c r="AA2094" s="1"/>
  <c r="AA2115" s="1"/>
  <c r="AA2129" s="1"/>
  <c r="AA2143" s="1"/>
  <c r="AA2157" s="1"/>
  <c r="M1204"/>
  <c r="V7"/>
  <c r="M1486"/>
  <c r="M922"/>
  <c r="Q1638"/>
  <c r="R1638"/>
  <c r="R2038"/>
  <c r="R2052" s="1"/>
  <c r="R2066"/>
  <c r="R2080" s="1"/>
  <c r="R2087" s="1"/>
  <c r="R2094" s="1"/>
  <c r="R2115" s="1"/>
  <c r="R2129" s="1"/>
  <c r="R2143" s="1"/>
  <c r="R2157" s="1"/>
  <c r="H683"/>
  <c r="G793"/>
  <c r="G807" s="1"/>
  <c r="G821" s="1"/>
  <c r="G837" s="1"/>
  <c r="G852" s="1"/>
  <c r="G867" s="1"/>
  <c r="G882" s="1"/>
  <c r="G897" s="1"/>
  <c r="G912" s="1"/>
  <c r="G941"/>
  <c r="G955" s="1"/>
  <c r="G925"/>
  <c r="G1174"/>
  <c r="G1188" s="1"/>
  <c r="G1158"/>
  <c r="G1231"/>
  <c r="G1245" s="1"/>
  <c r="G1215"/>
  <c r="K407"/>
  <c r="T407" s="1"/>
  <c r="H437"/>
  <c r="H470" s="1"/>
  <c r="P1747"/>
  <c r="P1745"/>
  <c r="P1743"/>
  <c r="P1741"/>
  <c r="P1739"/>
  <c r="P1700"/>
  <c r="P1698"/>
  <c r="P1696"/>
  <c r="P1694"/>
  <c r="P1692"/>
  <c r="P1654"/>
  <c r="P1652"/>
  <c r="P1650"/>
  <c r="P1648"/>
  <c r="P1646"/>
  <c r="P1644"/>
  <c r="P1606"/>
  <c r="P1604"/>
  <c r="P1602"/>
  <c r="P1600"/>
  <c r="P1598"/>
  <c r="P1560"/>
  <c r="P1558"/>
  <c r="P1556"/>
  <c r="P1554"/>
  <c r="P1552"/>
  <c r="P1550"/>
  <c r="P1767"/>
  <c r="P1782" s="1"/>
  <c r="P1797" s="1"/>
  <c r="P1812" s="1"/>
  <c r="P1827" s="1"/>
  <c r="P1842" s="1"/>
  <c r="P1858" s="1"/>
  <c r="P1873" s="1"/>
  <c r="P1888" s="1"/>
  <c r="P1903" s="1"/>
  <c r="P1918" s="1"/>
  <c r="P1933" s="1"/>
  <c r="P1949" s="1"/>
  <c r="P1964" s="1"/>
  <c r="P1979" s="1"/>
  <c r="P1994" s="1"/>
  <c r="P2009" s="1"/>
  <c r="P2024" s="1"/>
  <c r="P1748"/>
  <c r="P1746"/>
  <c r="P1744"/>
  <c r="P1742"/>
  <c r="P1740"/>
  <c r="P1738"/>
  <c r="P1701"/>
  <c r="P1699"/>
  <c r="P1697"/>
  <c r="P1695"/>
  <c r="P1693"/>
  <c r="P1691"/>
  <c r="P1653"/>
  <c r="P1651"/>
  <c r="P1649"/>
  <c r="P1647"/>
  <c r="P1645"/>
  <c r="P1607"/>
  <c r="P1605"/>
  <c r="P1603"/>
  <c r="P1601"/>
  <c r="P1599"/>
  <c r="P1597"/>
  <c r="P1559"/>
  <c r="P1557"/>
  <c r="P1555"/>
  <c r="P1553"/>
  <c r="P1551"/>
  <c r="P1513"/>
  <c r="P1511"/>
  <c r="P1509"/>
  <c r="P1507"/>
  <c r="P1510"/>
  <c r="P1505"/>
  <c r="P1503"/>
  <c r="P1512"/>
  <c r="P1508"/>
  <c r="P1506"/>
  <c r="P1504"/>
  <c r="P679"/>
  <c r="L248" i="223" s="1"/>
  <c r="P677" i="221"/>
  <c r="P675"/>
  <c r="P673"/>
  <c r="P671"/>
  <c r="P669"/>
  <c r="P678"/>
  <c r="P676"/>
  <c r="P674"/>
  <c r="P672"/>
  <c r="P670"/>
  <c r="P646"/>
  <c r="P644"/>
  <c r="P642"/>
  <c r="P640"/>
  <c r="P638"/>
  <c r="P636"/>
  <c r="P613"/>
  <c r="P611"/>
  <c r="P609"/>
  <c r="P607"/>
  <c r="P605"/>
  <c r="P603"/>
  <c r="P580"/>
  <c r="P578"/>
  <c r="P576"/>
  <c r="P574"/>
  <c r="P572"/>
  <c r="P570"/>
  <c r="P547"/>
  <c r="P545"/>
  <c r="P543"/>
  <c r="P541"/>
  <c r="P539"/>
  <c r="P537"/>
  <c r="P514"/>
  <c r="P512"/>
  <c r="P510"/>
  <c r="P508"/>
  <c r="P506"/>
  <c r="P504"/>
  <c r="P481"/>
  <c r="P645"/>
  <c r="P641"/>
  <c r="P637"/>
  <c r="P612"/>
  <c r="P608"/>
  <c r="P604"/>
  <c r="P579"/>
  <c r="P575"/>
  <c r="P571"/>
  <c r="P546"/>
  <c r="P542"/>
  <c r="P538"/>
  <c r="P513"/>
  <c r="P509"/>
  <c r="P505"/>
  <c r="P479"/>
  <c r="P477"/>
  <c r="P475"/>
  <c r="P473"/>
  <c r="P471"/>
  <c r="P434"/>
  <c r="P432"/>
  <c r="P430"/>
  <c r="P428"/>
  <c r="P426"/>
  <c r="P424"/>
  <c r="P387"/>
  <c r="P385"/>
  <c r="P383"/>
  <c r="P381"/>
  <c r="P379"/>
  <c r="P377"/>
  <c r="P339"/>
  <c r="P337"/>
  <c r="P335"/>
  <c r="P333"/>
  <c r="P331"/>
  <c r="P293"/>
  <c r="P291"/>
  <c r="P289"/>
  <c r="P287"/>
  <c r="P285"/>
  <c r="P283"/>
  <c r="P245"/>
  <c r="P243"/>
  <c r="P241"/>
  <c r="P239"/>
  <c r="P237"/>
  <c r="P199"/>
  <c r="P197"/>
  <c r="P195"/>
  <c r="P193"/>
  <c r="P191"/>
  <c r="P189"/>
  <c r="P100"/>
  <c r="P98"/>
  <c r="P96"/>
  <c r="P94"/>
  <c r="P92"/>
  <c r="P90"/>
  <c r="P67"/>
  <c r="P66"/>
  <c r="P64"/>
  <c r="P62"/>
  <c r="P60"/>
  <c r="P58"/>
  <c r="P56"/>
  <c r="P89" s="1"/>
  <c r="P122" s="1"/>
  <c r="P155" s="1"/>
  <c r="P188" s="1"/>
  <c r="P202" s="1"/>
  <c r="P235" s="1"/>
  <c r="P249" s="1"/>
  <c r="P282" s="1"/>
  <c r="P296" s="1"/>
  <c r="P329" s="1"/>
  <c r="P343" s="1"/>
  <c r="P376" s="1"/>
  <c r="P390" s="1"/>
  <c r="P423" s="1"/>
  <c r="P437" s="1"/>
  <c r="P470" s="1"/>
  <c r="P503" s="1"/>
  <c r="P536" s="1"/>
  <c r="P569" s="1"/>
  <c r="P602" s="1"/>
  <c r="P635" s="1"/>
  <c r="P668" s="1"/>
  <c r="P786" s="1"/>
  <c r="P800" s="1"/>
  <c r="P814" s="1"/>
  <c r="P830" s="1"/>
  <c r="P845" s="1"/>
  <c r="P860" s="1"/>
  <c r="P875" s="1"/>
  <c r="P890" s="1"/>
  <c r="P905" s="1"/>
  <c r="P938" s="1"/>
  <c r="P952" s="1"/>
  <c r="P985" s="1"/>
  <c r="P999" s="1"/>
  <c r="P1032" s="1"/>
  <c r="P1046" s="1"/>
  <c r="P1079" s="1"/>
  <c r="P1093" s="1"/>
  <c r="P1126" s="1"/>
  <c r="P1140" s="1"/>
  <c r="P1173" s="1"/>
  <c r="P1187" s="1"/>
  <c r="P1220" s="1"/>
  <c r="P1234" s="1"/>
  <c r="P1267" s="1"/>
  <c r="P1281" s="1"/>
  <c r="P1314" s="1"/>
  <c r="P1328" s="1"/>
  <c r="P1361" s="1"/>
  <c r="P1375" s="1"/>
  <c r="P1408" s="1"/>
  <c r="P1422" s="1"/>
  <c r="P1455" s="1"/>
  <c r="P1469" s="1"/>
  <c r="P1502" s="1"/>
  <c r="P1516" s="1"/>
  <c r="P1549" s="1"/>
  <c r="P1563" s="1"/>
  <c r="P1596" s="1"/>
  <c r="P1610" s="1"/>
  <c r="P1643" s="1"/>
  <c r="P1657" s="1"/>
  <c r="P1690" s="1"/>
  <c r="P1704" s="1"/>
  <c r="P1737" s="1"/>
  <c r="P1751" s="1"/>
  <c r="P643"/>
  <c r="P639"/>
  <c r="P610"/>
  <c r="P606"/>
  <c r="P577"/>
  <c r="P573"/>
  <c r="P544"/>
  <c r="P540"/>
  <c r="P511"/>
  <c r="P507"/>
  <c r="P480"/>
  <c r="P478"/>
  <c r="P476"/>
  <c r="P474"/>
  <c r="P472"/>
  <c r="P433"/>
  <c r="P431"/>
  <c r="P429"/>
  <c r="P427"/>
  <c r="P425"/>
  <c r="P386"/>
  <c r="P384"/>
  <c r="P382"/>
  <c r="P380"/>
  <c r="P378"/>
  <c r="P340"/>
  <c r="P338"/>
  <c r="P336"/>
  <c r="P334"/>
  <c r="P332"/>
  <c r="P330"/>
  <c r="P292"/>
  <c r="P290"/>
  <c r="P288"/>
  <c r="P286"/>
  <c r="P284"/>
  <c r="P246"/>
  <c r="P244"/>
  <c r="P242"/>
  <c r="P240"/>
  <c r="P238"/>
  <c r="P236"/>
  <c r="P198"/>
  <c r="P196"/>
  <c r="P194"/>
  <c r="P192"/>
  <c r="P190"/>
  <c r="P99"/>
  <c r="P97"/>
  <c r="P95"/>
  <c r="P93"/>
  <c r="P91"/>
  <c r="P65"/>
  <c r="P63"/>
  <c r="P61"/>
  <c r="P59"/>
  <c r="P57"/>
  <c r="O2066"/>
  <c r="O2080" s="1"/>
  <c r="O2087" s="1"/>
  <c r="O2094" s="1"/>
  <c r="O2115" s="1"/>
  <c r="O2129" s="1"/>
  <c r="O2143" s="1"/>
  <c r="O2157" s="1"/>
  <c r="O2038"/>
  <c r="O2052" s="1"/>
  <c r="O243" i="220"/>
  <c r="J680" i="217"/>
  <c r="I680"/>
  <c r="G236" i="220"/>
  <c r="G305" s="1"/>
  <c r="Q2066" i="217"/>
  <c r="Q2080" s="1"/>
  <c r="Q2087" s="1"/>
  <c r="Q2094" s="1"/>
  <c r="Q2115" s="1"/>
  <c r="Q2129" s="1"/>
  <c r="Q2143" s="1"/>
  <c r="Q2157" s="1"/>
  <c r="Q2038"/>
  <c r="Q2052" s="1"/>
  <c r="T1797"/>
  <c r="T1812" s="1"/>
  <c r="T1827" s="1"/>
  <c r="T1842" s="1"/>
  <c r="T1858" s="1"/>
  <c r="T1873" s="1"/>
  <c r="T1888" s="1"/>
  <c r="T1903" s="1"/>
  <c r="T1918" s="1"/>
  <c r="T1933" s="1"/>
  <c r="T1949" s="1"/>
  <c r="R1797"/>
  <c r="R1812" s="1"/>
  <c r="R1827" s="1"/>
  <c r="R1842" s="1"/>
  <c r="R1858" s="1"/>
  <c r="R1873" s="1"/>
  <c r="R1888" s="1"/>
  <c r="R1903" s="1"/>
  <c r="R1918" s="1"/>
  <c r="R1933" s="1"/>
  <c r="R1949" s="1"/>
  <c r="J1797"/>
  <c r="J1812" s="1"/>
  <c r="J1827" s="1"/>
  <c r="J1842" s="1"/>
  <c r="J1858" s="1"/>
  <c r="J1873" s="1"/>
  <c r="J1888" s="1"/>
  <c r="J1903" s="1"/>
  <c r="J1918" s="1"/>
  <c r="J1933" s="1"/>
  <c r="J1949" s="1"/>
  <c r="H2066"/>
  <c r="H2080" s="1"/>
  <c r="H2087" s="1"/>
  <c r="H2094" s="1"/>
  <c r="H2115" s="1"/>
  <c r="H2129" s="1"/>
  <c r="H2143" s="1"/>
  <c r="H2157" s="1"/>
  <c r="H2038"/>
  <c r="H2052" s="1"/>
  <c r="L73"/>
  <c r="U73" s="1"/>
  <c r="Q122"/>
  <c r="Q155" s="1"/>
  <c r="Q188" s="1"/>
  <c r="K199"/>
  <c r="K197"/>
  <c r="K195"/>
  <c r="K193"/>
  <c r="K191"/>
  <c r="K189"/>
  <c r="K246"/>
  <c r="K244"/>
  <c r="K242"/>
  <c r="K240"/>
  <c r="K238"/>
  <c r="K236"/>
  <c r="K339"/>
  <c r="K337"/>
  <c r="K335"/>
  <c r="K333"/>
  <c r="K331"/>
  <c r="K340"/>
  <c r="K338"/>
  <c r="K336"/>
  <c r="K334"/>
  <c r="K332"/>
  <c r="K330"/>
  <c r="K433"/>
  <c r="K431"/>
  <c r="K429"/>
  <c r="K427"/>
  <c r="K425"/>
  <c r="K434"/>
  <c r="K432"/>
  <c r="K430"/>
  <c r="K428"/>
  <c r="K426"/>
  <c r="K424"/>
  <c r="K547"/>
  <c r="K545"/>
  <c r="K543"/>
  <c r="K541"/>
  <c r="K539"/>
  <c r="K537"/>
  <c r="K546"/>
  <c r="K544"/>
  <c r="K542"/>
  <c r="K540"/>
  <c r="K538"/>
  <c r="K613"/>
  <c r="K611"/>
  <c r="K609"/>
  <c r="K607"/>
  <c r="K605"/>
  <c r="K603"/>
  <c r="K612"/>
  <c r="K610"/>
  <c r="K608"/>
  <c r="K606"/>
  <c r="K604"/>
  <c r="K638"/>
  <c r="K642"/>
  <c r="K636"/>
  <c r="K1767"/>
  <c r="K1782" s="1"/>
  <c r="K679"/>
  <c r="K678"/>
  <c r="K677"/>
  <c r="K676"/>
  <c r="K675"/>
  <c r="K674"/>
  <c r="K673"/>
  <c r="K672"/>
  <c r="K671"/>
  <c r="K670"/>
  <c r="K669"/>
  <c r="K100"/>
  <c r="K99"/>
  <c r="K98"/>
  <c r="K97"/>
  <c r="K96"/>
  <c r="K95"/>
  <c r="K94"/>
  <c r="K93"/>
  <c r="K92"/>
  <c r="K91"/>
  <c r="K90"/>
  <c r="K67"/>
  <c r="K66"/>
  <c r="K65"/>
  <c r="K64"/>
  <c r="K63"/>
  <c r="K62"/>
  <c r="K61"/>
  <c r="K60"/>
  <c r="K59"/>
  <c r="K58"/>
  <c r="K57"/>
  <c r="K1747"/>
  <c r="K1739"/>
  <c r="K1743"/>
  <c r="K1744"/>
  <c r="K1700"/>
  <c r="K1692"/>
  <c r="K1691"/>
  <c r="K1606"/>
  <c r="K1605"/>
  <c r="K1601"/>
  <c r="K1597"/>
  <c r="K1604"/>
  <c r="K1607"/>
  <c r="K1603"/>
  <c r="K1599"/>
  <c r="K1600"/>
  <c r="K1602"/>
  <c r="K1598"/>
  <c r="K1503"/>
  <c r="K1505"/>
  <c r="K1507"/>
  <c r="K1509"/>
  <c r="K1511"/>
  <c r="K1513"/>
  <c r="K1504"/>
  <c r="K1506"/>
  <c r="K1508"/>
  <c r="K1510"/>
  <c r="K1512"/>
  <c r="K1748"/>
  <c r="K1741"/>
  <c r="K1745"/>
  <c r="K1738"/>
  <c r="K1742"/>
  <c r="K1746"/>
  <c r="K1740"/>
  <c r="K1697"/>
  <c r="K1699"/>
  <c r="K1701"/>
  <c r="K1695"/>
  <c r="K1698"/>
  <c r="K1696"/>
  <c r="K1694"/>
  <c r="K1693"/>
  <c r="K1651"/>
  <c r="K1647"/>
  <c r="K1648"/>
  <c r="K1653"/>
  <c r="K1649"/>
  <c r="K1645"/>
  <c r="K1652"/>
  <c r="K1646"/>
  <c r="K1654"/>
  <c r="K1644"/>
  <c r="K1650"/>
  <c r="K1559"/>
  <c r="K1555"/>
  <c r="K1551"/>
  <c r="K1550"/>
  <c r="K1558"/>
  <c r="K1556"/>
  <c r="K1554"/>
  <c r="K1552"/>
  <c r="K1557"/>
  <c r="K1553"/>
  <c r="K1560"/>
  <c r="K198"/>
  <c r="K196"/>
  <c r="K194"/>
  <c r="K192"/>
  <c r="K190"/>
  <c r="K245"/>
  <c r="K243"/>
  <c r="K241"/>
  <c r="K239"/>
  <c r="K237"/>
  <c r="K292"/>
  <c r="K290"/>
  <c r="K288"/>
  <c r="K286"/>
  <c r="K284"/>
  <c r="K293"/>
  <c r="K291"/>
  <c r="K289"/>
  <c r="K287"/>
  <c r="K285"/>
  <c r="K283"/>
  <c r="K386"/>
  <c r="K384"/>
  <c r="K382"/>
  <c r="K380"/>
  <c r="K378"/>
  <c r="K387"/>
  <c r="K385"/>
  <c r="K383"/>
  <c r="K381"/>
  <c r="K379"/>
  <c r="K377"/>
  <c r="K481"/>
  <c r="K479"/>
  <c r="K477"/>
  <c r="K475"/>
  <c r="K473"/>
  <c r="K471"/>
  <c r="K480"/>
  <c r="K478"/>
  <c r="K476"/>
  <c r="K474"/>
  <c r="K472"/>
  <c r="K514"/>
  <c r="K512"/>
  <c r="K510"/>
  <c r="K508"/>
  <c r="K506"/>
  <c r="K504"/>
  <c r="K513"/>
  <c r="K511"/>
  <c r="K509"/>
  <c r="K507"/>
  <c r="K505"/>
  <c r="K580"/>
  <c r="K578"/>
  <c r="K576"/>
  <c r="K574"/>
  <c r="K572"/>
  <c r="K570"/>
  <c r="K579"/>
  <c r="K577"/>
  <c r="K575"/>
  <c r="K573"/>
  <c r="K571"/>
  <c r="K645"/>
  <c r="K643"/>
  <c r="K641"/>
  <c r="K639"/>
  <c r="K637"/>
  <c r="K640"/>
  <c r="K646"/>
  <c r="K644"/>
  <c r="AA1964"/>
  <c r="AA1979" s="1"/>
  <c r="AA1994" s="1"/>
  <c r="AA2009" s="1"/>
  <c r="AA2024" s="1"/>
  <c r="I1964"/>
  <c r="I1979" s="1"/>
  <c r="I1994" s="1"/>
  <c r="I2009" s="1"/>
  <c r="I2024" s="1"/>
  <c r="U1016"/>
  <c r="L1063"/>
  <c r="G993"/>
  <c r="G1007" s="1"/>
  <c r="G977"/>
  <c r="G988"/>
  <c r="G1002" s="1"/>
  <c r="G972"/>
  <c r="K1063"/>
  <c r="T1016"/>
  <c r="G1027"/>
  <c r="G1043"/>
  <c r="G1057" s="1"/>
  <c r="T1486"/>
  <c r="K1533"/>
  <c r="Q797"/>
  <c r="J797"/>
  <c r="G944"/>
  <c r="G958" s="1"/>
  <c r="G928"/>
  <c r="G940"/>
  <c r="G954" s="1"/>
  <c r="G924"/>
  <c r="G945"/>
  <c r="G959" s="1"/>
  <c r="G929"/>
  <c r="G939"/>
  <c r="G953" s="1"/>
  <c r="G923"/>
  <c r="J89"/>
  <c r="J122" s="1"/>
  <c r="J155" s="1"/>
  <c r="J188" s="1"/>
  <c r="J202" s="1"/>
  <c r="J235" s="1"/>
  <c r="J249" s="1"/>
  <c r="J282" s="1"/>
  <c r="J296" s="1"/>
  <c r="J329" s="1"/>
  <c r="J343" s="1"/>
  <c r="J376" s="1"/>
  <c r="J390" s="1"/>
  <c r="J423" s="1"/>
  <c r="J437" s="1"/>
  <c r="J470" s="1"/>
  <c r="J503" s="1"/>
  <c r="J536" s="1"/>
  <c r="J569" s="1"/>
  <c r="J602" s="1"/>
  <c r="J635" s="1"/>
  <c r="J668" s="1"/>
  <c r="J786" s="1"/>
  <c r="J800" s="1"/>
  <c r="J814" s="1"/>
  <c r="J830" s="1"/>
  <c r="J845" s="1"/>
  <c r="J860" s="1"/>
  <c r="J875" s="1"/>
  <c r="J890" s="1"/>
  <c r="J905" s="1"/>
  <c r="J938" s="1"/>
  <c r="J952" s="1"/>
  <c r="J985" s="1"/>
  <c r="J999" s="1"/>
  <c r="J1032" s="1"/>
  <c r="J1046" s="1"/>
  <c r="J1079" s="1"/>
  <c r="J1093" s="1"/>
  <c r="J1126" s="1"/>
  <c r="J1140" s="1"/>
  <c r="J1173" s="1"/>
  <c r="J1187" s="1"/>
  <c r="J1220" s="1"/>
  <c r="J1234" s="1"/>
  <c r="J1267" s="1"/>
  <c r="J1281" s="1"/>
  <c r="J1314" s="1"/>
  <c r="J1328" s="1"/>
  <c r="J1361" s="1"/>
  <c r="J1375" s="1"/>
  <c r="J1408" s="1"/>
  <c r="J1422" s="1"/>
  <c r="J1455" s="1"/>
  <c r="J1469" s="1"/>
  <c r="J1502" s="1"/>
  <c r="J1516" s="1"/>
  <c r="J1549" s="1"/>
  <c r="J1563" s="1"/>
  <c r="J1596" s="1"/>
  <c r="J1610" s="1"/>
  <c r="J1643" s="1"/>
  <c r="J1657" s="1"/>
  <c r="J1690" s="1"/>
  <c r="J1704" s="1"/>
  <c r="J1737" s="1"/>
  <c r="J1751" s="1"/>
  <c r="K56"/>
  <c r="L23"/>
  <c r="H188"/>
  <c r="P683"/>
  <c r="R511" i="221" l="1"/>
  <c r="J792" i="217"/>
  <c r="R546" i="221"/>
  <c r="S1743"/>
  <c r="R99"/>
  <c r="R95"/>
  <c r="R237"/>
  <c r="R1508"/>
  <c r="R1598"/>
  <c r="R197"/>
  <c r="R1559"/>
  <c r="R609"/>
  <c r="R91"/>
  <c r="R335"/>
  <c r="R543"/>
  <c r="R1645"/>
  <c r="R675"/>
  <c r="R793" s="1"/>
  <c r="R613"/>
  <c r="S193"/>
  <c r="R1558"/>
  <c r="S243"/>
  <c r="S60"/>
  <c r="H796" i="217"/>
  <c r="R429" i="221"/>
  <c r="J791" i="217"/>
  <c r="Q789"/>
  <c r="R59" i="221"/>
  <c r="I788" i="217"/>
  <c r="AA796"/>
  <c r="J788"/>
  <c r="R1744" i="221"/>
  <c r="S577"/>
  <c r="S1744"/>
  <c r="S1503"/>
  <c r="S1506"/>
  <c r="R1740"/>
  <c r="S431"/>
  <c r="S1740"/>
  <c r="R1699"/>
  <c r="S637"/>
  <c r="R1605"/>
  <c r="R605"/>
  <c r="R1748"/>
  <c r="R1650"/>
  <c r="R387"/>
  <c r="R245"/>
  <c r="R641"/>
  <c r="R646"/>
  <c r="I791" i="217"/>
  <c r="Q790"/>
  <c r="Q795"/>
  <c r="H792"/>
  <c r="Q791"/>
  <c r="I793"/>
  <c r="I787"/>
  <c r="AA790"/>
  <c r="Q788"/>
  <c r="H790"/>
  <c r="AA795"/>
  <c r="AA793"/>
  <c r="I794"/>
  <c r="J787"/>
  <c r="I789"/>
  <c r="I795"/>
  <c r="J794"/>
  <c r="AA789"/>
  <c r="H795"/>
  <c r="H787"/>
  <c r="H793"/>
  <c r="H789"/>
  <c r="AA794"/>
  <c r="H794"/>
  <c r="Q792"/>
  <c r="I796"/>
  <c r="J789"/>
  <c r="J795"/>
  <c r="U98"/>
  <c r="U607"/>
  <c r="U672"/>
  <c r="I790"/>
  <c r="J793"/>
  <c r="Q796"/>
  <c r="Q794"/>
  <c r="AA787"/>
  <c r="J790"/>
  <c r="R671" i="221"/>
  <c r="R789" s="1"/>
  <c r="I792" i="217"/>
  <c r="J796"/>
  <c r="AA788"/>
  <c r="Q793"/>
  <c r="H788"/>
  <c r="AA791"/>
  <c r="AA797"/>
  <c r="AA792"/>
  <c r="Q787"/>
  <c r="H791"/>
  <c r="H797"/>
  <c r="I797"/>
  <c r="U1767"/>
  <c r="U1782" s="1"/>
  <c r="U1797" s="1"/>
  <c r="U1812" s="1"/>
  <c r="U1827" s="1"/>
  <c r="U1842" s="1"/>
  <c r="U1858" s="1"/>
  <c r="U1873" s="1"/>
  <c r="U1888" s="1"/>
  <c r="U1903" s="1"/>
  <c r="U1918" s="1"/>
  <c r="U1933" s="1"/>
  <c r="U1949" s="1"/>
  <c r="S670" i="221"/>
  <c r="S643"/>
  <c r="S572"/>
  <c r="R383"/>
  <c r="R1509"/>
  <c r="R1701"/>
  <c r="R1646"/>
  <c r="R607"/>
  <c r="R285"/>
  <c r="S427"/>
  <c r="R1741"/>
  <c r="R1692"/>
  <c r="S538"/>
  <c r="R574"/>
  <c r="S1692"/>
  <c r="S607"/>
  <c r="R542"/>
  <c r="R1696"/>
  <c r="R433"/>
  <c r="R97"/>
  <c r="P243" i="220"/>
  <c r="S1551" i="221"/>
  <c r="R471"/>
  <c r="R57"/>
  <c r="R1557"/>
  <c r="S96"/>
  <c r="R572"/>
  <c r="R425"/>
  <c r="R672"/>
  <c r="R790" s="1"/>
  <c r="R100"/>
  <c r="R1505"/>
  <c r="R291"/>
  <c r="R669"/>
  <c r="R787" s="1"/>
  <c r="S63"/>
  <c r="R66"/>
  <c r="U64" i="217"/>
  <c r="R1648" i="221"/>
  <c r="R1700"/>
  <c r="S1505"/>
  <c r="R1691"/>
  <c r="R604"/>
  <c r="R1551"/>
  <c r="R189"/>
  <c r="R541"/>
  <c r="S1746"/>
  <c r="R1560"/>
  <c r="R579"/>
  <c r="S239"/>
  <c r="R1747"/>
  <c r="R1597"/>
  <c r="R1695"/>
  <c r="R514"/>
  <c r="S433"/>
  <c r="S1606"/>
  <c r="R1743"/>
  <c r="S1747"/>
  <c r="R475"/>
  <c r="R575"/>
  <c r="R1649"/>
  <c r="S1554"/>
  <c r="R379"/>
  <c r="R610"/>
  <c r="R339"/>
  <c r="R1513"/>
  <c r="R241"/>
  <c r="R612"/>
  <c r="R506"/>
  <c r="R638"/>
  <c r="R1603"/>
  <c r="S514"/>
  <c r="S604"/>
  <c r="S429"/>
  <c r="S1601"/>
  <c r="R642"/>
  <c r="S1700"/>
  <c r="R1602"/>
  <c r="S508"/>
  <c r="S1742"/>
  <c r="U56" i="217"/>
  <c r="U89" s="1"/>
  <c r="U122" s="1"/>
  <c r="U155" s="1"/>
  <c r="U188" s="1"/>
  <c r="U202" s="1"/>
  <c r="U235" s="1"/>
  <c r="U249" s="1"/>
  <c r="U282" s="1"/>
  <c r="U296" s="1"/>
  <c r="U329" s="1"/>
  <c r="U343" s="1"/>
  <c r="U376" s="1"/>
  <c r="U390" s="1"/>
  <c r="U423" s="1"/>
  <c r="U437" s="1"/>
  <c r="U470" s="1"/>
  <c r="U503" s="1"/>
  <c r="U536" s="1"/>
  <c r="U569" s="1"/>
  <c r="U602" s="1"/>
  <c r="U635" s="1"/>
  <c r="U668" s="1"/>
  <c r="U786" s="1"/>
  <c r="U800" s="1"/>
  <c r="U814" s="1"/>
  <c r="U830" s="1"/>
  <c r="U845" s="1"/>
  <c r="U860" s="1"/>
  <c r="U875" s="1"/>
  <c r="U890" s="1"/>
  <c r="U905" s="1"/>
  <c r="U938" s="1"/>
  <c r="U952" s="1"/>
  <c r="U985" s="1"/>
  <c r="U999" s="1"/>
  <c r="U1032" s="1"/>
  <c r="U1046" s="1"/>
  <c r="U1079" s="1"/>
  <c r="U1093" s="1"/>
  <c r="U1126" s="1"/>
  <c r="U1140" s="1"/>
  <c r="U1173" s="1"/>
  <c r="U1187" s="1"/>
  <c r="U1220" s="1"/>
  <c r="U1234" s="1"/>
  <c r="U1267" s="1"/>
  <c r="U1281" s="1"/>
  <c r="U1314" s="1"/>
  <c r="U1328" s="1"/>
  <c r="U1361" s="1"/>
  <c r="U1375" s="1"/>
  <c r="U1408" s="1"/>
  <c r="U1422" s="1"/>
  <c r="U1455" s="1"/>
  <c r="U1469" s="1"/>
  <c r="U1502" s="1"/>
  <c r="U1516" s="1"/>
  <c r="U1549" s="1"/>
  <c r="U1563" s="1"/>
  <c r="U1596" s="1"/>
  <c r="U1610" s="1"/>
  <c r="U1643" s="1"/>
  <c r="U1657" s="1"/>
  <c r="U1690" s="1"/>
  <c r="U1704" s="1"/>
  <c r="U1737" s="1"/>
  <c r="U1751" s="1"/>
  <c r="S425" i="221"/>
  <c r="S1748"/>
  <c r="S62"/>
  <c r="R571"/>
  <c r="U477" i="217"/>
  <c r="R1647" i="221"/>
  <c r="S645"/>
  <c r="R1693"/>
  <c r="R67"/>
  <c r="S1512"/>
  <c r="R479"/>
  <c r="R570"/>
  <c r="R1653"/>
  <c r="R580"/>
  <c r="R92"/>
  <c r="U57" i="217"/>
  <c r="U100"/>
  <c r="U1652"/>
  <c r="O794" i="221"/>
  <c r="U676" i="217"/>
  <c r="U808" s="1"/>
  <c r="R676" i="221"/>
  <c r="R794" s="1"/>
  <c r="S676"/>
  <c r="S794" s="1"/>
  <c r="S65"/>
  <c r="V23" i="217"/>
  <c r="V679" s="1"/>
  <c r="U678"/>
  <c r="U62"/>
  <c r="U541"/>
  <c r="U473"/>
  <c r="U481"/>
  <c r="R673" i="221"/>
  <c r="R791" s="1"/>
  <c r="U66" i="217"/>
  <c r="U94"/>
  <c r="U479"/>
  <c r="U1648"/>
  <c r="U58"/>
  <c r="S64" i="221"/>
  <c r="S100"/>
  <c r="U92" i="217"/>
  <c r="R93" i="221"/>
  <c r="S673"/>
  <c r="S791" s="1"/>
  <c r="S672"/>
  <c r="S790" s="1"/>
  <c r="U674" i="217"/>
  <c r="R679" i="221"/>
  <c r="N248" i="223" s="1"/>
  <c r="S678" i="221"/>
  <c r="R670"/>
  <c r="R788" s="1"/>
  <c r="U679" i="217"/>
  <c r="Q248" i="220" s="1"/>
  <c r="S677" i="221"/>
  <c r="S795" s="1"/>
  <c r="U1597" i="217"/>
  <c r="U1691"/>
  <c r="S1651" i="221"/>
  <c r="U332" i="217"/>
  <c r="U242"/>
  <c r="U1742"/>
  <c r="R505" i="221"/>
  <c r="U1604" i="217"/>
  <c r="U1646"/>
  <c r="U385"/>
  <c r="U428"/>
  <c r="U338"/>
  <c r="U285"/>
  <c r="U1557"/>
  <c r="U1747"/>
  <c r="U1511"/>
  <c r="U1744"/>
  <c r="R573" i="221"/>
  <c r="U286" i="217"/>
  <c r="U1746"/>
  <c r="U638"/>
  <c r="R1555" i="221"/>
  <c r="S574"/>
  <c r="S542"/>
  <c r="S245"/>
  <c r="S641"/>
  <c r="R1644"/>
  <c r="S642"/>
  <c r="R1698"/>
  <c r="R539"/>
  <c r="S639"/>
  <c r="R603"/>
  <c r="R480"/>
  <c r="R472"/>
  <c r="R246"/>
  <c r="R238"/>
  <c r="R283"/>
  <c r="R427"/>
  <c r="R430"/>
  <c r="R193"/>
  <c r="U383" i="217"/>
  <c r="U330"/>
  <c r="U293"/>
  <c r="U240"/>
  <c r="U1701"/>
  <c r="U1550"/>
  <c r="U1507"/>
  <c r="S544" i="221"/>
  <c r="R1697"/>
  <c r="S1556"/>
  <c r="S285"/>
  <c r="R431"/>
  <c r="S92"/>
  <c r="R63"/>
  <c r="R61"/>
  <c r="S679"/>
  <c r="O248" i="223" s="1"/>
  <c r="R1746" i="221"/>
  <c r="R98" i="217"/>
  <c r="R64" i="221"/>
  <c r="R65"/>
  <c r="R678"/>
  <c r="R796" s="1"/>
  <c r="R674"/>
  <c r="R792" s="1"/>
  <c r="S381"/>
  <c r="S1599"/>
  <c r="S1559"/>
  <c r="S573"/>
  <c r="R1552"/>
  <c r="R199"/>
  <c r="R1742"/>
  <c r="R337"/>
  <c r="S1644"/>
  <c r="R643"/>
  <c r="S1696"/>
  <c r="S1647"/>
  <c r="S1560"/>
  <c r="R1506"/>
  <c r="R287"/>
  <c r="S541"/>
  <c r="R1556"/>
  <c r="S197"/>
  <c r="S511"/>
  <c r="S1648"/>
  <c r="S337"/>
  <c r="S646"/>
  <c r="S505"/>
  <c r="S1701"/>
  <c r="R645"/>
  <c r="R191"/>
  <c r="S640"/>
  <c r="R540"/>
  <c r="R1507"/>
  <c r="R1738"/>
  <c r="R545"/>
  <c r="R1504"/>
  <c r="R476"/>
  <c r="R194"/>
  <c r="R608"/>
  <c r="R507"/>
  <c r="R242"/>
  <c r="R473"/>
  <c r="U195" i="217"/>
  <c r="U377"/>
  <c r="U340"/>
  <c r="U196"/>
  <c r="U1645"/>
  <c r="R381" i="221"/>
  <c r="R1652"/>
  <c r="R1510"/>
  <c r="R1607"/>
  <c r="S638"/>
  <c r="R1604"/>
  <c r="S289"/>
  <c r="R1651"/>
  <c r="R239"/>
  <c r="S293"/>
  <c r="S1693"/>
  <c r="R513"/>
  <c r="R508"/>
  <c r="S237"/>
  <c r="S1509"/>
  <c r="S1697"/>
  <c r="R1599"/>
  <c r="R481"/>
  <c r="R611"/>
  <c r="R1739"/>
  <c r="S510"/>
  <c r="U194" i="217"/>
  <c r="U1695"/>
  <c r="U1552"/>
  <c r="S1510" i="221"/>
  <c r="S1741"/>
  <c r="S1603"/>
  <c r="R243"/>
  <c r="S189"/>
  <c r="S241"/>
  <c r="S612"/>
  <c r="S331"/>
  <c r="R637"/>
  <c r="R1553"/>
  <c r="R1694"/>
  <c r="R547"/>
  <c r="R198"/>
  <c r="R190"/>
  <c r="U1700" i="217"/>
  <c r="R1600" i="221"/>
  <c r="R677"/>
  <c r="R795" s="1"/>
  <c r="S1607"/>
  <c r="S1555"/>
  <c r="S477"/>
  <c r="R333"/>
  <c r="R377"/>
  <c r="R385"/>
  <c r="R544"/>
  <c r="S1745"/>
  <c r="S333"/>
  <c r="S377"/>
  <c r="S385"/>
  <c r="S506"/>
  <c r="S1600"/>
  <c r="S1652"/>
  <c r="S606"/>
  <c r="R1550"/>
  <c r="S1511"/>
  <c r="R576"/>
  <c r="R537"/>
  <c r="R478"/>
  <c r="S474"/>
  <c r="R196"/>
  <c r="S192"/>
  <c r="S195"/>
  <c r="S244"/>
  <c r="R240"/>
  <c r="S236"/>
  <c r="R477"/>
  <c r="R293"/>
  <c r="R1745"/>
  <c r="R289"/>
  <c r="U645" i="217"/>
  <c r="U197"/>
  <c r="R96" i="221"/>
  <c r="U96" i="217"/>
  <c r="U1559"/>
  <c r="U67"/>
  <c r="U63"/>
  <c r="U670"/>
  <c r="U1508"/>
  <c r="U510"/>
  <c r="U1600"/>
  <c r="U539"/>
  <c r="U512"/>
  <c r="U386"/>
  <c r="U1741"/>
  <c r="U1553"/>
  <c r="U609"/>
  <c r="U574"/>
  <c r="U547"/>
  <c r="U504"/>
  <c r="U637"/>
  <c r="U288"/>
  <c r="U189"/>
  <c r="U610"/>
  <c r="U605"/>
  <c r="U613"/>
  <c r="U570"/>
  <c r="U578"/>
  <c r="U543"/>
  <c r="U508"/>
  <c r="U641"/>
  <c r="U431"/>
  <c r="U378"/>
  <c r="U333"/>
  <c r="U243"/>
  <c r="U193"/>
  <c r="U1748"/>
  <c r="U1745"/>
  <c r="U1506"/>
  <c r="R90"/>
  <c r="U673"/>
  <c r="U65"/>
  <c r="U60"/>
  <c r="U429"/>
  <c r="U671"/>
  <c r="U1693"/>
  <c r="U93"/>
  <c r="U1651"/>
  <c r="U1505"/>
  <c r="U604"/>
  <c r="U608"/>
  <c r="U612"/>
  <c r="U573"/>
  <c r="U577"/>
  <c r="U538"/>
  <c r="U542"/>
  <c r="U546"/>
  <c r="U507"/>
  <c r="U511"/>
  <c r="U427"/>
  <c r="U382"/>
  <c r="U337"/>
  <c r="U284"/>
  <c r="U292"/>
  <c r="U239"/>
  <c r="U1599"/>
  <c r="U1503"/>
  <c r="U474"/>
  <c r="U1696"/>
  <c r="U1598"/>
  <c r="U1510"/>
  <c r="U579"/>
  <c r="U505"/>
  <c r="U1699"/>
  <c r="U1647"/>
  <c r="U471"/>
  <c r="U434"/>
  <c r="U380"/>
  <c r="U291"/>
  <c r="U237"/>
  <c r="U480"/>
  <c r="U571"/>
  <c r="U576"/>
  <c r="U544"/>
  <c r="U513"/>
  <c r="U643"/>
  <c r="U426"/>
  <c r="U335"/>
  <c r="U283"/>
  <c r="U245"/>
  <c r="U472"/>
  <c r="U1743"/>
  <c r="U1698"/>
  <c r="U1558"/>
  <c r="U1607"/>
  <c r="U1509"/>
  <c r="U381"/>
  <c r="U336"/>
  <c r="U238"/>
  <c r="U246"/>
  <c r="U636"/>
  <c r="U644"/>
  <c r="U476"/>
  <c r="U192"/>
  <c r="U1650"/>
  <c r="U1551"/>
  <c r="U1602"/>
  <c r="U1556"/>
  <c r="R58" i="221"/>
  <c r="S58"/>
  <c r="T64" i="217"/>
  <c r="S64"/>
  <c r="R64"/>
  <c r="R59"/>
  <c r="T59"/>
  <c r="S59"/>
  <c r="U59"/>
  <c r="T424"/>
  <c r="S424"/>
  <c r="R424"/>
  <c r="U424"/>
  <c r="T432"/>
  <c r="S432"/>
  <c r="R432"/>
  <c r="U432"/>
  <c r="T379"/>
  <c r="S379"/>
  <c r="R379"/>
  <c r="U379"/>
  <c r="T387"/>
  <c r="S387"/>
  <c r="R387"/>
  <c r="U387"/>
  <c r="T334"/>
  <c r="S334"/>
  <c r="R334"/>
  <c r="T289"/>
  <c r="S289"/>
  <c r="R289"/>
  <c r="R236"/>
  <c r="T236"/>
  <c r="S236"/>
  <c r="U236"/>
  <c r="R244"/>
  <c r="T244"/>
  <c r="S244"/>
  <c r="U244"/>
  <c r="T670"/>
  <c r="T788" s="1"/>
  <c r="S670"/>
  <c r="S788" s="1"/>
  <c r="R670"/>
  <c r="R788" s="1"/>
  <c r="T190"/>
  <c r="S190"/>
  <c r="R190"/>
  <c r="U190"/>
  <c r="T198"/>
  <c r="S198"/>
  <c r="R198"/>
  <c r="U198"/>
  <c r="T1697"/>
  <c r="S1697"/>
  <c r="R1697"/>
  <c r="R1740"/>
  <c r="T1740"/>
  <c r="S1740"/>
  <c r="U1740"/>
  <c r="T1649"/>
  <c r="S1649"/>
  <c r="R1649"/>
  <c r="R1644"/>
  <c r="S1644"/>
  <c r="T1644"/>
  <c r="T1692"/>
  <c r="S1692"/>
  <c r="R1692"/>
  <c r="U1692"/>
  <c r="R1601"/>
  <c r="T1601"/>
  <c r="S1601"/>
  <c r="U1601"/>
  <c r="R1555"/>
  <c r="S1555"/>
  <c r="T1555"/>
  <c r="R1505"/>
  <c r="S1505"/>
  <c r="T1505"/>
  <c r="R1513"/>
  <c r="S1513"/>
  <c r="T1513"/>
  <c r="T96"/>
  <c r="S96"/>
  <c r="T58"/>
  <c r="R58"/>
  <c r="S58"/>
  <c r="R91"/>
  <c r="S91"/>
  <c r="T91"/>
  <c r="U91"/>
  <c r="R95"/>
  <c r="S95"/>
  <c r="T95"/>
  <c r="U95"/>
  <c r="R99"/>
  <c r="S99"/>
  <c r="T99"/>
  <c r="U99"/>
  <c r="R669"/>
  <c r="R801" s="1"/>
  <c r="T669"/>
  <c r="T801" s="1"/>
  <c r="S669"/>
  <c r="S801" s="1"/>
  <c r="U669"/>
  <c r="R430"/>
  <c r="T430"/>
  <c r="S430"/>
  <c r="U430"/>
  <c r="U334"/>
  <c r="U289"/>
  <c r="U1649"/>
  <c r="U1697"/>
  <c r="U1513"/>
  <c r="U1555"/>
  <c r="U1644"/>
  <c r="U90"/>
  <c r="R377"/>
  <c r="T377"/>
  <c r="S377"/>
  <c r="R385"/>
  <c r="T385"/>
  <c r="S385"/>
  <c r="R332"/>
  <c r="T332"/>
  <c r="S332"/>
  <c r="R340"/>
  <c r="T340"/>
  <c r="S340"/>
  <c r="R287"/>
  <c r="T287"/>
  <c r="S287"/>
  <c r="T242"/>
  <c r="S242"/>
  <c r="R242"/>
  <c r="R672"/>
  <c r="R790" s="1"/>
  <c r="T672"/>
  <c r="T804" s="1"/>
  <c r="S672"/>
  <c r="S790" s="1"/>
  <c r="R646"/>
  <c r="T646"/>
  <c r="S646"/>
  <c r="R606"/>
  <c r="S606"/>
  <c r="T606"/>
  <c r="R610"/>
  <c r="T610"/>
  <c r="S610"/>
  <c r="R603"/>
  <c r="S603"/>
  <c r="T603"/>
  <c r="R607"/>
  <c r="T607"/>
  <c r="S607"/>
  <c r="R611"/>
  <c r="S611"/>
  <c r="T611"/>
  <c r="R571"/>
  <c r="T571"/>
  <c r="S571"/>
  <c r="R575"/>
  <c r="S575"/>
  <c r="T575"/>
  <c r="R579"/>
  <c r="T579"/>
  <c r="S579"/>
  <c r="R572"/>
  <c r="S572"/>
  <c r="T572"/>
  <c r="R576"/>
  <c r="T576"/>
  <c r="S576"/>
  <c r="R580"/>
  <c r="S580"/>
  <c r="T580"/>
  <c r="R540"/>
  <c r="T540"/>
  <c r="S540"/>
  <c r="R544"/>
  <c r="S544"/>
  <c r="T544"/>
  <c r="R537"/>
  <c r="T537"/>
  <c r="S537"/>
  <c r="R541"/>
  <c r="S541"/>
  <c r="T541"/>
  <c r="R545"/>
  <c r="T545"/>
  <c r="S545"/>
  <c r="R505"/>
  <c r="S505"/>
  <c r="T505"/>
  <c r="R509"/>
  <c r="T509"/>
  <c r="S509"/>
  <c r="R513"/>
  <c r="S513"/>
  <c r="T513"/>
  <c r="R506"/>
  <c r="T506"/>
  <c r="S506"/>
  <c r="R510"/>
  <c r="S510"/>
  <c r="T510"/>
  <c r="R514"/>
  <c r="T514"/>
  <c r="S514"/>
  <c r="R196"/>
  <c r="S196"/>
  <c r="T196"/>
  <c r="T1654"/>
  <c r="S1654"/>
  <c r="R1654"/>
  <c r="R1653"/>
  <c r="T1653"/>
  <c r="S1653"/>
  <c r="R1600"/>
  <c r="S1600"/>
  <c r="T1600"/>
  <c r="R1700"/>
  <c r="S1700"/>
  <c r="T1700"/>
  <c r="T1605"/>
  <c r="S1605"/>
  <c r="R1605"/>
  <c r="T1559"/>
  <c r="S1559"/>
  <c r="R1559"/>
  <c r="T1503"/>
  <c r="S1503"/>
  <c r="R1503"/>
  <c r="T1511"/>
  <c r="S1511"/>
  <c r="R1511"/>
  <c r="T98"/>
  <c r="S98"/>
  <c r="S61"/>
  <c r="R61"/>
  <c r="T61"/>
  <c r="T66"/>
  <c r="R66"/>
  <c r="S66"/>
  <c r="R678"/>
  <c r="R796" s="1"/>
  <c r="T678"/>
  <c r="T796" s="1"/>
  <c r="S678"/>
  <c r="S796" s="1"/>
  <c r="R677"/>
  <c r="R795" s="1"/>
  <c r="T677"/>
  <c r="T809" s="1"/>
  <c r="S677"/>
  <c r="S795" s="1"/>
  <c r="T639"/>
  <c r="S639"/>
  <c r="R639"/>
  <c r="T643"/>
  <c r="S643"/>
  <c r="R643"/>
  <c r="T642"/>
  <c r="S642"/>
  <c r="R642"/>
  <c r="R474"/>
  <c r="S474"/>
  <c r="T474"/>
  <c r="R478"/>
  <c r="T478"/>
  <c r="S478"/>
  <c r="R471"/>
  <c r="S471"/>
  <c r="T471"/>
  <c r="R475"/>
  <c r="T475"/>
  <c r="S475"/>
  <c r="R479"/>
  <c r="S479"/>
  <c r="T479"/>
  <c r="R425"/>
  <c r="T425"/>
  <c r="S425"/>
  <c r="R429"/>
  <c r="S429"/>
  <c r="T429"/>
  <c r="R433"/>
  <c r="T433"/>
  <c r="S433"/>
  <c r="R380"/>
  <c r="T380"/>
  <c r="S380"/>
  <c r="R384"/>
  <c r="S384"/>
  <c r="T384"/>
  <c r="R331"/>
  <c r="S331"/>
  <c r="T331"/>
  <c r="R335"/>
  <c r="T335"/>
  <c r="S335"/>
  <c r="R339"/>
  <c r="S339"/>
  <c r="T339"/>
  <c r="R286"/>
  <c r="S286"/>
  <c r="T286"/>
  <c r="R290"/>
  <c r="T290"/>
  <c r="S290"/>
  <c r="R237"/>
  <c r="S237"/>
  <c r="T237"/>
  <c r="R241"/>
  <c r="T241"/>
  <c r="S241"/>
  <c r="R245"/>
  <c r="S245"/>
  <c r="T245"/>
  <c r="S675"/>
  <c r="S793" s="1"/>
  <c r="R675"/>
  <c r="R793" s="1"/>
  <c r="T675"/>
  <c r="T793" s="1"/>
  <c r="R640"/>
  <c r="T640"/>
  <c r="S640"/>
  <c r="T191"/>
  <c r="S191"/>
  <c r="R191"/>
  <c r="T195"/>
  <c r="S195"/>
  <c r="R195"/>
  <c r="T199"/>
  <c r="S199"/>
  <c r="R199"/>
  <c r="T1739"/>
  <c r="S1739"/>
  <c r="R1739"/>
  <c r="T1743"/>
  <c r="S1743"/>
  <c r="R1743"/>
  <c r="T1738"/>
  <c r="S1738"/>
  <c r="R1738"/>
  <c r="T1744"/>
  <c r="S1744"/>
  <c r="R1744"/>
  <c r="R1698"/>
  <c r="T1698"/>
  <c r="S1698"/>
  <c r="R1694"/>
  <c r="T1694"/>
  <c r="S1694"/>
  <c r="T1606"/>
  <c r="S1606"/>
  <c r="R1606"/>
  <c r="T1598"/>
  <c r="S1598"/>
  <c r="R1598"/>
  <c r="T1603"/>
  <c r="S1603"/>
  <c r="R1603"/>
  <c r="R1558"/>
  <c r="S1558"/>
  <c r="T1558"/>
  <c r="R1554"/>
  <c r="T1554"/>
  <c r="S1554"/>
  <c r="R1557"/>
  <c r="S1557"/>
  <c r="T1557"/>
  <c r="T1648"/>
  <c r="S1648"/>
  <c r="R1648"/>
  <c r="R1645"/>
  <c r="S1645"/>
  <c r="T1645"/>
  <c r="R1560"/>
  <c r="T1560"/>
  <c r="S1560"/>
  <c r="T1504"/>
  <c r="S1504"/>
  <c r="R1504"/>
  <c r="T1508"/>
  <c r="S1508"/>
  <c r="R1508"/>
  <c r="T1512"/>
  <c r="S1512"/>
  <c r="R1512"/>
  <c r="R92"/>
  <c r="T92"/>
  <c r="S92"/>
  <c r="T94"/>
  <c r="S94"/>
  <c r="R94"/>
  <c r="AA122"/>
  <c r="AA155" s="1"/>
  <c r="AA188" s="1"/>
  <c r="M73"/>
  <c r="V73" s="1"/>
  <c r="S57"/>
  <c r="R57"/>
  <c r="T57"/>
  <c r="R62"/>
  <c r="T62"/>
  <c r="S62"/>
  <c r="R65"/>
  <c r="S65"/>
  <c r="T65"/>
  <c r="S671"/>
  <c r="S789" s="1"/>
  <c r="R671"/>
  <c r="R789" s="1"/>
  <c r="T671"/>
  <c r="T789" s="1"/>
  <c r="T638"/>
  <c r="S638"/>
  <c r="R638"/>
  <c r="T428"/>
  <c r="S428"/>
  <c r="R428"/>
  <c r="T383"/>
  <c r="S383"/>
  <c r="R383"/>
  <c r="T330"/>
  <c r="S330"/>
  <c r="R330"/>
  <c r="T338"/>
  <c r="S338"/>
  <c r="R338"/>
  <c r="T285"/>
  <c r="S285"/>
  <c r="R285"/>
  <c r="T293"/>
  <c r="S293"/>
  <c r="R293"/>
  <c r="R240"/>
  <c r="S240"/>
  <c r="T240"/>
  <c r="R636"/>
  <c r="S636"/>
  <c r="T636"/>
  <c r="T194"/>
  <c r="S194"/>
  <c r="R194"/>
  <c r="T1701"/>
  <c r="S1701"/>
  <c r="R1701"/>
  <c r="R1691"/>
  <c r="T1691"/>
  <c r="S1691"/>
  <c r="T1604"/>
  <c r="S1604"/>
  <c r="R1604"/>
  <c r="R1646"/>
  <c r="T1646"/>
  <c r="S1646"/>
  <c r="R1647"/>
  <c r="S1647"/>
  <c r="T1647"/>
  <c r="R1550"/>
  <c r="T1550"/>
  <c r="S1550"/>
  <c r="R1509"/>
  <c r="T1509"/>
  <c r="S1509"/>
  <c r="T90"/>
  <c r="S90"/>
  <c r="R60"/>
  <c r="T60"/>
  <c r="S60"/>
  <c r="R67"/>
  <c r="T67"/>
  <c r="S67"/>
  <c r="R93"/>
  <c r="T93"/>
  <c r="S93"/>
  <c r="R97"/>
  <c r="T97"/>
  <c r="S97"/>
  <c r="R426"/>
  <c r="S426"/>
  <c r="T426"/>
  <c r="R434"/>
  <c r="S434"/>
  <c r="T434"/>
  <c r="R381"/>
  <c r="S381"/>
  <c r="T381"/>
  <c r="R336"/>
  <c r="S336"/>
  <c r="T336"/>
  <c r="R283"/>
  <c r="S283"/>
  <c r="T283"/>
  <c r="R291"/>
  <c r="S291"/>
  <c r="T291"/>
  <c r="T238"/>
  <c r="S238"/>
  <c r="R238"/>
  <c r="T246"/>
  <c r="S246"/>
  <c r="R246"/>
  <c r="R679"/>
  <c r="R811" s="1"/>
  <c r="S679"/>
  <c r="S811" s="1"/>
  <c r="T679"/>
  <c r="P248" i="220" s="1"/>
  <c r="T674" i="217"/>
  <c r="T806" s="1"/>
  <c r="S674"/>
  <c r="S792" s="1"/>
  <c r="R674"/>
  <c r="R792" s="1"/>
  <c r="T644"/>
  <c r="S644"/>
  <c r="R644"/>
  <c r="T604"/>
  <c r="S604"/>
  <c r="R604"/>
  <c r="T608"/>
  <c r="S608"/>
  <c r="R608"/>
  <c r="T612"/>
  <c r="S612"/>
  <c r="R612"/>
  <c r="T605"/>
  <c r="S605"/>
  <c r="R605"/>
  <c r="T609"/>
  <c r="S609"/>
  <c r="R609"/>
  <c r="T613"/>
  <c r="S613"/>
  <c r="R613"/>
  <c r="T573"/>
  <c r="S573"/>
  <c r="R573"/>
  <c r="T577"/>
  <c r="S577"/>
  <c r="R577"/>
  <c r="T570"/>
  <c r="S570"/>
  <c r="R570"/>
  <c r="T574"/>
  <c r="S574"/>
  <c r="R574"/>
  <c r="T578"/>
  <c r="S578"/>
  <c r="R578"/>
  <c r="T538"/>
  <c r="S538"/>
  <c r="R538"/>
  <c r="T542"/>
  <c r="S542"/>
  <c r="R542"/>
  <c r="T546"/>
  <c r="S546"/>
  <c r="R546"/>
  <c r="T539"/>
  <c r="S539"/>
  <c r="R539"/>
  <c r="T543"/>
  <c r="S543"/>
  <c r="R543"/>
  <c r="T547"/>
  <c r="S547"/>
  <c r="R547"/>
  <c r="T507"/>
  <c r="S507"/>
  <c r="R507"/>
  <c r="T511"/>
  <c r="S511"/>
  <c r="R511"/>
  <c r="T504"/>
  <c r="S504"/>
  <c r="R504"/>
  <c r="T508"/>
  <c r="S508"/>
  <c r="R508"/>
  <c r="T512"/>
  <c r="S512"/>
  <c r="R512"/>
  <c r="R192"/>
  <c r="T192"/>
  <c r="S192"/>
  <c r="R1699"/>
  <c r="S1699"/>
  <c r="T1699"/>
  <c r="T1695"/>
  <c r="S1695"/>
  <c r="R1695"/>
  <c r="T1747"/>
  <c r="S1747"/>
  <c r="R1747"/>
  <c r="T1650"/>
  <c r="S1650"/>
  <c r="R1650"/>
  <c r="T1651"/>
  <c r="S1651"/>
  <c r="R1651"/>
  <c r="T1597"/>
  <c r="S1597"/>
  <c r="R1597"/>
  <c r="T1551"/>
  <c r="S1551"/>
  <c r="R1551"/>
  <c r="T1507"/>
  <c r="S1507"/>
  <c r="R1507"/>
  <c r="R63"/>
  <c r="T63"/>
  <c r="S63"/>
  <c r="R637"/>
  <c r="S637"/>
  <c r="T637"/>
  <c r="R641"/>
  <c r="T641"/>
  <c r="S641"/>
  <c r="R645"/>
  <c r="S645"/>
  <c r="T645"/>
  <c r="T472"/>
  <c r="S472"/>
  <c r="R472"/>
  <c r="T476"/>
  <c r="S476"/>
  <c r="R476"/>
  <c r="T480"/>
  <c r="S480"/>
  <c r="R480"/>
  <c r="T473"/>
  <c r="S473"/>
  <c r="R473"/>
  <c r="T477"/>
  <c r="S477"/>
  <c r="R477"/>
  <c r="T481"/>
  <c r="S481"/>
  <c r="R481"/>
  <c r="T427"/>
  <c r="S427"/>
  <c r="R427"/>
  <c r="T431"/>
  <c r="S431"/>
  <c r="R431"/>
  <c r="T378"/>
  <c r="S378"/>
  <c r="R378"/>
  <c r="T382"/>
  <c r="S382"/>
  <c r="R382"/>
  <c r="T386"/>
  <c r="S386"/>
  <c r="R386"/>
  <c r="T333"/>
  <c r="S333"/>
  <c r="R333"/>
  <c r="T337"/>
  <c r="S337"/>
  <c r="R337"/>
  <c r="T284"/>
  <c r="S284"/>
  <c r="R284"/>
  <c r="T288"/>
  <c r="S288"/>
  <c r="R288"/>
  <c r="T292"/>
  <c r="S292"/>
  <c r="R292"/>
  <c r="T239"/>
  <c r="S239"/>
  <c r="R239"/>
  <c r="T243"/>
  <c r="S243"/>
  <c r="R243"/>
  <c r="R673"/>
  <c r="R791" s="1"/>
  <c r="T673"/>
  <c r="T805" s="1"/>
  <c r="S673"/>
  <c r="S791" s="1"/>
  <c r="R676"/>
  <c r="R794" s="1"/>
  <c r="T676"/>
  <c r="T794" s="1"/>
  <c r="S676"/>
  <c r="S794" s="1"/>
  <c r="R189"/>
  <c r="T189"/>
  <c r="S189"/>
  <c r="R193"/>
  <c r="S193"/>
  <c r="T193"/>
  <c r="R197"/>
  <c r="T197"/>
  <c r="S197"/>
  <c r="R1748"/>
  <c r="T1748"/>
  <c r="S1748"/>
  <c r="R1741"/>
  <c r="T1741"/>
  <c r="S1741"/>
  <c r="R1745"/>
  <c r="T1745"/>
  <c r="S1745"/>
  <c r="R1742"/>
  <c r="T1742"/>
  <c r="S1742"/>
  <c r="R1746"/>
  <c r="T1746"/>
  <c r="S1746"/>
  <c r="T1693"/>
  <c r="S1693"/>
  <c r="R1693"/>
  <c r="T1696"/>
  <c r="S1696"/>
  <c r="R1696"/>
  <c r="R1602"/>
  <c r="T1602"/>
  <c r="S1602"/>
  <c r="R1607"/>
  <c r="S1607"/>
  <c r="T1607"/>
  <c r="R1599"/>
  <c r="T1599"/>
  <c r="S1599"/>
  <c r="T1556"/>
  <c r="S1556"/>
  <c r="R1556"/>
  <c r="T1552"/>
  <c r="S1552"/>
  <c r="R1552"/>
  <c r="T1553"/>
  <c r="S1553"/>
  <c r="R1553"/>
  <c r="R1652"/>
  <c r="T1652"/>
  <c r="S1652"/>
  <c r="M969"/>
  <c r="V922"/>
  <c r="R1506"/>
  <c r="T1506"/>
  <c r="S1506"/>
  <c r="R1510"/>
  <c r="S1510"/>
  <c r="T1510"/>
  <c r="R100"/>
  <c r="T100"/>
  <c r="S100"/>
  <c r="U639"/>
  <c r="U642"/>
  <c r="U191"/>
  <c r="U199"/>
  <c r="U1512"/>
  <c r="U1504"/>
  <c r="U1605"/>
  <c r="U1603"/>
  <c r="U1606"/>
  <c r="U1654"/>
  <c r="U1738"/>
  <c r="U1739"/>
  <c r="U1560"/>
  <c r="U1554"/>
  <c r="U1653"/>
  <c r="U1694"/>
  <c r="U61"/>
  <c r="U675"/>
  <c r="U677"/>
  <c r="U640"/>
  <c r="U646"/>
  <c r="U606"/>
  <c r="U603"/>
  <c r="U611"/>
  <c r="U575"/>
  <c r="U572"/>
  <c r="U580"/>
  <c r="U540"/>
  <c r="U537"/>
  <c r="U545"/>
  <c r="U509"/>
  <c r="U506"/>
  <c r="U514"/>
  <c r="U478"/>
  <c r="U475"/>
  <c r="U425"/>
  <c r="U433"/>
  <c r="U384"/>
  <c r="U331"/>
  <c r="U339"/>
  <c r="U290"/>
  <c r="U287"/>
  <c r="U241"/>
  <c r="S94" i="221"/>
  <c r="R96" i="217"/>
  <c r="S97" i="221"/>
  <c r="S674"/>
  <c r="S792" s="1"/>
  <c r="O680"/>
  <c r="K247" i="223" s="1"/>
  <c r="O788" i="221"/>
  <c r="R98"/>
  <c r="R94"/>
  <c r="O797"/>
  <c r="S66"/>
  <c r="S67"/>
  <c r="S59"/>
  <c r="S57"/>
  <c r="S93"/>
  <c r="S671"/>
  <c r="S789" s="1"/>
  <c r="S91"/>
  <c r="S99"/>
  <c r="R62"/>
  <c r="S98"/>
  <c r="R90"/>
  <c r="S90"/>
  <c r="S61"/>
  <c r="S669"/>
  <c r="S95"/>
  <c r="S379"/>
  <c r="S610"/>
  <c r="S1508"/>
  <c r="S1739"/>
  <c r="S387"/>
  <c r="S571"/>
  <c r="R1554"/>
  <c r="R474"/>
  <c r="R428"/>
  <c r="P305" i="223"/>
  <c r="R504" i="221"/>
  <c r="R426"/>
  <c r="S246"/>
  <c r="S546"/>
  <c r="S1699"/>
  <c r="S383"/>
  <c r="S430"/>
  <c r="S613"/>
  <c r="S579"/>
  <c r="S1504"/>
  <c r="S1653"/>
  <c r="H236" i="220"/>
  <c r="H305" s="1"/>
  <c r="E247"/>
  <c r="E249" s="1"/>
  <c r="F247"/>
  <c r="F249" s="1"/>
  <c r="G248"/>
  <c r="S194" i="221"/>
  <c r="S238"/>
  <c r="S472"/>
  <c r="S609"/>
  <c r="S1646"/>
  <c r="S1691"/>
  <c r="S570"/>
  <c r="S547"/>
  <c r="S199"/>
  <c r="S335"/>
  <c r="S240"/>
  <c r="S1695"/>
  <c r="S339"/>
  <c r="S196"/>
  <c r="S539"/>
  <c r="R577"/>
  <c r="S378"/>
  <c r="S190"/>
  <c r="S198"/>
  <c r="S242"/>
  <c r="S480"/>
  <c r="S580"/>
  <c r="S507"/>
  <c r="S608"/>
  <c r="S1558"/>
  <c r="S287"/>
  <c r="S473"/>
  <c r="S576"/>
  <c r="R512"/>
  <c r="R384"/>
  <c r="R380"/>
  <c r="R340"/>
  <c r="R336"/>
  <c r="R332"/>
  <c r="R578"/>
  <c r="R386"/>
  <c r="R382"/>
  <c r="R378"/>
  <c r="R338"/>
  <c r="R334"/>
  <c r="R330"/>
  <c r="S290"/>
  <c r="S479"/>
  <c r="S545"/>
  <c r="S603"/>
  <c r="R1601"/>
  <c r="S334"/>
  <c r="S386"/>
  <c r="S481"/>
  <c r="R538"/>
  <c r="R195"/>
  <c r="R236"/>
  <c r="S284"/>
  <c r="S428"/>
  <c r="S476"/>
  <c r="S1602"/>
  <c r="S191"/>
  <c r="R1606"/>
  <c r="R1503"/>
  <c r="R192"/>
  <c r="R244"/>
  <c r="R510"/>
  <c r="R1511"/>
  <c r="S471"/>
  <c r="S1550"/>
  <c r="S1738"/>
  <c r="S504"/>
  <c r="S380"/>
  <c r="R1512"/>
  <c r="R606"/>
  <c r="S509"/>
  <c r="S286"/>
  <c r="R288"/>
  <c r="S434"/>
  <c r="S292"/>
  <c r="S636"/>
  <c r="S540"/>
  <c r="S432"/>
  <c r="S424"/>
  <c r="S537"/>
  <c r="S611"/>
  <c r="S330"/>
  <c r="S338"/>
  <c r="S382"/>
  <c r="S1598"/>
  <c r="S1650"/>
  <c r="S283"/>
  <c r="S426"/>
  <c r="S578"/>
  <c r="S478"/>
  <c r="S605"/>
  <c r="S1552"/>
  <c r="S1698"/>
  <c r="S1557"/>
  <c r="S1645"/>
  <c r="R644"/>
  <c r="R636"/>
  <c r="R292"/>
  <c r="R432"/>
  <c r="R424"/>
  <c r="R284"/>
  <c r="R640"/>
  <c r="R509"/>
  <c r="S336"/>
  <c r="S1694"/>
  <c r="S288"/>
  <c r="S475"/>
  <c r="S543"/>
  <c r="S1507"/>
  <c r="S512"/>
  <c r="S644"/>
  <c r="S332"/>
  <c r="S340"/>
  <c r="S384"/>
  <c r="S575"/>
  <c r="S1553"/>
  <c r="S1597"/>
  <c r="S1605"/>
  <c r="S1649"/>
  <c r="R290"/>
  <c r="R286"/>
  <c r="O789"/>
  <c r="O796"/>
  <c r="O791"/>
  <c r="O787"/>
  <c r="S291"/>
  <c r="R434"/>
  <c r="O790"/>
  <c r="O793"/>
  <c r="O792"/>
  <c r="O795"/>
  <c r="G988"/>
  <c r="G1002" s="1"/>
  <c r="G972"/>
  <c r="H791"/>
  <c r="H790"/>
  <c r="H794"/>
  <c r="H796"/>
  <c r="H787"/>
  <c r="H789"/>
  <c r="H793"/>
  <c r="Q794"/>
  <c r="Q796"/>
  <c r="H788"/>
  <c r="H792"/>
  <c r="H795"/>
  <c r="H797"/>
  <c r="Q790"/>
  <c r="Q788"/>
  <c r="Q789"/>
  <c r="P683"/>
  <c r="N802" s="1"/>
  <c r="AA791"/>
  <c r="AA790"/>
  <c r="AA794"/>
  <c r="AA796"/>
  <c r="AA787"/>
  <c r="AA789"/>
  <c r="AA793"/>
  <c r="Q795"/>
  <c r="Q797"/>
  <c r="AA788"/>
  <c r="AA792"/>
  <c r="AA795"/>
  <c r="AA797"/>
  <c r="Q791"/>
  <c r="Q793"/>
  <c r="Q787"/>
  <c r="Q792"/>
  <c r="V1486"/>
  <c r="M1533"/>
  <c r="V1204"/>
  <c r="M1251"/>
  <c r="N788"/>
  <c r="L788"/>
  <c r="J788"/>
  <c r="N792"/>
  <c r="L792"/>
  <c r="J792"/>
  <c r="M787"/>
  <c r="M680"/>
  <c r="I247" i="223" s="1"/>
  <c r="K787" i="221"/>
  <c r="K680"/>
  <c r="G247" i="223" s="1"/>
  <c r="I680" i="221"/>
  <c r="E247" i="223" s="1"/>
  <c r="E249" s="1"/>
  <c r="I787" i="221"/>
  <c r="M791"/>
  <c r="K791"/>
  <c r="I791"/>
  <c r="G940"/>
  <c r="G954" s="1"/>
  <c r="G924"/>
  <c r="G944"/>
  <c r="G958" s="1"/>
  <c r="G928"/>
  <c r="G993"/>
  <c r="G1007" s="1"/>
  <c r="G977"/>
  <c r="S2038"/>
  <c r="S2052" s="1"/>
  <c r="S2066"/>
  <c r="S2080" s="1"/>
  <c r="S2087" s="1"/>
  <c r="S2094" s="1"/>
  <c r="S2115" s="1"/>
  <c r="S2129" s="1"/>
  <c r="S2143" s="1"/>
  <c r="S2157" s="1"/>
  <c r="S793"/>
  <c r="M73"/>
  <c r="V73" s="1"/>
  <c r="AA122"/>
  <c r="AA155" s="1"/>
  <c r="AA188" s="1"/>
  <c r="U969"/>
  <c r="L1016"/>
  <c r="N790"/>
  <c r="L790"/>
  <c r="J790"/>
  <c r="N794"/>
  <c r="L794"/>
  <c r="J794"/>
  <c r="N796"/>
  <c r="L796"/>
  <c r="J796"/>
  <c r="N789"/>
  <c r="L789"/>
  <c r="J789"/>
  <c r="N793"/>
  <c r="L793"/>
  <c r="J793"/>
  <c r="N795"/>
  <c r="L795"/>
  <c r="J795"/>
  <c r="N797"/>
  <c r="L797"/>
  <c r="J797"/>
  <c r="G945"/>
  <c r="G959" s="1"/>
  <c r="G929"/>
  <c r="R1654"/>
  <c r="S1654"/>
  <c r="V922"/>
  <c r="M969"/>
  <c r="U1533"/>
  <c r="L1580"/>
  <c r="U1251"/>
  <c r="L1298"/>
  <c r="M788"/>
  <c r="K788"/>
  <c r="I788"/>
  <c r="M792"/>
  <c r="K792"/>
  <c r="I792"/>
  <c r="N680"/>
  <c r="J247" i="223" s="1"/>
  <c r="N787" i="221"/>
  <c r="L680"/>
  <c r="H247" i="223" s="1"/>
  <c r="L787" i="221"/>
  <c r="J680"/>
  <c r="F247" i="223" s="1"/>
  <c r="F249" s="1"/>
  <c r="J787" i="221"/>
  <c r="N791"/>
  <c r="L791"/>
  <c r="J791"/>
  <c r="T1745"/>
  <c r="T1741"/>
  <c r="T1700"/>
  <c r="T1696"/>
  <c r="T1692"/>
  <c r="T1650"/>
  <c r="T1646"/>
  <c r="T1606"/>
  <c r="T1602"/>
  <c r="T1598"/>
  <c r="T1558"/>
  <c r="T1554"/>
  <c r="T1550"/>
  <c r="T1748"/>
  <c r="T1744"/>
  <c r="T1740"/>
  <c r="T1701"/>
  <c r="T1697"/>
  <c r="T1693"/>
  <c r="T1653"/>
  <c r="T1649"/>
  <c r="T1645"/>
  <c r="T1605"/>
  <c r="T1601"/>
  <c r="T1597"/>
  <c r="T1557"/>
  <c r="T1553"/>
  <c r="T1513"/>
  <c r="T1509"/>
  <c r="T1510"/>
  <c r="T1505"/>
  <c r="T1508"/>
  <c r="T679"/>
  <c r="P248" i="223" s="1"/>
  <c r="T675" i="221"/>
  <c r="T671"/>
  <c r="T676"/>
  <c r="T672"/>
  <c r="T646"/>
  <c r="T642"/>
  <c r="T638"/>
  <c r="T613"/>
  <c r="T609"/>
  <c r="T605"/>
  <c r="T580"/>
  <c r="T576"/>
  <c r="T572"/>
  <c r="T547"/>
  <c r="T543"/>
  <c r="T539"/>
  <c r="T514"/>
  <c r="T510"/>
  <c r="T506"/>
  <c r="T481"/>
  <c r="T641"/>
  <c r="T612"/>
  <c r="T604"/>
  <c r="T575"/>
  <c r="T546"/>
  <c r="T538"/>
  <c r="T509"/>
  <c r="T479"/>
  <c r="T475"/>
  <c r="T471"/>
  <c r="T432"/>
  <c r="T428"/>
  <c r="T424"/>
  <c r="T385"/>
  <c r="T381"/>
  <c r="T377"/>
  <c r="T337"/>
  <c r="T333"/>
  <c r="T293"/>
  <c r="T289"/>
  <c r="T285"/>
  <c r="T245"/>
  <c r="T241"/>
  <c r="T237"/>
  <c r="T197"/>
  <c r="T193"/>
  <c r="T189"/>
  <c r="T98"/>
  <c r="T94"/>
  <c r="T90"/>
  <c r="T66"/>
  <c r="T62"/>
  <c r="T58"/>
  <c r="T643"/>
  <c r="T610"/>
  <c r="T577"/>
  <c r="T544"/>
  <c r="T511"/>
  <c r="T480"/>
  <c r="T476"/>
  <c r="T472"/>
  <c r="T431"/>
  <c r="T427"/>
  <c r="T386"/>
  <c r="T382"/>
  <c r="T378"/>
  <c r="T338"/>
  <c r="T334"/>
  <c r="T330"/>
  <c r="T290"/>
  <c r="T286"/>
  <c r="T246"/>
  <c r="T242"/>
  <c r="T238"/>
  <c r="T198"/>
  <c r="T194"/>
  <c r="T190"/>
  <c r="T97"/>
  <c r="T93"/>
  <c r="T65"/>
  <c r="T61"/>
  <c r="T57"/>
  <c r="T1747"/>
  <c r="T1739"/>
  <c r="T1694"/>
  <c r="T1652"/>
  <c r="T1644"/>
  <c r="T1600"/>
  <c r="T1556"/>
  <c r="T1767"/>
  <c r="T1782" s="1"/>
  <c r="T1797" s="1"/>
  <c r="T1812" s="1"/>
  <c r="T1827" s="1"/>
  <c r="T1842" s="1"/>
  <c r="T1858" s="1"/>
  <c r="T1873" s="1"/>
  <c r="T1888" s="1"/>
  <c r="T1903" s="1"/>
  <c r="T1918" s="1"/>
  <c r="T1933" s="1"/>
  <c r="T1949" s="1"/>
  <c r="T1964" s="1"/>
  <c r="T1979" s="1"/>
  <c r="T1994" s="1"/>
  <c r="T2009" s="1"/>
  <c r="T2024" s="1"/>
  <c r="T1742"/>
  <c r="T1699"/>
  <c r="T1691"/>
  <c r="T1647"/>
  <c r="T1603"/>
  <c r="T1555"/>
  <c r="T1511"/>
  <c r="T1506"/>
  <c r="T1504"/>
  <c r="T673"/>
  <c r="T678"/>
  <c r="T670"/>
  <c r="T640"/>
  <c r="T611"/>
  <c r="T603"/>
  <c r="T574"/>
  <c r="T545"/>
  <c r="T537"/>
  <c r="T508"/>
  <c r="T645"/>
  <c r="T608"/>
  <c r="T571"/>
  <c r="T513"/>
  <c r="T505"/>
  <c r="T473"/>
  <c r="T430"/>
  <c r="T387"/>
  <c r="T379"/>
  <c r="T335"/>
  <c r="T291"/>
  <c r="T283"/>
  <c r="T239"/>
  <c r="T191"/>
  <c r="T96"/>
  <c r="T67"/>
  <c r="T60"/>
  <c r="T639"/>
  <c r="T573"/>
  <c r="T507"/>
  <c r="T474"/>
  <c r="T429"/>
  <c r="T384"/>
  <c r="T340"/>
  <c r="T332"/>
  <c r="T288"/>
  <c r="T244"/>
  <c r="T236"/>
  <c r="T99"/>
  <c r="T91"/>
  <c r="T59"/>
  <c r="T1743"/>
  <c r="T1698"/>
  <c r="T1648"/>
  <c r="T1604"/>
  <c r="T1560"/>
  <c r="T1552"/>
  <c r="T1746"/>
  <c r="T1738"/>
  <c r="T1695"/>
  <c r="T1651"/>
  <c r="T1607"/>
  <c r="T1599"/>
  <c r="T1559"/>
  <c r="T1551"/>
  <c r="T1507"/>
  <c r="T1503"/>
  <c r="T1512"/>
  <c r="T677"/>
  <c r="T669"/>
  <c r="T674"/>
  <c r="T644"/>
  <c r="T636"/>
  <c r="T607"/>
  <c r="T578"/>
  <c r="T570"/>
  <c r="T541"/>
  <c r="T512"/>
  <c r="T504"/>
  <c r="T637"/>
  <c r="T579"/>
  <c r="T542"/>
  <c r="T477"/>
  <c r="T434"/>
  <c r="T426"/>
  <c r="T383"/>
  <c r="T339"/>
  <c r="T331"/>
  <c r="T287"/>
  <c r="T243"/>
  <c r="T199"/>
  <c r="T195"/>
  <c r="T100"/>
  <c r="T92"/>
  <c r="T64"/>
  <c r="T56"/>
  <c r="T89" s="1"/>
  <c r="T122" s="1"/>
  <c r="T155" s="1"/>
  <c r="T188" s="1"/>
  <c r="T202" s="1"/>
  <c r="T235" s="1"/>
  <c r="T249" s="1"/>
  <c r="T282" s="1"/>
  <c r="T296" s="1"/>
  <c r="T329" s="1"/>
  <c r="T343" s="1"/>
  <c r="T376" s="1"/>
  <c r="T390" s="1"/>
  <c r="T423" s="1"/>
  <c r="T437" s="1"/>
  <c r="T470" s="1"/>
  <c r="T503" s="1"/>
  <c r="T536" s="1"/>
  <c r="T569" s="1"/>
  <c r="T602" s="1"/>
  <c r="T635" s="1"/>
  <c r="T668" s="1"/>
  <c r="T786" s="1"/>
  <c r="T800" s="1"/>
  <c r="T814" s="1"/>
  <c r="T830" s="1"/>
  <c r="T845" s="1"/>
  <c r="T860" s="1"/>
  <c r="T875" s="1"/>
  <c r="T890" s="1"/>
  <c r="T905" s="1"/>
  <c r="T938" s="1"/>
  <c r="T952" s="1"/>
  <c r="T985" s="1"/>
  <c r="T999" s="1"/>
  <c r="T1032" s="1"/>
  <c r="T1046" s="1"/>
  <c r="T1079" s="1"/>
  <c r="T1093" s="1"/>
  <c r="T1126" s="1"/>
  <c r="T1140" s="1"/>
  <c r="T1173" s="1"/>
  <c r="T1187" s="1"/>
  <c r="T1220" s="1"/>
  <c r="T1234" s="1"/>
  <c r="T1267" s="1"/>
  <c r="T1281" s="1"/>
  <c r="T1314" s="1"/>
  <c r="T1328" s="1"/>
  <c r="T1361" s="1"/>
  <c r="T1375" s="1"/>
  <c r="T1408" s="1"/>
  <c r="T1422" s="1"/>
  <c r="T1455" s="1"/>
  <c r="T1469" s="1"/>
  <c r="T1502" s="1"/>
  <c r="T1516" s="1"/>
  <c r="T1549" s="1"/>
  <c r="T1563" s="1"/>
  <c r="T1596" s="1"/>
  <c r="T1610" s="1"/>
  <c r="T1643" s="1"/>
  <c r="T1657" s="1"/>
  <c r="T1690" s="1"/>
  <c r="T1704" s="1"/>
  <c r="T1737" s="1"/>
  <c r="T1751" s="1"/>
  <c r="U23"/>
  <c r="Q236" i="223" s="1"/>
  <c r="T606" i="221"/>
  <c r="T540"/>
  <c r="T478"/>
  <c r="T433"/>
  <c r="T425"/>
  <c r="T380"/>
  <c r="T336"/>
  <c r="T292"/>
  <c r="T284"/>
  <c r="T240"/>
  <c r="T196"/>
  <c r="T192"/>
  <c r="T95"/>
  <c r="T63"/>
  <c r="T1654"/>
  <c r="L172"/>
  <c r="U172" s="1"/>
  <c r="Q202"/>
  <c r="Q235" s="1"/>
  <c r="M790"/>
  <c r="K790"/>
  <c r="I790"/>
  <c r="M794"/>
  <c r="K794"/>
  <c r="I794"/>
  <c r="M796"/>
  <c r="K796"/>
  <c r="I796"/>
  <c r="M789"/>
  <c r="K789"/>
  <c r="I789"/>
  <c r="M793"/>
  <c r="K793"/>
  <c r="I793"/>
  <c r="M795"/>
  <c r="K795"/>
  <c r="I795"/>
  <c r="M797"/>
  <c r="K797"/>
  <c r="I797"/>
  <c r="P788"/>
  <c r="P792"/>
  <c r="P796"/>
  <c r="P680"/>
  <c r="L247" i="223" s="1"/>
  <c r="P787" i="221"/>
  <c r="P791"/>
  <c r="P795"/>
  <c r="P2066"/>
  <c r="P2080" s="1"/>
  <c r="P2087" s="1"/>
  <c r="P2094" s="1"/>
  <c r="P2115" s="1"/>
  <c r="P2129" s="1"/>
  <c r="P2143" s="1"/>
  <c r="P2157" s="1"/>
  <c r="P2038"/>
  <c r="P2052" s="1"/>
  <c r="G1278"/>
  <c r="G1292" s="1"/>
  <c r="G1262"/>
  <c r="P790"/>
  <c r="P794"/>
  <c r="P789"/>
  <c r="P793"/>
  <c r="P797"/>
  <c r="K454"/>
  <c r="T454" s="1"/>
  <c r="H503"/>
  <c r="G1221"/>
  <c r="G1235" s="1"/>
  <c r="G1205"/>
  <c r="G243" i="220"/>
  <c r="Q243"/>
  <c r="K680" i="217"/>
  <c r="I2066"/>
  <c r="I2080" s="1"/>
  <c r="I2087" s="1"/>
  <c r="I2094" s="1"/>
  <c r="I2115" s="1"/>
  <c r="I2129" s="1"/>
  <c r="I2143" s="1"/>
  <c r="I2157" s="1"/>
  <c r="I2038"/>
  <c r="I2052" s="1"/>
  <c r="K1797"/>
  <c r="K1812" s="1"/>
  <c r="K1827" s="1"/>
  <c r="K1842" s="1"/>
  <c r="K1858" s="1"/>
  <c r="K1873" s="1"/>
  <c r="K1888" s="1"/>
  <c r="K1903" s="1"/>
  <c r="K1918" s="1"/>
  <c r="K1933" s="1"/>
  <c r="K1949" s="1"/>
  <c r="AA2066"/>
  <c r="AA2080" s="1"/>
  <c r="AA2087" s="1"/>
  <c r="AA2094" s="1"/>
  <c r="AA2115" s="1"/>
  <c r="AA2129" s="1"/>
  <c r="AA2143" s="1"/>
  <c r="AA2157" s="1"/>
  <c r="AA2038"/>
  <c r="AA2052" s="1"/>
  <c r="L679"/>
  <c r="L678"/>
  <c r="L677"/>
  <c r="L676"/>
  <c r="L675"/>
  <c r="L674"/>
  <c r="L673"/>
  <c r="L672"/>
  <c r="L671"/>
  <c r="L670"/>
  <c r="L669"/>
  <c r="L100"/>
  <c r="L99"/>
  <c r="L98"/>
  <c r="L97"/>
  <c r="L96"/>
  <c r="L95"/>
  <c r="L94"/>
  <c r="L93"/>
  <c r="L92"/>
  <c r="L91"/>
  <c r="L90"/>
  <c r="L67"/>
  <c r="L66"/>
  <c r="L65"/>
  <c r="L64"/>
  <c r="L63"/>
  <c r="L62"/>
  <c r="L61"/>
  <c r="L60"/>
  <c r="L59"/>
  <c r="L58"/>
  <c r="L57"/>
  <c r="L1747"/>
  <c r="L1739"/>
  <c r="L1743"/>
  <c r="L1744"/>
  <c r="L1700"/>
  <c r="L1692"/>
  <c r="L1691"/>
  <c r="L1606"/>
  <c r="L1605"/>
  <c r="L1601"/>
  <c r="L1597"/>
  <c r="L1604"/>
  <c r="L1607"/>
  <c r="L1603"/>
  <c r="L1599"/>
  <c r="L1600"/>
  <c r="L1602"/>
  <c r="L1598"/>
  <c r="L1503"/>
  <c r="L1505"/>
  <c r="L1507"/>
  <c r="L1509"/>
  <c r="L1511"/>
  <c r="L1513"/>
  <c r="L1504"/>
  <c r="L1506"/>
  <c r="L1508"/>
  <c r="L1510"/>
  <c r="L1512"/>
  <c r="L1748"/>
  <c r="L1741"/>
  <c r="L1745"/>
  <c r="L1738"/>
  <c r="L1742"/>
  <c r="L1746"/>
  <c r="L1740"/>
  <c r="L1697"/>
  <c r="L1699"/>
  <c r="L1701"/>
  <c r="L1695"/>
  <c r="L1698"/>
  <c r="L1696"/>
  <c r="L1694"/>
  <c r="L1693"/>
  <c r="L1651"/>
  <c r="L1647"/>
  <c r="L1648"/>
  <c r="L1653"/>
  <c r="L1649"/>
  <c r="L1645"/>
  <c r="L1652"/>
  <c r="L1646"/>
  <c r="L1654"/>
  <c r="L1644"/>
  <c r="L1650"/>
  <c r="L1559"/>
  <c r="L1555"/>
  <c r="L1551"/>
  <c r="L1550"/>
  <c r="L1558"/>
  <c r="L1556"/>
  <c r="L1554"/>
  <c r="L1552"/>
  <c r="L1557"/>
  <c r="L1553"/>
  <c r="L1560"/>
  <c r="L644"/>
  <c r="L646"/>
  <c r="L640"/>
  <c r="L637"/>
  <c r="L639"/>
  <c r="L641"/>
  <c r="L643"/>
  <c r="L645"/>
  <c r="L571"/>
  <c r="L573"/>
  <c r="L575"/>
  <c r="L577"/>
  <c r="L579"/>
  <c r="L570"/>
  <c r="L572"/>
  <c r="L574"/>
  <c r="L576"/>
  <c r="L578"/>
  <c r="L580"/>
  <c r="L505"/>
  <c r="L507"/>
  <c r="L509"/>
  <c r="L511"/>
  <c r="L513"/>
  <c r="L504"/>
  <c r="L506"/>
  <c r="L508"/>
  <c r="L510"/>
  <c r="L512"/>
  <c r="L514"/>
  <c r="L472"/>
  <c r="L474"/>
  <c r="L476"/>
  <c r="L478"/>
  <c r="L480"/>
  <c r="L471"/>
  <c r="L473"/>
  <c r="L475"/>
  <c r="L477"/>
  <c r="L479"/>
  <c r="L481"/>
  <c r="L377"/>
  <c r="L379"/>
  <c r="L381"/>
  <c r="L383"/>
  <c r="L385"/>
  <c r="L387"/>
  <c r="L378"/>
  <c r="L380"/>
  <c r="L382"/>
  <c r="L384"/>
  <c r="L386"/>
  <c r="L283"/>
  <c r="L285"/>
  <c r="L287"/>
  <c r="L289"/>
  <c r="L291"/>
  <c r="L293"/>
  <c r="L284"/>
  <c r="L286"/>
  <c r="L288"/>
  <c r="L290"/>
  <c r="L292"/>
  <c r="L237"/>
  <c r="L239"/>
  <c r="L241"/>
  <c r="L243"/>
  <c r="L245"/>
  <c r="L190"/>
  <c r="L192"/>
  <c r="L194"/>
  <c r="L196"/>
  <c r="L198"/>
  <c r="L636"/>
  <c r="L642"/>
  <c r="L638"/>
  <c r="L604"/>
  <c r="L606"/>
  <c r="L608"/>
  <c r="L610"/>
  <c r="L612"/>
  <c r="L603"/>
  <c r="L605"/>
  <c r="L607"/>
  <c r="L609"/>
  <c r="L611"/>
  <c r="L613"/>
  <c r="L538"/>
  <c r="L540"/>
  <c r="L542"/>
  <c r="L544"/>
  <c r="L546"/>
  <c r="L537"/>
  <c r="L539"/>
  <c r="L541"/>
  <c r="L543"/>
  <c r="L545"/>
  <c r="L547"/>
  <c r="L424"/>
  <c r="L426"/>
  <c r="L428"/>
  <c r="L430"/>
  <c r="L432"/>
  <c r="L434"/>
  <c r="L425"/>
  <c r="L427"/>
  <c r="L429"/>
  <c r="L431"/>
  <c r="L433"/>
  <c r="L330"/>
  <c r="L332"/>
  <c r="L334"/>
  <c r="L336"/>
  <c r="L338"/>
  <c r="L340"/>
  <c r="L331"/>
  <c r="L333"/>
  <c r="L335"/>
  <c r="L337"/>
  <c r="L339"/>
  <c r="L236"/>
  <c r="L238"/>
  <c r="L240"/>
  <c r="L242"/>
  <c r="L244"/>
  <c r="L246"/>
  <c r="L189"/>
  <c r="L191"/>
  <c r="L193"/>
  <c r="L195"/>
  <c r="L197"/>
  <c r="L199"/>
  <c r="R1964"/>
  <c r="R1979" s="1"/>
  <c r="R1994" s="1"/>
  <c r="R2009" s="1"/>
  <c r="R2024" s="1"/>
  <c r="G970"/>
  <c r="G986"/>
  <c r="G1000" s="1"/>
  <c r="G992"/>
  <c r="G1006" s="1"/>
  <c r="G976"/>
  <c r="G987"/>
  <c r="G1001" s="1"/>
  <c r="G971"/>
  <c r="G991"/>
  <c r="G1005" s="1"/>
  <c r="G975"/>
  <c r="K1110"/>
  <c r="T1063"/>
  <c r="G1035"/>
  <c r="G1049" s="1"/>
  <c r="G1019"/>
  <c r="G1040"/>
  <c r="G1054" s="1"/>
  <c r="G1024"/>
  <c r="L1767"/>
  <c r="L1782" s="1"/>
  <c r="G1090"/>
  <c r="G1104" s="1"/>
  <c r="G1074"/>
  <c r="U1063"/>
  <c r="L1110"/>
  <c r="K1580"/>
  <c r="T1533"/>
  <c r="L1533"/>
  <c r="U1486"/>
  <c r="T1204"/>
  <c r="K1251"/>
  <c r="AA811"/>
  <c r="AA810"/>
  <c r="Q808"/>
  <c r="H807"/>
  <c r="AA805"/>
  <c r="Q804"/>
  <c r="Q802"/>
  <c r="H801"/>
  <c r="H802"/>
  <c r="H810"/>
  <c r="Q810"/>
  <c r="H809"/>
  <c r="Q807"/>
  <c r="H806"/>
  <c r="AA804"/>
  <c r="AA803"/>
  <c r="AA802"/>
  <c r="H811"/>
  <c r="Q809"/>
  <c r="AA807"/>
  <c r="Q806"/>
  <c r="H805"/>
  <c r="Q803"/>
  <c r="AA801"/>
  <c r="H808"/>
  <c r="Q801"/>
  <c r="Q811"/>
  <c r="AA809"/>
  <c r="AA808"/>
  <c r="AA806"/>
  <c r="Q805"/>
  <c r="H804"/>
  <c r="H803"/>
  <c r="I810"/>
  <c r="I808"/>
  <c r="I807"/>
  <c r="I811"/>
  <c r="I803"/>
  <c r="I804"/>
  <c r="I805"/>
  <c r="I806"/>
  <c r="I809"/>
  <c r="I801"/>
  <c r="I802"/>
  <c r="K810"/>
  <c r="K796"/>
  <c r="K808"/>
  <c r="K794"/>
  <c r="K807"/>
  <c r="K793"/>
  <c r="K811"/>
  <c r="K797"/>
  <c r="K803"/>
  <c r="K789"/>
  <c r="K804"/>
  <c r="K790"/>
  <c r="K805"/>
  <c r="K791"/>
  <c r="K806"/>
  <c r="K792"/>
  <c r="K809"/>
  <c r="K795"/>
  <c r="K801"/>
  <c r="K787"/>
  <c r="K802"/>
  <c r="K788"/>
  <c r="J810"/>
  <c r="J808"/>
  <c r="J807"/>
  <c r="J811"/>
  <c r="J803"/>
  <c r="J804"/>
  <c r="J805"/>
  <c r="J806"/>
  <c r="J809"/>
  <c r="J801"/>
  <c r="J802"/>
  <c r="K89"/>
  <c r="K122" s="1"/>
  <c r="K155" s="1"/>
  <c r="K188" s="1"/>
  <c r="K202" s="1"/>
  <c r="K235" s="1"/>
  <c r="K249" s="1"/>
  <c r="K282" s="1"/>
  <c r="K296" s="1"/>
  <c r="K329" s="1"/>
  <c r="K343" s="1"/>
  <c r="K376" s="1"/>
  <c r="K390" s="1"/>
  <c r="K423" s="1"/>
  <c r="K437" s="1"/>
  <c r="K470" s="1"/>
  <c r="K503" s="1"/>
  <c r="K536" s="1"/>
  <c r="K569" s="1"/>
  <c r="K602" s="1"/>
  <c r="K635" s="1"/>
  <c r="K668" s="1"/>
  <c r="K786" s="1"/>
  <c r="K800" s="1"/>
  <c r="K814" s="1"/>
  <c r="K830" s="1"/>
  <c r="K845" s="1"/>
  <c r="K860" s="1"/>
  <c r="K875" s="1"/>
  <c r="K890" s="1"/>
  <c r="K905" s="1"/>
  <c r="K938" s="1"/>
  <c r="K952" s="1"/>
  <c r="K985" s="1"/>
  <c r="K999" s="1"/>
  <c r="K1032" s="1"/>
  <c r="K1046" s="1"/>
  <c r="K1079" s="1"/>
  <c r="K1093" s="1"/>
  <c r="K1126" s="1"/>
  <c r="K1140" s="1"/>
  <c r="K1173" s="1"/>
  <c r="K1187" s="1"/>
  <c r="K1220" s="1"/>
  <c r="K1234" s="1"/>
  <c r="K1267" s="1"/>
  <c r="K1281" s="1"/>
  <c r="K1314" s="1"/>
  <c r="K1328" s="1"/>
  <c r="K1361" s="1"/>
  <c r="K1375" s="1"/>
  <c r="K1408" s="1"/>
  <c r="K1422" s="1"/>
  <c r="K1455" s="1"/>
  <c r="K1469" s="1"/>
  <c r="K1502" s="1"/>
  <c r="K1516" s="1"/>
  <c r="K1549" s="1"/>
  <c r="K1563" s="1"/>
  <c r="K1596" s="1"/>
  <c r="K1610" s="1"/>
  <c r="K1643" s="1"/>
  <c r="K1657" s="1"/>
  <c r="K1690" s="1"/>
  <c r="K1704" s="1"/>
  <c r="K1737" s="1"/>
  <c r="K1751" s="1"/>
  <c r="H202"/>
  <c r="H235" s="1"/>
  <c r="K172"/>
  <c r="T172" s="1"/>
  <c r="L56"/>
  <c r="M23"/>
  <c r="X683"/>
  <c r="Q202"/>
  <c r="Q235" s="1"/>
  <c r="L172"/>
  <c r="U172" s="1"/>
  <c r="V1510" l="1"/>
  <c r="V189"/>
  <c r="V194"/>
  <c r="V1743"/>
  <c r="T787"/>
  <c r="R803"/>
  <c r="R797" i="221"/>
  <c r="V576" i="217"/>
  <c r="V337"/>
  <c r="V332"/>
  <c r="V1647"/>
  <c r="V93"/>
  <c r="M805" i="221"/>
  <c r="V570" i="217"/>
  <c r="V1598"/>
  <c r="N804" i="221"/>
  <c r="V480" i="217"/>
  <c r="V475"/>
  <c r="V1748"/>
  <c r="V677"/>
  <c r="I805" i="221"/>
  <c r="S807"/>
  <c r="K805"/>
  <c r="I801"/>
  <c r="S802"/>
  <c r="S788"/>
  <c r="R807" i="217"/>
  <c r="T807"/>
  <c r="S808" i="221"/>
  <c r="R806" i="217"/>
  <c r="R802"/>
  <c r="S810" i="221"/>
  <c r="T802" i="217"/>
  <c r="V284"/>
  <c r="V542"/>
  <c r="V290"/>
  <c r="V537"/>
  <c r="V1600"/>
  <c r="V1693"/>
  <c r="V673"/>
  <c r="S796" i="221"/>
  <c r="V56" i="217"/>
  <c r="V89" s="1"/>
  <c r="V122" s="1"/>
  <c r="V155" s="1"/>
  <c r="V188" s="1"/>
  <c r="V202" s="1"/>
  <c r="V235" s="1"/>
  <c r="V249" s="1"/>
  <c r="V282" s="1"/>
  <c r="V296" s="1"/>
  <c r="V329" s="1"/>
  <c r="V343" s="1"/>
  <c r="V376" s="1"/>
  <c r="V390" s="1"/>
  <c r="V423" s="1"/>
  <c r="V437" s="1"/>
  <c r="V470" s="1"/>
  <c r="V503" s="1"/>
  <c r="V536" s="1"/>
  <c r="V569" s="1"/>
  <c r="V602" s="1"/>
  <c r="V635" s="1"/>
  <c r="V668" s="1"/>
  <c r="V786" s="1"/>
  <c r="V800" s="1"/>
  <c r="V814" s="1"/>
  <c r="V830" s="1"/>
  <c r="V845" s="1"/>
  <c r="V860" s="1"/>
  <c r="V875" s="1"/>
  <c r="V890" s="1"/>
  <c r="V905" s="1"/>
  <c r="V938" s="1"/>
  <c r="V952" s="1"/>
  <c r="V985" s="1"/>
  <c r="V999" s="1"/>
  <c r="V1032" s="1"/>
  <c r="V1046" s="1"/>
  <c r="V1079" s="1"/>
  <c r="V1093" s="1"/>
  <c r="V1126" s="1"/>
  <c r="V1140" s="1"/>
  <c r="V1173" s="1"/>
  <c r="V1187" s="1"/>
  <c r="V1220" s="1"/>
  <c r="V1234" s="1"/>
  <c r="V1267" s="1"/>
  <c r="V1281" s="1"/>
  <c r="V1314" s="1"/>
  <c r="V1328" s="1"/>
  <c r="V1361" s="1"/>
  <c r="V1375" s="1"/>
  <c r="V1408" s="1"/>
  <c r="V1422" s="1"/>
  <c r="V1455" s="1"/>
  <c r="V1469" s="1"/>
  <c r="V1502" s="1"/>
  <c r="V1516" s="1"/>
  <c r="V1549" s="1"/>
  <c r="V1563" s="1"/>
  <c r="V1596" s="1"/>
  <c r="V1610" s="1"/>
  <c r="V1643" s="1"/>
  <c r="V1657" s="1"/>
  <c r="V1690" s="1"/>
  <c r="V1704" s="1"/>
  <c r="V1737" s="1"/>
  <c r="V1751" s="1"/>
  <c r="U794"/>
  <c r="V289"/>
  <c r="V432"/>
  <c r="V547"/>
  <c r="V604"/>
  <c r="V236"/>
  <c r="V380"/>
  <c r="V509"/>
  <c r="V610"/>
  <c r="V1557"/>
  <c r="V1699"/>
  <c r="V1559"/>
  <c r="V1695"/>
  <c r="V63"/>
  <c r="V669"/>
  <c r="V199"/>
  <c r="V427"/>
  <c r="V643"/>
  <c r="V433"/>
  <c r="V640"/>
  <c r="V1746"/>
  <c r="V1597"/>
  <c r="V67"/>
  <c r="W23"/>
  <c r="W678" s="1"/>
  <c r="S810"/>
  <c r="V246"/>
  <c r="V379"/>
  <c r="V508"/>
  <c r="V609"/>
  <c r="V241"/>
  <c r="V385"/>
  <c r="V514"/>
  <c r="V571"/>
  <c r="V1505"/>
  <c r="V1645"/>
  <c r="V1511"/>
  <c r="V1649"/>
  <c r="V59"/>
  <c r="V97"/>
  <c r="S807"/>
  <c r="V195"/>
  <c r="V190"/>
  <c r="V242"/>
  <c r="V285"/>
  <c r="V338"/>
  <c r="V333"/>
  <c r="V386"/>
  <c r="V428"/>
  <c r="V481"/>
  <c r="V476"/>
  <c r="V504"/>
  <c r="V543"/>
  <c r="V538"/>
  <c r="V577"/>
  <c r="V605"/>
  <c r="V644"/>
  <c r="V639"/>
  <c r="V196"/>
  <c r="V237"/>
  <c r="V291"/>
  <c r="V286"/>
  <c r="V339"/>
  <c r="V381"/>
  <c r="V434"/>
  <c r="V429"/>
  <c r="V471"/>
  <c r="V510"/>
  <c r="V505"/>
  <c r="V544"/>
  <c r="V572"/>
  <c r="V611"/>
  <c r="V606"/>
  <c r="V645"/>
  <c r="V1506"/>
  <c r="V1560"/>
  <c r="V1554"/>
  <c r="V1599"/>
  <c r="V1646"/>
  <c r="V1652"/>
  <c r="V1694"/>
  <c r="V1742"/>
  <c r="V1512"/>
  <c r="V1507"/>
  <c r="V1553"/>
  <c r="V1605"/>
  <c r="V1606"/>
  <c r="V1654"/>
  <c r="V1701"/>
  <c r="V1747"/>
  <c r="V1739"/>
  <c r="V60"/>
  <c r="V64"/>
  <c r="V90"/>
  <c r="V94"/>
  <c r="V98"/>
  <c r="V670"/>
  <c r="V674"/>
  <c r="V678"/>
  <c r="S805" i="221"/>
  <c r="R236" i="220"/>
  <c r="R305" s="1"/>
  <c r="S809" i="217"/>
  <c r="T810"/>
  <c r="T803"/>
  <c r="T811"/>
  <c r="V198"/>
  <c r="V239"/>
  <c r="V293"/>
  <c r="V288"/>
  <c r="V330"/>
  <c r="V383"/>
  <c r="V378"/>
  <c r="V431"/>
  <c r="V473"/>
  <c r="V512"/>
  <c r="V507"/>
  <c r="V546"/>
  <c r="V574"/>
  <c r="V613"/>
  <c r="V608"/>
  <c r="V642"/>
  <c r="V193"/>
  <c r="V245"/>
  <c r="V240"/>
  <c r="V283"/>
  <c r="V336"/>
  <c r="V331"/>
  <c r="V384"/>
  <c r="V426"/>
  <c r="V479"/>
  <c r="V474"/>
  <c r="V513"/>
  <c r="V541"/>
  <c r="V580"/>
  <c r="V575"/>
  <c r="V603"/>
  <c r="V636"/>
  <c r="V637"/>
  <c r="V1509"/>
  <c r="V1550"/>
  <c r="V1601"/>
  <c r="V1602"/>
  <c r="V1653"/>
  <c r="V1691"/>
  <c r="V1740"/>
  <c r="V1741"/>
  <c r="V1504"/>
  <c r="V1551"/>
  <c r="V1556"/>
  <c r="V1603"/>
  <c r="V1650"/>
  <c r="V1692"/>
  <c r="V1696"/>
  <c r="V1738"/>
  <c r="V58"/>
  <c r="V62"/>
  <c r="V66"/>
  <c r="V92"/>
  <c r="V96"/>
  <c r="V100"/>
  <c r="V672"/>
  <c r="V676"/>
  <c r="V822" s="1"/>
  <c r="V1767"/>
  <c r="V1782" s="1"/>
  <c r="V1797" s="1"/>
  <c r="V1812" s="1"/>
  <c r="V1827" s="1"/>
  <c r="V1842" s="1"/>
  <c r="V1858" s="1"/>
  <c r="V1873" s="1"/>
  <c r="V1888" s="1"/>
  <c r="V1903" s="1"/>
  <c r="V1918" s="1"/>
  <c r="V1933" s="1"/>
  <c r="V1949" s="1"/>
  <c r="S805"/>
  <c r="T797"/>
  <c r="V191"/>
  <c r="V243"/>
  <c r="V238"/>
  <c r="V292"/>
  <c r="V334"/>
  <c r="V387"/>
  <c r="V382"/>
  <c r="V424"/>
  <c r="V477"/>
  <c r="V472"/>
  <c r="V511"/>
  <c r="V539"/>
  <c r="V578"/>
  <c r="V573"/>
  <c r="V612"/>
  <c r="V638"/>
  <c r="V197"/>
  <c r="V192"/>
  <c r="V244"/>
  <c r="V287"/>
  <c r="V340"/>
  <c r="V335"/>
  <c r="V377"/>
  <c r="V430"/>
  <c r="V425"/>
  <c r="V478"/>
  <c r="V506"/>
  <c r="V545"/>
  <c r="V540"/>
  <c r="V579"/>
  <c r="V607"/>
  <c r="V646"/>
  <c r="V641"/>
  <c r="V1513"/>
  <c r="V1555"/>
  <c r="V1558"/>
  <c r="V1607"/>
  <c r="V1644"/>
  <c r="V1700"/>
  <c r="V1698"/>
  <c r="V1745"/>
  <c r="V1508"/>
  <c r="V1503"/>
  <c r="V1552"/>
  <c r="V1604"/>
  <c r="V1651"/>
  <c r="V1648"/>
  <c r="V1697"/>
  <c r="V1744"/>
  <c r="V57"/>
  <c r="V61"/>
  <c r="V65"/>
  <c r="V91"/>
  <c r="V95"/>
  <c r="V99"/>
  <c r="V671"/>
  <c r="V675"/>
  <c r="T808"/>
  <c r="R680" i="221"/>
  <c r="N247" i="223" s="1"/>
  <c r="N249" s="1"/>
  <c r="U680" i="217"/>
  <c r="Q247" i="220" s="1"/>
  <c r="Q249" s="1"/>
  <c r="T790" i="217"/>
  <c r="T792"/>
  <c r="R810"/>
  <c r="R809"/>
  <c r="R805"/>
  <c r="S803"/>
  <c r="S806"/>
  <c r="T795"/>
  <c r="S808"/>
  <c r="S797" i="221"/>
  <c r="T791" i="217"/>
  <c r="S804"/>
  <c r="S802"/>
  <c r="R804"/>
  <c r="R808"/>
  <c r="R243" i="220"/>
  <c r="S680" i="221"/>
  <c r="O247" i="223" s="1"/>
  <c r="O249" s="1"/>
  <c r="O248" i="220"/>
  <c r="S797" i="217"/>
  <c r="AA202"/>
  <c r="AA235" s="1"/>
  <c r="M172"/>
  <c r="V172" s="1"/>
  <c r="T680"/>
  <c r="P247" i="220" s="1"/>
  <c r="P249" s="1"/>
  <c r="M1016" i="217"/>
  <c r="V969"/>
  <c r="R797"/>
  <c r="N248" i="220"/>
  <c r="S680" i="217"/>
  <c r="O247" i="220" s="1"/>
  <c r="S787" i="217"/>
  <c r="R680"/>
  <c r="N247" i="220" s="1"/>
  <c r="R787" i="217"/>
  <c r="P810" i="221"/>
  <c r="P806"/>
  <c r="P802"/>
  <c r="I807"/>
  <c r="I803"/>
  <c r="K803"/>
  <c r="M803"/>
  <c r="I810"/>
  <c r="I808"/>
  <c r="I804"/>
  <c r="S806"/>
  <c r="S811"/>
  <c r="S803"/>
  <c r="S804"/>
  <c r="S809"/>
  <c r="S787"/>
  <c r="L801"/>
  <c r="P808"/>
  <c r="P804"/>
  <c r="P809"/>
  <c r="P805"/>
  <c r="I811"/>
  <c r="K811"/>
  <c r="M811"/>
  <c r="I809"/>
  <c r="K809"/>
  <c r="L805"/>
  <c r="N805"/>
  <c r="I806"/>
  <c r="I802"/>
  <c r="N810"/>
  <c r="J808"/>
  <c r="L808"/>
  <c r="H243" i="220"/>
  <c r="P811" i="221"/>
  <c r="P807"/>
  <c r="P803"/>
  <c r="P801"/>
  <c r="M809"/>
  <c r="K807"/>
  <c r="M807"/>
  <c r="K810"/>
  <c r="M810"/>
  <c r="K808"/>
  <c r="M808"/>
  <c r="K804"/>
  <c r="M804"/>
  <c r="J805"/>
  <c r="J801"/>
  <c r="N801"/>
  <c r="K806"/>
  <c r="M806"/>
  <c r="K802"/>
  <c r="M802"/>
  <c r="J811"/>
  <c r="J809"/>
  <c r="J807"/>
  <c r="J803"/>
  <c r="J810"/>
  <c r="J804"/>
  <c r="M801"/>
  <c r="N806"/>
  <c r="L802"/>
  <c r="L811"/>
  <c r="N811"/>
  <c r="L809"/>
  <c r="N809"/>
  <c r="L807"/>
  <c r="N807"/>
  <c r="L803"/>
  <c r="N803"/>
  <c r="L810"/>
  <c r="N808"/>
  <c r="L804"/>
  <c r="K801"/>
  <c r="J806"/>
  <c r="L806"/>
  <c r="J802"/>
  <c r="S801"/>
  <c r="Q305" i="223"/>
  <c r="Q243"/>
  <c r="S236" i="220"/>
  <c r="S305" s="1"/>
  <c r="I236"/>
  <c r="I305" s="1"/>
  <c r="R248"/>
  <c r="H248"/>
  <c r="G247"/>
  <c r="G249" s="1"/>
  <c r="G249" i="223"/>
  <c r="H305"/>
  <c r="H243"/>
  <c r="L219" i="221"/>
  <c r="U219" s="1"/>
  <c r="Q249"/>
  <c r="Q282" s="1"/>
  <c r="U1748"/>
  <c r="U1744"/>
  <c r="U1740"/>
  <c r="U1701"/>
  <c r="U1697"/>
  <c r="U1693"/>
  <c r="U1653"/>
  <c r="U1649"/>
  <c r="U1645"/>
  <c r="U1605"/>
  <c r="U1601"/>
  <c r="U1597"/>
  <c r="U1557"/>
  <c r="U1553"/>
  <c r="U1747"/>
  <c r="U1743"/>
  <c r="U1739"/>
  <c r="U1698"/>
  <c r="U1694"/>
  <c r="U1652"/>
  <c r="U1648"/>
  <c r="U1644"/>
  <c r="U1604"/>
  <c r="U1600"/>
  <c r="U1560"/>
  <c r="U1556"/>
  <c r="U1552"/>
  <c r="U1512"/>
  <c r="U1508"/>
  <c r="U1513"/>
  <c r="U1504"/>
  <c r="U1507"/>
  <c r="U1503"/>
  <c r="U678"/>
  <c r="U674"/>
  <c r="U670"/>
  <c r="U679"/>
  <c r="Q248" i="223" s="1"/>
  <c r="U675" i="221"/>
  <c r="U671"/>
  <c r="U645"/>
  <c r="U641"/>
  <c r="U637"/>
  <c r="U610"/>
  <c r="U606"/>
  <c r="U579"/>
  <c r="U575"/>
  <c r="U571"/>
  <c r="U544"/>
  <c r="U540"/>
  <c r="U513"/>
  <c r="U509"/>
  <c r="U505"/>
  <c r="U640"/>
  <c r="U611"/>
  <c r="U603"/>
  <c r="U574"/>
  <c r="U545"/>
  <c r="U537"/>
  <c r="U508"/>
  <c r="U480"/>
  <c r="U476"/>
  <c r="U472"/>
  <c r="U431"/>
  <c r="U427"/>
  <c r="U386"/>
  <c r="U382"/>
  <c r="U378"/>
  <c r="U338"/>
  <c r="U334"/>
  <c r="U330"/>
  <c r="U290"/>
  <c r="U286"/>
  <c r="U246"/>
  <c r="U242"/>
  <c r="U238"/>
  <c r="U198"/>
  <c r="U194"/>
  <c r="U190"/>
  <c r="U97"/>
  <c r="U93"/>
  <c r="U65"/>
  <c r="U61"/>
  <c r="U57"/>
  <c r="U642"/>
  <c r="U613"/>
  <c r="U605"/>
  <c r="U576"/>
  <c r="U547"/>
  <c r="U539"/>
  <c r="U510"/>
  <c r="U481"/>
  <c r="U477"/>
  <c r="U473"/>
  <c r="U434"/>
  <c r="U430"/>
  <c r="U426"/>
  <c r="U387"/>
  <c r="U383"/>
  <c r="U379"/>
  <c r="U339"/>
  <c r="U335"/>
  <c r="U331"/>
  <c r="U291"/>
  <c r="U287"/>
  <c r="U283"/>
  <c r="U243"/>
  <c r="U239"/>
  <c r="U199"/>
  <c r="U195"/>
  <c r="U191"/>
  <c r="U100"/>
  <c r="U96"/>
  <c r="U92"/>
  <c r="U67"/>
  <c r="U64"/>
  <c r="U60"/>
  <c r="U56"/>
  <c r="U89" s="1"/>
  <c r="U122" s="1"/>
  <c r="U155" s="1"/>
  <c r="U188" s="1"/>
  <c r="U202" s="1"/>
  <c r="U235" s="1"/>
  <c r="U249" s="1"/>
  <c r="U282" s="1"/>
  <c r="U296" s="1"/>
  <c r="U329" s="1"/>
  <c r="U343" s="1"/>
  <c r="U376" s="1"/>
  <c r="U390" s="1"/>
  <c r="U423" s="1"/>
  <c r="U437" s="1"/>
  <c r="U470" s="1"/>
  <c r="U503" s="1"/>
  <c r="U536" s="1"/>
  <c r="U569" s="1"/>
  <c r="U602" s="1"/>
  <c r="U635" s="1"/>
  <c r="U668" s="1"/>
  <c r="U786" s="1"/>
  <c r="U800" s="1"/>
  <c r="U814" s="1"/>
  <c r="U830" s="1"/>
  <c r="U845" s="1"/>
  <c r="U860" s="1"/>
  <c r="U875" s="1"/>
  <c r="U890" s="1"/>
  <c r="U905" s="1"/>
  <c r="U938" s="1"/>
  <c r="U952" s="1"/>
  <c r="U985" s="1"/>
  <c r="U999" s="1"/>
  <c r="U1032" s="1"/>
  <c r="U1046" s="1"/>
  <c r="U1079" s="1"/>
  <c r="U1093" s="1"/>
  <c r="U1126" s="1"/>
  <c r="U1140" s="1"/>
  <c r="U1173" s="1"/>
  <c r="U1187" s="1"/>
  <c r="U1220" s="1"/>
  <c r="U1234" s="1"/>
  <c r="U1267" s="1"/>
  <c r="U1281" s="1"/>
  <c r="U1314" s="1"/>
  <c r="U1328" s="1"/>
  <c r="U1361" s="1"/>
  <c r="U1375" s="1"/>
  <c r="U1408" s="1"/>
  <c r="U1422" s="1"/>
  <c r="U1455" s="1"/>
  <c r="U1469" s="1"/>
  <c r="U1502" s="1"/>
  <c r="U1516" s="1"/>
  <c r="U1549" s="1"/>
  <c r="U1563" s="1"/>
  <c r="U1596" s="1"/>
  <c r="U1610" s="1"/>
  <c r="U1643" s="1"/>
  <c r="U1657" s="1"/>
  <c r="U1690" s="1"/>
  <c r="U1704" s="1"/>
  <c r="U1737" s="1"/>
  <c r="U1751" s="1"/>
  <c r="V23"/>
  <c r="R236" i="223" s="1"/>
  <c r="R305" s="1"/>
  <c r="U1767" i="221"/>
  <c r="U1782" s="1"/>
  <c r="U1797" s="1"/>
  <c r="U1812" s="1"/>
  <c r="U1827" s="1"/>
  <c r="U1842" s="1"/>
  <c r="U1858" s="1"/>
  <c r="U1873" s="1"/>
  <c r="U1888" s="1"/>
  <c r="U1903" s="1"/>
  <c r="U1918" s="1"/>
  <c r="U1933" s="1"/>
  <c r="U1949" s="1"/>
  <c r="U1964" s="1"/>
  <c r="U1979" s="1"/>
  <c r="U1994" s="1"/>
  <c r="U2009" s="1"/>
  <c r="U2024" s="1"/>
  <c r="U1746"/>
  <c r="U1742"/>
  <c r="U1738"/>
  <c r="U1699"/>
  <c r="U1695"/>
  <c r="U1691"/>
  <c r="U1651"/>
  <c r="U1647"/>
  <c r="U1607"/>
  <c r="U1603"/>
  <c r="U1599"/>
  <c r="U1559"/>
  <c r="U1555"/>
  <c r="U1551"/>
  <c r="U1745"/>
  <c r="U1741"/>
  <c r="U1700"/>
  <c r="U1696"/>
  <c r="U1692"/>
  <c r="U1650"/>
  <c r="U1646"/>
  <c r="U1606"/>
  <c r="U1602"/>
  <c r="U1598"/>
  <c r="U1558"/>
  <c r="U1554"/>
  <c r="U1550"/>
  <c r="U1510"/>
  <c r="U1506"/>
  <c r="U1509"/>
  <c r="U1511"/>
  <c r="U1505"/>
  <c r="U676"/>
  <c r="U672"/>
  <c r="U677"/>
  <c r="U673"/>
  <c r="U669"/>
  <c r="U643"/>
  <c r="U639"/>
  <c r="U612"/>
  <c r="U608"/>
  <c r="U604"/>
  <c r="U577"/>
  <c r="U573"/>
  <c r="U546"/>
  <c r="U542"/>
  <c r="U538"/>
  <c r="U511"/>
  <c r="U507"/>
  <c r="U644"/>
  <c r="U636"/>
  <c r="U607"/>
  <c r="U578"/>
  <c r="U570"/>
  <c r="U541"/>
  <c r="U512"/>
  <c r="U504"/>
  <c r="U478"/>
  <c r="U474"/>
  <c r="U433"/>
  <c r="U429"/>
  <c r="U425"/>
  <c r="U384"/>
  <c r="U380"/>
  <c r="U340"/>
  <c r="U336"/>
  <c r="U332"/>
  <c r="U292"/>
  <c r="U288"/>
  <c r="U284"/>
  <c r="U244"/>
  <c r="U240"/>
  <c r="U236"/>
  <c r="U196"/>
  <c r="U192"/>
  <c r="U99"/>
  <c r="U95"/>
  <c r="U91"/>
  <c r="U63"/>
  <c r="U59"/>
  <c r="U646"/>
  <c r="U638"/>
  <c r="U609"/>
  <c r="U580"/>
  <c r="U572"/>
  <c r="U543"/>
  <c r="U514"/>
  <c r="U506"/>
  <c r="U479"/>
  <c r="U475"/>
  <c r="U471"/>
  <c r="U432"/>
  <c r="U428"/>
  <c r="U424"/>
  <c r="U385"/>
  <c r="U381"/>
  <c r="U377"/>
  <c r="U337"/>
  <c r="U333"/>
  <c r="U293"/>
  <c r="U289"/>
  <c r="U285"/>
  <c r="U245"/>
  <c r="U241"/>
  <c r="U237"/>
  <c r="U197"/>
  <c r="U193"/>
  <c r="U189"/>
  <c r="U98"/>
  <c r="U94"/>
  <c r="U90"/>
  <c r="U66"/>
  <c r="U62"/>
  <c r="U58"/>
  <c r="U1654"/>
  <c r="T792"/>
  <c r="T787"/>
  <c r="T680"/>
  <c r="P247" i="223" s="1"/>
  <c r="P249" s="1"/>
  <c r="T801" i="221"/>
  <c r="T796"/>
  <c r="T810"/>
  <c r="T791"/>
  <c r="T805"/>
  <c r="T2066"/>
  <c r="T2080" s="1"/>
  <c r="T2087" s="1"/>
  <c r="T2094" s="1"/>
  <c r="T2115" s="1"/>
  <c r="T2129" s="1"/>
  <c r="T2143" s="1"/>
  <c r="T2157" s="1"/>
  <c r="T2038"/>
  <c r="T2052" s="1"/>
  <c r="T790"/>
  <c r="T804"/>
  <c r="T793"/>
  <c r="T807"/>
  <c r="G976"/>
  <c r="G992"/>
  <c r="G1006" s="1"/>
  <c r="L1063"/>
  <c r="U1016"/>
  <c r="M172"/>
  <c r="V172" s="1"/>
  <c r="AA202"/>
  <c r="AA235" s="1"/>
  <c r="G1024"/>
  <c r="G1040"/>
  <c r="G1054" s="1"/>
  <c r="G975"/>
  <c r="G991"/>
  <c r="G1005" s="1"/>
  <c r="G971"/>
  <c r="G987"/>
  <c r="G1001" s="1"/>
  <c r="M1298"/>
  <c r="V1251"/>
  <c r="V1533"/>
  <c r="M1580"/>
  <c r="T795"/>
  <c r="T809"/>
  <c r="T788"/>
  <c r="T802"/>
  <c r="T794"/>
  <c r="T808"/>
  <c r="T789"/>
  <c r="T803"/>
  <c r="T797"/>
  <c r="T811"/>
  <c r="U1298"/>
  <c r="L1345"/>
  <c r="L1627"/>
  <c r="U1580"/>
  <c r="V969"/>
  <c r="M1016"/>
  <c r="T806"/>
  <c r="X683"/>
  <c r="AA801"/>
  <c r="H805"/>
  <c r="Q809"/>
  <c r="H802"/>
  <c r="H806"/>
  <c r="AA809"/>
  <c r="AA811"/>
  <c r="AA805"/>
  <c r="Q808"/>
  <c r="AA802"/>
  <c r="AA806"/>
  <c r="H809"/>
  <c r="H811"/>
  <c r="Q801"/>
  <c r="Q803"/>
  <c r="Q805"/>
  <c r="Q806"/>
  <c r="H801"/>
  <c r="AA803"/>
  <c r="AA807"/>
  <c r="Q811"/>
  <c r="AA804"/>
  <c r="AA808"/>
  <c r="AA810"/>
  <c r="H803"/>
  <c r="H807"/>
  <c r="Q810"/>
  <c r="H804"/>
  <c r="H808"/>
  <c r="H810"/>
  <c r="Q804"/>
  <c r="Q802"/>
  <c r="Q807"/>
  <c r="R802"/>
  <c r="R806"/>
  <c r="R801"/>
  <c r="R810"/>
  <c r="R809"/>
  <c r="R807"/>
  <c r="R804"/>
  <c r="R803"/>
  <c r="R808"/>
  <c r="R811"/>
  <c r="R805"/>
  <c r="O801"/>
  <c r="O805"/>
  <c r="O802"/>
  <c r="O810"/>
  <c r="O807"/>
  <c r="O804"/>
  <c r="O806"/>
  <c r="O803"/>
  <c r="O811"/>
  <c r="O809"/>
  <c r="O808"/>
  <c r="G1035"/>
  <c r="G1049" s="1"/>
  <c r="G1019"/>
  <c r="K487"/>
  <c r="T487" s="1"/>
  <c r="H536"/>
  <c r="G1325"/>
  <c r="G1339" s="1"/>
  <c r="G1309"/>
  <c r="G1268"/>
  <c r="G1282" s="1"/>
  <c r="G1252"/>
  <c r="L680" i="217"/>
  <c r="L1797"/>
  <c r="L1812" s="1"/>
  <c r="L1827" s="1"/>
  <c r="L1842" s="1"/>
  <c r="L1858" s="1"/>
  <c r="L1873" s="1"/>
  <c r="L1888" s="1"/>
  <c r="L1903" s="1"/>
  <c r="L1918" s="1"/>
  <c r="L1933" s="1"/>
  <c r="L1949" s="1"/>
  <c r="R2066"/>
  <c r="R2080" s="1"/>
  <c r="R2087" s="1"/>
  <c r="R2094" s="1"/>
  <c r="R2115" s="1"/>
  <c r="R2129" s="1"/>
  <c r="R2143" s="1"/>
  <c r="R2157" s="1"/>
  <c r="R2038"/>
  <c r="R2052" s="1"/>
  <c r="M679"/>
  <c r="M678"/>
  <c r="M677"/>
  <c r="M676"/>
  <c r="M675"/>
  <c r="M674"/>
  <c r="M673"/>
  <c r="M672"/>
  <c r="M671"/>
  <c r="M670"/>
  <c r="M669"/>
  <c r="M100"/>
  <c r="M99"/>
  <c r="M98"/>
  <c r="M97"/>
  <c r="M96"/>
  <c r="M95"/>
  <c r="M94"/>
  <c r="M93"/>
  <c r="M92"/>
  <c r="M91"/>
  <c r="M90"/>
  <c r="M67"/>
  <c r="M66"/>
  <c r="M65"/>
  <c r="M64"/>
  <c r="M63"/>
  <c r="M62"/>
  <c r="M61"/>
  <c r="M60"/>
  <c r="M59"/>
  <c r="M58"/>
  <c r="M57"/>
  <c r="M1748"/>
  <c r="M1741"/>
  <c r="M1745"/>
  <c r="M1738"/>
  <c r="M1742"/>
  <c r="M1746"/>
  <c r="M1740"/>
  <c r="M1697"/>
  <c r="M1699"/>
  <c r="M1701"/>
  <c r="M1695"/>
  <c r="M1698"/>
  <c r="M1696"/>
  <c r="M1694"/>
  <c r="M1693"/>
  <c r="M1651"/>
  <c r="M1647"/>
  <c r="M1648"/>
  <c r="M1653"/>
  <c r="M1649"/>
  <c r="M1645"/>
  <c r="M1652"/>
  <c r="M1646"/>
  <c r="M1654"/>
  <c r="M1644"/>
  <c r="M1650"/>
  <c r="M1559"/>
  <c r="M1555"/>
  <c r="M1551"/>
  <c r="M1550"/>
  <c r="M1558"/>
  <c r="M1556"/>
  <c r="M1554"/>
  <c r="M1552"/>
  <c r="M1557"/>
  <c r="M1553"/>
  <c r="M1560"/>
  <c r="M1747"/>
  <c r="M1739"/>
  <c r="M1743"/>
  <c r="M1744"/>
  <c r="M1700"/>
  <c r="M1692"/>
  <c r="M1691"/>
  <c r="M1606"/>
  <c r="M1605"/>
  <c r="M1601"/>
  <c r="M1597"/>
  <c r="M1604"/>
  <c r="M1607"/>
  <c r="M1603"/>
  <c r="M1599"/>
  <c r="M1600"/>
  <c r="M1602"/>
  <c r="M1598"/>
  <c r="M1503"/>
  <c r="M1505"/>
  <c r="M1507"/>
  <c r="M1509"/>
  <c r="M1511"/>
  <c r="M1513"/>
  <c r="M1504"/>
  <c r="M1506"/>
  <c r="M1508"/>
  <c r="M1510"/>
  <c r="M1512"/>
  <c r="M636"/>
  <c r="M642"/>
  <c r="M638"/>
  <c r="M604"/>
  <c r="M606"/>
  <c r="M608"/>
  <c r="M610"/>
  <c r="M612"/>
  <c r="M603"/>
  <c r="M605"/>
  <c r="M607"/>
  <c r="M609"/>
  <c r="M611"/>
  <c r="M613"/>
  <c r="M538"/>
  <c r="M540"/>
  <c r="M542"/>
  <c r="M544"/>
  <c r="M546"/>
  <c r="M537"/>
  <c r="M539"/>
  <c r="M541"/>
  <c r="M543"/>
  <c r="M545"/>
  <c r="M547"/>
  <c r="M424"/>
  <c r="M426"/>
  <c r="M428"/>
  <c r="M430"/>
  <c r="M432"/>
  <c r="M434"/>
  <c r="M425"/>
  <c r="M427"/>
  <c r="M429"/>
  <c r="M431"/>
  <c r="M433"/>
  <c r="M330"/>
  <c r="M332"/>
  <c r="M334"/>
  <c r="M336"/>
  <c r="M338"/>
  <c r="M340"/>
  <c r="M331"/>
  <c r="M333"/>
  <c r="M335"/>
  <c r="M337"/>
  <c r="M339"/>
  <c r="M236"/>
  <c r="M238"/>
  <c r="M240"/>
  <c r="M242"/>
  <c r="M244"/>
  <c r="M246"/>
  <c r="M189"/>
  <c r="M191"/>
  <c r="M193"/>
  <c r="M195"/>
  <c r="M197"/>
  <c r="M199"/>
  <c r="M644"/>
  <c r="M646"/>
  <c r="M640"/>
  <c r="M637"/>
  <c r="M639"/>
  <c r="M641"/>
  <c r="M643"/>
  <c r="M645"/>
  <c r="M571"/>
  <c r="M573"/>
  <c r="M575"/>
  <c r="M577"/>
  <c r="M579"/>
  <c r="M570"/>
  <c r="M572"/>
  <c r="M574"/>
  <c r="M576"/>
  <c r="M578"/>
  <c r="M580"/>
  <c r="M505"/>
  <c r="M507"/>
  <c r="M509"/>
  <c r="M511"/>
  <c r="M513"/>
  <c r="M504"/>
  <c r="M506"/>
  <c r="M508"/>
  <c r="M510"/>
  <c r="M512"/>
  <c r="M514"/>
  <c r="M472"/>
  <c r="M474"/>
  <c r="M476"/>
  <c r="M478"/>
  <c r="M480"/>
  <c r="M471"/>
  <c r="M473"/>
  <c r="M475"/>
  <c r="M477"/>
  <c r="M479"/>
  <c r="M481"/>
  <c r="M377"/>
  <c r="M379"/>
  <c r="M381"/>
  <c r="M383"/>
  <c r="M385"/>
  <c r="M387"/>
  <c r="M378"/>
  <c r="M380"/>
  <c r="M382"/>
  <c r="M384"/>
  <c r="M386"/>
  <c r="M283"/>
  <c r="M285"/>
  <c r="M287"/>
  <c r="M289"/>
  <c r="M291"/>
  <c r="M293"/>
  <c r="M284"/>
  <c r="M286"/>
  <c r="M288"/>
  <c r="M290"/>
  <c r="M292"/>
  <c r="M237"/>
  <c r="M239"/>
  <c r="M241"/>
  <c r="M243"/>
  <c r="M245"/>
  <c r="M190"/>
  <c r="M192"/>
  <c r="M194"/>
  <c r="M196"/>
  <c r="M198"/>
  <c r="S1964"/>
  <c r="S1979" s="1"/>
  <c r="S1994" s="1"/>
  <c r="S2009" s="1"/>
  <c r="S2024" s="1"/>
  <c r="J1964"/>
  <c r="J1979" s="1"/>
  <c r="J1994" s="1"/>
  <c r="J2009" s="1"/>
  <c r="J2024" s="1"/>
  <c r="G1121"/>
  <c r="G1137"/>
  <c r="G1151" s="1"/>
  <c r="G1087"/>
  <c r="G1101" s="1"/>
  <c r="G1071"/>
  <c r="G1066"/>
  <c r="G1082"/>
  <c r="G1096" s="1"/>
  <c r="T1110"/>
  <c r="K1157"/>
  <c r="T1157" s="1"/>
  <c r="G1038"/>
  <c r="G1052" s="1"/>
  <c r="G1022"/>
  <c r="G1034"/>
  <c r="G1048" s="1"/>
  <c r="G1018"/>
  <c r="G1039"/>
  <c r="G1053" s="1"/>
  <c r="G1023"/>
  <c r="M1767"/>
  <c r="M1782" s="1"/>
  <c r="U1110"/>
  <c r="L1157"/>
  <c r="U1157" s="1"/>
  <c r="G1017"/>
  <c r="G1033"/>
  <c r="G1047" s="1"/>
  <c r="V1486"/>
  <c r="M1533"/>
  <c r="L1580"/>
  <c r="U1533"/>
  <c r="K1627"/>
  <c r="T1580"/>
  <c r="K1298"/>
  <c r="T1251"/>
  <c r="L1251"/>
  <c r="U1204"/>
  <c r="U818"/>
  <c r="U804"/>
  <c r="U790"/>
  <c r="U824"/>
  <c r="U810"/>
  <c r="U796"/>
  <c r="L816"/>
  <c r="L802"/>
  <c r="L788"/>
  <c r="U817"/>
  <c r="U803"/>
  <c r="U789"/>
  <c r="L815"/>
  <c r="L801"/>
  <c r="L787"/>
  <c r="U825"/>
  <c r="U811"/>
  <c r="U797"/>
  <c r="L823"/>
  <c r="L809"/>
  <c r="L795"/>
  <c r="U821"/>
  <c r="U807"/>
  <c r="U793"/>
  <c r="L820"/>
  <c r="L806"/>
  <c r="L792"/>
  <c r="L819"/>
  <c r="L805"/>
  <c r="L791"/>
  <c r="L818"/>
  <c r="L804"/>
  <c r="L790"/>
  <c r="L817"/>
  <c r="L803"/>
  <c r="L789"/>
  <c r="L825"/>
  <c r="L811"/>
  <c r="L797"/>
  <c r="U823"/>
  <c r="U809"/>
  <c r="U795"/>
  <c r="L821"/>
  <c r="L807"/>
  <c r="L793"/>
  <c r="U820"/>
  <c r="U806"/>
  <c r="U792"/>
  <c r="L822"/>
  <c r="L808"/>
  <c r="L794"/>
  <c r="U819"/>
  <c r="U805"/>
  <c r="U791"/>
  <c r="U815"/>
  <c r="U801"/>
  <c r="U787"/>
  <c r="L824"/>
  <c r="L810"/>
  <c r="L796"/>
  <c r="U816"/>
  <c r="U802"/>
  <c r="U788"/>
  <c r="H825"/>
  <c r="Q823"/>
  <c r="AA821"/>
  <c r="Q820"/>
  <c r="H819"/>
  <c r="Q817"/>
  <c r="AA815"/>
  <c r="H822"/>
  <c r="Q815"/>
  <c r="Q825"/>
  <c r="AA823"/>
  <c r="AA822"/>
  <c r="AA820"/>
  <c r="Q819"/>
  <c r="H818"/>
  <c r="H817"/>
  <c r="AA825"/>
  <c r="AA824"/>
  <c r="Q822"/>
  <c r="H821"/>
  <c r="AA819"/>
  <c r="Q818"/>
  <c r="Q816"/>
  <c r="H815"/>
  <c r="H816"/>
  <c r="H824"/>
  <c r="R822"/>
  <c r="Q824"/>
  <c r="H823"/>
  <c r="Q821"/>
  <c r="H820"/>
  <c r="AA818"/>
  <c r="AA817"/>
  <c r="AA816"/>
  <c r="I817"/>
  <c r="I818"/>
  <c r="I819"/>
  <c r="I820"/>
  <c r="R821"/>
  <c r="I823"/>
  <c r="R825"/>
  <c r="I815"/>
  <c r="R817"/>
  <c r="I816"/>
  <c r="R824"/>
  <c r="R818"/>
  <c r="S822"/>
  <c r="R816"/>
  <c r="I824"/>
  <c r="R815"/>
  <c r="R819"/>
  <c r="I822"/>
  <c r="R820"/>
  <c r="I821"/>
  <c r="R823"/>
  <c r="I825"/>
  <c r="J825"/>
  <c r="S823"/>
  <c r="J821"/>
  <c r="S820"/>
  <c r="J822"/>
  <c r="S819"/>
  <c r="S815"/>
  <c r="J824"/>
  <c r="S816"/>
  <c r="T822"/>
  <c r="S818"/>
  <c r="S824"/>
  <c r="J816"/>
  <c r="S817"/>
  <c r="J815"/>
  <c r="S825"/>
  <c r="J823"/>
  <c r="S821"/>
  <c r="J820"/>
  <c r="J819"/>
  <c r="J818"/>
  <c r="J817"/>
  <c r="U822"/>
  <c r="T818"/>
  <c r="T824"/>
  <c r="K816"/>
  <c r="T817"/>
  <c r="K815"/>
  <c r="T825"/>
  <c r="K823"/>
  <c r="T821"/>
  <c r="K820"/>
  <c r="K819"/>
  <c r="K818"/>
  <c r="K817"/>
  <c r="K825"/>
  <c r="T823"/>
  <c r="K821"/>
  <c r="T820"/>
  <c r="K822"/>
  <c r="T819"/>
  <c r="T815"/>
  <c r="K824"/>
  <c r="T816"/>
  <c r="L89"/>
  <c r="L122" s="1"/>
  <c r="L155" s="1"/>
  <c r="L188" s="1"/>
  <c r="L202" s="1"/>
  <c r="L235" s="1"/>
  <c r="L249" s="1"/>
  <c r="L282" s="1"/>
  <c r="L296" s="1"/>
  <c r="L329" s="1"/>
  <c r="L343" s="1"/>
  <c r="L376" s="1"/>
  <c r="L390" s="1"/>
  <c r="L423" s="1"/>
  <c r="L437" s="1"/>
  <c r="L470" s="1"/>
  <c r="L503" s="1"/>
  <c r="L536" s="1"/>
  <c r="L569" s="1"/>
  <c r="L602" s="1"/>
  <c r="L635" s="1"/>
  <c r="L668" s="1"/>
  <c r="L786" s="1"/>
  <c r="L800" s="1"/>
  <c r="L814" s="1"/>
  <c r="L830" s="1"/>
  <c r="L845" s="1"/>
  <c r="L860" s="1"/>
  <c r="L875" s="1"/>
  <c r="L890" s="1"/>
  <c r="L905" s="1"/>
  <c r="L938" s="1"/>
  <c r="L952" s="1"/>
  <c r="L985" s="1"/>
  <c r="L999" s="1"/>
  <c r="L1032" s="1"/>
  <c r="L1046" s="1"/>
  <c r="L1079" s="1"/>
  <c r="L1093" s="1"/>
  <c r="L1126" s="1"/>
  <c r="L1140" s="1"/>
  <c r="L1173" s="1"/>
  <c r="L1187" s="1"/>
  <c r="L1220" s="1"/>
  <c r="L1234" s="1"/>
  <c r="L1267" s="1"/>
  <c r="L1281" s="1"/>
  <c r="L1314" s="1"/>
  <c r="L1328" s="1"/>
  <c r="L1361" s="1"/>
  <c r="L1375" s="1"/>
  <c r="L1408" s="1"/>
  <c r="L1422" s="1"/>
  <c r="L1455" s="1"/>
  <c r="L1469" s="1"/>
  <c r="L1502" s="1"/>
  <c r="L1516" s="1"/>
  <c r="L1549" s="1"/>
  <c r="L1563" s="1"/>
  <c r="L1596" s="1"/>
  <c r="L1610" s="1"/>
  <c r="L1643" s="1"/>
  <c r="L1657" s="1"/>
  <c r="L1690" s="1"/>
  <c r="L1704" s="1"/>
  <c r="L1737" s="1"/>
  <c r="L1751" s="1"/>
  <c r="Q249"/>
  <c r="Q282" s="1"/>
  <c r="L219"/>
  <c r="U219" s="1"/>
  <c r="M56"/>
  <c r="N23"/>
  <c r="H249"/>
  <c r="H282" s="1"/>
  <c r="K219"/>
  <c r="T219" s="1"/>
  <c r="W1767" l="1"/>
  <c r="W1782" s="1"/>
  <c r="W1797" s="1"/>
  <c r="W1812" s="1"/>
  <c r="W1827" s="1"/>
  <c r="W1842" s="1"/>
  <c r="W1858" s="1"/>
  <c r="W1873" s="1"/>
  <c r="W1888" s="1"/>
  <c r="W1903" s="1"/>
  <c r="W1918" s="1"/>
  <c r="W1933" s="1"/>
  <c r="W1949" s="1"/>
  <c r="W474"/>
  <c r="W245"/>
  <c r="W58"/>
  <c r="W512"/>
  <c r="W1504"/>
  <c r="W239"/>
  <c r="W1509"/>
  <c r="W383"/>
  <c r="W613"/>
  <c r="W331"/>
  <c r="W575"/>
  <c r="W1653"/>
  <c r="W1650"/>
  <c r="W96"/>
  <c r="W378"/>
  <c r="W608"/>
  <c r="W384"/>
  <c r="W603"/>
  <c r="W1691"/>
  <c r="W1692"/>
  <c r="W100"/>
  <c r="W293"/>
  <c r="W507"/>
  <c r="W240"/>
  <c r="W513"/>
  <c r="W1550"/>
  <c r="W1551"/>
  <c r="W62"/>
  <c r="W288"/>
  <c r="W431"/>
  <c r="W546"/>
  <c r="W642"/>
  <c r="W283"/>
  <c r="W426"/>
  <c r="W541"/>
  <c r="W636"/>
  <c r="W1601"/>
  <c r="W1740"/>
  <c r="W1556"/>
  <c r="W1696"/>
  <c r="W66"/>
  <c r="W672"/>
  <c r="W198"/>
  <c r="W330"/>
  <c r="W473"/>
  <c r="W574"/>
  <c r="W193"/>
  <c r="W336"/>
  <c r="W479"/>
  <c r="W580"/>
  <c r="W637"/>
  <c r="W1602"/>
  <c r="W1741"/>
  <c r="W1603"/>
  <c r="W1738"/>
  <c r="W92"/>
  <c r="W676"/>
  <c r="W808" s="1"/>
  <c r="W191"/>
  <c r="W238"/>
  <c r="W334"/>
  <c r="W382"/>
  <c r="W472"/>
  <c r="W511"/>
  <c r="W578"/>
  <c r="W612"/>
  <c r="W197"/>
  <c r="W287"/>
  <c r="W335"/>
  <c r="W430"/>
  <c r="W506"/>
  <c r="W579"/>
  <c r="W646"/>
  <c r="W1513"/>
  <c r="W1558"/>
  <c r="W1644"/>
  <c r="W1698"/>
  <c r="W1503"/>
  <c r="W1697"/>
  <c r="X23"/>
  <c r="X678" s="1"/>
  <c r="W199"/>
  <c r="W194"/>
  <c r="W246"/>
  <c r="W289"/>
  <c r="W284"/>
  <c r="W337"/>
  <c r="W379"/>
  <c r="W432"/>
  <c r="W427"/>
  <c r="W480"/>
  <c r="W508"/>
  <c r="W547"/>
  <c r="W542"/>
  <c r="W570"/>
  <c r="W609"/>
  <c r="W604"/>
  <c r="W643"/>
  <c r="W189"/>
  <c r="W241"/>
  <c r="W236"/>
  <c r="W290"/>
  <c r="W332"/>
  <c r="W385"/>
  <c r="W380"/>
  <c r="W433"/>
  <c r="W475"/>
  <c r="W514"/>
  <c r="W509"/>
  <c r="W537"/>
  <c r="W576"/>
  <c r="W571"/>
  <c r="W610"/>
  <c r="W640"/>
  <c r="W1510"/>
  <c r="W1505"/>
  <c r="W1557"/>
  <c r="W1600"/>
  <c r="W1647"/>
  <c r="W1645"/>
  <c r="W1699"/>
  <c r="W1746"/>
  <c r="W1748"/>
  <c r="W1511"/>
  <c r="W1559"/>
  <c r="W1597"/>
  <c r="W1598"/>
  <c r="W1649"/>
  <c r="W1695"/>
  <c r="W1693"/>
  <c r="W1743"/>
  <c r="W59"/>
  <c r="W63"/>
  <c r="W67"/>
  <c r="W93"/>
  <c r="W97"/>
  <c r="W669"/>
  <c r="W673"/>
  <c r="W677"/>
  <c r="W243"/>
  <c r="W292"/>
  <c r="W387"/>
  <c r="W424"/>
  <c r="W477"/>
  <c r="W539"/>
  <c r="W573"/>
  <c r="W638"/>
  <c r="W192"/>
  <c r="W244"/>
  <c r="W340"/>
  <c r="W377"/>
  <c r="W425"/>
  <c r="W478"/>
  <c r="W545"/>
  <c r="W540"/>
  <c r="W607"/>
  <c r="W641"/>
  <c r="W1555"/>
  <c r="W1607"/>
  <c r="W1700"/>
  <c r="W1745"/>
  <c r="W1508"/>
  <c r="W1552"/>
  <c r="W1604"/>
  <c r="W1651"/>
  <c r="W1648"/>
  <c r="W1744"/>
  <c r="W57"/>
  <c r="W61"/>
  <c r="W65"/>
  <c r="W91"/>
  <c r="W95"/>
  <c r="W99"/>
  <c r="W671"/>
  <c r="W675"/>
  <c r="W679"/>
  <c r="S248" i="220" s="1"/>
  <c r="V680" i="217"/>
  <c r="R247" i="220" s="1"/>
  <c r="R249" s="1"/>
  <c r="W56" i="217"/>
  <c r="W89" s="1"/>
  <c r="W122" s="1"/>
  <c r="W155" s="1"/>
  <c r="W188" s="1"/>
  <c r="W202" s="1"/>
  <c r="W235" s="1"/>
  <c r="W249" s="1"/>
  <c r="W282" s="1"/>
  <c r="W296" s="1"/>
  <c r="W329" s="1"/>
  <c r="W343" s="1"/>
  <c r="W376" s="1"/>
  <c r="W390" s="1"/>
  <c r="W423" s="1"/>
  <c r="W437" s="1"/>
  <c r="W470" s="1"/>
  <c r="W503" s="1"/>
  <c r="W536" s="1"/>
  <c r="W569" s="1"/>
  <c r="W602" s="1"/>
  <c r="W635" s="1"/>
  <c r="W668" s="1"/>
  <c r="W786" s="1"/>
  <c r="W800" s="1"/>
  <c r="W814" s="1"/>
  <c r="W830" s="1"/>
  <c r="W845" s="1"/>
  <c r="W860" s="1"/>
  <c r="W875" s="1"/>
  <c r="W890" s="1"/>
  <c r="W905" s="1"/>
  <c r="W938" s="1"/>
  <c r="W952" s="1"/>
  <c r="W985" s="1"/>
  <c r="W999" s="1"/>
  <c r="W1032" s="1"/>
  <c r="W1046" s="1"/>
  <c r="W1079" s="1"/>
  <c r="W1093" s="1"/>
  <c r="W1126" s="1"/>
  <c r="W1140" s="1"/>
  <c r="W1173" s="1"/>
  <c r="W1187" s="1"/>
  <c r="W1220" s="1"/>
  <c r="W1234" s="1"/>
  <c r="W1267" s="1"/>
  <c r="W1281" s="1"/>
  <c r="W1314" s="1"/>
  <c r="W1328" s="1"/>
  <c r="W1361" s="1"/>
  <c r="W1375" s="1"/>
  <c r="W1408" s="1"/>
  <c r="W1422" s="1"/>
  <c r="W1455" s="1"/>
  <c r="W1469" s="1"/>
  <c r="W1502" s="1"/>
  <c r="W1516" s="1"/>
  <c r="W1549" s="1"/>
  <c r="W1563" s="1"/>
  <c r="W1596" s="1"/>
  <c r="W1610" s="1"/>
  <c r="W1643" s="1"/>
  <c r="W1657" s="1"/>
  <c r="W1690" s="1"/>
  <c r="W1704" s="1"/>
  <c r="W1737" s="1"/>
  <c r="W1751" s="1"/>
  <c r="V794"/>
  <c r="W195"/>
  <c r="W190"/>
  <c r="W242"/>
  <c r="W285"/>
  <c r="W338"/>
  <c r="W333"/>
  <c r="W386"/>
  <c r="W428"/>
  <c r="W481"/>
  <c r="W476"/>
  <c r="W504"/>
  <c r="W543"/>
  <c r="W538"/>
  <c r="W577"/>
  <c r="W605"/>
  <c r="W644"/>
  <c r="W639"/>
  <c r="W196"/>
  <c r="W237"/>
  <c r="W291"/>
  <c r="W286"/>
  <c r="W339"/>
  <c r="W381"/>
  <c r="W434"/>
  <c r="W429"/>
  <c r="W471"/>
  <c r="W510"/>
  <c r="W505"/>
  <c r="W544"/>
  <c r="W572"/>
  <c r="W611"/>
  <c r="W606"/>
  <c r="W645"/>
  <c r="W1506"/>
  <c r="W1560"/>
  <c r="W1554"/>
  <c r="W1599"/>
  <c r="W1646"/>
  <c r="W1652"/>
  <c r="W1694"/>
  <c r="W1742"/>
  <c r="W1512"/>
  <c r="W1507"/>
  <c r="W1553"/>
  <c r="W1605"/>
  <c r="W1606"/>
  <c r="W1654"/>
  <c r="W1701"/>
  <c r="W1747"/>
  <c r="W1739"/>
  <c r="W60"/>
  <c r="W64"/>
  <c r="W90"/>
  <c r="W94"/>
  <c r="W98"/>
  <c r="W670"/>
  <c r="W674"/>
  <c r="V808"/>
  <c r="N249" i="220"/>
  <c r="O249"/>
  <c r="AA249" i="217"/>
  <c r="AA282" s="1"/>
  <c r="M219"/>
  <c r="V219" s="1"/>
  <c r="V1016"/>
  <c r="M1063"/>
  <c r="I243" i="220"/>
  <c r="S243"/>
  <c r="R243" i="223"/>
  <c r="J236" i="220"/>
  <c r="J305" s="1"/>
  <c r="I248"/>
  <c r="H247"/>
  <c r="H249" s="1"/>
  <c r="H249" i="223"/>
  <c r="I305"/>
  <c r="I243"/>
  <c r="G1082" i="221"/>
  <c r="G1096" s="1"/>
  <c r="G1066"/>
  <c r="K823"/>
  <c r="AA815"/>
  <c r="AA817"/>
  <c r="AA821"/>
  <c r="Q823"/>
  <c r="Q825"/>
  <c r="AA816"/>
  <c r="AA820"/>
  <c r="AA823"/>
  <c r="AA825"/>
  <c r="AA819"/>
  <c r="AA818"/>
  <c r="AA822"/>
  <c r="AA824"/>
  <c r="Q817"/>
  <c r="Q818"/>
  <c r="Q816"/>
  <c r="H815"/>
  <c r="H817"/>
  <c r="H821"/>
  <c r="Q822"/>
  <c r="Q824"/>
  <c r="H816"/>
  <c r="H820"/>
  <c r="H823"/>
  <c r="H825"/>
  <c r="H819"/>
  <c r="H818"/>
  <c r="H822"/>
  <c r="H824"/>
  <c r="Q815"/>
  <c r="Q820"/>
  <c r="Q819"/>
  <c r="Q821"/>
  <c r="R818"/>
  <c r="R817"/>
  <c r="R822"/>
  <c r="R825"/>
  <c r="R819"/>
  <c r="R816"/>
  <c r="R820"/>
  <c r="R815"/>
  <c r="R824"/>
  <c r="R823"/>
  <c r="R821"/>
  <c r="O815"/>
  <c r="O819"/>
  <c r="O820"/>
  <c r="O821"/>
  <c r="O822"/>
  <c r="O816"/>
  <c r="O824"/>
  <c r="O817"/>
  <c r="O825"/>
  <c r="O823"/>
  <c r="O818"/>
  <c r="J816"/>
  <c r="M815"/>
  <c r="I819"/>
  <c r="S822"/>
  <c r="S816"/>
  <c r="J818"/>
  <c r="J824"/>
  <c r="L817"/>
  <c r="N821"/>
  <c r="J821"/>
  <c r="L823"/>
  <c r="K816"/>
  <c r="M820"/>
  <c r="I820"/>
  <c r="N815"/>
  <c r="L815"/>
  <c r="J815"/>
  <c r="L819"/>
  <c r="S823"/>
  <c r="S817"/>
  <c r="S825"/>
  <c r="M818"/>
  <c r="I818"/>
  <c r="K822"/>
  <c r="M824"/>
  <c r="I824"/>
  <c r="M817"/>
  <c r="M821"/>
  <c r="I821"/>
  <c r="I823"/>
  <c r="I825"/>
  <c r="P816"/>
  <c r="P824"/>
  <c r="P819"/>
  <c r="P822"/>
  <c r="P817"/>
  <c r="P825"/>
  <c r="N816"/>
  <c r="L816"/>
  <c r="N820"/>
  <c r="L820"/>
  <c r="J820"/>
  <c r="K815"/>
  <c r="I815"/>
  <c r="M819"/>
  <c r="K819"/>
  <c r="S819"/>
  <c r="S821"/>
  <c r="S824"/>
  <c r="N818"/>
  <c r="L818"/>
  <c r="N822"/>
  <c r="L822"/>
  <c r="J822"/>
  <c r="N824"/>
  <c r="L824"/>
  <c r="N817"/>
  <c r="J817"/>
  <c r="L821"/>
  <c r="N823"/>
  <c r="J823"/>
  <c r="N825"/>
  <c r="L825"/>
  <c r="J825"/>
  <c r="M816"/>
  <c r="I816"/>
  <c r="K820"/>
  <c r="N819"/>
  <c r="J819"/>
  <c r="S815"/>
  <c r="S818"/>
  <c r="S820"/>
  <c r="K818"/>
  <c r="M822"/>
  <c r="I822"/>
  <c r="K824"/>
  <c r="K817"/>
  <c r="I817"/>
  <c r="K821"/>
  <c r="M823"/>
  <c r="M825"/>
  <c r="K825"/>
  <c r="P820"/>
  <c r="P815"/>
  <c r="P823"/>
  <c r="P818"/>
  <c r="P821"/>
  <c r="V1016"/>
  <c r="M1063"/>
  <c r="U1345"/>
  <c r="L1392"/>
  <c r="V1580"/>
  <c r="M1627"/>
  <c r="G1034"/>
  <c r="G1048" s="1"/>
  <c r="G1018"/>
  <c r="G1038"/>
  <c r="G1052" s="1"/>
  <c r="G1022"/>
  <c r="G1087"/>
  <c r="G1101" s="1"/>
  <c r="G1071"/>
  <c r="AA249"/>
  <c r="AA282" s="1"/>
  <c r="M219"/>
  <c r="V219" s="1"/>
  <c r="G1039"/>
  <c r="G1053" s="1"/>
  <c r="G1023"/>
  <c r="U815"/>
  <c r="U801"/>
  <c r="U787"/>
  <c r="U680"/>
  <c r="Q247" i="223" s="1"/>
  <c r="Q249" s="1"/>
  <c r="U795" i="221"/>
  <c r="U823"/>
  <c r="U809"/>
  <c r="U790"/>
  <c r="U804"/>
  <c r="U818"/>
  <c r="V1745"/>
  <c r="V1741"/>
  <c r="V1700"/>
  <c r="V1696"/>
  <c r="V1692"/>
  <c r="V1650"/>
  <c r="V1646"/>
  <c r="V1606"/>
  <c r="V1602"/>
  <c r="V1598"/>
  <c r="V1558"/>
  <c r="V1554"/>
  <c r="V1550"/>
  <c r="V1748"/>
  <c r="V1744"/>
  <c r="V1740"/>
  <c r="V1701"/>
  <c r="V1697"/>
  <c r="V1693"/>
  <c r="V1653"/>
  <c r="V1649"/>
  <c r="V1645"/>
  <c r="V1605"/>
  <c r="V1601"/>
  <c r="V1597"/>
  <c r="V1557"/>
  <c r="V1553"/>
  <c r="V1513"/>
  <c r="V1509"/>
  <c r="V1512"/>
  <c r="V1505"/>
  <c r="V1506"/>
  <c r="V677"/>
  <c r="V673"/>
  <c r="V669"/>
  <c r="V676"/>
  <c r="V672"/>
  <c r="V646"/>
  <c r="V642"/>
  <c r="V638"/>
  <c r="V613"/>
  <c r="V609"/>
  <c r="V605"/>
  <c r="V580"/>
  <c r="V576"/>
  <c r="V572"/>
  <c r="V547"/>
  <c r="V543"/>
  <c r="V539"/>
  <c r="V514"/>
  <c r="V510"/>
  <c r="V506"/>
  <c r="V481"/>
  <c r="V639"/>
  <c r="V606"/>
  <c r="V573"/>
  <c r="V540"/>
  <c r="V507"/>
  <c r="V477"/>
  <c r="V473"/>
  <c r="V434"/>
  <c r="V430"/>
  <c r="V426"/>
  <c r="V387"/>
  <c r="V383"/>
  <c r="V379"/>
  <c r="V339"/>
  <c r="V335"/>
  <c r="V331"/>
  <c r="V291"/>
  <c r="V287"/>
  <c r="V283"/>
  <c r="V243"/>
  <c r="V239"/>
  <c r="V199"/>
  <c r="V195"/>
  <c r="V191"/>
  <c r="V100"/>
  <c r="V96"/>
  <c r="V92"/>
  <c r="V67"/>
  <c r="V64"/>
  <c r="V60"/>
  <c r="V56"/>
  <c r="V89" s="1"/>
  <c r="V122" s="1"/>
  <c r="V155" s="1"/>
  <c r="V188" s="1"/>
  <c r="V202" s="1"/>
  <c r="V235" s="1"/>
  <c r="V249" s="1"/>
  <c r="V282" s="1"/>
  <c r="V296" s="1"/>
  <c r="V329" s="1"/>
  <c r="V343" s="1"/>
  <c r="V376" s="1"/>
  <c r="V390" s="1"/>
  <c r="V423" s="1"/>
  <c r="V437" s="1"/>
  <c r="V470" s="1"/>
  <c r="V503" s="1"/>
  <c r="V536" s="1"/>
  <c r="V569" s="1"/>
  <c r="V602" s="1"/>
  <c r="V635" s="1"/>
  <c r="V668" s="1"/>
  <c r="V786" s="1"/>
  <c r="V800" s="1"/>
  <c r="V814" s="1"/>
  <c r="V830" s="1"/>
  <c r="V845" s="1"/>
  <c r="V860" s="1"/>
  <c r="V875" s="1"/>
  <c r="V890" s="1"/>
  <c r="V905" s="1"/>
  <c r="V938" s="1"/>
  <c r="V952" s="1"/>
  <c r="V985" s="1"/>
  <c r="V999" s="1"/>
  <c r="V1032" s="1"/>
  <c r="V1046" s="1"/>
  <c r="V1079" s="1"/>
  <c r="V1093" s="1"/>
  <c r="V1126" s="1"/>
  <c r="V1140" s="1"/>
  <c r="V1173" s="1"/>
  <c r="V1187" s="1"/>
  <c r="V1220" s="1"/>
  <c r="V1234" s="1"/>
  <c r="V1267" s="1"/>
  <c r="V1281" s="1"/>
  <c r="V1314" s="1"/>
  <c r="V1328" s="1"/>
  <c r="V1361" s="1"/>
  <c r="V1375" s="1"/>
  <c r="V1408" s="1"/>
  <c r="V1422" s="1"/>
  <c r="V1455" s="1"/>
  <c r="V1469" s="1"/>
  <c r="V1502" s="1"/>
  <c r="V1516" s="1"/>
  <c r="V1549" s="1"/>
  <c r="V1563" s="1"/>
  <c r="V1596" s="1"/>
  <c r="V1610" s="1"/>
  <c r="V1643" s="1"/>
  <c r="V1657" s="1"/>
  <c r="V1690" s="1"/>
  <c r="V1704" s="1"/>
  <c r="V1737" s="1"/>
  <c r="V1751" s="1"/>
  <c r="W23"/>
  <c r="S236" i="223" s="1"/>
  <c r="S243" s="1"/>
  <c r="V641" i="221"/>
  <c r="V612"/>
  <c r="V604"/>
  <c r="V575"/>
  <c r="V546"/>
  <c r="V538"/>
  <c r="V509"/>
  <c r="V480"/>
  <c r="V476"/>
  <c r="V472"/>
  <c r="V431"/>
  <c r="V427"/>
  <c r="V386"/>
  <c r="V382"/>
  <c r="V378"/>
  <c r="V338"/>
  <c r="V334"/>
  <c r="V330"/>
  <c r="V290"/>
  <c r="V286"/>
  <c r="V246"/>
  <c r="V242"/>
  <c r="V238"/>
  <c r="V198"/>
  <c r="V194"/>
  <c r="V190"/>
  <c r="V97"/>
  <c r="V93"/>
  <c r="V65"/>
  <c r="V61"/>
  <c r="V57"/>
  <c r="V1747"/>
  <c r="V1743"/>
  <c r="V1739"/>
  <c r="V1698"/>
  <c r="V1694"/>
  <c r="V1652"/>
  <c r="V1648"/>
  <c r="V1644"/>
  <c r="V1604"/>
  <c r="V1600"/>
  <c r="V1560"/>
  <c r="V1556"/>
  <c r="V1552"/>
  <c r="V1767"/>
  <c r="V1782" s="1"/>
  <c r="V1797" s="1"/>
  <c r="V1812" s="1"/>
  <c r="V1827" s="1"/>
  <c r="V1842" s="1"/>
  <c r="V1858" s="1"/>
  <c r="V1873" s="1"/>
  <c r="V1888" s="1"/>
  <c r="V1903" s="1"/>
  <c r="V1918" s="1"/>
  <c r="V1933" s="1"/>
  <c r="V1949" s="1"/>
  <c r="V1964" s="1"/>
  <c r="V1979" s="1"/>
  <c r="V1994" s="1"/>
  <c r="V2009" s="1"/>
  <c r="V2024" s="1"/>
  <c r="V1746"/>
  <c r="V1742"/>
  <c r="V1738"/>
  <c r="V1699"/>
  <c r="V1695"/>
  <c r="V1691"/>
  <c r="V1651"/>
  <c r="V1647"/>
  <c r="V1607"/>
  <c r="V1603"/>
  <c r="V1599"/>
  <c r="V1559"/>
  <c r="V1555"/>
  <c r="V1551"/>
  <c r="V1511"/>
  <c r="V1507"/>
  <c r="V1508"/>
  <c r="V1503"/>
  <c r="V1510"/>
  <c r="V1504"/>
  <c r="V679"/>
  <c r="R248" i="223" s="1"/>
  <c r="V675" i="221"/>
  <c r="V671"/>
  <c r="V678"/>
  <c r="V674"/>
  <c r="V670"/>
  <c r="V644"/>
  <c r="V640"/>
  <c r="V636"/>
  <c r="V611"/>
  <c r="V607"/>
  <c r="V603"/>
  <c r="V578"/>
  <c r="V574"/>
  <c r="V570"/>
  <c r="V545"/>
  <c r="V541"/>
  <c r="V537"/>
  <c r="V512"/>
  <c r="V508"/>
  <c r="V504"/>
  <c r="V643"/>
  <c r="V610"/>
  <c r="V577"/>
  <c r="V544"/>
  <c r="V511"/>
  <c r="V479"/>
  <c r="V475"/>
  <c r="V471"/>
  <c r="V432"/>
  <c r="V428"/>
  <c r="V424"/>
  <c r="V385"/>
  <c r="V381"/>
  <c r="V377"/>
  <c r="V337"/>
  <c r="V333"/>
  <c r="V293"/>
  <c r="V289"/>
  <c r="V285"/>
  <c r="V245"/>
  <c r="V241"/>
  <c r="V237"/>
  <c r="V197"/>
  <c r="V193"/>
  <c r="V189"/>
  <c r="V98"/>
  <c r="V94"/>
  <c r="V90"/>
  <c r="V66"/>
  <c r="V62"/>
  <c r="V58"/>
  <c r="V645"/>
  <c r="V637"/>
  <c r="V608"/>
  <c r="V579"/>
  <c r="V571"/>
  <c r="V542"/>
  <c r="V513"/>
  <c r="V505"/>
  <c r="V478"/>
  <c r="V474"/>
  <c r="V433"/>
  <c r="V429"/>
  <c r="V425"/>
  <c r="V384"/>
  <c r="V380"/>
  <c r="V340"/>
  <c r="V336"/>
  <c r="V332"/>
  <c r="V292"/>
  <c r="V288"/>
  <c r="V284"/>
  <c r="V244"/>
  <c r="V240"/>
  <c r="V236"/>
  <c r="V196"/>
  <c r="V192"/>
  <c r="V99"/>
  <c r="V95"/>
  <c r="V91"/>
  <c r="V63"/>
  <c r="V59"/>
  <c r="V1654"/>
  <c r="U803"/>
  <c r="U789"/>
  <c r="U817"/>
  <c r="U811"/>
  <c r="U797"/>
  <c r="U825"/>
  <c r="U820"/>
  <c r="U806"/>
  <c r="U792"/>
  <c r="Q296"/>
  <c r="Q329" s="1"/>
  <c r="L266"/>
  <c r="U266" s="1"/>
  <c r="T825"/>
  <c r="T817"/>
  <c r="T816"/>
  <c r="T821"/>
  <c r="T819"/>
  <c r="T815"/>
  <c r="T820"/>
  <c r="U1627"/>
  <c r="L1674"/>
  <c r="V1298"/>
  <c r="M1345"/>
  <c r="L1110"/>
  <c r="U1063"/>
  <c r="U819"/>
  <c r="U805"/>
  <c r="U791"/>
  <c r="U794"/>
  <c r="U808"/>
  <c r="U822"/>
  <c r="U2038"/>
  <c r="U2052" s="1"/>
  <c r="U2066"/>
  <c r="U2080" s="1"/>
  <c r="U2087" s="1"/>
  <c r="U2094" s="1"/>
  <c r="U2115" s="1"/>
  <c r="U2129" s="1"/>
  <c r="U2143" s="1"/>
  <c r="U2157" s="1"/>
  <c r="U807"/>
  <c r="U793"/>
  <c r="U821"/>
  <c r="U802"/>
  <c r="U788"/>
  <c r="U816"/>
  <c r="U810"/>
  <c r="U796"/>
  <c r="U824"/>
  <c r="T822"/>
  <c r="T823"/>
  <c r="T818"/>
  <c r="T824"/>
  <c r="G1315"/>
  <c r="G1329" s="1"/>
  <c r="G1299"/>
  <c r="G1372"/>
  <c r="G1386" s="1"/>
  <c r="G1356"/>
  <c r="K520"/>
  <c r="T520" s="1"/>
  <c r="H569"/>
  <c r="M680" i="217"/>
  <c r="S2066"/>
  <c r="S2080" s="1"/>
  <c r="S2087" s="1"/>
  <c r="S2094" s="1"/>
  <c r="S2115" s="1"/>
  <c r="S2129" s="1"/>
  <c r="S2143" s="1"/>
  <c r="S2157" s="1"/>
  <c r="S2038"/>
  <c r="S2052" s="1"/>
  <c r="M1797"/>
  <c r="M1812" s="1"/>
  <c r="M1827" s="1"/>
  <c r="M1842" s="1"/>
  <c r="M1858" s="1"/>
  <c r="M1873" s="1"/>
  <c r="M1888" s="1"/>
  <c r="M1903" s="1"/>
  <c r="M1918" s="1"/>
  <c r="M1933" s="1"/>
  <c r="M1949" s="1"/>
  <c r="J2066"/>
  <c r="J2080" s="1"/>
  <c r="J2087" s="1"/>
  <c r="J2094" s="1"/>
  <c r="J2115" s="1"/>
  <c r="J2129" s="1"/>
  <c r="J2143" s="1"/>
  <c r="J2157" s="1"/>
  <c r="J2038"/>
  <c r="J2052" s="1"/>
  <c r="N679"/>
  <c r="N678"/>
  <c r="N677"/>
  <c r="N676"/>
  <c r="N675"/>
  <c r="N674"/>
  <c r="N673"/>
  <c r="N672"/>
  <c r="N671"/>
  <c r="N670"/>
  <c r="N669"/>
  <c r="N100"/>
  <c r="N99"/>
  <c r="N98"/>
  <c r="N97"/>
  <c r="N96"/>
  <c r="N95"/>
  <c r="N94"/>
  <c r="N93"/>
  <c r="N92"/>
  <c r="N91"/>
  <c r="N90"/>
  <c r="N67"/>
  <c r="N66"/>
  <c r="N65"/>
  <c r="N64"/>
  <c r="N63"/>
  <c r="N62"/>
  <c r="N61"/>
  <c r="N60"/>
  <c r="N59"/>
  <c r="N58"/>
  <c r="N57"/>
  <c r="N1748"/>
  <c r="N1741"/>
  <c r="N1745"/>
  <c r="N1738"/>
  <c r="N1742"/>
  <c r="N1746"/>
  <c r="N1740"/>
  <c r="N1697"/>
  <c r="N1699"/>
  <c r="N1701"/>
  <c r="N1695"/>
  <c r="N1698"/>
  <c r="N1696"/>
  <c r="N1694"/>
  <c r="N1693"/>
  <c r="N1651"/>
  <c r="N1647"/>
  <c r="N1648"/>
  <c r="N1653"/>
  <c r="N1649"/>
  <c r="N1645"/>
  <c r="N1652"/>
  <c r="N1646"/>
  <c r="N1654"/>
  <c r="N1644"/>
  <c r="N1650"/>
  <c r="N1559"/>
  <c r="N1555"/>
  <c r="N1551"/>
  <c r="N1550"/>
  <c r="N1558"/>
  <c r="N1556"/>
  <c r="N1554"/>
  <c r="N1552"/>
  <c r="N1557"/>
  <c r="N1553"/>
  <c r="N1560"/>
  <c r="N1747"/>
  <c r="N1739"/>
  <c r="N1743"/>
  <c r="N1744"/>
  <c r="N1700"/>
  <c r="N1692"/>
  <c r="N1691"/>
  <c r="N1606"/>
  <c r="N1605"/>
  <c r="N1601"/>
  <c r="N1597"/>
  <c r="N1604"/>
  <c r="N1607"/>
  <c r="N1603"/>
  <c r="N1599"/>
  <c r="N1600"/>
  <c r="N1602"/>
  <c r="N1598"/>
  <c r="N1503"/>
  <c r="N1505"/>
  <c r="N1507"/>
  <c r="N1509"/>
  <c r="N1511"/>
  <c r="N1513"/>
  <c r="N1504"/>
  <c r="N1506"/>
  <c r="N1508"/>
  <c r="N1510"/>
  <c r="N1512"/>
  <c r="N636"/>
  <c r="N642"/>
  <c r="N638"/>
  <c r="N604"/>
  <c r="N606"/>
  <c r="N608"/>
  <c r="N610"/>
  <c r="N612"/>
  <c r="N603"/>
  <c r="N605"/>
  <c r="N607"/>
  <c r="N609"/>
  <c r="N611"/>
  <c r="N613"/>
  <c r="N538"/>
  <c r="N540"/>
  <c r="N542"/>
  <c r="N544"/>
  <c r="N546"/>
  <c r="N537"/>
  <c r="N539"/>
  <c r="N541"/>
  <c r="N543"/>
  <c r="N545"/>
  <c r="N547"/>
  <c r="N424"/>
  <c r="N426"/>
  <c r="N428"/>
  <c r="N430"/>
  <c r="N432"/>
  <c r="N434"/>
  <c r="N425"/>
  <c r="N427"/>
  <c r="N429"/>
  <c r="N431"/>
  <c r="N433"/>
  <c r="N330"/>
  <c r="N332"/>
  <c r="N334"/>
  <c r="N336"/>
  <c r="N338"/>
  <c r="N340"/>
  <c r="N331"/>
  <c r="N333"/>
  <c r="N335"/>
  <c r="N337"/>
  <c r="N339"/>
  <c r="N236"/>
  <c r="N238"/>
  <c r="N240"/>
  <c r="N242"/>
  <c r="N244"/>
  <c r="N246"/>
  <c r="N189"/>
  <c r="N191"/>
  <c r="N193"/>
  <c r="N195"/>
  <c r="N197"/>
  <c r="N199"/>
  <c r="N644"/>
  <c r="N646"/>
  <c r="N640"/>
  <c r="N637"/>
  <c r="N639"/>
  <c r="N641"/>
  <c r="N643"/>
  <c r="N645"/>
  <c r="N571"/>
  <c r="N573"/>
  <c r="N575"/>
  <c r="N577"/>
  <c r="N579"/>
  <c r="N570"/>
  <c r="N572"/>
  <c r="N574"/>
  <c r="N576"/>
  <c r="N578"/>
  <c r="N580"/>
  <c r="N505"/>
  <c r="N507"/>
  <c r="N509"/>
  <c r="N511"/>
  <c r="N513"/>
  <c r="N504"/>
  <c r="N506"/>
  <c r="N508"/>
  <c r="N510"/>
  <c r="N512"/>
  <c r="N514"/>
  <c r="N472"/>
  <c r="N474"/>
  <c r="N476"/>
  <c r="N478"/>
  <c r="N480"/>
  <c r="N471"/>
  <c r="N473"/>
  <c r="N475"/>
  <c r="N477"/>
  <c r="N479"/>
  <c r="N481"/>
  <c r="N377"/>
  <c r="N379"/>
  <c r="N381"/>
  <c r="N383"/>
  <c r="N385"/>
  <c r="N387"/>
  <c r="N378"/>
  <c r="N380"/>
  <c r="N382"/>
  <c r="N384"/>
  <c r="N386"/>
  <c r="N283"/>
  <c r="N285"/>
  <c r="N287"/>
  <c r="N289"/>
  <c r="N291"/>
  <c r="N293"/>
  <c r="N284"/>
  <c r="N286"/>
  <c r="N288"/>
  <c r="N290"/>
  <c r="N292"/>
  <c r="N237"/>
  <c r="N239"/>
  <c r="N241"/>
  <c r="N243"/>
  <c r="N245"/>
  <c r="N190"/>
  <c r="N192"/>
  <c r="N194"/>
  <c r="N196"/>
  <c r="N198"/>
  <c r="X195"/>
  <c r="T1964"/>
  <c r="T1979" s="1"/>
  <c r="T1994" s="1"/>
  <c r="T2009" s="1"/>
  <c r="T2024" s="1"/>
  <c r="K1964"/>
  <c r="K1979" s="1"/>
  <c r="K1994" s="1"/>
  <c r="K2009" s="1"/>
  <c r="K2024" s="1"/>
  <c r="N1767"/>
  <c r="N1782" s="1"/>
  <c r="G1080"/>
  <c r="G1094" s="1"/>
  <c r="G1064"/>
  <c r="G1113"/>
  <c r="G1129"/>
  <c r="G1143" s="1"/>
  <c r="G1168"/>
  <c r="G1184"/>
  <c r="G1198" s="1"/>
  <c r="G1070"/>
  <c r="G1086"/>
  <c r="G1100" s="1"/>
  <c r="G1081"/>
  <c r="G1095" s="1"/>
  <c r="G1065"/>
  <c r="G1085"/>
  <c r="G1099" s="1"/>
  <c r="G1069"/>
  <c r="G1134"/>
  <c r="G1148" s="1"/>
  <c r="G1118"/>
  <c r="K1674"/>
  <c r="T1627"/>
  <c r="U1580"/>
  <c r="L1627"/>
  <c r="M1580"/>
  <c r="V1533"/>
  <c r="V1204"/>
  <c r="M1251"/>
  <c r="L1298"/>
  <c r="U1251"/>
  <c r="K1345"/>
  <c r="T1298"/>
  <c r="V816"/>
  <c r="V802"/>
  <c r="V788"/>
  <c r="M824"/>
  <c r="M810"/>
  <c r="M796"/>
  <c r="V815"/>
  <c r="V801"/>
  <c r="V787"/>
  <c r="V819"/>
  <c r="V805"/>
  <c r="V791"/>
  <c r="M822"/>
  <c r="M808"/>
  <c r="M794"/>
  <c r="V820"/>
  <c r="V806"/>
  <c r="V792"/>
  <c r="M821"/>
  <c r="M807"/>
  <c r="M793"/>
  <c r="V823"/>
  <c r="V809"/>
  <c r="V795"/>
  <c r="M825"/>
  <c r="M811"/>
  <c r="M797"/>
  <c r="M817"/>
  <c r="M803"/>
  <c r="M789"/>
  <c r="M818"/>
  <c r="M804"/>
  <c r="M790"/>
  <c r="M819"/>
  <c r="M805"/>
  <c r="M791"/>
  <c r="M820"/>
  <c r="M806"/>
  <c r="M792"/>
  <c r="V821"/>
  <c r="V807"/>
  <c r="V793"/>
  <c r="M823"/>
  <c r="M809"/>
  <c r="M795"/>
  <c r="V825"/>
  <c r="V811"/>
  <c r="V797"/>
  <c r="M815"/>
  <c r="M801"/>
  <c r="M787"/>
  <c r="V817"/>
  <c r="V803"/>
  <c r="V789"/>
  <c r="M816"/>
  <c r="M802"/>
  <c r="M788"/>
  <c r="V824"/>
  <c r="V810"/>
  <c r="V796"/>
  <c r="V818"/>
  <c r="V804"/>
  <c r="V790"/>
  <c r="M89"/>
  <c r="M122" s="1"/>
  <c r="M155" s="1"/>
  <c r="M188" s="1"/>
  <c r="M202" s="1"/>
  <c r="M235" s="1"/>
  <c r="M249" s="1"/>
  <c r="M282" s="1"/>
  <c r="M296" s="1"/>
  <c r="M329" s="1"/>
  <c r="M343" s="1"/>
  <c r="M376" s="1"/>
  <c r="M390" s="1"/>
  <c r="M423" s="1"/>
  <c r="M437" s="1"/>
  <c r="M470" s="1"/>
  <c r="M503" s="1"/>
  <c r="M536" s="1"/>
  <c r="M569" s="1"/>
  <c r="M602" s="1"/>
  <c r="M635" s="1"/>
  <c r="M668" s="1"/>
  <c r="M786" s="1"/>
  <c r="M800" s="1"/>
  <c r="M814" s="1"/>
  <c r="M830" s="1"/>
  <c r="M845" s="1"/>
  <c r="M860" s="1"/>
  <c r="M875" s="1"/>
  <c r="M890" s="1"/>
  <c r="M905" s="1"/>
  <c r="M938" s="1"/>
  <c r="M952" s="1"/>
  <c r="M985" s="1"/>
  <c r="M999" s="1"/>
  <c r="M1032" s="1"/>
  <c r="M1046" s="1"/>
  <c r="M1079" s="1"/>
  <c r="M1093" s="1"/>
  <c r="M1126" s="1"/>
  <c r="M1140" s="1"/>
  <c r="M1173" s="1"/>
  <c r="M1187" s="1"/>
  <c r="M1220" s="1"/>
  <c r="M1234" s="1"/>
  <c r="M1267" s="1"/>
  <c r="M1281" s="1"/>
  <c r="M1314" s="1"/>
  <c r="M1328" s="1"/>
  <c r="M1361" s="1"/>
  <c r="M1375" s="1"/>
  <c r="M1408" s="1"/>
  <c r="M1422" s="1"/>
  <c r="M1455" s="1"/>
  <c r="M1469" s="1"/>
  <c r="M1502" s="1"/>
  <c r="M1516" s="1"/>
  <c r="M1549" s="1"/>
  <c r="M1563" s="1"/>
  <c r="M1596" s="1"/>
  <c r="M1610" s="1"/>
  <c r="M1643" s="1"/>
  <c r="M1657" s="1"/>
  <c r="M1690" s="1"/>
  <c r="M1704" s="1"/>
  <c r="M1737" s="1"/>
  <c r="M1751" s="1"/>
  <c r="H296"/>
  <c r="H329" s="1"/>
  <c r="K266"/>
  <c r="T266" s="1"/>
  <c r="N56"/>
  <c r="O23"/>
  <c r="Q296"/>
  <c r="Q329" s="1"/>
  <c r="L266"/>
  <c r="U266" s="1"/>
  <c r="X434" l="1"/>
  <c r="X1745"/>
  <c r="X1695"/>
  <c r="X543"/>
  <c r="X286"/>
  <c r="X606"/>
  <c r="X1597"/>
  <c r="X1700"/>
  <c r="X196"/>
  <c r="X544"/>
  <c r="X386"/>
  <c r="X639"/>
  <c r="X1558"/>
  <c r="X100"/>
  <c r="X481"/>
  <c r="X676"/>
  <c r="X822" s="1"/>
  <c r="X471"/>
  <c r="X285"/>
  <c r="X605"/>
  <c r="X1743"/>
  <c r="X66"/>
  <c r="X291"/>
  <c r="X429"/>
  <c r="X572"/>
  <c r="X242"/>
  <c r="X428"/>
  <c r="X538"/>
  <c r="X1559"/>
  <c r="X1693"/>
  <c r="X1607"/>
  <c r="X62"/>
  <c r="X672"/>
  <c r="X339"/>
  <c r="X505"/>
  <c r="X645"/>
  <c r="X338"/>
  <c r="X504"/>
  <c r="X644"/>
  <c r="X1598"/>
  <c r="X1555"/>
  <c r="X1698"/>
  <c r="X92"/>
  <c r="X237"/>
  <c r="X381"/>
  <c r="X510"/>
  <c r="X611"/>
  <c r="X190"/>
  <c r="X333"/>
  <c r="X476"/>
  <c r="X577"/>
  <c r="X1511"/>
  <c r="X1649"/>
  <c r="X1513"/>
  <c r="X1644"/>
  <c r="X58"/>
  <c r="X96"/>
  <c r="X1767"/>
  <c r="X1782" s="1"/>
  <c r="X1797" s="1"/>
  <c r="X1812" s="1"/>
  <c r="X1827" s="1"/>
  <c r="X1842" s="1"/>
  <c r="X1858" s="1"/>
  <c r="X1873" s="1"/>
  <c r="X1888" s="1"/>
  <c r="X1903" s="1"/>
  <c r="X1918" s="1"/>
  <c r="X1933" s="1"/>
  <c r="X1949" s="1"/>
  <c r="W822"/>
  <c r="J243" i="220"/>
  <c r="W794" i="217"/>
  <c r="W680"/>
  <c r="X56"/>
  <c r="X89" s="1"/>
  <c r="X122" s="1"/>
  <c r="X155" s="1"/>
  <c r="X188" s="1"/>
  <c r="X202" s="1"/>
  <c r="X235" s="1"/>
  <c r="X249" s="1"/>
  <c r="X282" s="1"/>
  <c r="X296" s="1"/>
  <c r="X329" s="1"/>
  <c r="X343" s="1"/>
  <c r="X376" s="1"/>
  <c r="X390" s="1"/>
  <c r="X423" s="1"/>
  <c r="X437" s="1"/>
  <c r="X470" s="1"/>
  <c r="X503" s="1"/>
  <c r="X536" s="1"/>
  <c r="X569" s="1"/>
  <c r="X602" s="1"/>
  <c r="X635" s="1"/>
  <c r="X668" s="1"/>
  <c r="X786" s="1"/>
  <c r="X800" s="1"/>
  <c r="X814" s="1"/>
  <c r="X830" s="1"/>
  <c r="X845" s="1"/>
  <c r="X860" s="1"/>
  <c r="X875" s="1"/>
  <c r="X890" s="1"/>
  <c r="X905" s="1"/>
  <c r="X938" s="1"/>
  <c r="X952" s="1"/>
  <c r="X985" s="1"/>
  <c r="X999" s="1"/>
  <c r="X1032" s="1"/>
  <c r="X1046" s="1"/>
  <c r="X1079" s="1"/>
  <c r="X1093" s="1"/>
  <c r="X1126" s="1"/>
  <c r="X1140" s="1"/>
  <c r="X1173" s="1"/>
  <c r="X1187" s="1"/>
  <c r="X1220" s="1"/>
  <c r="X1234" s="1"/>
  <c r="X1267" s="1"/>
  <c r="X1281" s="1"/>
  <c r="X1314" s="1"/>
  <c r="X1328" s="1"/>
  <c r="X1361" s="1"/>
  <c r="X1375" s="1"/>
  <c r="X1408" s="1"/>
  <c r="X1422" s="1"/>
  <c r="X1455" s="1"/>
  <c r="X1469" s="1"/>
  <c r="X1502" s="1"/>
  <c r="X1516" s="1"/>
  <c r="X1549" s="1"/>
  <c r="X1563" s="1"/>
  <c r="X1596" s="1"/>
  <c r="X1610" s="1"/>
  <c r="X1643" s="1"/>
  <c r="X1657" s="1"/>
  <c r="X1690" s="1"/>
  <c r="X1704" s="1"/>
  <c r="X1737" s="1"/>
  <c r="X1751" s="1"/>
  <c r="X189"/>
  <c r="X236"/>
  <c r="X332"/>
  <c r="X380"/>
  <c r="X475"/>
  <c r="X509"/>
  <c r="X576"/>
  <c r="X610"/>
  <c r="X199"/>
  <c r="X246"/>
  <c r="X284"/>
  <c r="X379"/>
  <c r="X427"/>
  <c r="X508"/>
  <c r="X542"/>
  <c r="X609"/>
  <c r="X643"/>
  <c r="X1551"/>
  <c r="X1603"/>
  <c r="X1692"/>
  <c r="X1738"/>
  <c r="X1560"/>
  <c r="X1599"/>
  <c r="X1694"/>
  <c r="X57"/>
  <c r="X65"/>
  <c r="X95"/>
  <c r="X671"/>
  <c r="X679"/>
  <c r="T248" i="220" s="1"/>
  <c r="X197" i="217"/>
  <c r="X192"/>
  <c r="X244"/>
  <c r="X287"/>
  <c r="X340"/>
  <c r="X335"/>
  <c r="X377"/>
  <c r="X430"/>
  <c r="X425"/>
  <c r="X478"/>
  <c r="X506"/>
  <c r="X545"/>
  <c r="X540"/>
  <c r="X579"/>
  <c r="X607"/>
  <c r="X646"/>
  <c r="X641"/>
  <c r="X191"/>
  <c r="X243"/>
  <c r="X238"/>
  <c r="X292"/>
  <c r="X334"/>
  <c r="X387"/>
  <c r="X382"/>
  <c r="X424"/>
  <c r="X477"/>
  <c r="X472"/>
  <c r="X511"/>
  <c r="X539"/>
  <c r="X578"/>
  <c r="X573"/>
  <c r="X612"/>
  <c r="X638"/>
  <c r="X1512"/>
  <c r="X1507"/>
  <c r="X1553"/>
  <c r="X1605"/>
  <c r="X1606"/>
  <c r="X1654"/>
  <c r="X1701"/>
  <c r="X1747"/>
  <c r="X1739"/>
  <c r="X1509"/>
  <c r="X1550"/>
  <c r="X1601"/>
  <c r="X1602"/>
  <c r="X1653"/>
  <c r="X1691"/>
  <c r="X1740"/>
  <c r="X1741"/>
  <c r="X59"/>
  <c r="X63"/>
  <c r="X67"/>
  <c r="X93"/>
  <c r="X97"/>
  <c r="X669"/>
  <c r="X673"/>
  <c r="X677"/>
  <c r="T236" i="220"/>
  <c r="T243" s="1"/>
  <c r="X241" i="217"/>
  <c r="X290"/>
  <c r="X385"/>
  <c r="X433"/>
  <c r="X514"/>
  <c r="X537"/>
  <c r="X571"/>
  <c r="X640"/>
  <c r="X194"/>
  <c r="X289"/>
  <c r="X337"/>
  <c r="X432"/>
  <c r="X480"/>
  <c r="X547"/>
  <c r="X570"/>
  <c r="X604"/>
  <c r="X1504"/>
  <c r="X1556"/>
  <c r="X1650"/>
  <c r="X1696"/>
  <c r="X1506"/>
  <c r="X1554"/>
  <c r="X1646"/>
  <c r="X1652"/>
  <c r="X1742"/>
  <c r="X61"/>
  <c r="X91"/>
  <c r="X99"/>
  <c r="X675"/>
  <c r="Y23"/>
  <c r="Y679" s="1"/>
  <c r="X193"/>
  <c r="X245"/>
  <c r="X240"/>
  <c r="X283"/>
  <c r="X336"/>
  <c r="X331"/>
  <c r="X384"/>
  <c r="X426"/>
  <c r="X479"/>
  <c r="X474"/>
  <c r="X513"/>
  <c r="X541"/>
  <c r="X580"/>
  <c r="X575"/>
  <c r="X603"/>
  <c r="X636"/>
  <c r="X637"/>
  <c r="X198"/>
  <c r="X239"/>
  <c r="X293"/>
  <c r="X288"/>
  <c r="X330"/>
  <c r="X383"/>
  <c r="X378"/>
  <c r="X431"/>
  <c r="X473"/>
  <c r="X512"/>
  <c r="X507"/>
  <c r="X546"/>
  <c r="X574"/>
  <c r="X613"/>
  <c r="X608"/>
  <c r="X642"/>
  <c r="X1508"/>
  <c r="X1503"/>
  <c r="X1552"/>
  <c r="X1604"/>
  <c r="X1651"/>
  <c r="X1648"/>
  <c r="X1697"/>
  <c r="X1744"/>
  <c r="X1510"/>
  <c r="X1505"/>
  <c r="X1557"/>
  <c r="X1600"/>
  <c r="X1647"/>
  <c r="X1645"/>
  <c r="X1699"/>
  <c r="X1746"/>
  <c r="X1748"/>
  <c r="X60"/>
  <c r="X64"/>
  <c r="X90"/>
  <c r="X94"/>
  <c r="X98"/>
  <c r="X670"/>
  <c r="X674"/>
  <c r="T305" i="220"/>
  <c r="AA296" i="217"/>
  <c r="AA329" s="1"/>
  <c r="M266"/>
  <c r="V266" s="1"/>
  <c r="M1110"/>
  <c r="V1063"/>
  <c r="S305" i="223"/>
  <c r="J248" i="220"/>
  <c r="S247"/>
  <c r="S249" s="1"/>
  <c r="K236"/>
  <c r="K305" s="1"/>
  <c r="I247"/>
  <c r="I249" s="1"/>
  <c r="I249" i="223"/>
  <c r="J305"/>
  <c r="J243"/>
  <c r="L1157" i="221"/>
  <c r="U1157" s="1"/>
  <c r="U1110"/>
  <c r="L313"/>
  <c r="U313" s="1"/>
  <c r="Q343"/>
  <c r="Q376" s="1"/>
  <c r="V820"/>
  <c r="V806"/>
  <c r="V792"/>
  <c r="V803"/>
  <c r="V789"/>
  <c r="V817"/>
  <c r="V811"/>
  <c r="V797"/>
  <c r="V825"/>
  <c r="W1748"/>
  <c r="W1744"/>
  <c r="W1740"/>
  <c r="W1701"/>
  <c r="W1697"/>
  <c r="W1693"/>
  <c r="W1653"/>
  <c r="W1649"/>
  <c r="W1645"/>
  <c r="W1605"/>
  <c r="W1601"/>
  <c r="W1597"/>
  <c r="W1557"/>
  <c r="W1553"/>
  <c r="W1747"/>
  <c r="W1743"/>
  <c r="W1739"/>
  <c r="W1698"/>
  <c r="W1694"/>
  <c r="W1652"/>
  <c r="W1648"/>
  <c r="W1644"/>
  <c r="W1604"/>
  <c r="W1600"/>
  <c r="W1560"/>
  <c r="W1556"/>
  <c r="W1552"/>
  <c r="W1512"/>
  <c r="W1508"/>
  <c r="W1511"/>
  <c r="W1504"/>
  <c r="W1509"/>
  <c r="W1503"/>
  <c r="W678"/>
  <c r="W674"/>
  <c r="W670"/>
  <c r="W679"/>
  <c r="S248" i="223" s="1"/>
  <c r="W675" i="221"/>
  <c r="W671"/>
  <c r="W645"/>
  <c r="W641"/>
  <c r="W637"/>
  <c r="W610"/>
  <c r="W606"/>
  <c r="W579"/>
  <c r="W575"/>
  <c r="W571"/>
  <c r="W544"/>
  <c r="W540"/>
  <c r="W513"/>
  <c r="W509"/>
  <c r="W505"/>
  <c r="W642"/>
  <c r="W613"/>
  <c r="W605"/>
  <c r="W576"/>
  <c r="W547"/>
  <c r="W539"/>
  <c r="W510"/>
  <c r="W481"/>
  <c r="W478"/>
  <c r="W474"/>
  <c r="W433"/>
  <c r="W429"/>
  <c r="W425"/>
  <c r="W384"/>
  <c r="W380"/>
  <c r="W340"/>
  <c r="W336"/>
  <c r="W332"/>
  <c r="W292"/>
  <c r="W288"/>
  <c r="W284"/>
  <c r="W244"/>
  <c r="W240"/>
  <c r="W236"/>
  <c r="W196"/>
  <c r="W192"/>
  <c r="W99"/>
  <c r="W95"/>
  <c r="W91"/>
  <c r="W63"/>
  <c r="W59"/>
  <c r="W644"/>
  <c r="W636"/>
  <c r="W607"/>
  <c r="W578"/>
  <c r="W570"/>
  <c r="W541"/>
  <c r="W512"/>
  <c r="W504"/>
  <c r="W477"/>
  <c r="W473"/>
  <c r="W434"/>
  <c r="W430"/>
  <c r="W426"/>
  <c r="W387"/>
  <c r="W383"/>
  <c r="W379"/>
  <c r="W339"/>
  <c r="W335"/>
  <c r="W331"/>
  <c r="W291"/>
  <c r="W287"/>
  <c r="W283"/>
  <c r="W243"/>
  <c r="W239"/>
  <c r="W199"/>
  <c r="W195"/>
  <c r="W191"/>
  <c r="W100"/>
  <c r="W96"/>
  <c r="W92"/>
  <c r="W67"/>
  <c r="W64"/>
  <c r="W60"/>
  <c r="W56"/>
  <c r="W89" s="1"/>
  <c r="W122" s="1"/>
  <c r="W155" s="1"/>
  <c r="W188" s="1"/>
  <c r="W202" s="1"/>
  <c r="W235" s="1"/>
  <c r="W249" s="1"/>
  <c r="W282" s="1"/>
  <c r="W296" s="1"/>
  <c r="W329" s="1"/>
  <c r="W343" s="1"/>
  <c r="W376" s="1"/>
  <c r="W390" s="1"/>
  <c r="W423" s="1"/>
  <c r="W437" s="1"/>
  <c r="W470" s="1"/>
  <c r="W503" s="1"/>
  <c r="W536" s="1"/>
  <c r="W569" s="1"/>
  <c r="W602" s="1"/>
  <c r="W635" s="1"/>
  <c r="W668" s="1"/>
  <c r="W786" s="1"/>
  <c r="W800" s="1"/>
  <c r="W814" s="1"/>
  <c r="W830" s="1"/>
  <c r="W845" s="1"/>
  <c r="W860" s="1"/>
  <c r="W875" s="1"/>
  <c r="W890" s="1"/>
  <c r="W905" s="1"/>
  <c r="W938" s="1"/>
  <c r="W952" s="1"/>
  <c r="W985" s="1"/>
  <c r="W999" s="1"/>
  <c r="W1032" s="1"/>
  <c r="W1046" s="1"/>
  <c r="W1079" s="1"/>
  <c r="W1093" s="1"/>
  <c r="W1126" s="1"/>
  <c r="W1140" s="1"/>
  <c r="W1173" s="1"/>
  <c r="W1187" s="1"/>
  <c r="W1220" s="1"/>
  <c r="W1234" s="1"/>
  <c r="W1267" s="1"/>
  <c r="W1281" s="1"/>
  <c r="W1314" s="1"/>
  <c r="W1328" s="1"/>
  <c r="W1361" s="1"/>
  <c r="W1375" s="1"/>
  <c r="W1408" s="1"/>
  <c r="W1422" s="1"/>
  <c r="W1455" s="1"/>
  <c r="W1469" s="1"/>
  <c r="W1502" s="1"/>
  <c r="W1516" s="1"/>
  <c r="W1549" s="1"/>
  <c r="W1563" s="1"/>
  <c r="W1596" s="1"/>
  <c r="W1610" s="1"/>
  <c r="W1643" s="1"/>
  <c r="W1657" s="1"/>
  <c r="W1690" s="1"/>
  <c r="W1704" s="1"/>
  <c r="W1737" s="1"/>
  <c r="W1751" s="1"/>
  <c r="X23"/>
  <c r="T236" i="223" s="1"/>
  <c r="T305" s="1"/>
  <c r="W1767" i="221"/>
  <c r="W1782" s="1"/>
  <c r="W1797" s="1"/>
  <c r="W1812" s="1"/>
  <c r="W1827" s="1"/>
  <c r="W1842" s="1"/>
  <c r="W1858" s="1"/>
  <c r="W1873" s="1"/>
  <c r="W1888" s="1"/>
  <c r="W1903" s="1"/>
  <c r="W1918" s="1"/>
  <c r="W1933" s="1"/>
  <c r="W1949" s="1"/>
  <c r="W1964" s="1"/>
  <c r="W1979" s="1"/>
  <c r="W1994" s="1"/>
  <c r="W2009" s="1"/>
  <c r="W2024" s="1"/>
  <c r="W1746"/>
  <c r="W1742"/>
  <c r="W1738"/>
  <c r="W1699"/>
  <c r="W1695"/>
  <c r="W1691"/>
  <c r="W1651"/>
  <c r="W1647"/>
  <c r="W1607"/>
  <c r="W1603"/>
  <c r="W1599"/>
  <c r="W1559"/>
  <c r="W1555"/>
  <c r="W1551"/>
  <c r="W1745"/>
  <c r="W1741"/>
  <c r="W1700"/>
  <c r="W1696"/>
  <c r="W1692"/>
  <c r="W1650"/>
  <c r="W1646"/>
  <c r="W1606"/>
  <c r="W1602"/>
  <c r="W1598"/>
  <c r="W1558"/>
  <c r="W1554"/>
  <c r="W1550"/>
  <c r="W1510"/>
  <c r="W1506"/>
  <c r="W1507"/>
  <c r="W1513"/>
  <c r="W1505"/>
  <c r="W676"/>
  <c r="W672"/>
  <c r="W677"/>
  <c r="W673"/>
  <c r="W669"/>
  <c r="W643"/>
  <c r="W639"/>
  <c r="W612"/>
  <c r="W608"/>
  <c r="W604"/>
  <c r="W577"/>
  <c r="W573"/>
  <c r="W546"/>
  <c r="W542"/>
  <c r="W538"/>
  <c r="W511"/>
  <c r="W507"/>
  <c r="W646"/>
  <c r="W638"/>
  <c r="W609"/>
  <c r="W580"/>
  <c r="W572"/>
  <c r="W543"/>
  <c r="W514"/>
  <c r="W506"/>
  <c r="W480"/>
  <c r="W476"/>
  <c r="W472"/>
  <c r="W431"/>
  <c r="W427"/>
  <c r="W386"/>
  <c r="W382"/>
  <c r="W378"/>
  <c r="W338"/>
  <c r="W334"/>
  <c r="W330"/>
  <c r="W290"/>
  <c r="W286"/>
  <c r="W246"/>
  <c r="W242"/>
  <c r="W238"/>
  <c r="W198"/>
  <c r="W194"/>
  <c r="W190"/>
  <c r="W97"/>
  <c r="W93"/>
  <c r="W65"/>
  <c r="W61"/>
  <c r="W57"/>
  <c r="W640"/>
  <c r="W611"/>
  <c r="W603"/>
  <c r="W574"/>
  <c r="W545"/>
  <c r="W537"/>
  <c r="W508"/>
  <c r="W479"/>
  <c r="W475"/>
  <c r="W471"/>
  <c r="W432"/>
  <c r="W428"/>
  <c r="W424"/>
  <c r="W385"/>
  <c r="W381"/>
  <c r="W377"/>
  <c r="W337"/>
  <c r="W333"/>
  <c r="W293"/>
  <c r="W289"/>
  <c r="W285"/>
  <c r="W245"/>
  <c r="W241"/>
  <c r="W237"/>
  <c r="W197"/>
  <c r="W193"/>
  <c r="W189"/>
  <c r="W98"/>
  <c r="W94"/>
  <c r="W90"/>
  <c r="W66"/>
  <c r="W62"/>
  <c r="W58"/>
  <c r="W1654"/>
  <c r="V822"/>
  <c r="V808"/>
  <c r="V794"/>
  <c r="V819"/>
  <c r="V805"/>
  <c r="V791"/>
  <c r="G1086"/>
  <c r="G1100" s="1"/>
  <c r="G1070"/>
  <c r="V1627"/>
  <c r="M1674"/>
  <c r="G1113"/>
  <c r="G1129"/>
  <c r="G1143" s="1"/>
  <c r="M1392"/>
  <c r="V1345"/>
  <c r="U1674"/>
  <c r="L1721"/>
  <c r="U1721" s="1"/>
  <c r="V788"/>
  <c r="V816"/>
  <c r="V802"/>
  <c r="V796"/>
  <c r="V824"/>
  <c r="V810"/>
  <c r="V821"/>
  <c r="V807"/>
  <c r="V793"/>
  <c r="V2038"/>
  <c r="V2052" s="1"/>
  <c r="V2066"/>
  <c r="V2080" s="1"/>
  <c r="V2087" s="1"/>
  <c r="V2094" s="1"/>
  <c r="V2115" s="1"/>
  <c r="V2129" s="1"/>
  <c r="V2143" s="1"/>
  <c r="V2157" s="1"/>
  <c r="V790"/>
  <c r="V818"/>
  <c r="V804"/>
  <c r="V680"/>
  <c r="R247" i="223" s="1"/>
  <c r="R249" s="1"/>
  <c r="V787" i="221"/>
  <c r="V801"/>
  <c r="V815"/>
  <c r="V809"/>
  <c r="V795"/>
  <c r="V823"/>
  <c r="M266"/>
  <c r="V266" s="1"/>
  <c r="AA296"/>
  <c r="AA329" s="1"/>
  <c r="G1118"/>
  <c r="G1134"/>
  <c r="G1148" s="1"/>
  <c r="G1069"/>
  <c r="G1085"/>
  <c r="G1099" s="1"/>
  <c r="G1065"/>
  <c r="G1081"/>
  <c r="G1095" s="1"/>
  <c r="L1439"/>
  <c r="U1439" s="1"/>
  <c r="U1392"/>
  <c r="V1063"/>
  <c r="M1110"/>
  <c r="G1419"/>
  <c r="G1433" s="1"/>
  <c r="G1403"/>
  <c r="G1362"/>
  <c r="G1376" s="1"/>
  <c r="G1346"/>
  <c r="K553"/>
  <c r="T553" s="1"/>
  <c r="H602"/>
  <c r="N680" i="217"/>
  <c r="K2066"/>
  <c r="K2080" s="1"/>
  <c r="K2087" s="1"/>
  <c r="K2094" s="1"/>
  <c r="K2115" s="1"/>
  <c r="K2129" s="1"/>
  <c r="K2143" s="1"/>
  <c r="K2157" s="1"/>
  <c r="K2038"/>
  <c r="K2052" s="1"/>
  <c r="N1797"/>
  <c r="N1812" s="1"/>
  <c r="N1827" s="1"/>
  <c r="N1842" s="1"/>
  <c r="N1858" s="1"/>
  <c r="N1873" s="1"/>
  <c r="N1888" s="1"/>
  <c r="N1903" s="1"/>
  <c r="N1918" s="1"/>
  <c r="N1933" s="1"/>
  <c r="N1949" s="1"/>
  <c r="T2066"/>
  <c r="T2080" s="1"/>
  <c r="T2087" s="1"/>
  <c r="T2094" s="1"/>
  <c r="T2115" s="1"/>
  <c r="T2129" s="1"/>
  <c r="T2143" s="1"/>
  <c r="T2157" s="1"/>
  <c r="T2038"/>
  <c r="T2052" s="1"/>
  <c r="Y64"/>
  <c r="Y1651"/>
  <c r="Y383"/>
  <c r="Y474"/>
  <c r="O679"/>
  <c r="O678"/>
  <c r="O677"/>
  <c r="O676"/>
  <c r="O675"/>
  <c r="O674"/>
  <c r="O673"/>
  <c r="O672"/>
  <c r="O671"/>
  <c r="O670"/>
  <c r="O669"/>
  <c r="O100"/>
  <c r="O99"/>
  <c r="O98"/>
  <c r="O97"/>
  <c r="O96"/>
  <c r="O95"/>
  <c r="O94"/>
  <c r="O93"/>
  <c r="O92"/>
  <c r="O91"/>
  <c r="O90"/>
  <c r="O67"/>
  <c r="O66"/>
  <c r="O65"/>
  <c r="O64"/>
  <c r="O63"/>
  <c r="O62"/>
  <c r="O61"/>
  <c r="O60"/>
  <c r="O59"/>
  <c r="O58"/>
  <c r="O57"/>
  <c r="O1747"/>
  <c r="O1739"/>
  <c r="O1743"/>
  <c r="O1744"/>
  <c r="O1700"/>
  <c r="O1692"/>
  <c r="O1691"/>
  <c r="O1606"/>
  <c r="O1605"/>
  <c r="O1601"/>
  <c r="O1597"/>
  <c r="O1604"/>
  <c r="O1607"/>
  <c r="O1603"/>
  <c r="O1599"/>
  <c r="O1600"/>
  <c r="O1602"/>
  <c r="O1598"/>
  <c r="O1503"/>
  <c r="O1505"/>
  <c r="O1507"/>
  <c r="O1509"/>
  <c r="O1511"/>
  <c r="O1513"/>
  <c r="O1504"/>
  <c r="O1506"/>
  <c r="O1508"/>
  <c r="O1510"/>
  <c r="O1512"/>
  <c r="O1748"/>
  <c r="O1741"/>
  <c r="O1745"/>
  <c r="O1738"/>
  <c r="O1742"/>
  <c r="O1746"/>
  <c r="O1740"/>
  <c r="O1697"/>
  <c r="O1699"/>
  <c r="O1701"/>
  <c r="O1695"/>
  <c r="O1698"/>
  <c r="O1696"/>
  <c r="O1694"/>
  <c r="O1693"/>
  <c r="O1651"/>
  <c r="O1647"/>
  <c r="O1648"/>
  <c r="O1653"/>
  <c r="O1649"/>
  <c r="O1645"/>
  <c r="O1652"/>
  <c r="O1646"/>
  <c r="O1654"/>
  <c r="O1644"/>
  <c r="O1650"/>
  <c r="O1559"/>
  <c r="O1555"/>
  <c r="O1551"/>
  <c r="O1550"/>
  <c r="O1558"/>
  <c r="O1556"/>
  <c r="O1554"/>
  <c r="O1552"/>
  <c r="O1557"/>
  <c r="O1553"/>
  <c r="O1560"/>
  <c r="O644"/>
  <c r="O646"/>
  <c r="O640"/>
  <c r="O637"/>
  <c r="O639"/>
  <c r="O641"/>
  <c r="O643"/>
  <c r="O645"/>
  <c r="O571"/>
  <c r="O573"/>
  <c r="O575"/>
  <c r="O577"/>
  <c r="O579"/>
  <c r="O570"/>
  <c r="O572"/>
  <c r="O574"/>
  <c r="O576"/>
  <c r="O578"/>
  <c r="O580"/>
  <c r="O505"/>
  <c r="O507"/>
  <c r="O509"/>
  <c r="O511"/>
  <c r="O513"/>
  <c r="O504"/>
  <c r="O506"/>
  <c r="O508"/>
  <c r="O510"/>
  <c r="O512"/>
  <c r="O514"/>
  <c r="O472"/>
  <c r="O474"/>
  <c r="O476"/>
  <c r="O478"/>
  <c r="O480"/>
  <c r="O471"/>
  <c r="O473"/>
  <c r="O475"/>
  <c r="O477"/>
  <c r="O479"/>
  <c r="O481"/>
  <c r="O377"/>
  <c r="O379"/>
  <c r="O381"/>
  <c r="O383"/>
  <c r="O385"/>
  <c r="O387"/>
  <c r="O378"/>
  <c r="O380"/>
  <c r="O382"/>
  <c r="O384"/>
  <c r="O386"/>
  <c r="O283"/>
  <c r="O285"/>
  <c r="O287"/>
  <c r="O289"/>
  <c r="O291"/>
  <c r="O293"/>
  <c r="O284"/>
  <c r="O286"/>
  <c r="O288"/>
  <c r="O290"/>
  <c r="O292"/>
  <c r="O237"/>
  <c r="O239"/>
  <c r="O241"/>
  <c r="O243"/>
  <c r="O245"/>
  <c r="O190"/>
  <c r="O192"/>
  <c r="O194"/>
  <c r="O196"/>
  <c r="O198"/>
  <c r="O636"/>
  <c r="O642"/>
  <c r="O638"/>
  <c r="O604"/>
  <c r="O606"/>
  <c r="O608"/>
  <c r="O610"/>
  <c r="O612"/>
  <c r="O603"/>
  <c r="O605"/>
  <c r="O607"/>
  <c r="O609"/>
  <c r="O611"/>
  <c r="O613"/>
  <c r="O538"/>
  <c r="O540"/>
  <c r="O542"/>
  <c r="O544"/>
  <c r="O546"/>
  <c r="O537"/>
  <c r="O539"/>
  <c r="O541"/>
  <c r="O543"/>
  <c r="O545"/>
  <c r="O547"/>
  <c r="O424"/>
  <c r="O426"/>
  <c r="O428"/>
  <c r="O430"/>
  <c r="O432"/>
  <c r="O434"/>
  <c r="O425"/>
  <c r="O427"/>
  <c r="O429"/>
  <c r="O431"/>
  <c r="O433"/>
  <c r="O330"/>
  <c r="O332"/>
  <c r="O334"/>
  <c r="O336"/>
  <c r="O338"/>
  <c r="O340"/>
  <c r="O331"/>
  <c r="O333"/>
  <c r="O335"/>
  <c r="O337"/>
  <c r="O339"/>
  <c r="O236"/>
  <c r="O238"/>
  <c r="O240"/>
  <c r="O242"/>
  <c r="O244"/>
  <c r="O246"/>
  <c r="O189"/>
  <c r="O191"/>
  <c r="O193"/>
  <c r="O195"/>
  <c r="O197"/>
  <c r="O199"/>
  <c r="U1964"/>
  <c r="U1979" s="1"/>
  <c r="U1994" s="1"/>
  <c r="U2009" s="1"/>
  <c r="U2024" s="1"/>
  <c r="L1964"/>
  <c r="L1979" s="1"/>
  <c r="L1994" s="1"/>
  <c r="L2009" s="1"/>
  <c r="L2024" s="1"/>
  <c r="G1181"/>
  <c r="G1195" s="1"/>
  <c r="G1165"/>
  <c r="G1132"/>
  <c r="G1146" s="1"/>
  <c r="G1116"/>
  <c r="G1128"/>
  <c r="G1142" s="1"/>
  <c r="G1112"/>
  <c r="O1767"/>
  <c r="O1782" s="1"/>
  <c r="G1117"/>
  <c r="G1133"/>
  <c r="G1147" s="1"/>
  <c r="G1231"/>
  <c r="G1245" s="1"/>
  <c r="G1215"/>
  <c r="G1160"/>
  <c r="G1176"/>
  <c r="G1190" s="1"/>
  <c r="G1127"/>
  <c r="G1141" s="1"/>
  <c r="G1111"/>
  <c r="K1721"/>
  <c r="T1721" s="1"/>
  <c r="T1674"/>
  <c r="M1627"/>
  <c r="V1580"/>
  <c r="L1674"/>
  <c r="U1627"/>
  <c r="K1392"/>
  <c r="T1345"/>
  <c r="L1345"/>
  <c r="U1298"/>
  <c r="M1298"/>
  <c r="V1251"/>
  <c r="X808"/>
  <c r="W818"/>
  <c r="W804"/>
  <c r="W790"/>
  <c r="W824"/>
  <c r="W810"/>
  <c r="W796"/>
  <c r="N816"/>
  <c r="N802"/>
  <c r="N788"/>
  <c r="W817"/>
  <c r="W803"/>
  <c r="W789"/>
  <c r="N815"/>
  <c r="N801"/>
  <c r="N787"/>
  <c r="W825"/>
  <c r="W811"/>
  <c r="W797"/>
  <c r="N823"/>
  <c r="N809"/>
  <c r="N795"/>
  <c r="W821"/>
  <c r="W807"/>
  <c r="W793"/>
  <c r="N820"/>
  <c r="N806"/>
  <c r="N792"/>
  <c r="N819"/>
  <c r="N805"/>
  <c r="N791"/>
  <c r="N818"/>
  <c r="N804"/>
  <c r="N790"/>
  <c r="N817"/>
  <c r="N803"/>
  <c r="N789"/>
  <c r="N825"/>
  <c r="N811"/>
  <c r="N797"/>
  <c r="W823"/>
  <c r="W809"/>
  <c r="W795"/>
  <c r="N821"/>
  <c r="N807"/>
  <c r="N793"/>
  <c r="W820"/>
  <c r="W806"/>
  <c r="W792"/>
  <c r="N822"/>
  <c r="N808"/>
  <c r="N794"/>
  <c r="W819"/>
  <c r="W805"/>
  <c r="W791"/>
  <c r="W815"/>
  <c r="W801"/>
  <c r="W787"/>
  <c r="N824"/>
  <c r="N810"/>
  <c r="N796"/>
  <c r="W816"/>
  <c r="W802"/>
  <c r="W788"/>
  <c r="N89"/>
  <c r="N122" s="1"/>
  <c r="N155" s="1"/>
  <c r="N188" s="1"/>
  <c r="N202" s="1"/>
  <c r="N235" s="1"/>
  <c r="N249" s="1"/>
  <c r="N282" s="1"/>
  <c r="N296" s="1"/>
  <c r="N329" s="1"/>
  <c r="N343" s="1"/>
  <c r="N376" s="1"/>
  <c r="N390" s="1"/>
  <c r="N423" s="1"/>
  <c r="N437" s="1"/>
  <c r="N470" s="1"/>
  <c r="N503" s="1"/>
  <c r="N536" s="1"/>
  <c r="N569" s="1"/>
  <c r="N602" s="1"/>
  <c r="N635" s="1"/>
  <c r="N668" s="1"/>
  <c r="N786" s="1"/>
  <c r="N800" s="1"/>
  <c r="N814" s="1"/>
  <c r="N830" s="1"/>
  <c r="N845" s="1"/>
  <c r="N860" s="1"/>
  <c r="N875" s="1"/>
  <c r="N890" s="1"/>
  <c r="N905" s="1"/>
  <c r="N938" s="1"/>
  <c r="N952" s="1"/>
  <c r="N985" s="1"/>
  <c r="N999" s="1"/>
  <c r="N1032" s="1"/>
  <c r="N1046" s="1"/>
  <c r="N1079" s="1"/>
  <c r="N1093" s="1"/>
  <c r="N1126" s="1"/>
  <c r="N1140" s="1"/>
  <c r="N1173" s="1"/>
  <c r="N1187" s="1"/>
  <c r="N1220" s="1"/>
  <c r="N1234" s="1"/>
  <c r="N1267" s="1"/>
  <c r="N1281" s="1"/>
  <c r="N1314" s="1"/>
  <c r="N1328" s="1"/>
  <c r="N1361" s="1"/>
  <c r="N1375" s="1"/>
  <c r="N1408" s="1"/>
  <c r="N1422" s="1"/>
  <c r="N1455" s="1"/>
  <c r="N1469" s="1"/>
  <c r="N1502" s="1"/>
  <c r="N1516" s="1"/>
  <c r="N1549" s="1"/>
  <c r="N1563" s="1"/>
  <c r="N1596" s="1"/>
  <c r="N1610" s="1"/>
  <c r="N1643" s="1"/>
  <c r="N1657" s="1"/>
  <c r="N1690" s="1"/>
  <c r="N1704" s="1"/>
  <c r="N1737" s="1"/>
  <c r="N1751" s="1"/>
  <c r="O56"/>
  <c r="P23"/>
  <c r="H343"/>
  <c r="H376" s="1"/>
  <c r="K313"/>
  <c r="T313" s="1"/>
  <c r="Q343"/>
  <c r="Q376" s="1"/>
  <c r="L313"/>
  <c r="U313" s="1"/>
  <c r="Y384" l="1"/>
  <c r="Y330"/>
  <c r="Y1552"/>
  <c r="Y1748"/>
  <c r="Y245"/>
  <c r="Y636"/>
  <c r="Y613"/>
  <c r="Y1557"/>
  <c r="X794"/>
  <c r="Y603"/>
  <c r="Y507"/>
  <c r="Y1505"/>
  <c r="Y678"/>
  <c r="Y283"/>
  <c r="Y513"/>
  <c r="Y198"/>
  <c r="Y473"/>
  <c r="Y608"/>
  <c r="Y1648"/>
  <c r="Y1645"/>
  <c r="Y94"/>
  <c r="Y331"/>
  <c r="Y541"/>
  <c r="Y293"/>
  <c r="Y512"/>
  <c r="Y1508"/>
  <c r="Y1510"/>
  <c r="Y1699"/>
  <c r="Y98"/>
  <c r="Y240"/>
  <c r="Y426"/>
  <c r="Y575"/>
  <c r="Y239"/>
  <c r="Y378"/>
  <c r="Y574"/>
  <c r="Y1503"/>
  <c r="Y1697"/>
  <c r="Y1647"/>
  <c r="Y60"/>
  <c r="Y670"/>
  <c r="Y193"/>
  <c r="Y336"/>
  <c r="Y479"/>
  <c r="Y580"/>
  <c r="Y637"/>
  <c r="Y288"/>
  <c r="Y431"/>
  <c r="Y546"/>
  <c r="Y642"/>
  <c r="Y1604"/>
  <c r="Y1744"/>
  <c r="Y1600"/>
  <c r="Y1746"/>
  <c r="Y90"/>
  <c r="Y674"/>
  <c r="Y56"/>
  <c r="Y89" s="1"/>
  <c r="Y122" s="1"/>
  <c r="Y155" s="1"/>
  <c r="Y188" s="1"/>
  <c r="Y202" s="1"/>
  <c r="Y235" s="1"/>
  <c r="Y249" s="1"/>
  <c r="Y282" s="1"/>
  <c r="Y296" s="1"/>
  <c r="Y329" s="1"/>
  <c r="Y343" s="1"/>
  <c r="Y376" s="1"/>
  <c r="Y390" s="1"/>
  <c r="Y423" s="1"/>
  <c r="Y437" s="1"/>
  <c r="Y470" s="1"/>
  <c r="Y503" s="1"/>
  <c r="Y536" s="1"/>
  <c r="Y569" s="1"/>
  <c r="Y602" s="1"/>
  <c r="Y635" s="1"/>
  <c r="Y668" s="1"/>
  <c r="Y786" s="1"/>
  <c r="Y800" s="1"/>
  <c r="Y814" s="1"/>
  <c r="Y830" s="1"/>
  <c r="Y845" s="1"/>
  <c r="Y860" s="1"/>
  <c r="Y875" s="1"/>
  <c r="Y890" s="1"/>
  <c r="Y905" s="1"/>
  <c r="Y938" s="1"/>
  <c r="Y952" s="1"/>
  <c r="Y985" s="1"/>
  <c r="Y999" s="1"/>
  <c r="Y1032" s="1"/>
  <c r="Y1046" s="1"/>
  <c r="Y1079" s="1"/>
  <c r="Y1093" s="1"/>
  <c r="Y1126" s="1"/>
  <c r="Y1140" s="1"/>
  <c r="Y1173" s="1"/>
  <c r="Y1187" s="1"/>
  <c r="Y1220" s="1"/>
  <c r="Y1234" s="1"/>
  <c r="Y1267" s="1"/>
  <c r="Y1281" s="1"/>
  <c r="Y1314" s="1"/>
  <c r="Y1328" s="1"/>
  <c r="Y1361" s="1"/>
  <c r="Y1375" s="1"/>
  <c r="Y1408" s="1"/>
  <c r="Y1422" s="1"/>
  <c r="Y1455" s="1"/>
  <c r="Y1469" s="1"/>
  <c r="Y1502" s="1"/>
  <c r="Y1516" s="1"/>
  <c r="Y1549" s="1"/>
  <c r="Y1563" s="1"/>
  <c r="Y1596" s="1"/>
  <c r="Y1610" s="1"/>
  <c r="Y1643" s="1"/>
  <c r="Y1657" s="1"/>
  <c r="Y1690" s="1"/>
  <c r="Y1704" s="1"/>
  <c r="Y1737" s="1"/>
  <c r="Y1751" s="1"/>
  <c r="Y192"/>
  <c r="Y287"/>
  <c r="Y335"/>
  <c r="Y430"/>
  <c r="Y478"/>
  <c r="Y545"/>
  <c r="Y540"/>
  <c r="Y607"/>
  <c r="Y641"/>
  <c r="Y243"/>
  <c r="Y238"/>
  <c r="Y334"/>
  <c r="Y382"/>
  <c r="Y424"/>
  <c r="Y472"/>
  <c r="Y539"/>
  <c r="Y573"/>
  <c r="Y638"/>
  <c r="Y1507"/>
  <c r="Y1605"/>
  <c r="Y1654"/>
  <c r="Y1747"/>
  <c r="Y1739"/>
  <c r="Y1550"/>
  <c r="Y1602"/>
  <c r="Y1653"/>
  <c r="Y1740"/>
  <c r="Y1741"/>
  <c r="Y59"/>
  <c r="Y67"/>
  <c r="Y93"/>
  <c r="Y97"/>
  <c r="Y669"/>
  <c r="Y673"/>
  <c r="Y677"/>
  <c r="Y196"/>
  <c r="Y237"/>
  <c r="Y291"/>
  <c r="Y286"/>
  <c r="Y339"/>
  <c r="Y381"/>
  <c r="Y434"/>
  <c r="Y429"/>
  <c r="Y471"/>
  <c r="Y510"/>
  <c r="Y505"/>
  <c r="Y544"/>
  <c r="Y572"/>
  <c r="Y611"/>
  <c r="Y606"/>
  <c r="Y645"/>
  <c r="Y195"/>
  <c r="Y190"/>
  <c r="Y242"/>
  <c r="Y285"/>
  <c r="Y338"/>
  <c r="Y333"/>
  <c r="Y386"/>
  <c r="Y428"/>
  <c r="Y481"/>
  <c r="Y476"/>
  <c r="Y504"/>
  <c r="Y543"/>
  <c r="Y538"/>
  <c r="Y577"/>
  <c r="Y605"/>
  <c r="Y644"/>
  <c r="Y639"/>
  <c r="Y1511"/>
  <c r="Y1559"/>
  <c r="Y1597"/>
  <c r="Y1598"/>
  <c r="Y1649"/>
  <c r="Y1695"/>
  <c r="Y1693"/>
  <c r="Y1743"/>
  <c r="Y1513"/>
  <c r="Y1555"/>
  <c r="Y1558"/>
  <c r="Y1607"/>
  <c r="Y1644"/>
  <c r="Y1700"/>
  <c r="Y1698"/>
  <c r="Y1745"/>
  <c r="Y58"/>
  <c r="Y62"/>
  <c r="Y66"/>
  <c r="Y92"/>
  <c r="Y96"/>
  <c r="Y100"/>
  <c r="Y672"/>
  <c r="Y676"/>
  <c r="Y822" s="1"/>
  <c r="Y1767"/>
  <c r="Y1782" s="1"/>
  <c r="Y1797" s="1"/>
  <c r="Y1812" s="1"/>
  <c r="Y1827" s="1"/>
  <c r="Y1842" s="1"/>
  <c r="Y1858" s="1"/>
  <c r="Y1873" s="1"/>
  <c r="Y1888" s="1"/>
  <c r="Y1903" s="1"/>
  <c r="Y1918" s="1"/>
  <c r="Y1933" s="1"/>
  <c r="Y1949" s="1"/>
  <c r="U236" i="220"/>
  <c r="U305" s="1"/>
  <c r="Y197" i="217"/>
  <c r="Y244"/>
  <c r="Y340"/>
  <c r="Y377"/>
  <c r="Y425"/>
  <c r="Y506"/>
  <c r="Y579"/>
  <c r="Y646"/>
  <c r="Y191"/>
  <c r="Y292"/>
  <c r="Y387"/>
  <c r="Y477"/>
  <c r="Y511"/>
  <c r="Y578"/>
  <c r="Y612"/>
  <c r="Y1512"/>
  <c r="Y1553"/>
  <c r="Y1606"/>
  <c r="Y1701"/>
  <c r="Y1509"/>
  <c r="Y1601"/>
  <c r="Y1691"/>
  <c r="Y63"/>
  <c r="Z23"/>
  <c r="V236" i="220" s="1"/>
  <c r="V305" s="1"/>
  <c r="Y189" i="217"/>
  <c r="Y241"/>
  <c r="Y236"/>
  <c r="Y290"/>
  <c r="Y332"/>
  <c r="Y385"/>
  <c r="Y380"/>
  <c r="Y433"/>
  <c r="Y475"/>
  <c r="Y514"/>
  <c r="Y509"/>
  <c r="Y537"/>
  <c r="Y576"/>
  <c r="Y571"/>
  <c r="Y610"/>
  <c r="Y640"/>
  <c r="Y199"/>
  <c r="Y194"/>
  <c r="Y246"/>
  <c r="Y289"/>
  <c r="Y284"/>
  <c r="Y337"/>
  <c r="Y379"/>
  <c r="Y432"/>
  <c r="Y427"/>
  <c r="Y480"/>
  <c r="Y508"/>
  <c r="Y547"/>
  <c r="Y542"/>
  <c r="Y570"/>
  <c r="Y609"/>
  <c r="Y604"/>
  <c r="Y643"/>
  <c r="Y1504"/>
  <c r="Y1551"/>
  <c r="Y1556"/>
  <c r="Y1603"/>
  <c r="Y1650"/>
  <c r="Y1692"/>
  <c r="Y1696"/>
  <c r="Y1738"/>
  <c r="Y1506"/>
  <c r="Y1560"/>
  <c r="Y1554"/>
  <c r="Y1599"/>
  <c r="Y1646"/>
  <c r="Y1652"/>
  <c r="Y1694"/>
  <c r="Y1742"/>
  <c r="Y57"/>
  <c r="Y61"/>
  <c r="Y65"/>
  <c r="Y91"/>
  <c r="Y95"/>
  <c r="Y99"/>
  <c r="Y671"/>
  <c r="Y675"/>
  <c r="X680"/>
  <c r="T247" i="220" s="1"/>
  <c r="T249" s="1"/>
  <c r="K243"/>
  <c r="M1157" i="217"/>
  <c r="V1157" s="1"/>
  <c r="V1110"/>
  <c r="AA343"/>
  <c r="AA376" s="1"/>
  <c r="M313"/>
  <c r="V313" s="1"/>
  <c r="U243" i="220"/>
  <c r="T243" i="223"/>
  <c r="U248" i="220"/>
  <c r="L236"/>
  <c r="L305" s="1"/>
  <c r="K248"/>
  <c r="J247"/>
  <c r="J249" s="1"/>
  <c r="J249" i="223"/>
  <c r="K305"/>
  <c r="K243"/>
  <c r="M1439" i="221"/>
  <c r="V1439" s="1"/>
  <c r="V1392"/>
  <c r="G1176"/>
  <c r="G1190" s="1"/>
  <c r="G1160"/>
  <c r="V1674"/>
  <c r="M1721"/>
  <c r="V1721" s="1"/>
  <c r="W787"/>
  <c r="W680"/>
  <c r="S247" i="223" s="1"/>
  <c r="S249" s="1"/>
  <c r="W815" i="221"/>
  <c r="W801"/>
  <c r="W823"/>
  <c r="W809"/>
  <c r="W795"/>
  <c r="W804"/>
  <c r="W790"/>
  <c r="W818"/>
  <c r="X1745"/>
  <c r="X1741"/>
  <c r="X1700"/>
  <c r="X1696"/>
  <c r="X1692"/>
  <c r="X1652"/>
  <c r="X1648"/>
  <c r="X1644"/>
  <c r="X1604"/>
  <c r="X1600"/>
  <c r="X1560"/>
  <c r="X1556"/>
  <c r="X1552"/>
  <c r="X1767"/>
  <c r="X1782" s="1"/>
  <c r="X1797" s="1"/>
  <c r="X1812" s="1"/>
  <c r="X1827" s="1"/>
  <c r="X1842" s="1"/>
  <c r="X1858" s="1"/>
  <c r="X1873" s="1"/>
  <c r="X1888" s="1"/>
  <c r="X1903" s="1"/>
  <c r="X1918" s="1"/>
  <c r="X1933" s="1"/>
  <c r="X1949" s="1"/>
  <c r="X1964" s="1"/>
  <c r="X1979" s="1"/>
  <c r="X1994" s="1"/>
  <c r="X2009" s="1"/>
  <c r="X2024" s="1"/>
  <c r="X1746"/>
  <c r="X1742"/>
  <c r="X1738"/>
  <c r="X1699"/>
  <c r="X1695"/>
  <c r="X1691"/>
  <c r="X1651"/>
  <c r="X1647"/>
  <c r="X1607"/>
  <c r="X1603"/>
  <c r="X1599"/>
  <c r="X1559"/>
  <c r="X1555"/>
  <c r="X1551"/>
  <c r="X1511"/>
  <c r="X1507"/>
  <c r="X1506"/>
  <c r="X1503"/>
  <c r="X1512"/>
  <c r="X1504"/>
  <c r="X677"/>
  <c r="X673"/>
  <c r="X669"/>
  <c r="X678"/>
  <c r="X674"/>
  <c r="X670"/>
  <c r="X644"/>
  <c r="X640"/>
  <c r="X636"/>
  <c r="X611"/>
  <c r="X607"/>
  <c r="X603"/>
  <c r="X578"/>
  <c r="X574"/>
  <c r="X570"/>
  <c r="X545"/>
  <c r="X541"/>
  <c r="X537"/>
  <c r="X512"/>
  <c r="X508"/>
  <c r="X504"/>
  <c r="X645"/>
  <c r="X637"/>
  <c r="X608"/>
  <c r="X579"/>
  <c r="X571"/>
  <c r="X542"/>
  <c r="X513"/>
  <c r="X505"/>
  <c r="X477"/>
  <c r="X473"/>
  <c r="X434"/>
  <c r="X430"/>
  <c r="X426"/>
  <c r="X387"/>
  <c r="X383"/>
  <c r="X379"/>
  <c r="X339"/>
  <c r="X335"/>
  <c r="X331"/>
  <c r="X291"/>
  <c r="X287"/>
  <c r="X283"/>
  <c r="X243"/>
  <c r="X239"/>
  <c r="X199"/>
  <c r="X195"/>
  <c r="X191"/>
  <c r="X100"/>
  <c r="X96"/>
  <c r="X92"/>
  <c r="X67"/>
  <c r="X64"/>
  <c r="X60"/>
  <c r="X56"/>
  <c r="X89" s="1"/>
  <c r="X122" s="1"/>
  <c r="X155" s="1"/>
  <c r="X188" s="1"/>
  <c r="X202" s="1"/>
  <c r="X235" s="1"/>
  <c r="X249" s="1"/>
  <c r="X282" s="1"/>
  <c r="X296" s="1"/>
  <c r="X329" s="1"/>
  <c r="X343" s="1"/>
  <c r="X376" s="1"/>
  <c r="X390" s="1"/>
  <c r="X423" s="1"/>
  <c r="X437" s="1"/>
  <c r="X470" s="1"/>
  <c r="X503" s="1"/>
  <c r="X536" s="1"/>
  <c r="X569" s="1"/>
  <c r="X602" s="1"/>
  <c r="X635" s="1"/>
  <c r="X668" s="1"/>
  <c r="X786" s="1"/>
  <c r="X800" s="1"/>
  <c r="X814" s="1"/>
  <c r="X830" s="1"/>
  <c r="X845" s="1"/>
  <c r="X860" s="1"/>
  <c r="X875" s="1"/>
  <c r="X890" s="1"/>
  <c r="X905" s="1"/>
  <c r="X938" s="1"/>
  <c r="X952" s="1"/>
  <c r="X985" s="1"/>
  <c r="X999" s="1"/>
  <c r="X1032" s="1"/>
  <c r="X1046" s="1"/>
  <c r="X1079" s="1"/>
  <c r="X1093" s="1"/>
  <c r="X1126" s="1"/>
  <c r="X1140" s="1"/>
  <c r="X1173" s="1"/>
  <c r="X1187" s="1"/>
  <c r="X1220" s="1"/>
  <c r="X1234" s="1"/>
  <c r="X1267" s="1"/>
  <c r="X1281" s="1"/>
  <c r="X1314" s="1"/>
  <c r="X1328" s="1"/>
  <c r="X1361" s="1"/>
  <c r="X1375" s="1"/>
  <c r="X1408" s="1"/>
  <c r="X1422" s="1"/>
  <c r="X1455" s="1"/>
  <c r="X1469" s="1"/>
  <c r="X1502" s="1"/>
  <c r="X1516" s="1"/>
  <c r="X1549" s="1"/>
  <c r="X1563" s="1"/>
  <c r="X1596" s="1"/>
  <c r="X1610" s="1"/>
  <c r="X1643" s="1"/>
  <c r="X1657" s="1"/>
  <c r="X1690" s="1"/>
  <c r="X1704" s="1"/>
  <c r="X1737" s="1"/>
  <c r="X1751" s="1"/>
  <c r="Y23"/>
  <c r="U236" i="223" s="1"/>
  <c r="U305" s="1"/>
  <c r="X639" i="221"/>
  <c r="X606"/>
  <c r="X573"/>
  <c r="X540"/>
  <c r="X507"/>
  <c r="X478"/>
  <c r="X474"/>
  <c r="X433"/>
  <c r="X429"/>
  <c r="X425"/>
  <c r="X384"/>
  <c r="X380"/>
  <c r="X340"/>
  <c r="X336"/>
  <c r="X332"/>
  <c r="X292"/>
  <c r="X288"/>
  <c r="X284"/>
  <c r="X244"/>
  <c r="X240"/>
  <c r="X236"/>
  <c r="X196"/>
  <c r="X192"/>
  <c r="X99"/>
  <c r="X95"/>
  <c r="X91"/>
  <c r="X63"/>
  <c r="X59"/>
  <c r="X1747"/>
  <c r="X1743"/>
  <c r="X1739"/>
  <c r="X1698"/>
  <c r="X1694"/>
  <c r="X1654"/>
  <c r="X1650"/>
  <c r="X1646"/>
  <c r="X1606"/>
  <c r="X1602"/>
  <c r="X1598"/>
  <c r="X1558"/>
  <c r="X1554"/>
  <c r="X1550"/>
  <c r="X1748"/>
  <c r="X1744"/>
  <c r="X1740"/>
  <c r="X1701"/>
  <c r="X1697"/>
  <c r="X1693"/>
  <c r="X1653"/>
  <c r="X1649"/>
  <c r="X1645"/>
  <c r="X1605"/>
  <c r="X1601"/>
  <c r="X1597"/>
  <c r="X1557"/>
  <c r="X1553"/>
  <c r="X1513"/>
  <c r="X1509"/>
  <c r="X1510"/>
  <c r="X1505"/>
  <c r="X1508"/>
  <c r="X679"/>
  <c r="T248" i="223" s="1"/>
  <c r="X675" i="221"/>
  <c r="X671"/>
  <c r="X676"/>
  <c r="X672"/>
  <c r="X646"/>
  <c r="X642"/>
  <c r="X638"/>
  <c r="X613"/>
  <c r="X609"/>
  <c r="X605"/>
  <c r="X580"/>
  <c r="X576"/>
  <c r="X572"/>
  <c r="X547"/>
  <c r="X543"/>
  <c r="X539"/>
  <c r="X514"/>
  <c r="X510"/>
  <c r="X506"/>
  <c r="X481"/>
  <c r="X641"/>
  <c r="X612"/>
  <c r="X604"/>
  <c r="X575"/>
  <c r="X546"/>
  <c r="X538"/>
  <c r="X509"/>
  <c r="X479"/>
  <c r="X475"/>
  <c r="X471"/>
  <c r="X432"/>
  <c r="X428"/>
  <c r="X424"/>
  <c r="X385"/>
  <c r="X381"/>
  <c r="X377"/>
  <c r="X337"/>
  <c r="X333"/>
  <c r="X293"/>
  <c r="X289"/>
  <c r="X285"/>
  <c r="X245"/>
  <c r="X241"/>
  <c r="X237"/>
  <c r="X197"/>
  <c r="X193"/>
  <c r="X189"/>
  <c r="X98"/>
  <c r="X94"/>
  <c r="X90"/>
  <c r="X66"/>
  <c r="X62"/>
  <c r="X58"/>
  <c r="X643"/>
  <c r="X610"/>
  <c r="X577"/>
  <c r="X544"/>
  <c r="X511"/>
  <c r="X480"/>
  <c r="X476"/>
  <c r="X472"/>
  <c r="X431"/>
  <c r="X427"/>
  <c r="X386"/>
  <c r="X382"/>
  <c r="X378"/>
  <c r="X338"/>
  <c r="X334"/>
  <c r="X330"/>
  <c r="X290"/>
  <c r="X286"/>
  <c r="X246"/>
  <c r="X242"/>
  <c r="X238"/>
  <c r="X198"/>
  <c r="X194"/>
  <c r="X190"/>
  <c r="X97"/>
  <c r="X93"/>
  <c r="X65"/>
  <c r="X61"/>
  <c r="X57"/>
  <c r="W789"/>
  <c r="W817"/>
  <c r="W803"/>
  <c r="W797"/>
  <c r="W825"/>
  <c r="W811"/>
  <c r="W806"/>
  <c r="W792"/>
  <c r="W820"/>
  <c r="Q390"/>
  <c r="Q423" s="1"/>
  <c r="L360"/>
  <c r="U360" s="1"/>
  <c r="M1157"/>
  <c r="V1157" s="1"/>
  <c r="V1110"/>
  <c r="G1128"/>
  <c r="G1142" s="1"/>
  <c r="G1112"/>
  <c r="G1132"/>
  <c r="G1146" s="1"/>
  <c r="G1116"/>
  <c r="G1181"/>
  <c r="G1195" s="1"/>
  <c r="G1165"/>
  <c r="AA343"/>
  <c r="AA376" s="1"/>
  <c r="M313"/>
  <c r="V313" s="1"/>
  <c r="G1133"/>
  <c r="G1147" s="1"/>
  <c r="G1117"/>
  <c r="W791"/>
  <c r="W819"/>
  <c r="W805"/>
  <c r="W822"/>
  <c r="W808"/>
  <c r="W794"/>
  <c r="W2066"/>
  <c r="W2080" s="1"/>
  <c r="W2087" s="1"/>
  <c r="W2094" s="1"/>
  <c r="W2115" s="1"/>
  <c r="W2129" s="1"/>
  <c r="W2143" s="1"/>
  <c r="W2157" s="1"/>
  <c r="W2038"/>
  <c r="W2052" s="1"/>
  <c r="W821"/>
  <c r="W807"/>
  <c r="W793"/>
  <c r="W816"/>
  <c r="W802"/>
  <c r="W788"/>
  <c r="W824"/>
  <c r="W810"/>
  <c r="W796"/>
  <c r="G1409"/>
  <c r="G1423" s="1"/>
  <c r="G1393"/>
  <c r="G1450"/>
  <c r="G1466"/>
  <c r="G1480" s="1"/>
  <c r="K586"/>
  <c r="T586" s="1"/>
  <c r="H635"/>
  <c r="O680" i="217"/>
  <c r="O1797"/>
  <c r="O1812" s="1"/>
  <c r="O1827" s="1"/>
  <c r="O1842" s="1"/>
  <c r="O1858" s="1"/>
  <c r="O1873" s="1"/>
  <c r="O1888" s="1"/>
  <c r="O1903" s="1"/>
  <c r="O1918" s="1"/>
  <c r="O1933" s="1"/>
  <c r="O1949" s="1"/>
  <c r="L2066"/>
  <c r="L2080" s="1"/>
  <c r="L2087" s="1"/>
  <c r="L2094" s="1"/>
  <c r="L2115" s="1"/>
  <c r="L2129" s="1"/>
  <c r="L2143" s="1"/>
  <c r="L2157" s="1"/>
  <c r="L2038"/>
  <c r="L2052" s="1"/>
  <c r="U2066"/>
  <c r="U2080" s="1"/>
  <c r="U2087" s="1"/>
  <c r="U2094" s="1"/>
  <c r="U2115" s="1"/>
  <c r="U2129" s="1"/>
  <c r="U2143" s="1"/>
  <c r="U2157" s="1"/>
  <c r="U2038"/>
  <c r="U2052" s="1"/>
  <c r="P679"/>
  <c r="P678"/>
  <c r="P677"/>
  <c r="P676"/>
  <c r="P675"/>
  <c r="P674"/>
  <c r="P673"/>
  <c r="P672"/>
  <c r="P671"/>
  <c r="P670"/>
  <c r="P669"/>
  <c r="P100"/>
  <c r="P99"/>
  <c r="P98"/>
  <c r="P97"/>
  <c r="P96"/>
  <c r="P95"/>
  <c r="P94"/>
  <c r="P93"/>
  <c r="P92"/>
  <c r="P91"/>
  <c r="P90"/>
  <c r="P67"/>
  <c r="P66"/>
  <c r="P65"/>
  <c r="P64"/>
  <c r="P63"/>
  <c r="P62"/>
  <c r="P61"/>
  <c r="P60"/>
  <c r="P59"/>
  <c r="P58"/>
  <c r="P57"/>
  <c r="P1747"/>
  <c r="P1739"/>
  <c r="P1743"/>
  <c r="P1744"/>
  <c r="P1700"/>
  <c r="P1692"/>
  <c r="P1691"/>
  <c r="P1606"/>
  <c r="P1605"/>
  <c r="P1601"/>
  <c r="P1597"/>
  <c r="P1604"/>
  <c r="P1607"/>
  <c r="P1603"/>
  <c r="P1599"/>
  <c r="P1600"/>
  <c r="P1602"/>
  <c r="P1598"/>
  <c r="P1503"/>
  <c r="P1505"/>
  <c r="P1507"/>
  <c r="P1509"/>
  <c r="P1511"/>
  <c r="P1513"/>
  <c r="P1504"/>
  <c r="P1506"/>
  <c r="P1508"/>
  <c r="P1510"/>
  <c r="P1512"/>
  <c r="P1748"/>
  <c r="P1741"/>
  <c r="P1745"/>
  <c r="P1738"/>
  <c r="P1742"/>
  <c r="P1746"/>
  <c r="P1740"/>
  <c r="P1697"/>
  <c r="P1699"/>
  <c r="P1701"/>
  <c r="P1695"/>
  <c r="P1698"/>
  <c r="P1696"/>
  <c r="P1694"/>
  <c r="P1693"/>
  <c r="P1651"/>
  <c r="P1647"/>
  <c r="P1648"/>
  <c r="P1653"/>
  <c r="P1649"/>
  <c r="P1645"/>
  <c r="P1652"/>
  <c r="P1646"/>
  <c r="P1654"/>
  <c r="P1644"/>
  <c r="P1650"/>
  <c r="P1559"/>
  <c r="P1555"/>
  <c r="P1551"/>
  <c r="P1550"/>
  <c r="P1558"/>
  <c r="P1556"/>
  <c r="P1554"/>
  <c r="P1552"/>
  <c r="P1557"/>
  <c r="P1553"/>
  <c r="P1560"/>
  <c r="P644"/>
  <c r="P646"/>
  <c r="P640"/>
  <c r="P637"/>
  <c r="P639"/>
  <c r="P641"/>
  <c r="P643"/>
  <c r="P645"/>
  <c r="P571"/>
  <c r="P573"/>
  <c r="P575"/>
  <c r="P577"/>
  <c r="P579"/>
  <c r="P570"/>
  <c r="P572"/>
  <c r="P574"/>
  <c r="P576"/>
  <c r="P578"/>
  <c r="P580"/>
  <c r="P505"/>
  <c r="P507"/>
  <c r="P509"/>
  <c r="P511"/>
  <c r="P513"/>
  <c r="P504"/>
  <c r="P506"/>
  <c r="P508"/>
  <c r="P510"/>
  <c r="P512"/>
  <c r="P514"/>
  <c r="P472"/>
  <c r="P474"/>
  <c r="P476"/>
  <c r="P478"/>
  <c r="P480"/>
  <c r="P471"/>
  <c r="P473"/>
  <c r="P475"/>
  <c r="P477"/>
  <c r="P479"/>
  <c r="P481"/>
  <c r="P377"/>
  <c r="P379"/>
  <c r="P381"/>
  <c r="P383"/>
  <c r="P385"/>
  <c r="P387"/>
  <c r="P378"/>
  <c r="P380"/>
  <c r="P382"/>
  <c r="P384"/>
  <c r="P386"/>
  <c r="P283"/>
  <c r="P285"/>
  <c r="P287"/>
  <c r="P289"/>
  <c r="P291"/>
  <c r="P293"/>
  <c r="P284"/>
  <c r="P286"/>
  <c r="P288"/>
  <c r="P290"/>
  <c r="P292"/>
  <c r="P237"/>
  <c r="P239"/>
  <c r="P241"/>
  <c r="P243"/>
  <c r="P245"/>
  <c r="P190"/>
  <c r="P192"/>
  <c r="P194"/>
  <c r="P196"/>
  <c r="P198"/>
  <c r="P636"/>
  <c r="P642"/>
  <c r="P638"/>
  <c r="P604"/>
  <c r="P606"/>
  <c r="P608"/>
  <c r="P610"/>
  <c r="P612"/>
  <c r="P603"/>
  <c r="P605"/>
  <c r="P607"/>
  <c r="P609"/>
  <c r="P611"/>
  <c r="P613"/>
  <c r="P538"/>
  <c r="P540"/>
  <c r="P542"/>
  <c r="P544"/>
  <c r="P546"/>
  <c r="P537"/>
  <c r="P539"/>
  <c r="P541"/>
  <c r="P543"/>
  <c r="P545"/>
  <c r="P547"/>
  <c r="P424"/>
  <c r="P426"/>
  <c r="P428"/>
  <c r="P430"/>
  <c r="P432"/>
  <c r="P434"/>
  <c r="P425"/>
  <c r="P427"/>
  <c r="P429"/>
  <c r="P431"/>
  <c r="P433"/>
  <c r="P330"/>
  <c r="P332"/>
  <c r="P334"/>
  <c r="P336"/>
  <c r="P338"/>
  <c r="P340"/>
  <c r="P331"/>
  <c r="P333"/>
  <c r="P335"/>
  <c r="P337"/>
  <c r="P339"/>
  <c r="P236"/>
  <c r="P238"/>
  <c r="P240"/>
  <c r="P242"/>
  <c r="P244"/>
  <c r="P246"/>
  <c r="P189"/>
  <c r="P191"/>
  <c r="P193"/>
  <c r="P195"/>
  <c r="P197"/>
  <c r="P199"/>
  <c r="V1964"/>
  <c r="V1979" s="1"/>
  <c r="V1994" s="1"/>
  <c r="V2009" s="1"/>
  <c r="V2024" s="1"/>
  <c r="M1964"/>
  <c r="M1979" s="1"/>
  <c r="M1994" s="1"/>
  <c r="M2009" s="1"/>
  <c r="M2024" s="1"/>
  <c r="P1767"/>
  <c r="P1782" s="1"/>
  <c r="G1174"/>
  <c r="G1188" s="1"/>
  <c r="G1158"/>
  <c r="G1262"/>
  <c r="G1278"/>
  <c r="G1292" s="1"/>
  <c r="G1223"/>
  <c r="G1237" s="1"/>
  <c r="G1207"/>
  <c r="G1164"/>
  <c r="G1180"/>
  <c r="G1194" s="1"/>
  <c r="G1175"/>
  <c r="G1189" s="1"/>
  <c r="G1159"/>
  <c r="G1179"/>
  <c r="G1193" s="1"/>
  <c r="G1163"/>
  <c r="G1212"/>
  <c r="G1228"/>
  <c r="G1242" s="1"/>
  <c r="L1721"/>
  <c r="U1721" s="1"/>
  <c r="U1674"/>
  <c r="M1674"/>
  <c r="V1627"/>
  <c r="M1345"/>
  <c r="V1298"/>
  <c r="U1345"/>
  <c r="L1392"/>
  <c r="K1439"/>
  <c r="T1439" s="1"/>
  <c r="T1392"/>
  <c r="X816"/>
  <c r="X802"/>
  <c r="X788"/>
  <c r="O824"/>
  <c r="O810"/>
  <c r="O796"/>
  <c r="X815"/>
  <c r="X801"/>
  <c r="X787"/>
  <c r="X819"/>
  <c r="X805"/>
  <c r="X791"/>
  <c r="O822"/>
  <c r="O808"/>
  <c r="O794"/>
  <c r="X820"/>
  <c r="X806"/>
  <c r="X792"/>
  <c r="O821"/>
  <c r="O807"/>
  <c r="O793"/>
  <c r="X823"/>
  <c r="X809"/>
  <c r="X795"/>
  <c r="O825"/>
  <c r="O811"/>
  <c r="O797"/>
  <c r="O817"/>
  <c r="O803"/>
  <c r="O789"/>
  <c r="O818"/>
  <c r="O804"/>
  <c r="O790"/>
  <c r="O819"/>
  <c r="O805"/>
  <c r="O791"/>
  <c r="O820"/>
  <c r="O806"/>
  <c r="O792"/>
  <c r="X821"/>
  <c r="X807"/>
  <c r="X793"/>
  <c r="O823"/>
  <c r="O809"/>
  <c r="O795"/>
  <c r="X825"/>
  <c r="X811"/>
  <c r="X797"/>
  <c r="O815"/>
  <c r="O801"/>
  <c r="O787"/>
  <c r="X817"/>
  <c r="X803"/>
  <c r="X789"/>
  <c r="O816"/>
  <c r="O802"/>
  <c r="O788"/>
  <c r="X824"/>
  <c r="X810"/>
  <c r="X796"/>
  <c r="X818"/>
  <c r="X804"/>
  <c r="X790"/>
  <c r="P56"/>
  <c r="O89"/>
  <c r="O122" s="1"/>
  <c r="O155" s="1"/>
  <c r="O188" s="1"/>
  <c r="O202" s="1"/>
  <c r="O235" s="1"/>
  <c r="O249" s="1"/>
  <c r="O282" s="1"/>
  <c r="O296" s="1"/>
  <c r="O329" s="1"/>
  <c r="O343" s="1"/>
  <c r="O376" s="1"/>
  <c r="O390" s="1"/>
  <c r="O423" s="1"/>
  <c r="O437" s="1"/>
  <c r="O470" s="1"/>
  <c r="O503" s="1"/>
  <c r="O536" s="1"/>
  <c r="O569" s="1"/>
  <c r="O602" s="1"/>
  <c r="O635" s="1"/>
  <c r="O668" s="1"/>
  <c r="O786" s="1"/>
  <c r="O800" s="1"/>
  <c r="O814" s="1"/>
  <c r="O830" s="1"/>
  <c r="O845" s="1"/>
  <c r="O860" s="1"/>
  <c r="O875" s="1"/>
  <c r="O890" s="1"/>
  <c r="O905" s="1"/>
  <c r="O938" s="1"/>
  <c r="O952" s="1"/>
  <c r="O985" s="1"/>
  <c r="O999" s="1"/>
  <c r="O1032" s="1"/>
  <c r="O1046" s="1"/>
  <c r="O1079" s="1"/>
  <c r="O1093" s="1"/>
  <c r="O1126" s="1"/>
  <c r="O1140" s="1"/>
  <c r="O1173" s="1"/>
  <c r="O1187" s="1"/>
  <c r="O1220" s="1"/>
  <c r="O1234" s="1"/>
  <c r="O1267" s="1"/>
  <c r="O1281" s="1"/>
  <c r="O1314" s="1"/>
  <c r="O1328" s="1"/>
  <c r="O1361" s="1"/>
  <c r="O1375" s="1"/>
  <c r="O1408" s="1"/>
  <c r="O1422" s="1"/>
  <c r="O1455" s="1"/>
  <c r="O1469" s="1"/>
  <c r="O1502" s="1"/>
  <c r="O1516" s="1"/>
  <c r="O1549" s="1"/>
  <c r="O1563" s="1"/>
  <c r="O1596" s="1"/>
  <c r="O1610" s="1"/>
  <c r="O1643" s="1"/>
  <c r="O1657" s="1"/>
  <c r="O1690" s="1"/>
  <c r="O1704" s="1"/>
  <c r="O1737" s="1"/>
  <c r="O1751" s="1"/>
  <c r="Q390"/>
  <c r="Q423" s="1"/>
  <c r="L360"/>
  <c r="U360" s="1"/>
  <c r="H390"/>
  <c r="H423" s="1"/>
  <c r="K360"/>
  <c r="T360" s="1"/>
  <c r="Y794" l="1"/>
  <c r="Z196"/>
  <c r="Y808"/>
  <c r="Z190"/>
  <c r="Z1739"/>
  <c r="Z1506"/>
  <c r="Z577"/>
  <c r="Z572"/>
  <c r="Z1606"/>
  <c r="Z476"/>
  <c r="Z471"/>
  <c r="Z1512"/>
  <c r="Z678"/>
  <c r="Z333"/>
  <c r="Z339"/>
  <c r="Z1646"/>
  <c r="Z94"/>
  <c r="Z424"/>
  <c r="Z638"/>
  <c r="Z430"/>
  <c r="Z1558"/>
  <c r="Z1552"/>
  <c r="Z671"/>
  <c r="Z292"/>
  <c r="Z539"/>
  <c r="Z287"/>
  <c r="Z545"/>
  <c r="Z646"/>
  <c r="Z1698"/>
  <c r="Z1697"/>
  <c r="Z65"/>
  <c r="Z285"/>
  <c r="Z428"/>
  <c r="Z543"/>
  <c r="Z644"/>
  <c r="Z291"/>
  <c r="Z434"/>
  <c r="Z505"/>
  <c r="Z606"/>
  <c r="Z1554"/>
  <c r="Z1694"/>
  <c r="Z1553"/>
  <c r="Z1701"/>
  <c r="Z64"/>
  <c r="Z670"/>
  <c r="Z243"/>
  <c r="Z387"/>
  <c r="Z472"/>
  <c r="Z573"/>
  <c r="Z192"/>
  <c r="Z335"/>
  <c r="Z478"/>
  <c r="Z579"/>
  <c r="Z1513"/>
  <c r="Z1644"/>
  <c r="Z1508"/>
  <c r="Z1651"/>
  <c r="Z57"/>
  <c r="Z95"/>
  <c r="Z679"/>
  <c r="V248" i="220" s="1"/>
  <c r="Y680" i="217"/>
  <c r="U247" i="220" s="1"/>
  <c r="U249" s="1"/>
  <c r="Z56" i="217"/>
  <c r="Z89" s="1"/>
  <c r="Z122" s="1"/>
  <c r="Z155" s="1"/>
  <c r="Z188" s="1"/>
  <c r="Z202" s="1"/>
  <c r="Z235" s="1"/>
  <c r="Z249" s="1"/>
  <c r="Z282" s="1"/>
  <c r="Z296" s="1"/>
  <c r="Z329" s="1"/>
  <c r="Z343" s="1"/>
  <c r="Z376" s="1"/>
  <c r="Z390" s="1"/>
  <c r="Z423" s="1"/>
  <c r="Z437" s="1"/>
  <c r="Z470" s="1"/>
  <c r="Z503" s="1"/>
  <c r="Z536" s="1"/>
  <c r="Z569" s="1"/>
  <c r="Z602" s="1"/>
  <c r="Z635" s="1"/>
  <c r="Z668" s="1"/>
  <c r="Z786" s="1"/>
  <c r="Z800" s="1"/>
  <c r="Z814" s="1"/>
  <c r="Z830" s="1"/>
  <c r="Z845" s="1"/>
  <c r="Z191"/>
  <c r="Z238"/>
  <c r="Z334"/>
  <c r="Z382"/>
  <c r="Z477"/>
  <c r="Z511"/>
  <c r="Z578"/>
  <c r="Z612"/>
  <c r="Z197"/>
  <c r="Z244"/>
  <c r="Z340"/>
  <c r="Z377"/>
  <c r="Z425"/>
  <c r="Z506"/>
  <c r="Z540"/>
  <c r="Z607"/>
  <c r="Z641"/>
  <c r="Z1555"/>
  <c r="Z1607"/>
  <c r="Z1700"/>
  <c r="Z1745"/>
  <c r="Z1503"/>
  <c r="Z1604"/>
  <c r="Z1648"/>
  <c r="Z1744"/>
  <c r="Z61"/>
  <c r="Z91"/>
  <c r="Z99"/>
  <c r="Z675"/>
  <c r="Z195"/>
  <c r="Z242"/>
  <c r="Z338"/>
  <c r="Z386"/>
  <c r="Z481"/>
  <c r="Z504"/>
  <c r="Z538"/>
  <c r="Z605"/>
  <c r="Z639"/>
  <c r="Z237"/>
  <c r="Z286"/>
  <c r="Z381"/>
  <c r="Z429"/>
  <c r="Z510"/>
  <c r="Z544"/>
  <c r="Z611"/>
  <c r="Z645"/>
  <c r="Z1560"/>
  <c r="Z1599"/>
  <c r="Z1652"/>
  <c r="Z1742"/>
  <c r="Z1507"/>
  <c r="Z1605"/>
  <c r="Z1654"/>
  <c r="Z1747"/>
  <c r="Z60"/>
  <c r="Z90"/>
  <c r="Z98"/>
  <c r="Z674"/>
  <c r="Z198"/>
  <c r="Z239"/>
  <c r="Z293"/>
  <c r="Z288"/>
  <c r="Z330"/>
  <c r="Z383"/>
  <c r="Z378"/>
  <c r="Z431"/>
  <c r="Z473"/>
  <c r="Z512"/>
  <c r="Z507"/>
  <c r="Z546"/>
  <c r="Z574"/>
  <c r="Z613"/>
  <c r="Z608"/>
  <c r="Z642"/>
  <c r="Z193"/>
  <c r="Z245"/>
  <c r="Z240"/>
  <c r="Z283"/>
  <c r="Z336"/>
  <c r="Z331"/>
  <c r="Z384"/>
  <c r="Z426"/>
  <c r="Z479"/>
  <c r="Z474"/>
  <c r="Z513"/>
  <c r="Z541"/>
  <c r="Z580"/>
  <c r="Z575"/>
  <c r="Z603"/>
  <c r="Z636"/>
  <c r="Z637"/>
  <c r="Z1509"/>
  <c r="Z1550"/>
  <c r="Z1601"/>
  <c r="Z1602"/>
  <c r="Z1653"/>
  <c r="Z1691"/>
  <c r="Z1740"/>
  <c r="Z1741"/>
  <c r="Z1504"/>
  <c r="Z1551"/>
  <c r="Z1556"/>
  <c r="Z1603"/>
  <c r="Z1650"/>
  <c r="Z1692"/>
  <c r="Z1696"/>
  <c r="Z1738"/>
  <c r="Z58"/>
  <c r="Z62"/>
  <c r="Z66"/>
  <c r="Z92"/>
  <c r="Z96"/>
  <c r="Z100"/>
  <c r="Z672"/>
  <c r="Z676"/>
  <c r="Z822" s="1"/>
  <c r="Z1767"/>
  <c r="Z1782" s="1"/>
  <c r="Z1797" s="1"/>
  <c r="Z1812" s="1"/>
  <c r="Z1827" s="1"/>
  <c r="Z1842" s="1"/>
  <c r="Z1858" s="1"/>
  <c r="Z1873" s="1"/>
  <c r="Z1888" s="1"/>
  <c r="Z1903" s="1"/>
  <c r="Z1918" s="1"/>
  <c r="Z1933" s="1"/>
  <c r="Z1949" s="1"/>
  <c r="Z199"/>
  <c r="Z194"/>
  <c r="Z246"/>
  <c r="Z289"/>
  <c r="Z284"/>
  <c r="Z337"/>
  <c r="Z379"/>
  <c r="Z432"/>
  <c r="Z427"/>
  <c r="Z480"/>
  <c r="Z508"/>
  <c r="Z547"/>
  <c r="Z542"/>
  <c r="Z570"/>
  <c r="Z609"/>
  <c r="Z604"/>
  <c r="Z643"/>
  <c r="Z189"/>
  <c r="Z241"/>
  <c r="Z236"/>
  <c r="Z290"/>
  <c r="Z332"/>
  <c r="Z385"/>
  <c r="Z380"/>
  <c r="Z433"/>
  <c r="Z475"/>
  <c r="Z514"/>
  <c r="Z509"/>
  <c r="Z537"/>
  <c r="Z576"/>
  <c r="Z571"/>
  <c r="Z610"/>
  <c r="Z640"/>
  <c r="Z1510"/>
  <c r="Z1505"/>
  <c r="Z1557"/>
  <c r="Z1600"/>
  <c r="Z1647"/>
  <c r="Z1645"/>
  <c r="Z1699"/>
  <c r="Z1746"/>
  <c r="Z1748"/>
  <c r="Z1511"/>
  <c r="Z1559"/>
  <c r="Z1597"/>
  <c r="Z1598"/>
  <c r="Z1649"/>
  <c r="Z1695"/>
  <c r="Z1693"/>
  <c r="Z1743"/>
  <c r="Z59"/>
  <c r="Z63"/>
  <c r="Z67"/>
  <c r="Z93"/>
  <c r="Z97"/>
  <c r="Z669"/>
  <c r="Z673"/>
  <c r="Z677"/>
  <c r="L243" i="220"/>
  <c r="M360" i="217"/>
  <c r="V360" s="1"/>
  <c r="AA390"/>
  <c r="AA423" s="1"/>
  <c r="V243" i="220"/>
  <c r="U243" i="223"/>
  <c r="L248" i="220"/>
  <c r="K247"/>
  <c r="K249" s="1"/>
  <c r="K249" i="223"/>
  <c r="L305"/>
  <c r="L243"/>
  <c r="L407" i="221"/>
  <c r="U407" s="1"/>
  <c r="Q437"/>
  <c r="Q470" s="1"/>
  <c r="X794"/>
  <c r="X822"/>
  <c r="X808"/>
  <c r="X803"/>
  <c r="X789"/>
  <c r="X817"/>
  <c r="X811"/>
  <c r="X797"/>
  <c r="X825"/>
  <c r="X816"/>
  <c r="X802"/>
  <c r="X788"/>
  <c r="X824"/>
  <c r="X810"/>
  <c r="X796"/>
  <c r="X819"/>
  <c r="X805"/>
  <c r="X791"/>
  <c r="X2038"/>
  <c r="X2052" s="1"/>
  <c r="X2066"/>
  <c r="X2080" s="1"/>
  <c r="X2087" s="1"/>
  <c r="X2094" s="1"/>
  <c r="X2115" s="1"/>
  <c r="X2129" s="1"/>
  <c r="X2143" s="1"/>
  <c r="X2157" s="1"/>
  <c r="G1207"/>
  <c r="G1223"/>
  <c r="G1237" s="1"/>
  <c r="G1180"/>
  <c r="G1194" s="1"/>
  <c r="G1164"/>
  <c r="AA390"/>
  <c r="AA423" s="1"/>
  <c r="M360"/>
  <c r="V360" s="1"/>
  <c r="G1228"/>
  <c r="G1242" s="1"/>
  <c r="G1212"/>
  <c r="G1163"/>
  <c r="G1179"/>
  <c r="G1193" s="1"/>
  <c r="G1175"/>
  <c r="G1189" s="1"/>
  <c r="G1159"/>
  <c r="X818"/>
  <c r="X804"/>
  <c r="X790"/>
  <c r="X821"/>
  <c r="X807"/>
  <c r="X793"/>
  <c r="Y1748"/>
  <c r="Y1744"/>
  <c r="Y1740"/>
  <c r="Y1701"/>
  <c r="Y1697"/>
  <c r="Y1693"/>
  <c r="Y1653"/>
  <c r="Y1649"/>
  <c r="Y1645"/>
  <c r="Y1605"/>
  <c r="Y1601"/>
  <c r="Y1597"/>
  <c r="Y1557"/>
  <c r="Y1553"/>
  <c r="Y1747"/>
  <c r="Y1743"/>
  <c r="Y1739"/>
  <c r="Y1698"/>
  <c r="Y1694"/>
  <c r="Y1654"/>
  <c r="Y1650"/>
  <c r="Y1646"/>
  <c r="Y1606"/>
  <c r="Y1602"/>
  <c r="Y1598"/>
  <c r="Y1558"/>
  <c r="Y1554"/>
  <c r="Y1550"/>
  <c r="Y1510"/>
  <c r="Y1506"/>
  <c r="Y1509"/>
  <c r="Y1511"/>
  <c r="Y1505"/>
  <c r="Y676"/>
  <c r="Y672"/>
  <c r="Y677"/>
  <c r="Y673"/>
  <c r="Y669"/>
  <c r="Y643"/>
  <c r="Y639"/>
  <c r="Y612"/>
  <c r="Y608"/>
  <c r="Y604"/>
  <c r="Y577"/>
  <c r="Y573"/>
  <c r="Y546"/>
  <c r="Y542"/>
  <c r="Y538"/>
  <c r="Y511"/>
  <c r="Y507"/>
  <c r="Y644"/>
  <c r="Y636"/>
  <c r="Y607"/>
  <c r="Y578"/>
  <c r="Y570"/>
  <c r="Y541"/>
  <c r="Y512"/>
  <c r="Y504"/>
  <c r="Y478"/>
  <c r="Y474"/>
  <c r="Y433"/>
  <c r="Y429"/>
  <c r="Y425"/>
  <c r="Y384"/>
  <c r="Y380"/>
  <c r="Y340"/>
  <c r="Y336"/>
  <c r="Y332"/>
  <c r="Y292"/>
  <c r="Y288"/>
  <c r="Y284"/>
  <c r="Y244"/>
  <c r="Y240"/>
  <c r="Y236"/>
  <c r="Y196"/>
  <c r="Y192"/>
  <c r="Y99"/>
  <c r="Y95"/>
  <c r="Y91"/>
  <c r="Y63"/>
  <c r="Y59"/>
  <c r="Y646"/>
  <c r="Y638"/>
  <c r="Y609"/>
  <c r="Y580"/>
  <c r="Y572"/>
  <c r="Y543"/>
  <c r="Y514"/>
  <c r="Y506"/>
  <c r="Y479"/>
  <c r="Y475"/>
  <c r="Y471"/>
  <c r="Y432"/>
  <c r="Y428"/>
  <c r="Y424"/>
  <c r="Y385"/>
  <c r="Y381"/>
  <c r="Y377"/>
  <c r="Y337"/>
  <c r="Y333"/>
  <c r="Y293"/>
  <c r="Y289"/>
  <c r="Y285"/>
  <c r="Y245"/>
  <c r="Y241"/>
  <c r="Y237"/>
  <c r="Y197"/>
  <c r="Y193"/>
  <c r="Y189"/>
  <c r="Y98"/>
  <c r="Y94"/>
  <c r="Y90"/>
  <c r="Y66"/>
  <c r="Y62"/>
  <c r="Y58"/>
  <c r="Y1767"/>
  <c r="Y1782" s="1"/>
  <c r="Y1797" s="1"/>
  <c r="Y1812" s="1"/>
  <c r="Y1827" s="1"/>
  <c r="Y1842" s="1"/>
  <c r="Y1858" s="1"/>
  <c r="Y1873" s="1"/>
  <c r="Y1888" s="1"/>
  <c r="Y1903" s="1"/>
  <c r="Y1918" s="1"/>
  <c r="Y1933" s="1"/>
  <c r="Y1949" s="1"/>
  <c r="Y1964" s="1"/>
  <c r="Y1979" s="1"/>
  <c r="Y1994" s="1"/>
  <c r="Y2009" s="1"/>
  <c r="Y2024" s="1"/>
  <c r="Y1746"/>
  <c r="Y1742"/>
  <c r="Y1738"/>
  <c r="Y1699"/>
  <c r="Y1695"/>
  <c r="Y1691"/>
  <c r="Y1651"/>
  <c r="Y1647"/>
  <c r="Y1607"/>
  <c r="Y1603"/>
  <c r="Y1599"/>
  <c r="Y1559"/>
  <c r="Y1555"/>
  <c r="Y1551"/>
  <c r="Y1745"/>
  <c r="Y1741"/>
  <c r="Y1700"/>
  <c r="Y1696"/>
  <c r="Y1692"/>
  <c r="Y1652"/>
  <c r="Y1648"/>
  <c r="Y1644"/>
  <c r="Y1604"/>
  <c r="Y1600"/>
  <c r="Y1560"/>
  <c r="Y1556"/>
  <c r="Y1552"/>
  <c r="Y1512"/>
  <c r="Y1508"/>
  <c r="Y1513"/>
  <c r="Y1504"/>
  <c r="Y1507"/>
  <c r="Y1503"/>
  <c r="Y678"/>
  <c r="Y674"/>
  <c r="Y670"/>
  <c r="Y679"/>
  <c r="U248" i="223" s="1"/>
  <c r="Y675" i="221"/>
  <c r="Y671"/>
  <c r="Y645"/>
  <c r="Y641"/>
  <c r="Y637"/>
  <c r="Y610"/>
  <c r="Y606"/>
  <c r="Y579"/>
  <c r="Y575"/>
  <c r="Y571"/>
  <c r="Y544"/>
  <c r="Y540"/>
  <c r="Y513"/>
  <c r="Y509"/>
  <c r="Y505"/>
  <c r="Y640"/>
  <c r="Y611"/>
  <c r="Y603"/>
  <c r="Y574"/>
  <c r="Y545"/>
  <c r="Y537"/>
  <c r="Y508"/>
  <c r="Y480"/>
  <c r="Y476"/>
  <c r="Y472"/>
  <c r="Y431"/>
  <c r="Y427"/>
  <c r="Y386"/>
  <c r="Y382"/>
  <c r="Y378"/>
  <c r="Y338"/>
  <c r="Y334"/>
  <c r="Y330"/>
  <c r="Y290"/>
  <c r="Y286"/>
  <c r="Y246"/>
  <c r="Y242"/>
  <c r="Y238"/>
  <c r="Y198"/>
  <c r="Y194"/>
  <c r="Y190"/>
  <c r="Y97"/>
  <c r="Y93"/>
  <c r="Y65"/>
  <c r="Y61"/>
  <c r="Y57"/>
  <c r="Y642"/>
  <c r="Y613"/>
  <c r="Y605"/>
  <c r="Y576"/>
  <c r="Y547"/>
  <c r="Y539"/>
  <c r="Y510"/>
  <c r="Y481"/>
  <c r="Y477"/>
  <c r="Y473"/>
  <c r="Y434"/>
  <c r="Y430"/>
  <c r="Y426"/>
  <c r="Y387"/>
  <c r="Y383"/>
  <c r="Y379"/>
  <c r="Y339"/>
  <c r="Y335"/>
  <c r="Y331"/>
  <c r="Y291"/>
  <c r="Y287"/>
  <c r="Y283"/>
  <c r="Y243"/>
  <c r="Y239"/>
  <c r="Y199"/>
  <c r="Y195"/>
  <c r="Y191"/>
  <c r="Y100"/>
  <c r="Y96"/>
  <c r="Y92"/>
  <c r="Y67"/>
  <c r="Y64"/>
  <c r="Y60"/>
  <c r="Y56"/>
  <c r="Y89" s="1"/>
  <c r="Y122" s="1"/>
  <c r="Y155" s="1"/>
  <c r="Y188" s="1"/>
  <c r="Y202" s="1"/>
  <c r="Y235" s="1"/>
  <c r="Y249" s="1"/>
  <c r="Y282" s="1"/>
  <c r="Y296" s="1"/>
  <c r="Y329" s="1"/>
  <c r="Y343" s="1"/>
  <c r="Y376" s="1"/>
  <c r="Y390" s="1"/>
  <c r="Y423" s="1"/>
  <c r="Y437" s="1"/>
  <c r="Y470" s="1"/>
  <c r="Y503" s="1"/>
  <c r="Y536" s="1"/>
  <c r="Y569" s="1"/>
  <c r="Y602" s="1"/>
  <c r="Y635" s="1"/>
  <c r="Y668" s="1"/>
  <c r="Y786" s="1"/>
  <c r="Y800" s="1"/>
  <c r="Y814" s="1"/>
  <c r="Y830" s="1"/>
  <c r="Y845" s="1"/>
  <c r="Y860" s="1"/>
  <c r="Y875" s="1"/>
  <c r="Y890" s="1"/>
  <c r="Y905" s="1"/>
  <c r="Y938" s="1"/>
  <c r="Y952" s="1"/>
  <c r="Y985" s="1"/>
  <c r="Y999" s="1"/>
  <c r="Y1032" s="1"/>
  <c r="Y1046" s="1"/>
  <c r="Y1079" s="1"/>
  <c r="Y1093" s="1"/>
  <c r="Y1126" s="1"/>
  <c r="Y1140" s="1"/>
  <c r="Y1173" s="1"/>
  <c r="Y1187" s="1"/>
  <c r="Y1220" s="1"/>
  <c r="Y1234" s="1"/>
  <c r="Y1267" s="1"/>
  <c r="Y1281" s="1"/>
  <c r="Y1314" s="1"/>
  <c r="Y1328" s="1"/>
  <c r="Y1361" s="1"/>
  <c r="Y1375" s="1"/>
  <c r="Y1408" s="1"/>
  <c r="Y1422" s="1"/>
  <c r="Y1455" s="1"/>
  <c r="Y1469" s="1"/>
  <c r="Y1502" s="1"/>
  <c r="Y1516" s="1"/>
  <c r="Y1549" s="1"/>
  <c r="Y1563" s="1"/>
  <c r="Y1596" s="1"/>
  <c r="Y1610" s="1"/>
  <c r="Y1643" s="1"/>
  <c r="Y1657" s="1"/>
  <c r="Y1690" s="1"/>
  <c r="Y1704" s="1"/>
  <c r="Y1737" s="1"/>
  <c r="Y1751" s="1"/>
  <c r="Z23"/>
  <c r="V236" i="223" s="1"/>
  <c r="V305" s="1"/>
  <c r="X792" i="221"/>
  <c r="X820"/>
  <c r="X806"/>
  <c r="X680"/>
  <c r="T247" i="223" s="1"/>
  <c r="T249" s="1"/>
  <c r="X787" i="221"/>
  <c r="X801"/>
  <c r="X815"/>
  <c r="X809"/>
  <c r="X795"/>
  <c r="X823"/>
  <c r="G1440"/>
  <c r="G1456"/>
  <c r="G1470" s="1"/>
  <c r="H668"/>
  <c r="K619"/>
  <c r="T619" s="1"/>
  <c r="G1497"/>
  <c r="G1513"/>
  <c r="G1544" s="1"/>
  <c r="G1560" s="1"/>
  <c r="G1591" s="1"/>
  <c r="G1607" s="1"/>
  <c r="G1638" s="1"/>
  <c r="G1654" s="1"/>
  <c r="G1685" s="1"/>
  <c r="G1701" s="1"/>
  <c r="G1732" s="1"/>
  <c r="G1748" s="1"/>
  <c r="G1762" s="1"/>
  <c r="G1778" s="1"/>
  <c r="G1793" s="1"/>
  <c r="G1808" s="1"/>
  <c r="G1823" s="1"/>
  <c r="G1838" s="1"/>
  <c r="G1853" s="1"/>
  <c r="G1869" s="1"/>
  <c r="G1884" s="1"/>
  <c r="G1899" s="1"/>
  <c r="G1914" s="1"/>
  <c r="G1929" s="1"/>
  <c r="G1944" s="1"/>
  <c r="G1960" s="1"/>
  <c r="G1975" s="1"/>
  <c r="G1990" s="1"/>
  <c r="G2005" s="1"/>
  <c r="G2020" s="1"/>
  <c r="G2035" s="1"/>
  <c r="P680" i="217"/>
  <c r="P1797"/>
  <c r="P1812" s="1"/>
  <c r="P1827" s="1"/>
  <c r="P1842" s="1"/>
  <c r="P1858" s="1"/>
  <c r="P1873" s="1"/>
  <c r="P1888" s="1"/>
  <c r="P1903" s="1"/>
  <c r="P1918" s="1"/>
  <c r="P1933" s="1"/>
  <c r="P1949" s="1"/>
  <c r="M2066"/>
  <c r="M2080" s="1"/>
  <c r="M2087" s="1"/>
  <c r="M2094" s="1"/>
  <c r="M2115" s="1"/>
  <c r="M2129" s="1"/>
  <c r="M2143" s="1"/>
  <c r="M2157" s="1"/>
  <c r="M2038"/>
  <c r="M2052" s="1"/>
  <c r="V2066"/>
  <c r="V2080" s="1"/>
  <c r="V2087" s="1"/>
  <c r="V2094" s="1"/>
  <c r="V2115" s="1"/>
  <c r="V2129" s="1"/>
  <c r="V2143" s="1"/>
  <c r="V2157" s="1"/>
  <c r="V2038"/>
  <c r="V2052" s="1"/>
  <c r="W1964"/>
  <c r="W1979" s="1"/>
  <c r="W1994" s="1"/>
  <c r="W2009" s="1"/>
  <c r="W2024" s="1"/>
  <c r="N1964"/>
  <c r="N1979" s="1"/>
  <c r="N1994" s="1"/>
  <c r="N2009" s="1"/>
  <c r="N2024" s="1"/>
  <c r="G1259"/>
  <c r="G1275"/>
  <c r="G1289" s="1"/>
  <c r="G1227"/>
  <c r="G1241" s="1"/>
  <c r="G1211"/>
  <c r="G1221"/>
  <c r="G1235" s="1"/>
  <c r="G1205"/>
  <c r="G1226"/>
  <c r="G1240" s="1"/>
  <c r="G1210"/>
  <c r="G1206"/>
  <c r="G1222"/>
  <c r="G1236" s="1"/>
  <c r="G1254"/>
  <c r="G1270"/>
  <c r="G1284" s="1"/>
  <c r="G1325"/>
  <c r="G1339" s="1"/>
  <c r="G1309"/>
  <c r="M1721"/>
  <c r="V1721" s="1"/>
  <c r="V1674"/>
  <c r="L1439"/>
  <c r="U1439" s="1"/>
  <c r="U1392"/>
  <c r="M1392"/>
  <c r="V1345"/>
  <c r="Z794"/>
  <c r="Y818"/>
  <c r="Y804"/>
  <c r="Y790"/>
  <c r="Y824"/>
  <c r="Y810"/>
  <c r="Y796"/>
  <c r="P816"/>
  <c r="P802"/>
  <c r="P788"/>
  <c r="Y817"/>
  <c r="Y803"/>
  <c r="Y789"/>
  <c r="P815"/>
  <c r="P801"/>
  <c r="P787"/>
  <c r="Y825"/>
  <c r="Y811"/>
  <c r="Y797"/>
  <c r="P823"/>
  <c r="P809"/>
  <c r="P795"/>
  <c r="Y821"/>
  <c r="Y807"/>
  <c r="Y793"/>
  <c r="P820"/>
  <c r="P806"/>
  <c r="P792"/>
  <c r="P819"/>
  <c r="P805"/>
  <c r="P791"/>
  <c r="P818"/>
  <c r="P804"/>
  <c r="P790"/>
  <c r="P817"/>
  <c r="P803"/>
  <c r="P789"/>
  <c r="P825"/>
  <c r="P811"/>
  <c r="P797"/>
  <c r="Y823"/>
  <c r="Y809"/>
  <c r="Y795"/>
  <c r="P821"/>
  <c r="P807"/>
  <c r="P793"/>
  <c r="Y820"/>
  <c r="Y806"/>
  <c r="Y792"/>
  <c r="P822"/>
  <c r="P808"/>
  <c r="P794"/>
  <c r="Y819"/>
  <c r="Y805"/>
  <c r="Y791"/>
  <c r="Y815"/>
  <c r="Y801"/>
  <c r="Y787"/>
  <c r="P824"/>
  <c r="P810"/>
  <c r="P796"/>
  <c r="Y816"/>
  <c r="Y802"/>
  <c r="Y788"/>
  <c r="P89"/>
  <c r="P122" s="1"/>
  <c r="P155" s="1"/>
  <c r="P188" s="1"/>
  <c r="P202" s="1"/>
  <c r="P235" s="1"/>
  <c r="P249" s="1"/>
  <c r="P282" s="1"/>
  <c r="P296" s="1"/>
  <c r="P329" s="1"/>
  <c r="P343" s="1"/>
  <c r="P376" s="1"/>
  <c r="P390" s="1"/>
  <c r="P423" s="1"/>
  <c r="P437" s="1"/>
  <c r="P470" s="1"/>
  <c r="P503" s="1"/>
  <c r="P536" s="1"/>
  <c r="P569" s="1"/>
  <c r="P602" s="1"/>
  <c r="P635" s="1"/>
  <c r="P668" s="1"/>
  <c r="P786" s="1"/>
  <c r="P800" s="1"/>
  <c r="P814" s="1"/>
  <c r="P830" s="1"/>
  <c r="P845" s="1"/>
  <c r="L407"/>
  <c r="U407" s="1"/>
  <c r="Q437"/>
  <c r="Q470" s="1"/>
  <c r="H437"/>
  <c r="H470" s="1"/>
  <c r="K407"/>
  <c r="T407" s="1"/>
  <c r="Z808" l="1"/>
  <c r="Z680"/>
  <c r="V247" i="220" s="1"/>
  <c r="V249" s="1"/>
  <c r="X243"/>
  <c r="AA437" i="217"/>
  <c r="AA470" s="1"/>
  <c r="M407"/>
  <c r="V407" s="1"/>
  <c r="V243" i="223"/>
  <c r="X243" s="1"/>
  <c r="L247" i="220"/>
  <c r="L249" s="1"/>
  <c r="L249" i="223"/>
  <c r="Z1747" i="221"/>
  <c r="Z1743"/>
  <c r="Z1739"/>
  <c r="Z1698"/>
  <c r="Z1694"/>
  <c r="Z1654"/>
  <c r="Z1650"/>
  <c r="Z1646"/>
  <c r="Z1606"/>
  <c r="Z1602"/>
  <c r="Z1598"/>
  <c r="Z1558"/>
  <c r="Z1554"/>
  <c r="Z1550"/>
  <c r="Z1748"/>
  <c r="Z1744"/>
  <c r="Z1740"/>
  <c r="Z1701"/>
  <c r="Z1697"/>
  <c r="Z1693"/>
  <c r="Z1653"/>
  <c r="Z1649"/>
  <c r="Z1645"/>
  <c r="Z1605"/>
  <c r="Z1601"/>
  <c r="Z1597"/>
  <c r="Z1557"/>
  <c r="Z1553"/>
  <c r="Z1513"/>
  <c r="Z1509"/>
  <c r="Z1512"/>
  <c r="Z1505"/>
  <c r="Z1506"/>
  <c r="Z677"/>
  <c r="Z673"/>
  <c r="Z669"/>
  <c r="Z676"/>
  <c r="Z672"/>
  <c r="Z646"/>
  <c r="Z642"/>
  <c r="Z638"/>
  <c r="Z613"/>
  <c r="Z609"/>
  <c r="Z605"/>
  <c r="Z580"/>
  <c r="Z576"/>
  <c r="Z572"/>
  <c r="Z547"/>
  <c r="Z543"/>
  <c r="Z539"/>
  <c r="Z514"/>
  <c r="Z510"/>
  <c r="Z506"/>
  <c r="Z481"/>
  <c r="Z639"/>
  <c r="Z606"/>
  <c r="Z573"/>
  <c r="Z540"/>
  <c r="Z507"/>
  <c r="Z477"/>
  <c r="Z473"/>
  <c r="Z434"/>
  <c r="Z430"/>
  <c r="Z426"/>
  <c r="Z387"/>
  <c r="Z383"/>
  <c r="Z379"/>
  <c r="Z339"/>
  <c r="Z335"/>
  <c r="Z331"/>
  <c r="Z291"/>
  <c r="Z287"/>
  <c r="Z283"/>
  <c r="Z243"/>
  <c r="Z239"/>
  <c r="Z199"/>
  <c r="Z195"/>
  <c r="Z191"/>
  <c r="Z100"/>
  <c r="Z96"/>
  <c r="Z92"/>
  <c r="Z67"/>
  <c r="Z64"/>
  <c r="Z60"/>
  <c r="Z56"/>
  <c r="Z89" s="1"/>
  <c r="Z122" s="1"/>
  <c r="Z155" s="1"/>
  <c r="Z188" s="1"/>
  <c r="Z202" s="1"/>
  <c r="Z235" s="1"/>
  <c r="Z249" s="1"/>
  <c r="Z282" s="1"/>
  <c r="Z296" s="1"/>
  <c r="Z329" s="1"/>
  <c r="Z343" s="1"/>
  <c r="Z376" s="1"/>
  <c r="Z390" s="1"/>
  <c r="Z423" s="1"/>
  <c r="Z437" s="1"/>
  <c r="Z470" s="1"/>
  <c r="Z503" s="1"/>
  <c r="Z536" s="1"/>
  <c r="Z569" s="1"/>
  <c r="Z602" s="1"/>
  <c r="Z635" s="1"/>
  <c r="Z668" s="1"/>
  <c r="Z786" s="1"/>
  <c r="Z800" s="1"/>
  <c r="Z814" s="1"/>
  <c r="Z830" s="1"/>
  <c r="Z845" s="1"/>
  <c r="Z860" s="1"/>
  <c r="Z875" s="1"/>
  <c r="Z890" s="1"/>
  <c r="Z905" s="1"/>
  <c r="Z938" s="1"/>
  <c r="Z952" s="1"/>
  <c r="Z985" s="1"/>
  <c r="Z999" s="1"/>
  <c r="Z1032" s="1"/>
  <c r="Z1046" s="1"/>
  <c r="Z1079" s="1"/>
  <c r="Z1093" s="1"/>
  <c r="Z1126" s="1"/>
  <c r="Z1140" s="1"/>
  <c r="Z1173" s="1"/>
  <c r="Z1187" s="1"/>
  <c r="Z1220" s="1"/>
  <c r="Z1234" s="1"/>
  <c r="Z1267" s="1"/>
  <c r="Z1281" s="1"/>
  <c r="Z1314" s="1"/>
  <c r="Z1328" s="1"/>
  <c r="Z1361" s="1"/>
  <c r="Z1375" s="1"/>
  <c r="Z1408" s="1"/>
  <c r="Z1422" s="1"/>
  <c r="Z1455" s="1"/>
  <c r="Z1469" s="1"/>
  <c r="Z1502" s="1"/>
  <c r="Z1516" s="1"/>
  <c r="Z1549" s="1"/>
  <c r="Z1563" s="1"/>
  <c r="Z1596" s="1"/>
  <c r="Z1610" s="1"/>
  <c r="Z1643" s="1"/>
  <c r="Z1657" s="1"/>
  <c r="Z1690" s="1"/>
  <c r="Z1704" s="1"/>
  <c r="Z1737" s="1"/>
  <c r="Z1751" s="1"/>
  <c r="Z645"/>
  <c r="Z637"/>
  <c r="Z608"/>
  <c r="Z579"/>
  <c r="Z571"/>
  <c r="Z542"/>
  <c r="Z513"/>
  <c r="Z505"/>
  <c r="Z478"/>
  <c r="Z474"/>
  <c r="Z433"/>
  <c r="Z429"/>
  <c r="Z425"/>
  <c r="Z384"/>
  <c r="Z380"/>
  <c r="Z340"/>
  <c r="Z336"/>
  <c r="Z332"/>
  <c r="Z292"/>
  <c r="Z288"/>
  <c r="Z284"/>
  <c r="Z244"/>
  <c r="Z240"/>
  <c r="Z236"/>
  <c r="Z196"/>
  <c r="Z192"/>
  <c r="Z99"/>
  <c r="Z95"/>
  <c r="Z91"/>
  <c r="Z63"/>
  <c r="Z59"/>
  <c r="Z1745"/>
  <c r="Z1700"/>
  <c r="Z1692"/>
  <c r="Z1648"/>
  <c r="Z1604"/>
  <c r="Z1560"/>
  <c r="Z1552"/>
  <c r="Z1746"/>
  <c r="Z1738"/>
  <c r="Z1695"/>
  <c r="Z1651"/>
  <c r="Z1607"/>
  <c r="Z1599"/>
  <c r="Z1555"/>
  <c r="Z1511"/>
  <c r="Z1508"/>
  <c r="Z1504"/>
  <c r="Z679"/>
  <c r="V248" i="223" s="1"/>
  <c r="Z671" i="221"/>
  <c r="Z674"/>
  <c r="Z644"/>
  <c r="Z636"/>
  <c r="Z607"/>
  <c r="Z578"/>
  <c r="Z570"/>
  <c r="Z541"/>
  <c r="Z512"/>
  <c r="Z504"/>
  <c r="Z610"/>
  <c r="Z544"/>
  <c r="Z479"/>
  <c r="Z471"/>
  <c r="Z428"/>
  <c r="Z385"/>
  <c r="Z377"/>
  <c r="Z333"/>
  <c r="Z289"/>
  <c r="Z245"/>
  <c r="Z237"/>
  <c r="Z193"/>
  <c r="Z98"/>
  <c r="Z90"/>
  <c r="Z62"/>
  <c r="Z641"/>
  <c r="Z604"/>
  <c r="Z546"/>
  <c r="Z509"/>
  <c r="Z476"/>
  <c r="Z431"/>
  <c r="Z386"/>
  <c r="Z378"/>
  <c r="Z334"/>
  <c r="Z290"/>
  <c r="Z246"/>
  <c r="Z238"/>
  <c r="Z194"/>
  <c r="Z97"/>
  <c r="Z65"/>
  <c r="Z57"/>
  <c r="Z1741"/>
  <c r="Z1696"/>
  <c r="Z1652"/>
  <c r="Z1644"/>
  <c r="Z1600"/>
  <c r="Z1556"/>
  <c r="Z1767"/>
  <c r="Z1782" s="1"/>
  <c r="Z1797" s="1"/>
  <c r="Z1812" s="1"/>
  <c r="Z1827" s="1"/>
  <c r="Z1842" s="1"/>
  <c r="Z1858" s="1"/>
  <c r="Z1873" s="1"/>
  <c r="Z1888" s="1"/>
  <c r="Z1903" s="1"/>
  <c r="Z1918" s="1"/>
  <c r="Z1933" s="1"/>
  <c r="Z1949" s="1"/>
  <c r="Z1964" s="1"/>
  <c r="Z1979" s="1"/>
  <c r="Z1994" s="1"/>
  <c r="Z2009" s="1"/>
  <c r="Z2024" s="1"/>
  <c r="Z1742"/>
  <c r="Z1699"/>
  <c r="Z1691"/>
  <c r="Z1647"/>
  <c r="Z1603"/>
  <c r="Z1559"/>
  <c r="Z1551"/>
  <c r="Z1507"/>
  <c r="Z1503"/>
  <c r="Z1510"/>
  <c r="Z675"/>
  <c r="Z678"/>
  <c r="Z670"/>
  <c r="Z640"/>
  <c r="Z611"/>
  <c r="Z603"/>
  <c r="Z574"/>
  <c r="Z545"/>
  <c r="Z537"/>
  <c r="Z508"/>
  <c r="Z643"/>
  <c r="Z577"/>
  <c r="Z511"/>
  <c r="Z475"/>
  <c r="Z432"/>
  <c r="Z424"/>
  <c r="Z381"/>
  <c r="Z337"/>
  <c r="Z293"/>
  <c r="Z285"/>
  <c r="Z241"/>
  <c r="Z197"/>
  <c r="Z189"/>
  <c r="Z94"/>
  <c r="Z66"/>
  <c r="Z58"/>
  <c r="Z612"/>
  <c r="Z575"/>
  <c r="Z538"/>
  <c r="Z480"/>
  <c r="Z472"/>
  <c r="Z427"/>
  <c r="Z382"/>
  <c r="Z338"/>
  <c r="Z330"/>
  <c r="Z286"/>
  <c r="Z242"/>
  <c r="Z198"/>
  <c r="Z190"/>
  <c r="Z93"/>
  <c r="Z61"/>
  <c r="Y789"/>
  <c r="Y817"/>
  <c r="Y803"/>
  <c r="Y797"/>
  <c r="Y811"/>
  <c r="Y825"/>
  <c r="Y806"/>
  <c r="Y792"/>
  <c r="Y820"/>
  <c r="Y791"/>
  <c r="Y819"/>
  <c r="Y805"/>
  <c r="Y822"/>
  <c r="Y808"/>
  <c r="Y794"/>
  <c r="G1210"/>
  <c r="G1226"/>
  <c r="G1240" s="1"/>
  <c r="Q503"/>
  <c r="L454"/>
  <c r="U454" s="1"/>
  <c r="Y821"/>
  <c r="Y807"/>
  <c r="Y793"/>
  <c r="Y816"/>
  <c r="Y802"/>
  <c r="Y788"/>
  <c r="Y824"/>
  <c r="Y810"/>
  <c r="Y796"/>
  <c r="Y2066"/>
  <c r="Y2080" s="1"/>
  <c r="Y2087" s="1"/>
  <c r="Y2094" s="1"/>
  <c r="Y2115" s="1"/>
  <c r="Y2129" s="1"/>
  <c r="Y2143" s="1"/>
  <c r="Y2157" s="1"/>
  <c r="Y2038"/>
  <c r="Y2052" s="1"/>
  <c r="Y787"/>
  <c r="Y680"/>
  <c r="U247" i="223" s="1"/>
  <c r="U249" s="1"/>
  <c r="Y815" i="221"/>
  <c r="Y801"/>
  <c r="Y823"/>
  <c r="Y809"/>
  <c r="Y795"/>
  <c r="Y804"/>
  <c r="Y790"/>
  <c r="Y818"/>
  <c r="G1222"/>
  <c r="G1236" s="1"/>
  <c r="G1206"/>
  <c r="G1275"/>
  <c r="G1289" s="1"/>
  <c r="G1259"/>
  <c r="AA437"/>
  <c r="AA470" s="1"/>
  <c r="M407"/>
  <c r="V407" s="1"/>
  <c r="G1211"/>
  <c r="G1227"/>
  <c r="G1241" s="1"/>
  <c r="G1270"/>
  <c r="G1284" s="1"/>
  <c r="G1254"/>
  <c r="H786"/>
  <c r="H800" s="1"/>
  <c r="H814" s="1"/>
  <c r="H830" s="1"/>
  <c r="H845" s="1"/>
  <c r="H860" s="1"/>
  <c r="H875" s="1"/>
  <c r="H890" s="1"/>
  <c r="H905" s="1"/>
  <c r="H938" s="1"/>
  <c r="H952" s="1"/>
  <c r="H985" s="1"/>
  <c r="H999" s="1"/>
  <c r="H1032" s="1"/>
  <c r="H1046" s="1"/>
  <c r="H1079" s="1"/>
  <c r="H1093" s="1"/>
  <c r="H1126" s="1"/>
  <c r="H1140" s="1"/>
  <c r="H1173" s="1"/>
  <c r="H1187" s="1"/>
  <c r="H1220" s="1"/>
  <c r="H1234" s="1"/>
  <c r="H1267" s="1"/>
  <c r="H1281" s="1"/>
  <c r="H1314" s="1"/>
  <c r="H1328" s="1"/>
  <c r="H1361" s="1"/>
  <c r="H1375" s="1"/>
  <c r="H1408" s="1"/>
  <c r="H1422" s="1"/>
  <c r="H1455" s="1"/>
  <c r="H1469" s="1"/>
  <c r="H1502" s="1"/>
  <c r="H1516" s="1"/>
  <c r="H1549" s="1"/>
  <c r="H1563" s="1"/>
  <c r="H1596" s="1"/>
  <c r="H1610" s="1"/>
  <c r="H1643" s="1"/>
  <c r="H1657" s="1"/>
  <c r="H1690" s="1"/>
  <c r="H1704" s="1"/>
  <c r="H1737" s="1"/>
  <c r="H1751" s="1"/>
  <c r="K652"/>
  <c r="T652" s="1"/>
  <c r="G2077"/>
  <c r="G2126" s="1"/>
  <c r="G2140" s="1"/>
  <c r="G2154" s="1"/>
  <c r="G2168" s="1"/>
  <c r="G2049"/>
  <c r="G2063" s="1"/>
  <c r="G1487"/>
  <c r="G1503"/>
  <c r="G1534" s="1"/>
  <c r="G1550" s="1"/>
  <c r="G1581" s="1"/>
  <c r="G1597" s="1"/>
  <c r="G1628" s="1"/>
  <c r="G1644" s="1"/>
  <c r="G1675" s="1"/>
  <c r="G1691" s="1"/>
  <c r="G1722" s="1"/>
  <c r="G1738" s="1"/>
  <c r="G1752" s="1"/>
  <c r="G1768" s="1"/>
  <c r="G1783" s="1"/>
  <c r="G1798" s="1"/>
  <c r="G1813" s="1"/>
  <c r="G1828" s="1"/>
  <c r="G1843" s="1"/>
  <c r="G1859" s="1"/>
  <c r="G1874" s="1"/>
  <c r="G1889" s="1"/>
  <c r="G1904" s="1"/>
  <c r="G1919" s="1"/>
  <c r="G1934" s="1"/>
  <c r="G1950" s="1"/>
  <c r="G1965" s="1"/>
  <c r="G1980" s="1"/>
  <c r="G1995" s="1"/>
  <c r="G2010" s="1"/>
  <c r="G2025" s="1"/>
  <c r="W2066" i="217"/>
  <c r="W2080" s="1"/>
  <c r="W2087" s="1"/>
  <c r="W2094" s="1"/>
  <c r="W2115" s="1"/>
  <c r="W2129" s="1"/>
  <c r="W2143" s="1"/>
  <c r="W2157" s="1"/>
  <c r="W2038"/>
  <c r="W2052" s="1"/>
  <c r="N2066"/>
  <c r="N2080" s="1"/>
  <c r="N2087" s="1"/>
  <c r="N2094" s="1"/>
  <c r="N2115" s="1"/>
  <c r="N2129" s="1"/>
  <c r="N2143" s="1"/>
  <c r="N2157" s="1"/>
  <c r="N2038"/>
  <c r="N2052" s="1"/>
  <c r="P1964"/>
  <c r="P1979" s="1"/>
  <c r="P1994" s="1"/>
  <c r="P2009" s="1"/>
  <c r="P2024" s="1"/>
  <c r="O1964"/>
  <c r="O1979" s="1"/>
  <c r="O1994" s="1"/>
  <c r="O2009" s="1"/>
  <c r="O2024" s="1"/>
  <c r="X1964"/>
  <c r="X1979" s="1"/>
  <c r="X1994" s="1"/>
  <c r="X2009" s="1"/>
  <c r="X2024" s="1"/>
  <c r="G1317"/>
  <c r="G1331" s="1"/>
  <c r="G1301"/>
  <c r="G1269"/>
  <c r="G1283" s="1"/>
  <c r="G1253"/>
  <c r="G1252"/>
  <c r="G1268"/>
  <c r="G1282" s="1"/>
  <c r="G1258"/>
  <c r="G1274"/>
  <c r="G1288" s="1"/>
  <c r="G1356"/>
  <c r="G1372"/>
  <c r="G1386" s="1"/>
  <c r="G1257"/>
  <c r="G1273"/>
  <c r="G1287" s="1"/>
  <c r="G1306"/>
  <c r="G1322"/>
  <c r="G1336" s="1"/>
  <c r="M1439"/>
  <c r="V1439" s="1"/>
  <c r="V1392"/>
  <c r="Z816"/>
  <c r="Z802"/>
  <c r="Z788"/>
  <c r="Z820"/>
  <c r="Z806"/>
  <c r="Z792"/>
  <c r="Z821"/>
  <c r="Z807"/>
  <c r="Z793"/>
  <c r="Z817"/>
  <c r="Z803"/>
  <c r="Z789"/>
  <c r="Z815"/>
  <c r="Z801"/>
  <c r="Z787"/>
  <c r="Z819"/>
  <c r="Z805"/>
  <c r="Z791"/>
  <c r="Z823"/>
  <c r="Z809"/>
  <c r="Z795"/>
  <c r="Z825"/>
  <c r="Z811"/>
  <c r="Z797"/>
  <c r="Z824"/>
  <c r="Z810"/>
  <c r="Z796"/>
  <c r="Z818"/>
  <c r="Z804"/>
  <c r="Z790"/>
  <c r="P860"/>
  <c r="P875" s="1"/>
  <c r="P890" s="1"/>
  <c r="P905" s="1"/>
  <c r="P938" s="1"/>
  <c r="P952" s="1"/>
  <c r="P985" s="1"/>
  <c r="P999" s="1"/>
  <c r="P1032" s="1"/>
  <c r="P1046" s="1"/>
  <c r="P1079" s="1"/>
  <c r="P1093" s="1"/>
  <c r="P1126" s="1"/>
  <c r="P1140" s="1"/>
  <c r="P1173" s="1"/>
  <c r="P1187" s="1"/>
  <c r="P1220" s="1"/>
  <c r="P1234" s="1"/>
  <c r="P1267" s="1"/>
  <c r="P1281" s="1"/>
  <c r="P1314" s="1"/>
  <c r="P1328" s="1"/>
  <c r="P1361" s="1"/>
  <c r="P1375" s="1"/>
  <c r="P1408" s="1"/>
  <c r="P1422" s="1"/>
  <c r="P1455" s="1"/>
  <c r="P1469" s="1"/>
  <c r="P1502" s="1"/>
  <c r="P1516" s="1"/>
  <c r="P1549" s="1"/>
  <c r="P1563" s="1"/>
  <c r="P1596" s="1"/>
  <c r="P1610" s="1"/>
  <c r="P1643" s="1"/>
  <c r="P1657" s="1"/>
  <c r="P1690" s="1"/>
  <c r="P1704" s="1"/>
  <c r="P1737" s="1"/>
  <c r="P1751" s="1"/>
  <c r="Z860"/>
  <c r="Z875" s="1"/>
  <c r="Z890" s="1"/>
  <c r="Z905" s="1"/>
  <c r="Z938" s="1"/>
  <c r="Z952" s="1"/>
  <c r="Z985" s="1"/>
  <c r="Z999" s="1"/>
  <c r="Z1032" s="1"/>
  <c r="Z1046" s="1"/>
  <c r="Z1079" s="1"/>
  <c r="Z1093" s="1"/>
  <c r="Z1126" s="1"/>
  <c r="Z1140" s="1"/>
  <c r="Z1173" s="1"/>
  <c r="Z1187" s="1"/>
  <c r="Z1220" s="1"/>
  <c r="Z1234" s="1"/>
  <c r="Z1267" s="1"/>
  <c r="Z1281" s="1"/>
  <c r="Z1314" s="1"/>
  <c r="Z1328" s="1"/>
  <c r="Z1361" s="1"/>
  <c r="Z1375" s="1"/>
  <c r="Z1408" s="1"/>
  <c r="Z1422" s="1"/>
  <c r="Z1455" s="1"/>
  <c r="Z1469" s="1"/>
  <c r="Z1502" s="1"/>
  <c r="Z1516" s="1"/>
  <c r="Z1549" s="1"/>
  <c r="Z1563" s="1"/>
  <c r="Z1596" s="1"/>
  <c r="Z1610" s="1"/>
  <c r="Z1643" s="1"/>
  <c r="Z1657" s="1"/>
  <c r="Z1690" s="1"/>
  <c r="Z1704" s="1"/>
  <c r="Z1737" s="1"/>
  <c r="Z1751" s="1"/>
  <c r="H503"/>
  <c r="K454"/>
  <c r="T454" s="1"/>
  <c r="L454"/>
  <c r="U454" s="1"/>
  <c r="Q503"/>
  <c r="M454" l="1"/>
  <c r="V454" s="1"/>
  <c r="AA503"/>
  <c r="G1317" i="221"/>
  <c r="G1331" s="1"/>
  <c r="G1301"/>
  <c r="M454"/>
  <c r="V454" s="1"/>
  <c r="AA503"/>
  <c r="G1306"/>
  <c r="G1322"/>
  <c r="G1336" s="1"/>
  <c r="G1253"/>
  <c r="G1269"/>
  <c r="G1283" s="1"/>
  <c r="G1257"/>
  <c r="G1273"/>
  <c r="G1287" s="1"/>
  <c r="Z788"/>
  <c r="Z816"/>
  <c r="Z802"/>
  <c r="Z811"/>
  <c r="Z797"/>
  <c r="Z825"/>
  <c r="Z818"/>
  <c r="Z804"/>
  <c r="Z790"/>
  <c r="Z801"/>
  <c r="Z815"/>
  <c r="Z680"/>
  <c r="V247" i="223" s="1"/>
  <c r="V249" s="1"/>
  <c r="Z787" i="221"/>
  <c r="Z823"/>
  <c r="Z809"/>
  <c r="Z795"/>
  <c r="G1274"/>
  <c r="G1288" s="1"/>
  <c r="G1258"/>
  <c r="Q536"/>
  <c r="L487"/>
  <c r="U487" s="1"/>
  <c r="Z796"/>
  <c r="Z824"/>
  <c r="Z810"/>
  <c r="Z821"/>
  <c r="Z807"/>
  <c r="Z793"/>
  <c r="Z2038"/>
  <c r="Z2052" s="1"/>
  <c r="Z2066"/>
  <c r="Z2080" s="1"/>
  <c r="Z2087" s="1"/>
  <c r="Z2094" s="1"/>
  <c r="Z2115" s="1"/>
  <c r="Z2129" s="1"/>
  <c r="Z2143" s="1"/>
  <c r="Z2157" s="1"/>
  <c r="Z820"/>
  <c r="Z806"/>
  <c r="Z792"/>
  <c r="Z803"/>
  <c r="Z789"/>
  <c r="Z817"/>
  <c r="Z794"/>
  <c r="Z822"/>
  <c r="Z808"/>
  <c r="Z805"/>
  <c r="Z791"/>
  <c r="Z819"/>
  <c r="G2067"/>
  <c r="G2116" s="1"/>
  <c r="G2130" s="1"/>
  <c r="G2144" s="1"/>
  <c r="G2158" s="1"/>
  <c r="G2039"/>
  <c r="G2053" s="1"/>
  <c r="O2066" i="217"/>
  <c r="O2080" s="1"/>
  <c r="O2087" s="1"/>
  <c r="O2094" s="1"/>
  <c r="O2115" s="1"/>
  <c r="O2129" s="1"/>
  <c r="O2143" s="1"/>
  <c r="O2157" s="1"/>
  <c r="O2038"/>
  <c r="O2052" s="1"/>
  <c r="X2066"/>
  <c r="X2080" s="1"/>
  <c r="X2087" s="1"/>
  <c r="X2094" s="1"/>
  <c r="X2115" s="1"/>
  <c r="X2129" s="1"/>
  <c r="X2143" s="1"/>
  <c r="X2157" s="1"/>
  <c r="X2038"/>
  <c r="X2052" s="1"/>
  <c r="P2066"/>
  <c r="P2080" s="1"/>
  <c r="P2087" s="1"/>
  <c r="P2094" s="1"/>
  <c r="P2115" s="1"/>
  <c r="P2129" s="1"/>
  <c r="P2143" s="1"/>
  <c r="P2157" s="1"/>
  <c r="P2038"/>
  <c r="P2052" s="1"/>
  <c r="Y1964"/>
  <c r="Y1979" s="1"/>
  <c r="Y1994" s="1"/>
  <c r="Y2009" s="1"/>
  <c r="Y2024" s="1"/>
  <c r="Z1964"/>
  <c r="Z1979" s="1"/>
  <c r="Z1994" s="1"/>
  <c r="Z2009" s="1"/>
  <c r="Z2024" s="1"/>
  <c r="G1369"/>
  <c r="G1383" s="1"/>
  <c r="G1353"/>
  <c r="G1300"/>
  <c r="G1316"/>
  <c r="G1330" s="1"/>
  <c r="G1348"/>
  <c r="G1364"/>
  <c r="G1378" s="1"/>
  <c r="G1304"/>
  <c r="G1320"/>
  <c r="G1334" s="1"/>
  <c r="G1419"/>
  <c r="G1433" s="1"/>
  <c r="G1403"/>
  <c r="G1321"/>
  <c r="G1335" s="1"/>
  <c r="G1305"/>
  <c r="G1315"/>
  <c r="G1329" s="1"/>
  <c r="G1299"/>
  <c r="L487"/>
  <c r="U487" s="1"/>
  <c r="Q536"/>
  <c r="H536"/>
  <c r="K487"/>
  <c r="T487" s="1"/>
  <c r="M487" l="1"/>
  <c r="V487" s="1"/>
  <c r="AA536"/>
  <c r="Q569" i="221"/>
  <c r="L520"/>
  <c r="U520" s="1"/>
  <c r="G1321"/>
  <c r="G1335" s="1"/>
  <c r="G1305"/>
  <c r="G1364"/>
  <c r="G1378" s="1"/>
  <c r="G1348"/>
  <c r="G1304"/>
  <c r="G1320"/>
  <c r="G1334" s="1"/>
  <c r="G1316"/>
  <c r="G1330" s="1"/>
  <c r="G1300"/>
  <c r="G1369"/>
  <c r="G1383" s="1"/>
  <c r="G1353"/>
  <c r="AA536"/>
  <c r="M487"/>
  <c r="V487" s="1"/>
  <c r="Y2066" i="217"/>
  <c r="Y2080" s="1"/>
  <c r="Y2087" s="1"/>
  <c r="Y2094" s="1"/>
  <c r="Y2115" s="1"/>
  <c r="Y2129" s="1"/>
  <c r="Y2143" s="1"/>
  <c r="Y2157" s="1"/>
  <c r="Y2038"/>
  <c r="Y2052" s="1"/>
  <c r="Z2066"/>
  <c r="Z2080" s="1"/>
  <c r="Z2087" s="1"/>
  <c r="Z2094" s="1"/>
  <c r="Z2115" s="1"/>
  <c r="Z2129" s="1"/>
  <c r="Z2143" s="1"/>
  <c r="Z2157" s="1"/>
  <c r="Z2038"/>
  <c r="Z2052" s="1"/>
  <c r="G1346"/>
  <c r="G1362"/>
  <c r="G1376" s="1"/>
  <c r="G1352"/>
  <c r="G1368"/>
  <c r="G1382" s="1"/>
  <c r="G1367"/>
  <c r="G1381" s="1"/>
  <c r="G1351"/>
  <c r="G1416"/>
  <c r="G1430" s="1"/>
  <c r="G1400"/>
  <c r="G1450"/>
  <c r="G1466"/>
  <c r="G1480" s="1"/>
  <c r="G1411"/>
  <c r="G1425" s="1"/>
  <c r="G1395"/>
  <c r="G1363"/>
  <c r="G1377" s="1"/>
  <c r="G1347"/>
  <c r="Q569"/>
  <c r="L520"/>
  <c r="U520" s="1"/>
  <c r="H569"/>
  <c r="K520"/>
  <c r="T520" s="1"/>
  <c r="M520" l="1"/>
  <c r="V520" s="1"/>
  <c r="AA569"/>
  <c r="AA569" i="221"/>
  <c r="M520"/>
  <c r="V520" s="1"/>
  <c r="G1400"/>
  <c r="G1416"/>
  <c r="G1430" s="1"/>
  <c r="G1347"/>
  <c r="G1363"/>
  <c r="G1377" s="1"/>
  <c r="Q602"/>
  <c r="L553"/>
  <c r="U553" s="1"/>
  <c r="G1351"/>
  <c r="G1367"/>
  <c r="G1381" s="1"/>
  <c r="G1411"/>
  <c r="G1425" s="1"/>
  <c r="G1395"/>
  <c r="G1368"/>
  <c r="G1382" s="1"/>
  <c r="G1352"/>
  <c r="G1410" i="217"/>
  <c r="G1424" s="1"/>
  <c r="G1394"/>
  <c r="G1442"/>
  <c r="G1458"/>
  <c r="G1472" s="1"/>
  <c r="G1463"/>
  <c r="G1477" s="1"/>
  <c r="G1447"/>
  <c r="G1414"/>
  <c r="G1428" s="1"/>
  <c r="G1398"/>
  <c r="G1513"/>
  <c r="G1544" s="1"/>
  <c r="G1560" s="1"/>
  <c r="G1591" s="1"/>
  <c r="G1607" s="1"/>
  <c r="G1638" s="1"/>
  <c r="G1654" s="1"/>
  <c r="G1685" s="1"/>
  <c r="G1701" s="1"/>
  <c r="G1732" s="1"/>
  <c r="G1748" s="1"/>
  <c r="G1762" s="1"/>
  <c r="G1778" s="1"/>
  <c r="G1793" s="1"/>
  <c r="G1808" s="1"/>
  <c r="G1823" s="1"/>
  <c r="G1838" s="1"/>
  <c r="G1853" s="1"/>
  <c r="G1869" s="1"/>
  <c r="G1884" s="1"/>
  <c r="G1899" s="1"/>
  <c r="G1914" s="1"/>
  <c r="G1929" s="1"/>
  <c r="G1944" s="1"/>
  <c r="G1960" s="1"/>
  <c r="G1975" s="1"/>
  <c r="G1990" s="1"/>
  <c r="G2005" s="1"/>
  <c r="G2020" s="1"/>
  <c r="G2035" s="1"/>
  <c r="G1497"/>
  <c r="G1415"/>
  <c r="G1429" s="1"/>
  <c r="G1399"/>
  <c r="G1393"/>
  <c r="G1409"/>
  <c r="G1423" s="1"/>
  <c r="Q602"/>
  <c r="L553"/>
  <c r="U553" s="1"/>
  <c r="H602"/>
  <c r="K553"/>
  <c r="T553" s="1"/>
  <c r="AA602" l="1"/>
  <c r="M553"/>
  <c r="V553" s="1"/>
  <c r="G1398" i="221"/>
  <c r="G1414"/>
  <c r="G1428" s="1"/>
  <c r="Q635"/>
  <c r="L586"/>
  <c r="U586" s="1"/>
  <c r="AA602"/>
  <c r="M553"/>
  <c r="V553" s="1"/>
  <c r="G1415"/>
  <c r="G1429" s="1"/>
  <c r="G1399"/>
  <c r="G1442"/>
  <c r="G1458"/>
  <c r="G1472" s="1"/>
  <c r="G1394"/>
  <c r="G1410"/>
  <c r="G1424" s="1"/>
  <c r="G1463"/>
  <c r="G1477" s="1"/>
  <c r="G1447"/>
  <c r="G2077" i="217"/>
  <c r="G2126" s="1"/>
  <c r="G2140" s="1"/>
  <c r="G2154" s="1"/>
  <c r="G2168" s="1"/>
  <c r="G2049"/>
  <c r="G2063" s="1"/>
  <c r="G1446"/>
  <c r="G1462"/>
  <c r="G1476" s="1"/>
  <c r="G1461"/>
  <c r="G1475" s="1"/>
  <c r="G1445"/>
  <c r="G1494"/>
  <c r="G1510"/>
  <c r="G1541" s="1"/>
  <c r="G1557" s="1"/>
  <c r="G1588" s="1"/>
  <c r="G1604" s="1"/>
  <c r="G1635" s="1"/>
  <c r="G1651" s="1"/>
  <c r="G1682" s="1"/>
  <c r="G1698" s="1"/>
  <c r="G1729" s="1"/>
  <c r="G1745" s="1"/>
  <c r="G1759" s="1"/>
  <c r="G1775" s="1"/>
  <c r="G1790" s="1"/>
  <c r="G1805" s="1"/>
  <c r="G1820" s="1"/>
  <c r="G1835" s="1"/>
  <c r="G1850" s="1"/>
  <c r="G1866" s="1"/>
  <c r="G1881" s="1"/>
  <c r="G1896" s="1"/>
  <c r="G1911" s="1"/>
  <c r="G1926" s="1"/>
  <c r="G1941" s="1"/>
  <c r="G1957" s="1"/>
  <c r="G1972" s="1"/>
  <c r="G1987" s="1"/>
  <c r="G2002" s="1"/>
  <c r="G1457"/>
  <c r="G1471" s="1"/>
  <c r="G1441"/>
  <c r="G1456"/>
  <c r="G1470" s="1"/>
  <c r="G1440"/>
  <c r="G1505"/>
  <c r="G1536" s="1"/>
  <c r="G1552" s="1"/>
  <c r="G1583" s="1"/>
  <c r="G1599" s="1"/>
  <c r="G1630" s="1"/>
  <c r="G1646" s="1"/>
  <c r="G1677" s="1"/>
  <c r="G1693" s="1"/>
  <c r="G1724" s="1"/>
  <c r="G1740" s="1"/>
  <c r="G1754" s="1"/>
  <c r="G1770" s="1"/>
  <c r="G1785" s="1"/>
  <c r="G1800" s="1"/>
  <c r="G1815" s="1"/>
  <c r="G1830" s="1"/>
  <c r="G1845" s="1"/>
  <c r="G1861" s="1"/>
  <c r="G1876" s="1"/>
  <c r="G1891" s="1"/>
  <c r="G1906" s="1"/>
  <c r="G1921" s="1"/>
  <c r="G1936" s="1"/>
  <c r="G1952" s="1"/>
  <c r="G1967" s="1"/>
  <c r="G1982" s="1"/>
  <c r="G1997" s="1"/>
  <c r="G2012" s="1"/>
  <c r="G2027" s="1"/>
  <c r="G1489"/>
  <c r="L586"/>
  <c r="U586" s="1"/>
  <c r="Q635"/>
  <c r="H635"/>
  <c r="K586"/>
  <c r="T586" s="1"/>
  <c r="AA635" l="1"/>
  <c r="M586"/>
  <c r="V586" s="1"/>
  <c r="G1494" i="221"/>
  <c r="G1510"/>
  <c r="G1541" s="1"/>
  <c r="G1557" s="1"/>
  <c r="G1588" s="1"/>
  <c r="G1604" s="1"/>
  <c r="G1635" s="1"/>
  <c r="G1651" s="1"/>
  <c r="G1682" s="1"/>
  <c r="G1698" s="1"/>
  <c r="G1729" s="1"/>
  <c r="G1745" s="1"/>
  <c r="G1759" s="1"/>
  <c r="G1775" s="1"/>
  <c r="G1790" s="1"/>
  <c r="G1805" s="1"/>
  <c r="G1820" s="1"/>
  <c r="G1835" s="1"/>
  <c r="G1850" s="1"/>
  <c r="G1866" s="1"/>
  <c r="G1881" s="1"/>
  <c r="G1896" s="1"/>
  <c r="G1911" s="1"/>
  <c r="G1926" s="1"/>
  <c r="G1941" s="1"/>
  <c r="G1957" s="1"/>
  <c r="G1972" s="1"/>
  <c r="G1987" s="1"/>
  <c r="G2002" s="1"/>
  <c r="G2017" s="1"/>
  <c r="G2032" s="1"/>
  <c r="G1462"/>
  <c r="G1476" s="1"/>
  <c r="G1446"/>
  <c r="AA635"/>
  <c r="M586"/>
  <c r="V586" s="1"/>
  <c r="L619"/>
  <c r="U619" s="1"/>
  <c r="Q668"/>
  <c r="G1441"/>
  <c r="G1457"/>
  <c r="G1471" s="1"/>
  <c r="G1505"/>
  <c r="G1536" s="1"/>
  <c r="G1552" s="1"/>
  <c r="G1583" s="1"/>
  <c r="G1599" s="1"/>
  <c r="G1630" s="1"/>
  <c r="G1646" s="1"/>
  <c r="G1677" s="1"/>
  <c r="G1693" s="1"/>
  <c r="G1724" s="1"/>
  <c r="G1740" s="1"/>
  <c r="G1754" s="1"/>
  <c r="G1770" s="1"/>
  <c r="G1785" s="1"/>
  <c r="G1800" s="1"/>
  <c r="G1815" s="1"/>
  <c r="G1830" s="1"/>
  <c r="G1845" s="1"/>
  <c r="G1861" s="1"/>
  <c r="G1876" s="1"/>
  <c r="G1891" s="1"/>
  <c r="G1906" s="1"/>
  <c r="G1921" s="1"/>
  <c r="G1936" s="1"/>
  <c r="G1952" s="1"/>
  <c r="G1967" s="1"/>
  <c r="G1982" s="1"/>
  <c r="G1997" s="1"/>
  <c r="G2012" s="1"/>
  <c r="G2027" s="1"/>
  <c r="G1489"/>
  <c r="G1445"/>
  <c r="G1461"/>
  <c r="G1475" s="1"/>
  <c r="G2069" i="217"/>
  <c r="G2118" s="1"/>
  <c r="G2132" s="1"/>
  <c r="G2146" s="1"/>
  <c r="G2160" s="1"/>
  <c r="G2041"/>
  <c r="G2055" s="1"/>
  <c r="G2017"/>
  <c r="G2032" s="1"/>
  <c r="G1503"/>
  <c r="G1534" s="1"/>
  <c r="G1550" s="1"/>
  <c r="G1581" s="1"/>
  <c r="G1597" s="1"/>
  <c r="G1628" s="1"/>
  <c r="G1644" s="1"/>
  <c r="G1675" s="1"/>
  <c r="G1691" s="1"/>
  <c r="G1722" s="1"/>
  <c r="G1738" s="1"/>
  <c r="G1752" s="1"/>
  <c r="G1768" s="1"/>
  <c r="G1783" s="1"/>
  <c r="G1798" s="1"/>
  <c r="G1813" s="1"/>
  <c r="G1828" s="1"/>
  <c r="G1843" s="1"/>
  <c r="G1859" s="1"/>
  <c r="G1874" s="1"/>
  <c r="G1889" s="1"/>
  <c r="G1904" s="1"/>
  <c r="G1919" s="1"/>
  <c r="G1934" s="1"/>
  <c r="G1950" s="1"/>
  <c r="G1965" s="1"/>
  <c r="G1980" s="1"/>
  <c r="G1995" s="1"/>
  <c r="G2010" s="1"/>
  <c r="G1487"/>
  <c r="G1488"/>
  <c r="G1504"/>
  <c r="G1535" s="1"/>
  <c r="G1551" s="1"/>
  <c r="G1582" s="1"/>
  <c r="G1598" s="1"/>
  <c r="G1629" s="1"/>
  <c r="G1645" s="1"/>
  <c r="G1676" s="1"/>
  <c r="G1692" s="1"/>
  <c r="G1723" s="1"/>
  <c r="G1739" s="1"/>
  <c r="G1753" s="1"/>
  <c r="G1769" s="1"/>
  <c r="G1784" s="1"/>
  <c r="G1799" s="1"/>
  <c r="G1814" s="1"/>
  <c r="G1829" s="1"/>
  <c r="G1844" s="1"/>
  <c r="G1860" s="1"/>
  <c r="G1875" s="1"/>
  <c r="G1890" s="1"/>
  <c r="G1905" s="1"/>
  <c r="G1920" s="1"/>
  <c r="G1935" s="1"/>
  <c r="G1951" s="1"/>
  <c r="G1966" s="1"/>
  <c r="G1981" s="1"/>
  <c r="G1996" s="1"/>
  <c r="G2011" s="1"/>
  <c r="G2026" s="1"/>
  <c r="G1508"/>
  <c r="G1539" s="1"/>
  <c r="G1555" s="1"/>
  <c r="G1586" s="1"/>
  <c r="G1602" s="1"/>
  <c r="G1633" s="1"/>
  <c r="G1649" s="1"/>
  <c r="G1680" s="1"/>
  <c r="G1696" s="1"/>
  <c r="G1727" s="1"/>
  <c r="G1743" s="1"/>
  <c r="G1757" s="1"/>
  <c r="G1773" s="1"/>
  <c r="G1788" s="1"/>
  <c r="G1803" s="1"/>
  <c r="G1818" s="1"/>
  <c r="G1833" s="1"/>
  <c r="G1848" s="1"/>
  <c r="G1864" s="1"/>
  <c r="G1879" s="1"/>
  <c r="G1894" s="1"/>
  <c r="G1909" s="1"/>
  <c r="G1924" s="1"/>
  <c r="G1939" s="1"/>
  <c r="G1955" s="1"/>
  <c r="G1970" s="1"/>
  <c r="G1985" s="1"/>
  <c r="G2000" s="1"/>
  <c r="G1492"/>
  <c r="G1509"/>
  <c r="G1540" s="1"/>
  <c r="G1556" s="1"/>
  <c r="G1587" s="1"/>
  <c r="G1603" s="1"/>
  <c r="G1634" s="1"/>
  <c r="G1650" s="1"/>
  <c r="G1681" s="1"/>
  <c r="G1697" s="1"/>
  <c r="G1728" s="1"/>
  <c r="G1744" s="1"/>
  <c r="G1758" s="1"/>
  <c r="G1774" s="1"/>
  <c r="G1789" s="1"/>
  <c r="G1804" s="1"/>
  <c r="G1819" s="1"/>
  <c r="G1834" s="1"/>
  <c r="G1849" s="1"/>
  <c r="G1865" s="1"/>
  <c r="G1880" s="1"/>
  <c r="G1895" s="1"/>
  <c r="G1910" s="1"/>
  <c r="G1925" s="1"/>
  <c r="G1940" s="1"/>
  <c r="G1956" s="1"/>
  <c r="G1971" s="1"/>
  <c r="G1986" s="1"/>
  <c r="G2001" s="1"/>
  <c r="G1493"/>
  <c r="Q668"/>
  <c r="L619"/>
  <c r="U619" s="1"/>
  <c r="K619"/>
  <c r="T619" s="1"/>
  <c r="H668"/>
  <c r="AA668" l="1"/>
  <c r="M619"/>
  <c r="V619" s="1"/>
  <c r="G2069" i="221"/>
  <c r="G2118" s="1"/>
  <c r="G2132" s="1"/>
  <c r="G2146" s="1"/>
  <c r="G2160" s="1"/>
  <c r="G2041"/>
  <c r="G2055" s="1"/>
  <c r="M619"/>
  <c r="V619" s="1"/>
  <c r="AA668"/>
  <c r="G1493"/>
  <c r="G1509"/>
  <c r="G1540" s="1"/>
  <c r="G1556" s="1"/>
  <c r="G1587" s="1"/>
  <c r="G1603" s="1"/>
  <c r="G1634" s="1"/>
  <c r="G1650" s="1"/>
  <c r="G1681" s="1"/>
  <c r="G1697" s="1"/>
  <c r="G1728" s="1"/>
  <c r="G1744" s="1"/>
  <c r="G1758" s="1"/>
  <c r="G1774" s="1"/>
  <c r="G1789" s="1"/>
  <c r="G1804" s="1"/>
  <c r="G1819" s="1"/>
  <c r="G1834" s="1"/>
  <c r="G1849" s="1"/>
  <c r="G1865" s="1"/>
  <c r="G1880" s="1"/>
  <c r="G1895" s="1"/>
  <c r="G1910" s="1"/>
  <c r="G1925" s="1"/>
  <c r="G1940" s="1"/>
  <c r="G1956" s="1"/>
  <c r="G1971" s="1"/>
  <c r="G1986" s="1"/>
  <c r="G2001" s="1"/>
  <c r="G2016" s="1"/>
  <c r="G2031" s="1"/>
  <c r="G1508"/>
  <c r="G1539" s="1"/>
  <c r="G1555" s="1"/>
  <c r="G1586" s="1"/>
  <c r="G1602" s="1"/>
  <c r="G1633" s="1"/>
  <c r="G1649" s="1"/>
  <c r="G1680" s="1"/>
  <c r="G1696" s="1"/>
  <c r="G1727" s="1"/>
  <c r="G1743" s="1"/>
  <c r="G1757" s="1"/>
  <c r="G1773" s="1"/>
  <c r="G1788" s="1"/>
  <c r="G1803" s="1"/>
  <c r="G1818" s="1"/>
  <c r="G1833" s="1"/>
  <c r="G1848" s="1"/>
  <c r="G1864" s="1"/>
  <c r="G1879" s="1"/>
  <c r="G1894" s="1"/>
  <c r="G1909" s="1"/>
  <c r="G1924" s="1"/>
  <c r="G1939" s="1"/>
  <c r="G1955" s="1"/>
  <c r="G1970" s="1"/>
  <c r="G1985" s="1"/>
  <c r="G2000" s="1"/>
  <c r="G2015" s="1"/>
  <c r="G2030" s="1"/>
  <c r="G1492"/>
  <c r="G1504"/>
  <c r="G1535" s="1"/>
  <c r="G1551" s="1"/>
  <c r="G1582" s="1"/>
  <c r="G1598" s="1"/>
  <c r="G1629" s="1"/>
  <c r="G1645" s="1"/>
  <c r="G1676" s="1"/>
  <c r="G1692" s="1"/>
  <c r="G1723" s="1"/>
  <c r="G1739" s="1"/>
  <c r="G1753" s="1"/>
  <c r="G1769" s="1"/>
  <c r="G1784" s="1"/>
  <c r="G1799" s="1"/>
  <c r="G1814" s="1"/>
  <c r="G1829" s="1"/>
  <c r="G1844" s="1"/>
  <c r="G1860" s="1"/>
  <c r="G1875" s="1"/>
  <c r="G1890" s="1"/>
  <c r="G1905" s="1"/>
  <c r="G1920" s="1"/>
  <c r="G1935" s="1"/>
  <c r="G1951" s="1"/>
  <c r="G1966" s="1"/>
  <c r="G1981" s="1"/>
  <c r="G1996" s="1"/>
  <c r="G2011" s="1"/>
  <c r="G2026" s="1"/>
  <c r="G1488"/>
  <c r="Q786"/>
  <c r="Q800" s="1"/>
  <c r="Q814" s="1"/>
  <c r="Q830" s="1"/>
  <c r="Q845" s="1"/>
  <c r="Q860" s="1"/>
  <c r="Q875" s="1"/>
  <c r="Q890" s="1"/>
  <c r="Q905" s="1"/>
  <c r="Q938" s="1"/>
  <c r="Q952" s="1"/>
  <c r="Q985" s="1"/>
  <c r="Q999" s="1"/>
  <c r="Q1032" s="1"/>
  <c r="Q1046" s="1"/>
  <c r="Q1079" s="1"/>
  <c r="Q1093" s="1"/>
  <c r="Q1126" s="1"/>
  <c r="Q1140" s="1"/>
  <c r="Q1173" s="1"/>
  <c r="Q1187" s="1"/>
  <c r="Q1220" s="1"/>
  <c r="Q1234" s="1"/>
  <c r="Q1267" s="1"/>
  <c r="Q1281" s="1"/>
  <c r="Q1314" s="1"/>
  <c r="Q1328" s="1"/>
  <c r="Q1361" s="1"/>
  <c r="Q1375" s="1"/>
  <c r="Q1408" s="1"/>
  <c r="Q1422" s="1"/>
  <c r="Q1455" s="1"/>
  <c r="Q1469" s="1"/>
  <c r="Q1502" s="1"/>
  <c r="Q1516" s="1"/>
  <c r="Q1549" s="1"/>
  <c r="Q1563" s="1"/>
  <c r="Q1596" s="1"/>
  <c r="Q1610" s="1"/>
  <c r="Q1643" s="1"/>
  <c r="Q1657" s="1"/>
  <c r="Q1690" s="1"/>
  <c r="Q1704" s="1"/>
  <c r="Q1737" s="1"/>
  <c r="Q1751" s="1"/>
  <c r="L652"/>
  <c r="U652" s="1"/>
  <c r="G2074"/>
  <c r="G2123" s="1"/>
  <c r="G2137" s="1"/>
  <c r="G2151" s="1"/>
  <c r="G2165" s="1"/>
  <c r="G2046"/>
  <c r="G2060" s="1"/>
  <c r="G2068" i="217"/>
  <c r="G2117" s="1"/>
  <c r="G2131" s="1"/>
  <c r="G2145" s="1"/>
  <c r="G2159" s="1"/>
  <c r="G2040"/>
  <c r="G2054" s="1"/>
  <c r="G2074"/>
  <c r="G2123" s="1"/>
  <c r="G2137" s="1"/>
  <c r="G2151" s="1"/>
  <c r="G2165" s="1"/>
  <c r="G2046"/>
  <c r="G2060" s="1"/>
  <c r="G2015"/>
  <c r="G2030" s="1"/>
  <c r="G2025"/>
  <c r="G2016"/>
  <c r="G2031" s="1"/>
  <c r="L652"/>
  <c r="U652" s="1"/>
  <c r="Q786"/>
  <c r="Q800" s="1"/>
  <c r="Q814" s="1"/>
  <c r="Q830" s="1"/>
  <c r="Q845" s="1"/>
  <c r="H786"/>
  <c r="H800" s="1"/>
  <c r="H814" s="1"/>
  <c r="H830" s="1"/>
  <c r="H845" s="1"/>
  <c r="K652"/>
  <c r="T652" s="1"/>
  <c r="AA786" l="1"/>
  <c r="AA800" s="1"/>
  <c r="AA814" s="1"/>
  <c r="AA830" s="1"/>
  <c r="AA845" s="1"/>
  <c r="AA860" s="1"/>
  <c r="AA875" s="1"/>
  <c r="AA890" s="1"/>
  <c r="AA905" s="1"/>
  <c r="AA938" s="1"/>
  <c r="AA952" s="1"/>
  <c r="AA985" s="1"/>
  <c r="AA999" s="1"/>
  <c r="AA1032" s="1"/>
  <c r="AA1046" s="1"/>
  <c r="AA1079" s="1"/>
  <c r="AA1093" s="1"/>
  <c r="AA1126" s="1"/>
  <c r="AA1140" s="1"/>
  <c r="AA1173" s="1"/>
  <c r="AA1187" s="1"/>
  <c r="AA1220" s="1"/>
  <c r="AA1234" s="1"/>
  <c r="AA1267" s="1"/>
  <c r="AA1281" s="1"/>
  <c r="AA1314" s="1"/>
  <c r="AA1328" s="1"/>
  <c r="AA1361" s="1"/>
  <c r="AA1375" s="1"/>
  <c r="AA1408" s="1"/>
  <c r="AA1422" s="1"/>
  <c r="AA1455" s="1"/>
  <c r="AA1469" s="1"/>
  <c r="AA1502" s="1"/>
  <c r="AA1516" s="1"/>
  <c r="AA1549" s="1"/>
  <c r="AA1563" s="1"/>
  <c r="AA1596" s="1"/>
  <c r="AA1610" s="1"/>
  <c r="AA1643" s="1"/>
  <c r="AA1657" s="1"/>
  <c r="AA1690" s="1"/>
  <c r="AA1704" s="1"/>
  <c r="AA1737" s="1"/>
  <c r="AA1751" s="1"/>
  <c r="M652"/>
  <c r="V652" s="1"/>
  <c r="G2068" i="221"/>
  <c r="G2117" s="1"/>
  <c r="G2131" s="1"/>
  <c r="G2145" s="1"/>
  <c r="G2159" s="1"/>
  <c r="G2040"/>
  <c r="G2054" s="1"/>
  <c r="G2072"/>
  <c r="G2121" s="1"/>
  <c r="G2135" s="1"/>
  <c r="G2149" s="1"/>
  <c r="G2163" s="1"/>
  <c r="G2044"/>
  <c r="G2058" s="1"/>
  <c r="G2073"/>
  <c r="G2122" s="1"/>
  <c r="G2136" s="1"/>
  <c r="G2150" s="1"/>
  <c r="G2164" s="1"/>
  <c r="G2045"/>
  <c r="G2059" s="1"/>
  <c r="AA786"/>
  <c r="AA800" s="1"/>
  <c r="AA814" s="1"/>
  <c r="AA830" s="1"/>
  <c r="AA845" s="1"/>
  <c r="AA860" s="1"/>
  <c r="AA875" s="1"/>
  <c r="AA890" s="1"/>
  <c r="AA905" s="1"/>
  <c r="AA938" s="1"/>
  <c r="AA952" s="1"/>
  <c r="AA985" s="1"/>
  <c r="AA999" s="1"/>
  <c r="AA1032" s="1"/>
  <c r="AA1046" s="1"/>
  <c r="AA1079" s="1"/>
  <c r="AA1093" s="1"/>
  <c r="AA1126" s="1"/>
  <c r="AA1140" s="1"/>
  <c r="AA1173" s="1"/>
  <c r="AA1187" s="1"/>
  <c r="AA1220" s="1"/>
  <c r="AA1234" s="1"/>
  <c r="AA1267" s="1"/>
  <c r="AA1281" s="1"/>
  <c r="AA1314" s="1"/>
  <c r="AA1328" s="1"/>
  <c r="AA1361" s="1"/>
  <c r="AA1375" s="1"/>
  <c r="AA1408" s="1"/>
  <c r="AA1422" s="1"/>
  <c r="AA1455" s="1"/>
  <c r="AA1469" s="1"/>
  <c r="AA1502" s="1"/>
  <c r="AA1516" s="1"/>
  <c r="AA1549" s="1"/>
  <c r="AA1563" s="1"/>
  <c r="AA1596" s="1"/>
  <c r="AA1610" s="1"/>
  <c r="AA1643" s="1"/>
  <c r="AA1657" s="1"/>
  <c r="AA1690" s="1"/>
  <c r="AA1704" s="1"/>
  <c r="AA1737" s="1"/>
  <c r="AA1751" s="1"/>
  <c r="M652"/>
  <c r="V652" s="1"/>
  <c r="G2067" i="217"/>
  <c r="G2116" s="1"/>
  <c r="G2130" s="1"/>
  <c r="G2144" s="1"/>
  <c r="G2158" s="1"/>
  <c r="G2039"/>
  <c r="G2053" s="1"/>
  <c r="G2073"/>
  <c r="G2122" s="1"/>
  <c r="G2136" s="1"/>
  <c r="G2150" s="1"/>
  <c r="G2164" s="1"/>
  <c r="G2045"/>
  <c r="G2059" s="1"/>
  <c r="G2072"/>
  <c r="G2121" s="1"/>
  <c r="G2135" s="1"/>
  <c r="G2149" s="1"/>
  <c r="G2163" s="1"/>
  <c r="G2044"/>
  <c r="G2058" s="1"/>
  <c r="Q860"/>
  <c r="Q875" s="1"/>
  <c r="Q890" s="1"/>
  <c r="Q905" s="1"/>
  <c r="Q938" s="1"/>
  <c r="Q952" s="1"/>
  <c r="Q985" s="1"/>
  <c r="Q999" s="1"/>
  <c r="Q1032" s="1"/>
  <c r="Q1046" s="1"/>
  <c r="Q1079" s="1"/>
  <c r="Q1093" s="1"/>
  <c r="Q1126" s="1"/>
  <c r="Q1140" s="1"/>
  <c r="Q1173" s="1"/>
  <c r="Q1187" s="1"/>
  <c r="Q1220" s="1"/>
  <c r="Q1234" s="1"/>
  <c r="Q1267" s="1"/>
  <c r="Q1281" s="1"/>
  <c r="Q1314" s="1"/>
  <c r="Q1328" s="1"/>
  <c r="Q1361" s="1"/>
  <c r="Q1375" s="1"/>
  <c r="Q1408" s="1"/>
  <c r="Q1422" s="1"/>
  <c r="Q1455" s="1"/>
  <c r="Q1469" s="1"/>
  <c r="Q1502" s="1"/>
  <c r="Q1516" s="1"/>
  <c r="Q1549" s="1"/>
  <c r="Q1563" s="1"/>
  <c r="Q1596" s="1"/>
  <c r="Q1610" s="1"/>
  <c r="Q1643" s="1"/>
  <c r="Q1657" s="1"/>
  <c r="Q1690" s="1"/>
  <c r="Q1704" s="1"/>
  <c r="Q1737" s="1"/>
  <c r="Q1751" s="1"/>
  <c r="H860"/>
  <c r="H875" s="1"/>
  <c r="H890" s="1"/>
  <c r="H905" s="1"/>
  <c r="H938" s="1"/>
  <c r="H952" s="1"/>
  <c r="H985" s="1"/>
  <c r="H999" s="1"/>
  <c r="H1032" s="1"/>
  <c r="H1046" s="1"/>
  <c r="H1079" s="1"/>
  <c r="H1093" s="1"/>
  <c r="H1126" s="1"/>
  <c r="H1140" s="1"/>
  <c r="H1173" s="1"/>
  <c r="H1187" s="1"/>
  <c r="H1220" s="1"/>
  <c r="H1234" s="1"/>
  <c r="H1267" s="1"/>
  <c r="H1281" s="1"/>
  <c r="H1314" s="1"/>
  <c r="H1328" s="1"/>
  <c r="H1361" s="1"/>
  <c r="H1375" s="1"/>
  <c r="H1408" s="1"/>
  <c r="H1422" s="1"/>
  <c r="H1455" s="1"/>
  <c r="H1469" s="1"/>
  <c r="H1502" s="1"/>
  <c r="H1516" s="1"/>
  <c r="H1549" s="1"/>
  <c r="H1563" s="1"/>
  <c r="H1596" s="1"/>
  <c r="H1610" s="1"/>
  <c r="H1643" s="1"/>
  <c r="H1657" s="1"/>
  <c r="H1690" s="1"/>
  <c r="H1704" s="1"/>
  <c r="H1737" s="1"/>
  <c r="H1751" s="1"/>
  <c r="I194" i="158" l="1"/>
  <c r="P194" s="1"/>
  <c r="W194" s="1"/>
  <c r="H194"/>
  <c r="O194" s="1"/>
  <c r="V194" s="1"/>
  <c r="G194"/>
  <c r="N194" s="1"/>
  <c r="U194" s="1"/>
  <c r="F194"/>
  <c r="M194" s="1"/>
  <c r="T194" s="1"/>
  <c r="E194"/>
  <c r="L194" s="1"/>
  <c r="S194" s="1"/>
  <c r="BH132"/>
  <c r="BH131"/>
  <c r="BH130"/>
  <c r="BH129"/>
  <c r="BH128"/>
  <c r="BH127"/>
  <c r="BH126"/>
  <c r="BH125"/>
  <c r="BH124"/>
  <c r="BH123"/>
  <c r="AG132"/>
  <c r="AG131"/>
  <c r="AG130"/>
  <c r="AG129"/>
  <c r="AG128"/>
  <c r="AG127"/>
  <c r="AG126"/>
  <c r="AG125"/>
  <c r="AG124"/>
  <c r="AG123"/>
  <c r="BH122"/>
  <c r="AG122"/>
  <c r="AN106"/>
  <c r="AI106"/>
  <c r="BT116"/>
  <c r="BT115"/>
  <c r="BT114"/>
  <c r="BT113"/>
  <c r="BT112"/>
  <c r="BT111"/>
  <c r="BT110"/>
  <c r="BT109"/>
  <c r="BT108"/>
  <c r="BT107"/>
  <c r="BT106"/>
  <c r="BO116"/>
  <c r="BO115"/>
  <c r="BO114"/>
  <c r="BO113"/>
  <c r="BO112"/>
  <c r="BO111"/>
  <c r="BO110"/>
  <c r="BO109"/>
  <c r="BO108"/>
  <c r="BO107"/>
  <c r="BO106"/>
  <c r="BJ116"/>
  <c r="BJ115"/>
  <c r="BJ114"/>
  <c r="BJ113"/>
  <c r="BJ112"/>
  <c r="BJ111"/>
  <c r="BJ110"/>
  <c r="BJ109"/>
  <c r="BJ108"/>
  <c r="BJ107"/>
  <c r="BJ106"/>
  <c r="BT101"/>
  <c r="BT100"/>
  <c r="BT99"/>
  <c r="BT98"/>
  <c r="BT97"/>
  <c r="BT96"/>
  <c r="BT95"/>
  <c r="BT94"/>
  <c r="BT93"/>
  <c r="BT92"/>
  <c r="BT91"/>
  <c r="BO101"/>
  <c r="BO100"/>
  <c r="BO99"/>
  <c r="BO98"/>
  <c r="BO97"/>
  <c r="BO96"/>
  <c r="BO95"/>
  <c r="BO94"/>
  <c r="BO93"/>
  <c r="BO92"/>
  <c r="BO91"/>
  <c r="BJ101"/>
  <c r="BJ100"/>
  <c r="BJ99"/>
  <c r="BJ98"/>
  <c r="BJ97"/>
  <c r="BJ96"/>
  <c r="BJ95"/>
  <c r="BJ94"/>
  <c r="BJ93"/>
  <c r="BJ92"/>
  <c r="BJ91"/>
  <c r="BT86"/>
  <c r="BT85"/>
  <c r="BT84"/>
  <c r="BT83"/>
  <c r="BT82"/>
  <c r="BT81"/>
  <c r="BT80"/>
  <c r="BT79"/>
  <c r="BT78"/>
  <c r="BT77"/>
  <c r="BT76"/>
  <c r="BO86"/>
  <c r="BO85"/>
  <c r="BO84"/>
  <c r="BO83"/>
  <c r="BO82"/>
  <c r="BO81"/>
  <c r="BO80"/>
  <c r="BO79"/>
  <c r="BO78"/>
  <c r="BO77"/>
  <c r="BO76"/>
  <c r="BJ86"/>
  <c r="BJ85"/>
  <c r="BJ84"/>
  <c r="BJ83"/>
  <c r="BJ82"/>
  <c r="BJ81"/>
  <c r="BJ80"/>
  <c r="BJ79"/>
  <c r="BJ78"/>
  <c r="BJ77"/>
  <c r="BJ76"/>
  <c r="BT71"/>
  <c r="BT70"/>
  <c r="BT69"/>
  <c r="BT68"/>
  <c r="BT67"/>
  <c r="BT66"/>
  <c r="BT65"/>
  <c r="BT64"/>
  <c r="BT63"/>
  <c r="BT62"/>
  <c r="BT61"/>
  <c r="BO71"/>
  <c r="BO70"/>
  <c r="BO69"/>
  <c r="BO68"/>
  <c r="BO67"/>
  <c r="BO66"/>
  <c r="BO65"/>
  <c r="BO64"/>
  <c r="BO63"/>
  <c r="BO62"/>
  <c r="BO61"/>
  <c r="BJ71"/>
  <c r="BJ70"/>
  <c r="BJ69"/>
  <c r="BJ68"/>
  <c r="BJ67"/>
  <c r="BJ66"/>
  <c r="BJ65"/>
  <c r="BJ64"/>
  <c r="BJ63"/>
  <c r="BJ62"/>
  <c r="BJ61"/>
  <c r="BT56"/>
  <c r="BT55"/>
  <c r="BT54"/>
  <c r="BT53"/>
  <c r="BT52"/>
  <c r="BT51"/>
  <c r="BT50"/>
  <c r="BT49"/>
  <c r="BT48"/>
  <c r="BT47"/>
  <c r="BT46"/>
  <c r="BO56"/>
  <c r="BO55"/>
  <c r="BO54"/>
  <c r="BO53"/>
  <c r="BO52"/>
  <c r="BO51"/>
  <c r="BO50"/>
  <c r="BO49"/>
  <c r="BO48"/>
  <c r="BO47"/>
  <c r="BO46"/>
  <c r="BJ56"/>
  <c r="BJ55"/>
  <c r="BJ54"/>
  <c r="BJ53"/>
  <c r="BJ52"/>
  <c r="BJ51"/>
  <c r="BJ50"/>
  <c r="BJ49"/>
  <c r="BJ48"/>
  <c r="BJ47"/>
  <c r="BJ46"/>
  <c r="BT41"/>
  <c r="BT40"/>
  <c r="BT39"/>
  <c r="BT38"/>
  <c r="BT37"/>
  <c r="BT36"/>
  <c r="BT35"/>
  <c r="BT34"/>
  <c r="BT33"/>
  <c r="BT32"/>
  <c r="BT31"/>
  <c r="BO41"/>
  <c r="BO40"/>
  <c r="BO39"/>
  <c r="BO38"/>
  <c r="BO37"/>
  <c r="BO36"/>
  <c r="BO35"/>
  <c r="L1209" i="221" s="1"/>
  <c r="BO34" i="158"/>
  <c r="BO33"/>
  <c r="L1207" i="221" s="1"/>
  <c r="BO32" i="158"/>
  <c r="BO31"/>
  <c r="L1205" i="221" s="1"/>
  <c r="BJ41" i="158"/>
  <c r="BJ40"/>
  <c r="BJ39"/>
  <c r="BJ38"/>
  <c r="BJ37"/>
  <c r="BJ36"/>
  <c r="K1210" i="221" s="1"/>
  <c r="BJ35" i="158"/>
  <c r="BJ34"/>
  <c r="K1208" i="221" s="1"/>
  <c r="BJ33" i="158"/>
  <c r="BJ32"/>
  <c r="K1206" i="221" s="1"/>
  <c r="BJ31" i="158"/>
  <c r="AS116"/>
  <c r="AS115"/>
  <c r="AS114"/>
  <c r="AS113"/>
  <c r="AS112"/>
  <c r="AS111"/>
  <c r="AS110"/>
  <c r="AS109"/>
  <c r="AS108"/>
  <c r="AS107"/>
  <c r="AS106"/>
  <c r="AN116"/>
  <c r="AN115"/>
  <c r="AN114"/>
  <c r="AN113"/>
  <c r="AN112"/>
  <c r="AN111"/>
  <c r="AN110"/>
  <c r="AN109"/>
  <c r="AN108"/>
  <c r="AN107"/>
  <c r="AI116"/>
  <c r="AI115"/>
  <c r="AI114"/>
  <c r="AI113"/>
  <c r="AI112"/>
  <c r="AI111"/>
  <c r="AI110"/>
  <c r="AI109"/>
  <c r="AI108"/>
  <c r="AI107"/>
  <c r="AS101"/>
  <c r="AS100"/>
  <c r="AS99"/>
  <c r="AS98"/>
  <c r="AS97"/>
  <c r="AS96"/>
  <c r="AS95"/>
  <c r="AS94"/>
  <c r="AS93"/>
  <c r="AS92"/>
  <c r="AS91"/>
  <c r="AN101"/>
  <c r="AN100"/>
  <c r="AN99"/>
  <c r="AN98"/>
  <c r="AN97"/>
  <c r="AN96"/>
  <c r="AN95"/>
  <c r="AN94"/>
  <c r="AN93"/>
  <c r="AN92"/>
  <c r="AN91"/>
  <c r="AI101"/>
  <c r="AI100"/>
  <c r="AI99"/>
  <c r="AI98"/>
  <c r="AI97"/>
  <c r="AI96"/>
  <c r="AI95"/>
  <c r="AI94"/>
  <c r="AI93"/>
  <c r="AI92"/>
  <c r="AI91"/>
  <c r="AS86"/>
  <c r="AS85"/>
  <c r="AS84"/>
  <c r="AS83"/>
  <c r="AS82"/>
  <c r="AS81"/>
  <c r="AS80"/>
  <c r="AS79"/>
  <c r="AS78"/>
  <c r="AS77"/>
  <c r="AS76"/>
  <c r="AN86"/>
  <c r="AN85"/>
  <c r="AN84"/>
  <c r="AN83"/>
  <c r="AN82"/>
  <c r="AN81"/>
  <c r="AN80"/>
  <c r="AN79"/>
  <c r="AN78"/>
  <c r="AN77"/>
  <c r="AN76"/>
  <c r="AI86"/>
  <c r="AI85"/>
  <c r="AI84"/>
  <c r="AI83"/>
  <c r="AI82"/>
  <c r="AI81"/>
  <c r="AI80"/>
  <c r="AI79"/>
  <c r="AI78"/>
  <c r="AI77"/>
  <c r="AI76"/>
  <c r="AS71"/>
  <c r="AS70"/>
  <c r="AS69"/>
  <c r="AS68"/>
  <c r="AS67"/>
  <c r="AS66"/>
  <c r="AS65"/>
  <c r="AS64"/>
  <c r="AS63"/>
  <c r="AS62"/>
  <c r="AS61"/>
  <c r="AN71"/>
  <c r="AN70"/>
  <c r="AN69"/>
  <c r="AN68"/>
  <c r="AN67"/>
  <c r="AN66"/>
  <c r="AN65"/>
  <c r="AN64"/>
  <c r="AN63"/>
  <c r="AN62"/>
  <c r="AN61"/>
  <c r="AI71"/>
  <c r="AI70"/>
  <c r="AI69"/>
  <c r="AI68"/>
  <c r="AI67"/>
  <c r="AI66"/>
  <c r="AI65"/>
  <c r="AI64"/>
  <c r="AI63"/>
  <c r="AI62"/>
  <c r="AI61"/>
  <c r="AS56"/>
  <c r="AS55"/>
  <c r="AS54"/>
  <c r="AS53"/>
  <c r="AS52"/>
  <c r="AS51"/>
  <c r="AS50"/>
  <c r="AS49"/>
  <c r="AS48"/>
  <c r="AS47"/>
  <c r="AS46"/>
  <c r="AN56"/>
  <c r="AN55"/>
  <c r="AN54"/>
  <c r="AN53"/>
  <c r="AN52"/>
  <c r="AN51"/>
  <c r="AN50"/>
  <c r="AN49"/>
  <c r="AN48"/>
  <c r="AN47"/>
  <c r="AN46"/>
  <c r="AI46"/>
  <c r="AI56"/>
  <c r="AI55"/>
  <c r="AI54"/>
  <c r="AI53"/>
  <c r="AI52"/>
  <c r="AI51"/>
  <c r="AI50"/>
  <c r="AI49"/>
  <c r="AI48"/>
  <c r="AI47"/>
  <c r="AS41"/>
  <c r="AS40"/>
  <c r="AS39"/>
  <c r="AS38"/>
  <c r="AS37"/>
  <c r="AS36"/>
  <c r="AS35"/>
  <c r="AS34"/>
  <c r="AS33"/>
  <c r="AS32"/>
  <c r="AS31"/>
  <c r="AN41"/>
  <c r="AN40"/>
  <c r="AN39"/>
  <c r="AN38"/>
  <c r="AN37"/>
  <c r="AN36"/>
  <c r="AN35"/>
  <c r="AN34"/>
  <c r="AN33"/>
  <c r="L925" i="221" s="1"/>
  <c r="AN32" i="158"/>
  <c r="AN31"/>
  <c r="AI41"/>
  <c r="AI40"/>
  <c r="AI39"/>
  <c r="AI38"/>
  <c r="AI37"/>
  <c r="AI36"/>
  <c r="K928" i="221" s="1"/>
  <c r="AI35" i="158"/>
  <c r="AI34"/>
  <c r="K926" i="221" s="1"/>
  <c r="AI33" i="158"/>
  <c r="K925" i="221" s="1"/>
  <c r="AI32" i="158"/>
  <c r="K924" i="221" s="1"/>
  <c r="AI31" i="158"/>
  <c r="BE103"/>
  <c r="AD103"/>
  <c r="D103"/>
  <c r="G16" i="221"/>
  <c r="Q194" i="158"/>
  <c r="X194" s="1"/>
  <c r="S116"/>
  <c r="N116"/>
  <c r="I116"/>
  <c r="S115"/>
  <c r="N115"/>
  <c r="I115"/>
  <c r="S114"/>
  <c r="N114"/>
  <c r="I114"/>
  <c r="S113"/>
  <c r="N113"/>
  <c r="I113"/>
  <c r="S112"/>
  <c r="N112"/>
  <c r="I112"/>
  <c r="S111"/>
  <c r="N111"/>
  <c r="I111"/>
  <c r="S110"/>
  <c r="N110"/>
  <c r="I110"/>
  <c r="S109"/>
  <c r="N109"/>
  <c r="I109"/>
  <c r="S108"/>
  <c r="N108"/>
  <c r="I108"/>
  <c r="S107"/>
  <c r="N107"/>
  <c r="I107"/>
  <c r="S106"/>
  <c r="N106"/>
  <c r="I106"/>
  <c r="S101"/>
  <c r="N101"/>
  <c r="I101"/>
  <c r="S100"/>
  <c r="N100"/>
  <c r="I100"/>
  <c r="S99"/>
  <c r="N99"/>
  <c r="I99"/>
  <c r="S98"/>
  <c r="N98"/>
  <c r="I98"/>
  <c r="S97"/>
  <c r="N97"/>
  <c r="I97"/>
  <c r="S96"/>
  <c r="N96"/>
  <c r="I96"/>
  <c r="S95"/>
  <c r="N95"/>
  <c r="I95"/>
  <c r="S94"/>
  <c r="N94"/>
  <c r="I94"/>
  <c r="S93"/>
  <c r="N93"/>
  <c r="I93"/>
  <c r="S92"/>
  <c r="N92"/>
  <c r="I92"/>
  <c r="S91"/>
  <c r="N91"/>
  <c r="I91"/>
  <c r="S86"/>
  <c r="N86"/>
  <c r="I86"/>
  <c r="S85"/>
  <c r="N85"/>
  <c r="I85"/>
  <c r="S84"/>
  <c r="N84"/>
  <c r="I84"/>
  <c r="S83"/>
  <c r="N83"/>
  <c r="I83"/>
  <c r="S82"/>
  <c r="N82"/>
  <c r="I82"/>
  <c r="S81"/>
  <c r="N81"/>
  <c r="I81"/>
  <c r="S80"/>
  <c r="N80"/>
  <c r="I80"/>
  <c r="S79"/>
  <c r="N79"/>
  <c r="I79"/>
  <c r="S78"/>
  <c r="N78"/>
  <c r="I78"/>
  <c r="S77"/>
  <c r="N77"/>
  <c r="I77"/>
  <c r="S76"/>
  <c r="N76"/>
  <c r="I76"/>
  <c r="S71"/>
  <c r="N71"/>
  <c r="I71"/>
  <c r="S70"/>
  <c r="N70"/>
  <c r="I70"/>
  <c r="S69"/>
  <c r="N69"/>
  <c r="I69"/>
  <c r="S68"/>
  <c r="N68"/>
  <c r="I68"/>
  <c r="S67"/>
  <c r="N67"/>
  <c r="I67"/>
  <c r="S66"/>
  <c r="N66"/>
  <c r="I66"/>
  <c r="S65"/>
  <c r="N65"/>
  <c r="I65"/>
  <c r="S64"/>
  <c r="N64"/>
  <c r="I64"/>
  <c r="S63"/>
  <c r="N63"/>
  <c r="I63"/>
  <c r="S62"/>
  <c r="N62"/>
  <c r="I62"/>
  <c r="S61"/>
  <c r="N61"/>
  <c r="I61"/>
  <c r="S56"/>
  <c r="N56"/>
  <c r="I56"/>
  <c r="S55"/>
  <c r="N55"/>
  <c r="I55"/>
  <c r="S54"/>
  <c r="N54"/>
  <c r="I54"/>
  <c r="S53"/>
  <c r="N53"/>
  <c r="I53"/>
  <c r="S52"/>
  <c r="N52"/>
  <c r="I52"/>
  <c r="S51"/>
  <c r="N51"/>
  <c r="I51"/>
  <c r="S50"/>
  <c r="N50"/>
  <c r="I50"/>
  <c r="S49"/>
  <c r="N49"/>
  <c r="I49"/>
  <c r="S48"/>
  <c r="N48"/>
  <c r="I48"/>
  <c r="S47"/>
  <c r="N47"/>
  <c r="I47"/>
  <c r="S46"/>
  <c r="N46"/>
  <c r="I46"/>
  <c r="I31"/>
  <c r="N31"/>
  <c r="S31"/>
  <c r="I32"/>
  <c r="N32"/>
  <c r="S32"/>
  <c r="I33"/>
  <c r="N33"/>
  <c r="S33"/>
  <c r="I34"/>
  <c r="N34"/>
  <c r="S34"/>
  <c r="I35"/>
  <c r="N35"/>
  <c r="S35"/>
  <c r="I36"/>
  <c r="N36"/>
  <c r="S36"/>
  <c r="I37"/>
  <c r="N37"/>
  <c r="S37"/>
  <c r="I38"/>
  <c r="N38"/>
  <c r="S38"/>
  <c r="I39"/>
  <c r="N39"/>
  <c r="S39"/>
  <c r="I40"/>
  <c r="N40"/>
  <c r="S40"/>
  <c r="I41"/>
  <c r="N41"/>
  <c r="S41"/>
  <c r="Y19"/>
  <c r="Y18"/>
  <c r="Y17"/>
  <c r="Y16"/>
  <c r="Y15"/>
  <c r="Y14"/>
  <c r="Y13"/>
  <c r="Y12"/>
  <c r="Y11"/>
  <c r="Y10"/>
  <c r="Y9"/>
  <c r="R19"/>
  <c r="R18"/>
  <c r="R17"/>
  <c r="R16"/>
  <c r="R15"/>
  <c r="R14"/>
  <c r="R13"/>
  <c r="R12"/>
  <c r="R11"/>
  <c r="R10"/>
  <c r="R9"/>
  <c r="K10"/>
  <c r="K11"/>
  <c r="K12"/>
  <c r="K13"/>
  <c r="K14"/>
  <c r="K15"/>
  <c r="K16"/>
  <c r="K17"/>
  <c r="K18"/>
  <c r="K19"/>
  <c r="K9"/>
  <c r="D34"/>
  <c r="D49" s="1"/>
  <c r="D64" s="1"/>
  <c r="D79" s="1"/>
  <c r="D94" s="1"/>
  <c r="D109" s="1"/>
  <c r="AD109" s="1"/>
  <c r="K1067" i="217" l="1"/>
  <c r="H1083" s="1"/>
  <c r="H1097" s="1"/>
  <c r="K1067" i="221"/>
  <c r="L1064"/>
  <c r="L1064" i="217"/>
  <c r="L1072" i="221"/>
  <c r="L1072" i="217"/>
  <c r="M1069"/>
  <c r="M1069" i="221"/>
  <c r="K1113"/>
  <c r="K1113" i="217"/>
  <c r="K1121" i="221"/>
  <c r="K1121" i="217"/>
  <c r="L1118" i="221"/>
  <c r="L1118" i="217"/>
  <c r="M1115" i="221"/>
  <c r="M1115" i="217"/>
  <c r="K1160" i="221"/>
  <c r="K1160" i="217"/>
  <c r="K1168" i="221"/>
  <c r="K1168" i="217"/>
  <c r="L1166"/>
  <c r="U1166" s="1"/>
  <c r="L1166" i="221"/>
  <c r="M1163" i="217"/>
  <c r="AA1179" s="1"/>
  <c r="AA1193" s="1"/>
  <c r="M1163" i="221"/>
  <c r="K1353"/>
  <c r="K1353" i="217"/>
  <c r="L1350" i="221"/>
  <c r="L1350" i="217"/>
  <c r="M1347"/>
  <c r="V1347" s="1"/>
  <c r="M1347" i="221"/>
  <c r="M1355"/>
  <c r="M1355" i="217"/>
  <c r="K1395" i="221"/>
  <c r="K1395" i="217"/>
  <c r="L1396"/>
  <c r="U1396" s="1"/>
  <c r="L1396" i="221"/>
  <c r="M1393"/>
  <c r="M1393" i="217"/>
  <c r="M1401"/>
  <c r="AA1417" s="1"/>
  <c r="AA1431" s="1"/>
  <c r="M1401" i="221"/>
  <c r="K1445" i="217"/>
  <c r="H1461" s="1"/>
  <c r="H1475" s="1"/>
  <c r="K1445" i="221"/>
  <c r="L1442"/>
  <c r="L1442" i="217"/>
  <c r="L1450"/>
  <c r="L1450" i="221"/>
  <c r="M1443" i="217"/>
  <c r="V1443" s="1"/>
  <c r="M1443" i="221"/>
  <c r="K1066" i="217"/>
  <c r="H1082" s="1"/>
  <c r="H1096" s="1"/>
  <c r="K1066" i="221"/>
  <c r="K1074"/>
  <c r="K1074" i="217"/>
  <c r="L1071" i="221"/>
  <c r="L1071" i="217"/>
  <c r="M1068"/>
  <c r="AA1084" s="1"/>
  <c r="AA1098" s="1"/>
  <c r="M1068" i="221"/>
  <c r="K1112"/>
  <c r="K1112" i="217"/>
  <c r="K1120" i="221"/>
  <c r="K1120" i="217"/>
  <c r="L1117"/>
  <c r="Q1133" s="1"/>
  <c r="Q1147" s="1"/>
  <c r="L1117" i="221"/>
  <c r="M1114" i="217"/>
  <c r="AA1130" s="1"/>
  <c r="AA1144" s="1"/>
  <c r="M1114" i="221"/>
  <c r="K1159"/>
  <c r="K1159" i="217"/>
  <c r="K1167"/>
  <c r="H1183" s="1"/>
  <c r="H1197" s="1"/>
  <c r="K1167" i="221"/>
  <c r="L1165" i="217"/>
  <c r="Q1181" s="1"/>
  <c r="Q1195" s="1"/>
  <c r="L1165" i="221"/>
  <c r="M1162" i="217"/>
  <c r="V1162" s="1"/>
  <c r="M1162" i="221"/>
  <c r="K1352"/>
  <c r="K1352" i="217"/>
  <c r="L1349"/>
  <c r="Q1365" s="1"/>
  <c r="Q1379" s="1"/>
  <c r="L1349" i="221"/>
  <c r="M1346"/>
  <c r="M1346" i="217"/>
  <c r="M1354"/>
  <c r="AA1370" s="1"/>
  <c r="AA1384" s="1"/>
  <c r="M1354" i="221"/>
  <c r="K1398" i="217"/>
  <c r="H1414" s="1"/>
  <c r="H1428" s="1"/>
  <c r="K1398" i="221"/>
  <c r="L1395" i="217"/>
  <c r="Q1411" s="1"/>
  <c r="Q1425" s="1"/>
  <c r="L1395" i="221"/>
  <c r="L1403"/>
  <c r="L1403" i="217"/>
  <c r="M1400" i="221"/>
  <c r="M1400" i="217"/>
  <c r="K1444"/>
  <c r="H1460" s="1"/>
  <c r="H1474" s="1"/>
  <c r="K1444" i="221"/>
  <c r="L1441"/>
  <c r="L1441" i="217"/>
  <c r="L1449"/>
  <c r="Q1465" s="1"/>
  <c r="Q1479" s="1"/>
  <c r="L1449" i="221"/>
  <c r="M1446" i="217"/>
  <c r="V1446" s="1"/>
  <c r="M1446" i="221"/>
  <c r="K1065" i="217"/>
  <c r="H1081" s="1"/>
  <c r="H1095" s="1"/>
  <c r="K1065" i="221"/>
  <c r="K1069"/>
  <c r="K1069" i="217"/>
  <c r="K1073" i="221"/>
  <c r="K1073" i="217"/>
  <c r="L1066"/>
  <c r="L1066" i="221"/>
  <c r="L1070" i="217"/>
  <c r="Q1086" s="1"/>
  <c r="Q1100" s="1"/>
  <c r="L1070" i="221"/>
  <c r="M1067" i="217"/>
  <c r="AA1083" s="1"/>
  <c r="AA1097" s="1"/>
  <c r="M1067" i="221"/>
  <c r="M1071" i="217"/>
  <c r="AA1087" s="1"/>
  <c r="AA1101" s="1"/>
  <c r="M1071" i="221"/>
  <c r="K1111"/>
  <c r="K1111" i="217"/>
  <c r="K1115"/>
  <c r="H1131" s="1"/>
  <c r="H1145" s="1"/>
  <c r="K1115" i="221"/>
  <c r="K1119" i="217"/>
  <c r="H1135" s="1"/>
  <c r="H1149" s="1"/>
  <c r="K1119" i="221"/>
  <c r="L1112"/>
  <c r="L1112" i="217"/>
  <c r="L1116"/>
  <c r="U1116" s="1"/>
  <c r="L1116" i="221"/>
  <c r="L1120"/>
  <c r="L1120" i="217"/>
  <c r="M1113"/>
  <c r="V1113" s="1"/>
  <c r="M1113" i="221"/>
  <c r="M1117"/>
  <c r="M1117" i="217"/>
  <c r="M1121" i="221"/>
  <c r="M1121" i="217"/>
  <c r="K1162"/>
  <c r="H1178" s="1"/>
  <c r="H1192" s="1"/>
  <c r="K1162" i="221"/>
  <c r="K1166" i="217"/>
  <c r="H1182" s="1"/>
  <c r="H1196" s="1"/>
  <c r="K1166" i="221"/>
  <c r="L1160"/>
  <c r="L1160" i="217"/>
  <c r="L1164"/>
  <c r="Q1180" s="1"/>
  <c r="Q1194" s="1"/>
  <c r="L1164" i="221"/>
  <c r="L1168" i="217"/>
  <c r="O1168" s="1"/>
  <c r="L1168" i="221"/>
  <c r="M1161" i="217"/>
  <c r="M1161" i="221"/>
  <c r="M1165" i="217"/>
  <c r="V1165" s="1"/>
  <c r="M1165" i="221"/>
  <c r="K1347" i="217"/>
  <c r="H1363" s="1"/>
  <c r="H1377" s="1"/>
  <c r="K1347" i="221"/>
  <c r="K1351"/>
  <c r="K1351" i="217"/>
  <c r="K1355" i="221"/>
  <c r="K1355" i="217"/>
  <c r="L1348"/>
  <c r="L1348" i="221"/>
  <c r="L1352"/>
  <c r="L1352" i="217"/>
  <c r="M1349"/>
  <c r="AA1365" s="1"/>
  <c r="AA1379" s="1"/>
  <c r="M1349" i="221"/>
  <c r="M1353" i="217"/>
  <c r="V1353" s="1"/>
  <c r="M1353" i="221"/>
  <c r="K1393"/>
  <c r="K1393" i="217"/>
  <c r="K1397"/>
  <c r="H1413" s="1"/>
  <c r="H1427" s="1"/>
  <c r="K1397" i="221"/>
  <c r="K1401" i="217"/>
  <c r="H1417" s="1"/>
  <c r="H1431" s="1"/>
  <c r="K1401" i="221"/>
  <c r="L1394"/>
  <c r="L1394" i="217"/>
  <c r="L1398"/>
  <c r="U1398" s="1"/>
  <c r="L1398" i="221"/>
  <c r="L1402"/>
  <c r="L1402" i="217"/>
  <c r="M1395"/>
  <c r="V1395" s="1"/>
  <c r="M1395" i="221"/>
  <c r="M1399"/>
  <c r="M1399" i="217"/>
  <c r="M1403" i="221"/>
  <c r="M1403" i="217"/>
  <c r="K1443"/>
  <c r="H1459" s="1"/>
  <c r="H1473" s="1"/>
  <c r="K1443" i="221"/>
  <c r="K1447" i="217"/>
  <c r="H1463" s="1"/>
  <c r="H1477" s="1"/>
  <c r="K1447" i="221"/>
  <c r="L1440"/>
  <c r="L1440" i="217"/>
  <c r="L1444" i="221"/>
  <c r="L1444" i="217"/>
  <c r="L1448"/>
  <c r="Q1464" s="1"/>
  <c r="Q1478" s="1"/>
  <c r="L1448" i="221"/>
  <c r="M1441" i="217"/>
  <c r="M1441" i="221"/>
  <c r="M1445" i="217"/>
  <c r="V1445" s="1"/>
  <c r="M1445" i="221"/>
  <c r="M1449" i="217"/>
  <c r="V1449" s="1"/>
  <c r="M1449" i="221"/>
  <c r="K1071"/>
  <c r="K1071" i="217"/>
  <c r="L1068" i="221"/>
  <c r="L1068" i="217"/>
  <c r="M1065"/>
  <c r="AA1081" s="1"/>
  <c r="AA1095" s="1"/>
  <c r="M1065" i="221"/>
  <c r="M1073"/>
  <c r="M1073" i="217"/>
  <c r="K1117"/>
  <c r="H1133" s="1"/>
  <c r="H1147" s="1"/>
  <c r="K1117" i="221"/>
  <c r="L1114" i="217"/>
  <c r="L1114" i="221"/>
  <c r="M1111"/>
  <c r="M1111" i="217"/>
  <c r="M1119"/>
  <c r="M1119" i="221"/>
  <c r="K1164" i="217"/>
  <c r="H1180" s="1"/>
  <c r="H1194" s="1"/>
  <c r="K1164" i="221"/>
  <c r="L1162"/>
  <c r="L1162" i="217"/>
  <c r="M1159"/>
  <c r="AA1175" s="1"/>
  <c r="AA1189" s="1"/>
  <c r="M1159" i="221"/>
  <c r="M1167" i="217"/>
  <c r="AA1183" s="1"/>
  <c r="AA1197" s="1"/>
  <c r="M1167" i="221"/>
  <c r="K1349" i="217"/>
  <c r="H1365" s="1"/>
  <c r="H1379" s="1"/>
  <c r="K1349" i="221"/>
  <c r="L1346"/>
  <c r="L1346" i="217"/>
  <c r="L1354" i="221"/>
  <c r="L1354" i="217"/>
  <c r="M1351"/>
  <c r="V1351" s="1"/>
  <c r="M1351" i="221"/>
  <c r="K1399" i="217"/>
  <c r="H1415" s="1"/>
  <c r="H1429" s="1"/>
  <c r="K1399" i="221"/>
  <c r="K1403"/>
  <c r="K1403" i="217"/>
  <c r="L1400" i="221"/>
  <c r="L1400" i="217"/>
  <c r="M1397" i="221"/>
  <c r="M1397" i="217"/>
  <c r="K1441" i="221"/>
  <c r="K1441" i="217"/>
  <c r="K1449"/>
  <c r="P1449" s="1"/>
  <c r="K1449" i="221"/>
  <c r="L1446" i="217"/>
  <c r="Q1462" s="1"/>
  <c r="Q1476" s="1"/>
  <c r="L1446" i="221"/>
  <c r="M1447" i="217"/>
  <c r="M1447" i="221"/>
  <c r="K1158"/>
  <c r="K1158" i="217"/>
  <c r="K1070" i="221"/>
  <c r="K1070" i="217"/>
  <c r="L1067"/>
  <c r="Q1083" s="1"/>
  <c r="Q1097" s="1"/>
  <c r="L1067" i="221"/>
  <c r="M1064"/>
  <c r="M1064" i="217"/>
  <c r="M1072"/>
  <c r="AA1088" s="1"/>
  <c r="AA1102" s="1"/>
  <c r="M1072" i="221"/>
  <c r="K1116" i="217"/>
  <c r="H1132" s="1"/>
  <c r="H1146" s="1"/>
  <c r="K1116" i="221"/>
  <c r="L1113" i="217"/>
  <c r="Q1113" s="1"/>
  <c r="L1113" i="221"/>
  <c r="L1121"/>
  <c r="L1121" i="217"/>
  <c r="M1118" i="221"/>
  <c r="M1118" i="217"/>
  <c r="K1163"/>
  <c r="H1179" s="1"/>
  <c r="H1193" s="1"/>
  <c r="K1163" i="221"/>
  <c r="L1161"/>
  <c r="L1161" i="217"/>
  <c r="M1158"/>
  <c r="M1158" i="221"/>
  <c r="M1166" i="217"/>
  <c r="AA1182" s="1"/>
  <c r="AA1196" s="1"/>
  <c r="M1166" i="221"/>
  <c r="K1348" i="217"/>
  <c r="K1348" i="221"/>
  <c r="K1356"/>
  <c r="K1356" i="217"/>
  <c r="L1353" i="221"/>
  <c r="L1353" i="217"/>
  <c r="M1350"/>
  <c r="AA1366" s="1"/>
  <c r="AA1380" s="1"/>
  <c r="M1350" i="221"/>
  <c r="K1394"/>
  <c r="K1394" i="217"/>
  <c r="K1402" i="221"/>
  <c r="K1402" i="217"/>
  <c r="L1399"/>
  <c r="L1399" i="221"/>
  <c r="M1396" i="217"/>
  <c r="AA1412" s="1"/>
  <c r="AA1426" s="1"/>
  <c r="M1396" i="221"/>
  <c r="K1440"/>
  <c r="K1440" i="217"/>
  <c r="K1448"/>
  <c r="H1464" s="1"/>
  <c r="H1478" s="1"/>
  <c r="K1448" i="221"/>
  <c r="L1445"/>
  <c r="L1445" i="217"/>
  <c r="M1442"/>
  <c r="M1442" i="221"/>
  <c r="M1450" i="217"/>
  <c r="V1450" s="1"/>
  <c r="M1450" i="221"/>
  <c r="K1064" i="217"/>
  <c r="H1080" s="1"/>
  <c r="H1094" s="1"/>
  <c r="K1064" i="221"/>
  <c r="K1068" i="217"/>
  <c r="H1084" s="1"/>
  <c r="H1098" s="1"/>
  <c r="K1068" i="221"/>
  <c r="K1072"/>
  <c r="K1072" i="217"/>
  <c r="L1065"/>
  <c r="L1065" i="221"/>
  <c r="L1069"/>
  <c r="L1069" i="217"/>
  <c r="L1073" i="221"/>
  <c r="L1073" i="217"/>
  <c r="M1066"/>
  <c r="AA1082" s="1"/>
  <c r="AA1096" s="1"/>
  <c r="M1066" i="221"/>
  <c r="M1070" i="217"/>
  <c r="V1070" s="1"/>
  <c r="M1070" i="221"/>
  <c r="K1114" i="217"/>
  <c r="H1130" s="1"/>
  <c r="H1144" s="1"/>
  <c r="K1114" i="221"/>
  <c r="K1118" i="217"/>
  <c r="H1134" s="1"/>
  <c r="H1148" s="1"/>
  <c r="K1118" i="221"/>
  <c r="L1111"/>
  <c r="L1111" i="217"/>
  <c r="L1115"/>
  <c r="L1115" i="221"/>
  <c r="L1119"/>
  <c r="L1119" i="217"/>
  <c r="M1112" i="221"/>
  <c r="M1112" i="217"/>
  <c r="M1120" i="221"/>
  <c r="M1120" i="217"/>
  <c r="K1161"/>
  <c r="H1177" s="1"/>
  <c r="H1191" s="1"/>
  <c r="K1161" i="221"/>
  <c r="K1165" i="217"/>
  <c r="H1181" s="1"/>
  <c r="H1195" s="1"/>
  <c r="K1165" i="221"/>
  <c r="L1159"/>
  <c r="L1159" i="217"/>
  <c r="L1163" i="221"/>
  <c r="L1163" i="217"/>
  <c r="L1167"/>
  <c r="L1167" i="221"/>
  <c r="M1160" i="217"/>
  <c r="V1160" s="1"/>
  <c r="M1160" i="221"/>
  <c r="M1164" i="217"/>
  <c r="M1164" i="221"/>
  <c r="M1168" i="217"/>
  <c r="AA1184" s="1"/>
  <c r="AA1198" s="1"/>
  <c r="M1168" i="221"/>
  <c r="K1346" i="217"/>
  <c r="H1362" s="1"/>
  <c r="H1376" s="1"/>
  <c r="K1346" i="221"/>
  <c r="K1350" i="217"/>
  <c r="H1366" s="1"/>
  <c r="H1380" s="1"/>
  <c r="K1350" i="221"/>
  <c r="K1354"/>
  <c r="K1354" i="217"/>
  <c r="L1347"/>
  <c r="U1347" s="1"/>
  <c r="L1347" i="221"/>
  <c r="L1351"/>
  <c r="L1351" i="217"/>
  <c r="L1355" i="221"/>
  <c r="L1355" i="217"/>
  <c r="M1348"/>
  <c r="V1348" s="1"/>
  <c r="M1348" i="221"/>
  <c r="M1352" i="217"/>
  <c r="AA1368" s="1"/>
  <c r="AA1382" s="1"/>
  <c r="M1352" i="221"/>
  <c r="K1396" i="217"/>
  <c r="H1412" s="1"/>
  <c r="H1426" s="1"/>
  <c r="K1396" i="221"/>
  <c r="K1400" i="217"/>
  <c r="H1416" s="1"/>
  <c r="H1430" s="1"/>
  <c r="K1400" i="221"/>
  <c r="L1393"/>
  <c r="L1393" i="217"/>
  <c r="L1397"/>
  <c r="O1397" s="1"/>
  <c r="L1397" i="221"/>
  <c r="L1401"/>
  <c r="L1401" i="217"/>
  <c r="M1394" i="221"/>
  <c r="M1394" i="217"/>
  <c r="M1402" i="221"/>
  <c r="M1402" i="217"/>
  <c r="K1442" i="221"/>
  <c r="K1442" i="217"/>
  <c r="K1446"/>
  <c r="H1462" s="1"/>
  <c r="H1476" s="1"/>
  <c r="K1446" i="221"/>
  <c r="K1450"/>
  <c r="K1450" i="217"/>
  <c r="L1443" i="221"/>
  <c r="L1443" i="217"/>
  <c r="L1447"/>
  <c r="Q1463" s="1"/>
  <c r="Q1477" s="1"/>
  <c r="L1447" i="221"/>
  <c r="M1440" i="217"/>
  <c r="M1440" i="221"/>
  <c r="M1444" i="217"/>
  <c r="V1444" s="1"/>
  <c r="M1444" i="221"/>
  <c r="M1448" i="217"/>
  <c r="V1448" s="1"/>
  <c r="M1448" i="221"/>
  <c r="L1158"/>
  <c r="L1158" i="217"/>
  <c r="M1116"/>
  <c r="AA1132" s="1"/>
  <c r="AA1146" s="1"/>
  <c r="M1116" i="221"/>
  <c r="M1398" i="217"/>
  <c r="AA1414" s="1"/>
  <c r="AA1428" s="1"/>
  <c r="M1398" i="221"/>
  <c r="M1074" i="217"/>
  <c r="AA1090" s="1"/>
  <c r="AA1104" s="1"/>
  <c r="M1074" i="221"/>
  <c r="M1356" i="217"/>
  <c r="AA1372" s="1"/>
  <c r="AA1386" s="1"/>
  <c r="M1356" i="221"/>
  <c r="M1019"/>
  <c r="M1019" i="217"/>
  <c r="M1027" i="221"/>
  <c r="M1027" i="217"/>
  <c r="M1305" i="221"/>
  <c r="M1305" i="217"/>
  <c r="M1022"/>
  <c r="AA1038" s="1"/>
  <c r="AA1052" s="1"/>
  <c r="M1022" i="221"/>
  <c r="M1304" i="217"/>
  <c r="AA1320" s="1"/>
  <c r="AA1334" s="1"/>
  <c r="M1304" i="221"/>
  <c r="M1017" i="217"/>
  <c r="AA1033" s="1"/>
  <c r="AA1047" s="1"/>
  <c r="M1017" i="221"/>
  <c r="M1021"/>
  <c r="M1021" i="217"/>
  <c r="M1025" i="221"/>
  <c r="M1025" i="217"/>
  <c r="M1299"/>
  <c r="AA1315" s="1"/>
  <c r="AA1329" s="1"/>
  <c r="M1299" i="221"/>
  <c r="M1303"/>
  <c r="M1303" i="217"/>
  <c r="M1307" i="221"/>
  <c r="M1307" i="217"/>
  <c r="M1023" i="221"/>
  <c r="M1023" i="217"/>
  <c r="M1301" i="221"/>
  <c r="M1301" i="217"/>
  <c r="M1309" i="221"/>
  <c r="M1309" i="217"/>
  <c r="M1018" i="221"/>
  <c r="M1018" i="217"/>
  <c r="M1026" i="221"/>
  <c r="M1026" i="217"/>
  <c r="M1300" i="221"/>
  <c r="M1300" i="217"/>
  <c r="M1308" i="221"/>
  <c r="M1308" i="217"/>
  <c r="M1020" i="221"/>
  <c r="M1020" i="217"/>
  <c r="M1024" i="221"/>
  <c r="M1024" i="217"/>
  <c r="M1302" i="221"/>
  <c r="M1302" i="217"/>
  <c r="M1306" i="221"/>
  <c r="M1306" i="217"/>
  <c r="L1019" i="221"/>
  <c r="L1019" i="217"/>
  <c r="L1023" i="221"/>
  <c r="L1023" i="217"/>
  <c r="L1027" i="221"/>
  <c r="L1027" i="217"/>
  <c r="L1301" i="221"/>
  <c r="L1301" i="217"/>
  <c r="L1305" i="221"/>
  <c r="L1305" i="217"/>
  <c r="L1309" i="221"/>
  <c r="L1309" i="217"/>
  <c r="L1018" i="221"/>
  <c r="L1018" i="217"/>
  <c r="L1022"/>
  <c r="Q1038" s="1"/>
  <c r="Q1052" s="1"/>
  <c r="L1022" i="221"/>
  <c r="L1026"/>
  <c r="L1026" i="217"/>
  <c r="L1300" i="221"/>
  <c r="L1300" i="217"/>
  <c r="L1304"/>
  <c r="Q1320" s="1"/>
  <c r="Q1334" s="1"/>
  <c r="L1304" i="221"/>
  <c r="L1308"/>
  <c r="L1308" i="217"/>
  <c r="L1017"/>
  <c r="Q1033" s="1"/>
  <c r="Q1047" s="1"/>
  <c r="L1017" i="221"/>
  <c r="L1021"/>
  <c r="L1021" i="217"/>
  <c r="L1025" i="221"/>
  <c r="L1025" i="217"/>
  <c r="L1299"/>
  <c r="Q1315" s="1"/>
  <c r="Q1329" s="1"/>
  <c r="L1299" i="221"/>
  <c r="L1303"/>
  <c r="L1303" i="217"/>
  <c r="L1307" i="221"/>
  <c r="L1307" i="217"/>
  <c r="L1020" i="221"/>
  <c r="L1020" i="217"/>
  <c r="L1024" i="221"/>
  <c r="L1024" i="217"/>
  <c r="L1302" i="221"/>
  <c r="L1302" i="217"/>
  <c r="L1306" i="221"/>
  <c r="L1306" i="217"/>
  <c r="K1017"/>
  <c r="H1033" s="1"/>
  <c r="H1047" s="1"/>
  <c r="K1017" i="221"/>
  <c r="K1025"/>
  <c r="K1025" i="217"/>
  <c r="K1299"/>
  <c r="H1315" s="1"/>
  <c r="H1329" s="1"/>
  <c r="K1299" i="221"/>
  <c r="K1307"/>
  <c r="K1307" i="217"/>
  <c r="K1020" i="221"/>
  <c r="K1020" i="217"/>
  <c r="K1302" i="221"/>
  <c r="K1302" i="217"/>
  <c r="K1019" i="221"/>
  <c r="K1019" i="217"/>
  <c r="K1023" i="221"/>
  <c r="K1023" i="217"/>
  <c r="K1027" i="221"/>
  <c r="K1027" i="217"/>
  <c r="K1301" i="221"/>
  <c r="K1301" i="217"/>
  <c r="K1305" i="221"/>
  <c r="K1305" i="217"/>
  <c r="K1309" i="221"/>
  <c r="K1309" i="217"/>
  <c r="K1021" i="221"/>
  <c r="K1021" i="217"/>
  <c r="K1303" i="221"/>
  <c r="K1303" i="217"/>
  <c r="K1024" i="221"/>
  <c r="K1024" i="217"/>
  <c r="K1306" i="221"/>
  <c r="K1306" i="217"/>
  <c r="K1018" i="221"/>
  <c r="K1018" i="217"/>
  <c r="K1022" i="221"/>
  <c r="K1022" i="217"/>
  <c r="K1026" i="221"/>
  <c r="K1026" i="217"/>
  <c r="K1300" i="221"/>
  <c r="K1300" i="217"/>
  <c r="K1304" i="221"/>
  <c r="K1304" i="217"/>
  <c r="K1308" i="221"/>
  <c r="K1308" i="217"/>
  <c r="M973" i="221"/>
  <c r="M973" i="217"/>
  <c r="M1255" i="221"/>
  <c r="M1255" i="217"/>
  <c r="M980"/>
  <c r="AA996" s="1"/>
  <c r="AA1010" s="1"/>
  <c r="M980" i="221"/>
  <c r="M1258"/>
  <c r="M1258" i="217"/>
  <c r="M971" i="221"/>
  <c r="M971" i="217"/>
  <c r="M975" i="221"/>
  <c r="M975" i="217"/>
  <c r="M979" i="221"/>
  <c r="M979" i="217"/>
  <c r="M1257" i="221"/>
  <c r="M1257" i="217"/>
  <c r="M1261" i="221"/>
  <c r="M1261" i="217"/>
  <c r="M977" i="221"/>
  <c r="M977" i="217"/>
  <c r="M1259" i="221"/>
  <c r="M1259" i="217"/>
  <c r="M976" i="221"/>
  <c r="M976" i="217"/>
  <c r="M1262"/>
  <c r="AA1278" s="1"/>
  <c r="AA1292" s="1"/>
  <c r="M1262" i="221"/>
  <c r="M974"/>
  <c r="M974" i="217"/>
  <c r="M978" i="221"/>
  <c r="M978" i="217"/>
  <c r="M1256" i="221"/>
  <c r="M1256" i="217"/>
  <c r="M1260" i="221"/>
  <c r="M1260" i="217"/>
  <c r="L977" i="221"/>
  <c r="L977" i="217"/>
  <c r="L1255" i="221"/>
  <c r="L1255" i="217"/>
  <c r="L976" i="221"/>
  <c r="L976" i="217"/>
  <c r="L1258" i="221"/>
  <c r="L1258" i="217"/>
  <c r="L971"/>
  <c r="Q987" s="1"/>
  <c r="Q1001" s="1"/>
  <c r="L971" i="221"/>
  <c r="L975"/>
  <c r="L975" i="217"/>
  <c r="L979" i="221"/>
  <c r="L979" i="217"/>
  <c r="L1253" i="221"/>
  <c r="L1253" i="217"/>
  <c r="L1257" i="221"/>
  <c r="L1257" i="217"/>
  <c r="L1261" i="221"/>
  <c r="L1261" i="217"/>
  <c r="L973" i="221"/>
  <c r="L973" i="217"/>
  <c r="L1259" i="221"/>
  <c r="L1259" i="217"/>
  <c r="L972"/>
  <c r="Q988" s="1"/>
  <c r="Q1002" s="1"/>
  <c r="L972" i="221"/>
  <c r="L980" i="217"/>
  <c r="Q996" s="1"/>
  <c r="Q1010" s="1"/>
  <c r="L980" i="221"/>
  <c r="L1254" i="217"/>
  <c r="Q1270" s="1"/>
  <c r="Q1284" s="1"/>
  <c r="L1254" i="221"/>
  <c r="L1262" i="217"/>
  <c r="Q1278" s="1"/>
  <c r="Q1292" s="1"/>
  <c r="L1262" i="221"/>
  <c r="L970" i="217"/>
  <c r="Q986" s="1"/>
  <c r="Q1000" s="1"/>
  <c r="L970" i="221"/>
  <c r="L974"/>
  <c r="L974" i="217"/>
  <c r="L978" i="221"/>
  <c r="L978" i="217"/>
  <c r="L1252"/>
  <c r="Q1268" s="1"/>
  <c r="Q1282" s="1"/>
  <c r="L1252" i="221"/>
  <c r="L1256"/>
  <c r="L1256" i="217"/>
  <c r="L1260" i="221"/>
  <c r="L1260" i="217"/>
  <c r="K975" i="221"/>
  <c r="K975" i="217"/>
  <c r="K1252"/>
  <c r="H1268" s="1"/>
  <c r="H1282" s="1"/>
  <c r="K1252" i="221"/>
  <c r="K1260"/>
  <c r="K1260" i="217"/>
  <c r="K978" i="221"/>
  <c r="K978" i="217"/>
  <c r="K1259" i="221"/>
  <c r="K1259" i="217"/>
  <c r="K972"/>
  <c r="H988" s="1"/>
  <c r="H1002" s="1"/>
  <c r="K972" i="221"/>
  <c r="K976"/>
  <c r="K976" i="217"/>
  <c r="K980"/>
  <c r="H996" s="1"/>
  <c r="H1010" s="1"/>
  <c r="K980" i="221"/>
  <c r="K1253"/>
  <c r="K1253" i="217"/>
  <c r="K1257" i="221"/>
  <c r="K1257" i="217"/>
  <c r="K1261" i="221"/>
  <c r="K1261" i="217"/>
  <c r="K971" i="221"/>
  <c r="K971" i="217"/>
  <c r="K979" i="221"/>
  <c r="K979" i="217"/>
  <c r="K1256" i="221"/>
  <c r="K1256" i="217"/>
  <c r="K974" i="221"/>
  <c r="K974" i="217"/>
  <c r="K1255" i="221"/>
  <c r="K1255" i="217"/>
  <c r="K973" i="221"/>
  <c r="K973" i="217"/>
  <c r="K977" i="221"/>
  <c r="K977" i="217"/>
  <c r="K970"/>
  <c r="H986" s="1"/>
  <c r="H1000" s="1"/>
  <c r="K970" i="221"/>
  <c r="K1254" i="217"/>
  <c r="H1270" s="1"/>
  <c r="H1284" s="1"/>
  <c r="K1254" i="221"/>
  <c r="K1258"/>
  <c r="K1258" i="217"/>
  <c r="K1262"/>
  <c r="H1278" s="1"/>
  <c r="H1292" s="1"/>
  <c r="K1262" i="221"/>
  <c r="M926" i="217"/>
  <c r="AA942" s="1"/>
  <c r="AA956" s="1"/>
  <c r="M926" i="221"/>
  <c r="M1212"/>
  <c r="M1212" i="217"/>
  <c r="M925"/>
  <c r="AA941" s="1"/>
  <c r="AA955" s="1"/>
  <c r="M925" i="221"/>
  <c r="R925" s="1"/>
  <c r="M933"/>
  <c r="M933" i="217"/>
  <c r="AA949" s="1"/>
  <c r="AA963" s="1"/>
  <c r="M1207"/>
  <c r="AA1223" s="1"/>
  <c r="AA1237" s="1"/>
  <c r="M1207" i="221"/>
  <c r="I1207" s="1"/>
  <c r="M1215"/>
  <c r="M1215" i="217"/>
  <c r="M923"/>
  <c r="AA939" s="1"/>
  <c r="M923" i="221"/>
  <c r="M927"/>
  <c r="M927" i="217"/>
  <c r="AA943" s="1"/>
  <c r="AA957" s="1"/>
  <c r="M931" i="221"/>
  <c r="M931" i="217"/>
  <c r="AA947" s="1"/>
  <c r="AA961" s="1"/>
  <c r="M1205"/>
  <c r="AA1221" s="1"/>
  <c r="AA1235" s="1"/>
  <c r="M1205" i="221"/>
  <c r="Q1205" s="1"/>
  <c r="M1209" i="217"/>
  <c r="AA1225" s="1"/>
  <c r="AA1239" s="1"/>
  <c r="M1209" i="221"/>
  <c r="M1213"/>
  <c r="M1213" i="217"/>
  <c r="M930" i="221"/>
  <c r="M930" i="217"/>
  <c r="AA946" s="1"/>
  <c r="AA960" s="1"/>
  <c r="M1208"/>
  <c r="AA1224" s="1"/>
  <c r="AA1238" s="1"/>
  <c r="M1208" i="221"/>
  <c r="M929"/>
  <c r="M929" i="217"/>
  <c r="AA945" s="1"/>
  <c r="AA959" s="1"/>
  <c r="M1211" i="221"/>
  <c r="M1211" i="217"/>
  <c r="M924"/>
  <c r="AA940" s="1"/>
  <c r="AA954" s="1"/>
  <c r="M924" i="221"/>
  <c r="M928" i="217"/>
  <c r="AA944" s="1"/>
  <c r="AA958" s="1"/>
  <c r="M928" i="221"/>
  <c r="M932"/>
  <c r="M932" i="217"/>
  <c r="AA948" s="1"/>
  <c r="AA962" s="1"/>
  <c r="M1206"/>
  <c r="AA1222" s="1"/>
  <c r="AA1236" s="1"/>
  <c r="M1206" i="221"/>
  <c r="M1210" i="217"/>
  <c r="AA1226" s="1"/>
  <c r="AA1240" s="1"/>
  <c r="M1210" i="221"/>
  <c r="M1214"/>
  <c r="M1214" i="217"/>
  <c r="L930" i="221"/>
  <c r="L930" i="217"/>
  <c r="L1208"/>
  <c r="Q1224" s="1"/>
  <c r="Q1238" s="1"/>
  <c r="L1208" i="221"/>
  <c r="H1208" s="1"/>
  <c r="L929"/>
  <c r="L929" i="217"/>
  <c r="BG128" i="158"/>
  <c r="L1211" i="221"/>
  <c r="L1211" i="217"/>
  <c r="L924"/>
  <c r="Q940" s="1"/>
  <c r="Q954" s="1"/>
  <c r="L924" i="221"/>
  <c r="O924" s="1"/>
  <c r="L928" i="217"/>
  <c r="Q944" s="1"/>
  <c r="Q958" s="1"/>
  <c r="L928" i="221"/>
  <c r="O928" s="1"/>
  <c r="L932"/>
  <c r="L932" i="217"/>
  <c r="L1206"/>
  <c r="Q1222" s="1"/>
  <c r="Q1236" s="1"/>
  <c r="L1206" i="221"/>
  <c r="P1206" s="1"/>
  <c r="L1210" i="217"/>
  <c r="Q1226" s="1"/>
  <c r="Q1240" s="1"/>
  <c r="L1210" i="221"/>
  <c r="O1210" s="1"/>
  <c r="L1214"/>
  <c r="L1214" i="217"/>
  <c r="L926"/>
  <c r="Q942" s="1"/>
  <c r="Q956" s="1"/>
  <c r="L926" i="221"/>
  <c r="O926" s="1"/>
  <c r="L1212"/>
  <c r="L1212" i="217"/>
  <c r="Q941" i="221"/>
  <c r="Q955" s="1"/>
  <c r="U925"/>
  <c r="AF132" i="158"/>
  <c r="L933" i="221"/>
  <c r="L933" i="217"/>
  <c r="Q1223" i="221"/>
  <c r="Q1237" s="1"/>
  <c r="U1207"/>
  <c r="L1215"/>
  <c r="L1215" i="217"/>
  <c r="L923"/>
  <c r="Q939" s="1"/>
  <c r="Q953" s="1"/>
  <c r="L923" i="221"/>
  <c r="AF126" i="158"/>
  <c r="L927" i="221"/>
  <c r="L927" i="217"/>
  <c r="AF130" i="158"/>
  <c r="L931" i="221"/>
  <c r="L931" i="217"/>
  <c r="Q1221" i="221"/>
  <c r="Q1235" s="1"/>
  <c r="U1205"/>
  <c r="Q1225"/>
  <c r="Q1239" s="1"/>
  <c r="U1209"/>
  <c r="BG130" i="158"/>
  <c r="L1213" i="221"/>
  <c r="L1213" i="217"/>
  <c r="H942" i="221"/>
  <c r="H956" s="1"/>
  <c r="T926"/>
  <c r="AE129" i="158"/>
  <c r="K930" i="221"/>
  <c r="K930" i="217"/>
  <c r="H1224" i="221"/>
  <c r="H1238" s="1"/>
  <c r="T1208"/>
  <c r="BF129" i="158"/>
  <c r="K1212" i="221"/>
  <c r="K1212" i="217"/>
  <c r="H941" i="221"/>
  <c r="H955" s="1"/>
  <c r="T925"/>
  <c r="P925"/>
  <c r="O925"/>
  <c r="AE128" i="158"/>
  <c r="K929" i="221"/>
  <c r="K929" i="217"/>
  <c r="AE132" i="158"/>
  <c r="K933" i="221"/>
  <c r="K933" i="217"/>
  <c r="K1207"/>
  <c r="H1223" s="1"/>
  <c r="K1207" i="221"/>
  <c r="K1211"/>
  <c r="K1211" i="217"/>
  <c r="K1215"/>
  <c r="H1231" s="1"/>
  <c r="H1245" s="1"/>
  <c r="K1215" i="221"/>
  <c r="H944"/>
  <c r="H958" s="1"/>
  <c r="T928"/>
  <c r="AE131" i="158"/>
  <c r="K932" i="221"/>
  <c r="K932" i="217"/>
  <c r="H1226" i="221"/>
  <c r="H1240" s="1"/>
  <c r="T1210"/>
  <c r="BF131" i="158"/>
  <c r="K1214" i="221"/>
  <c r="K1214" i="217"/>
  <c r="K923"/>
  <c r="H939" s="1"/>
  <c r="H953" s="1"/>
  <c r="K923" i="221"/>
  <c r="AE126" i="158"/>
  <c r="K927" i="221"/>
  <c r="K927" i="217"/>
  <c r="AE130" i="158"/>
  <c r="K931" i="221"/>
  <c r="K931" i="217"/>
  <c r="K1205"/>
  <c r="H1221" s="1"/>
  <c r="H1235" s="1"/>
  <c r="K1205" i="221"/>
  <c r="K1209"/>
  <c r="K1209" i="217"/>
  <c r="K1213" i="221"/>
  <c r="K1213" i="217"/>
  <c r="D41" i="158"/>
  <c r="C243"/>
  <c r="C205"/>
  <c r="B93" i="225" s="1"/>
  <c r="C116" i="158"/>
  <c r="C101"/>
  <c r="C86"/>
  <c r="C71"/>
  <c r="C56"/>
  <c r="C41"/>
  <c r="M1252" i="217"/>
  <c r="AA1268" s="1"/>
  <c r="AA1282" s="1"/>
  <c r="M1252" i="221"/>
  <c r="M1254" i="217"/>
  <c r="AA1270" s="1"/>
  <c r="AA1284" s="1"/>
  <c r="M1254" i="221"/>
  <c r="M1253"/>
  <c r="M1253" i="217"/>
  <c r="M972"/>
  <c r="AA988" s="1"/>
  <c r="AA1002" s="1"/>
  <c r="M972" i="221"/>
  <c r="M970" i="217"/>
  <c r="AA986" s="1"/>
  <c r="AA1000" s="1"/>
  <c r="M970" i="221"/>
  <c r="L1074" i="217"/>
  <c r="Q1090" s="1"/>
  <c r="Q1104" s="1"/>
  <c r="L1074" i="221"/>
  <c r="L1356" i="217"/>
  <c r="Q1372" s="1"/>
  <c r="Q1386" s="1"/>
  <c r="L1356" i="221"/>
  <c r="H940"/>
  <c r="H954" s="1"/>
  <c r="T924"/>
  <c r="H1222"/>
  <c r="H1236" s="1"/>
  <c r="T1206"/>
  <c r="G9" i="217"/>
  <c r="G25" s="1"/>
  <c r="G9" i="221"/>
  <c r="G13" i="217"/>
  <c r="G29" s="1"/>
  <c r="G13" i="221"/>
  <c r="G14" i="217"/>
  <c r="G47" s="1"/>
  <c r="G80" s="1"/>
  <c r="G113" s="1"/>
  <c r="G146" s="1"/>
  <c r="G179" s="1"/>
  <c r="G226" s="1"/>
  <c r="G273" s="1"/>
  <c r="G320" s="1"/>
  <c r="G367" s="1"/>
  <c r="G414" s="1"/>
  <c r="G14" i="221"/>
  <c r="G49"/>
  <c r="G82" s="1"/>
  <c r="G115" s="1"/>
  <c r="G148" s="1"/>
  <c r="G181" s="1"/>
  <c r="G228" s="1"/>
  <c r="G275" s="1"/>
  <c r="G322" s="1"/>
  <c r="G369" s="1"/>
  <c r="G416" s="1"/>
  <c r="G32"/>
  <c r="G8" i="217"/>
  <c r="G24" s="1"/>
  <c r="G8" i="221"/>
  <c r="G10" i="217"/>
  <c r="G43" s="1"/>
  <c r="G76" s="1"/>
  <c r="G109" s="1"/>
  <c r="G142" s="1"/>
  <c r="G175" s="1"/>
  <c r="G222" s="1"/>
  <c r="G269" s="1"/>
  <c r="G316" s="1"/>
  <c r="G363" s="1"/>
  <c r="G410" s="1"/>
  <c r="G10" i="221"/>
  <c r="G15" i="217"/>
  <c r="G15" i="221"/>
  <c r="G17" i="217"/>
  <c r="G33" s="1"/>
  <c r="G17" i="221"/>
  <c r="G11" i="217"/>
  <c r="G11" i="221"/>
  <c r="V1067" i="217"/>
  <c r="BG132" i="158"/>
  <c r="D39"/>
  <c r="D54" s="1"/>
  <c r="D69" s="1"/>
  <c r="D84" s="1"/>
  <c r="D99" s="1"/>
  <c r="D114" s="1"/>
  <c r="AD114" s="1"/>
  <c r="AD130" s="1"/>
  <c r="G16" i="217"/>
  <c r="D202" i="158"/>
  <c r="B90" i="225" s="1"/>
  <c r="AE125" i="158"/>
  <c r="K926" i="217"/>
  <c r="BF125" i="158"/>
  <c r="K1208" i="217"/>
  <c r="H1224" s="1"/>
  <c r="BG126" i="158"/>
  <c r="L1209" i="217"/>
  <c r="Q1225" s="1"/>
  <c r="AF128" i="158"/>
  <c r="AE127"/>
  <c r="K928" i="217"/>
  <c r="BF127" i="158"/>
  <c r="K1210" i="217"/>
  <c r="H1226" s="1"/>
  <c r="AF124" i="158"/>
  <c r="L925" i="217"/>
  <c r="Q941" s="1"/>
  <c r="BG124" i="158"/>
  <c r="L1207" i="217"/>
  <c r="BG122" i="158"/>
  <c r="L1205" i="217"/>
  <c r="O1205" s="1"/>
  <c r="AE124" i="158"/>
  <c r="K925" i="217"/>
  <c r="H941" s="1"/>
  <c r="T1207"/>
  <c r="H1237"/>
  <c r="AE123" i="158"/>
  <c r="K924" i="217"/>
  <c r="BF123" i="158"/>
  <c r="K1206" i="217"/>
  <c r="H1222" s="1"/>
  <c r="AF122" i="158"/>
  <c r="D32"/>
  <c r="D47" s="1"/>
  <c r="D62" s="1"/>
  <c r="D77" s="1"/>
  <c r="D92" s="1"/>
  <c r="D107" s="1"/>
  <c r="AD107" s="1"/>
  <c r="AD123" s="1"/>
  <c r="D36"/>
  <c r="D51" s="1"/>
  <c r="D66" s="1"/>
  <c r="D81" s="1"/>
  <c r="D96" s="1"/>
  <c r="D111" s="1"/>
  <c r="AD111" s="1"/>
  <c r="BE111" s="1"/>
  <c r="D37"/>
  <c r="D52" s="1"/>
  <c r="D67" s="1"/>
  <c r="D82" s="1"/>
  <c r="D97" s="1"/>
  <c r="D112" s="1"/>
  <c r="AD112" s="1"/>
  <c r="BE112" s="1"/>
  <c r="D40"/>
  <c r="D55" s="1"/>
  <c r="AD55" s="1"/>
  <c r="BE55" s="1"/>
  <c r="CF55" s="1"/>
  <c r="D35"/>
  <c r="D50" s="1"/>
  <c r="AD50" s="1"/>
  <c r="BE50" s="1"/>
  <c r="CF50" s="1"/>
  <c r="D31"/>
  <c r="D46" s="1"/>
  <c r="D61" s="1"/>
  <c r="D76" s="1"/>
  <c r="D91" s="1"/>
  <c r="D106" s="1"/>
  <c r="AD106" s="1"/>
  <c r="BE106" s="1"/>
  <c r="D33"/>
  <c r="D48" s="1"/>
  <c r="D63" s="1"/>
  <c r="D78" s="1"/>
  <c r="D93" s="1"/>
  <c r="D108" s="1"/>
  <c r="AD108" s="1"/>
  <c r="BE108" s="1"/>
  <c r="D38"/>
  <c r="D53" s="1"/>
  <c r="D68" s="1"/>
  <c r="D83" s="1"/>
  <c r="D98" s="1"/>
  <c r="D113" s="1"/>
  <c r="AD113" s="1"/>
  <c r="BE113" s="1"/>
  <c r="D203"/>
  <c r="B91" i="225" s="1"/>
  <c r="AF123" i="158"/>
  <c r="AF125"/>
  <c r="AF127"/>
  <c r="AF129"/>
  <c r="AF131"/>
  <c r="BF124"/>
  <c r="BF126"/>
  <c r="BF128"/>
  <c r="BF130"/>
  <c r="BF132"/>
  <c r="BG123"/>
  <c r="BG125"/>
  <c r="BG127"/>
  <c r="BG129"/>
  <c r="BG131"/>
  <c r="D198"/>
  <c r="B86" i="225" s="1"/>
  <c r="D196" i="158"/>
  <c r="B84" i="225" s="1"/>
  <c r="D200" i="158"/>
  <c r="B88" i="225" s="1"/>
  <c r="D204" i="158"/>
  <c r="B92" i="225" s="1"/>
  <c r="D195" i="158"/>
  <c r="B83" i="225" s="1"/>
  <c r="D197" i="158"/>
  <c r="B85" i="225" s="1"/>
  <c r="D199" i="158"/>
  <c r="B87" i="225" s="1"/>
  <c r="D201" i="158"/>
  <c r="B89" i="225" s="1"/>
  <c r="AE122" i="158"/>
  <c r="AD125"/>
  <c r="BE109"/>
  <c r="AD49"/>
  <c r="BE49" s="1"/>
  <c r="CF49" s="1"/>
  <c r="AD64"/>
  <c r="BE64" s="1"/>
  <c r="CF64" s="1"/>
  <c r="AD79"/>
  <c r="BE79" s="1"/>
  <c r="CF79" s="1"/>
  <c r="AD94"/>
  <c r="BE94" s="1"/>
  <c r="CF94" s="1"/>
  <c r="BF122"/>
  <c r="AD34"/>
  <c r="BE34" s="1"/>
  <c r="CF34" s="1"/>
  <c r="T1215" i="217" l="1"/>
  <c r="T1117"/>
  <c r="T1166"/>
  <c r="T1443"/>
  <c r="T1205"/>
  <c r="P1348"/>
  <c r="T1165"/>
  <c r="T1397"/>
  <c r="T1114"/>
  <c r="T1350"/>
  <c r="T970"/>
  <c r="T1064"/>
  <c r="T1448"/>
  <c r="T1167"/>
  <c r="T1399"/>
  <c r="T1400"/>
  <c r="T1119"/>
  <c r="T1164"/>
  <c r="T1349"/>
  <c r="P1167"/>
  <c r="P1119"/>
  <c r="H1465"/>
  <c r="H1479" s="1"/>
  <c r="T1347"/>
  <c r="X1347" s="1"/>
  <c r="T1017"/>
  <c r="H1364"/>
  <c r="H1378" s="1"/>
  <c r="T923"/>
  <c r="O1064"/>
  <c r="G26"/>
  <c r="P1400"/>
  <c r="O1350"/>
  <c r="P1064"/>
  <c r="U1164"/>
  <c r="U1447"/>
  <c r="Q1069"/>
  <c r="U1397"/>
  <c r="X1397" s="1"/>
  <c r="AA1460"/>
  <c r="AA1474" s="1"/>
  <c r="U1113"/>
  <c r="Y1113" s="1"/>
  <c r="Q1363"/>
  <c r="Q1377" s="1"/>
  <c r="V1401"/>
  <c r="Q1354"/>
  <c r="R1161"/>
  <c r="O1400"/>
  <c r="O1119"/>
  <c r="P1350"/>
  <c r="R1440"/>
  <c r="P1161"/>
  <c r="R1115"/>
  <c r="R1399"/>
  <c r="P1163"/>
  <c r="Q1441"/>
  <c r="Q1442"/>
  <c r="AA1369"/>
  <c r="AA1383" s="1"/>
  <c r="AA1461"/>
  <c r="AA1475" s="1"/>
  <c r="R1350"/>
  <c r="R1158"/>
  <c r="Q1119"/>
  <c r="P1347"/>
  <c r="R1442"/>
  <c r="V1163"/>
  <c r="U1395"/>
  <c r="Y1395" s="1"/>
  <c r="V1072"/>
  <c r="AA1459"/>
  <c r="AA1473" s="1"/>
  <c r="Q1163"/>
  <c r="P1164"/>
  <c r="R1067"/>
  <c r="V1066"/>
  <c r="Q1161"/>
  <c r="R1069"/>
  <c r="AA1181"/>
  <c r="AA1195" s="1"/>
  <c r="R1066"/>
  <c r="R1396"/>
  <c r="V1069"/>
  <c r="Q1066"/>
  <c r="AA1176"/>
  <c r="AA1190" s="1"/>
  <c r="AA1178"/>
  <c r="AA1192" s="1"/>
  <c r="AA1462"/>
  <c r="AA1476" s="1"/>
  <c r="V1396"/>
  <c r="Y1396" s="1"/>
  <c r="U1448"/>
  <c r="R1352"/>
  <c r="P1448"/>
  <c r="R1113"/>
  <c r="U1129" s="1"/>
  <c r="U1143" s="1"/>
  <c r="Q1132"/>
  <c r="Q1146" s="1"/>
  <c r="U1446"/>
  <c r="Y1446" s="1"/>
  <c r="V1166"/>
  <c r="Y1166" s="1"/>
  <c r="U1067"/>
  <c r="Y1067" s="1"/>
  <c r="V1352"/>
  <c r="V1068"/>
  <c r="O1446"/>
  <c r="O1396"/>
  <c r="R1164"/>
  <c r="R1065"/>
  <c r="O1116"/>
  <c r="Q1447"/>
  <c r="Q1114"/>
  <c r="Q1349"/>
  <c r="U1066"/>
  <c r="V1065"/>
  <c r="V1159"/>
  <c r="AA1458"/>
  <c r="AA1472" s="1"/>
  <c r="V1161"/>
  <c r="R1446"/>
  <c r="V1168"/>
  <c r="P1397"/>
  <c r="I1413" s="1"/>
  <c r="I1427" s="1"/>
  <c r="AA1129"/>
  <c r="AA1143" s="1"/>
  <c r="Q1396"/>
  <c r="V1114"/>
  <c r="O1349"/>
  <c r="U1349"/>
  <c r="V1354"/>
  <c r="V1350"/>
  <c r="Q1022"/>
  <c r="AA1085"/>
  <c r="AA1099" s="1"/>
  <c r="O1347"/>
  <c r="Q1082"/>
  <c r="Q1096" s="1"/>
  <c r="V1442"/>
  <c r="AA1177"/>
  <c r="AA1191" s="1"/>
  <c r="R1163"/>
  <c r="Q1446"/>
  <c r="O1448"/>
  <c r="Q1129"/>
  <c r="Q1143" s="1"/>
  <c r="Q1413"/>
  <c r="Q1427" s="1"/>
  <c r="Q1412"/>
  <c r="Q1426" s="1"/>
  <c r="O1164"/>
  <c r="P1349"/>
  <c r="Q1067"/>
  <c r="R1083" s="1"/>
  <c r="R1097" s="1"/>
  <c r="R1354"/>
  <c r="Q1352"/>
  <c r="Q1350"/>
  <c r="AA1174"/>
  <c r="AA1188" s="1"/>
  <c r="Q971"/>
  <c r="Q1444"/>
  <c r="Q1160"/>
  <c r="O1395"/>
  <c r="P1113"/>
  <c r="Q1072"/>
  <c r="R1072"/>
  <c r="P1346"/>
  <c r="P1118"/>
  <c r="P1068"/>
  <c r="P1447"/>
  <c r="P1401"/>
  <c r="P1162"/>
  <c r="O1444"/>
  <c r="O1165"/>
  <c r="R1117"/>
  <c r="O1066"/>
  <c r="P1450"/>
  <c r="P1445"/>
  <c r="P1067"/>
  <c r="P1395"/>
  <c r="R1348"/>
  <c r="O1065"/>
  <c r="P1398"/>
  <c r="AA1456"/>
  <c r="AA1470" s="1"/>
  <c r="Q1184"/>
  <c r="Q1198" s="1"/>
  <c r="Q1415"/>
  <c r="Q1429" s="1"/>
  <c r="AA1086"/>
  <c r="AA1100" s="1"/>
  <c r="Q1364"/>
  <c r="Q1378" s="1"/>
  <c r="V1071"/>
  <c r="AA1180"/>
  <c r="AA1194" s="1"/>
  <c r="V1167"/>
  <c r="Q1466"/>
  <c r="Q1480" s="1"/>
  <c r="Q1131"/>
  <c r="Q1145" s="1"/>
  <c r="Q1166"/>
  <c r="O1115"/>
  <c r="R1449"/>
  <c r="O1070"/>
  <c r="AA1463"/>
  <c r="AA1477" s="1"/>
  <c r="AA1466"/>
  <c r="AA1480" s="1"/>
  <c r="AA1367"/>
  <c r="AA1381" s="1"/>
  <c r="Q1081"/>
  <c r="Q1095" s="1"/>
  <c r="AA1457"/>
  <c r="AA1471" s="1"/>
  <c r="AA1465"/>
  <c r="AA1479" s="1"/>
  <c r="Q1183"/>
  <c r="Q1197" s="1"/>
  <c r="V1119"/>
  <c r="U1114"/>
  <c r="Q1459" i="221"/>
  <c r="Q1473" s="1"/>
  <c r="H1443"/>
  <c r="U1443"/>
  <c r="Q1443"/>
  <c r="R1443"/>
  <c r="Q1417"/>
  <c r="Q1431" s="1"/>
  <c r="H1401"/>
  <c r="U1401"/>
  <c r="R1401"/>
  <c r="Q1401"/>
  <c r="Q1175"/>
  <c r="Q1189" s="1"/>
  <c r="U1159"/>
  <c r="R1159"/>
  <c r="Q1159"/>
  <c r="AA1128"/>
  <c r="AA1142" s="1"/>
  <c r="V1112"/>
  <c r="Q1461"/>
  <c r="Q1475" s="1"/>
  <c r="U1445"/>
  <c r="H1445"/>
  <c r="R1445"/>
  <c r="Q1445"/>
  <c r="H1456"/>
  <c r="H1470" s="1"/>
  <c r="T1440"/>
  <c r="P1440"/>
  <c r="O1440"/>
  <c r="H1410"/>
  <c r="H1424" s="1"/>
  <c r="T1394"/>
  <c r="O1394"/>
  <c r="P1394"/>
  <c r="Q1137"/>
  <c r="Q1151" s="1"/>
  <c r="U1121"/>
  <c r="R1121"/>
  <c r="Q1121"/>
  <c r="H1419"/>
  <c r="H1433" s="1"/>
  <c r="T1403"/>
  <c r="P1403"/>
  <c r="O1403"/>
  <c r="Q1362"/>
  <c r="Q1376" s="1"/>
  <c r="U1346"/>
  <c r="H1346"/>
  <c r="Q1346"/>
  <c r="R1346"/>
  <c r="Q1178"/>
  <c r="Q1192" s="1"/>
  <c r="U1162"/>
  <c r="Q1162"/>
  <c r="R1162"/>
  <c r="Q1084"/>
  <c r="Q1098" s="1"/>
  <c r="U1068"/>
  <c r="R1068"/>
  <c r="Q1068"/>
  <c r="AA1419"/>
  <c r="AA1433" s="1"/>
  <c r="I1403"/>
  <c r="V1403"/>
  <c r="Q1176"/>
  <c r="Q1190" s="1"/>
  <c r="U1160"/>
  <c r="R1160"/>
  <c r="Q1160"/>
  <c r="Q1136"/>
  <c r="Q1150" s="1"/>
  <c r="U1120"/>
  <c r="R1120"/>
  <c r="Q1120"/>
  <c r="H1089"/>
  <c r="H1103" s="1"/>
  <c r="T1073"/>
  <c r="P1073"/>
  <c r="O1073"/>
  <c r="Q1419"/>
  <c r="Q1433" s="1"/>
  <c r="H1403"/>
  <c r="U1403"/>
  <c r="Q1403"/>
  <c r="R1403"/>
  <c r="H1175"/>
  <c r="H1189" s="1"/>
  <c r="T1159"/>
  <c r="X1159" s="1"/>
  <c r="P1159"/>
  <c r="O1159"/>
  <c r="H1128"/>
  <c r="H1142" s="1"/>
  <c r="T1112"/>
  <c r="P1112"/>
  <c r="O1112"/>
  <c r="Q1088"/>
  <c r="Q1102" s="1"/>
  <c r="U1072"/>
  <c r="Q1072"/>
  <c r="R1072"/>
  <c r="AA1464"/>
  <c r="AA1478" s="1"/>
  <c r="V1448"/>
  <c r="I1448"/>
  <c r="Q1459" i="217"/>
  <c r="Q1473" s="1"/>
  <c r="U1443"/>
  <c r="Y1443" s="1"/>
  <c r="H1462" i="221"/>
  <c r="H1476" s="1"/>
  <c r="T1446"/>
  <c r="P1446"/>
  <c r="O1446"/>
  <c r="Q1417" i="217"/>
  <c r="Q1431" s="1"/>
  <c r="U1401"/>
  <c r="H1412" i="221"/>
  <c r="H1426" s="1"/>
  <c r="T1396"/>
  <c r="O1396"/>
  <c r="P1396"/>
  <c r="U1351" i="217"/>
  <c r="Y1351" s="1"/>
  <c r="Q1367"/>
  <c r="Q1381" s="1"/>
  <c r="AA1180" i="221"/>
  <c r="AA1194" s="1"/>
  <c r="V1164"/>
  <c r="Q1175" i="217"/>
  <c r="Q1189" s="1"/>
  <c r="U1159"/>
  <c r="H1177" i="221"/>
  <c r="H1191" s="1"/>
  <c r="T1161"/>
  <c r="O1161"/>
  <c r="P1161"/>
  <c r="Q1131"/>
  <c r="Q1145" s="1"/>
  <c r="U1115"/>
  <c r="R1115"/>
  <c r="Q1115"/>
  <c r="H1134"/>
  <c r="H1148" s="1"/>
  <c r="T1118"/>
  <c r="P1118"/>
  <c r="O1118"/>
  <c r="Q1089" i="217"/>
  <c r="Q1103" s="1"/>
  <c r="U1073"/>
  <c r="R1073"/>
  <c r="Q1073"/>
  <c r="H1084" i="221"/>
  <c r="H1098" s="1"/>
  <c r="T1068"/>
  <c r="O1068"/>
  <c r="P1068"/>
  <c r="Q1461" i="217"/>
  <c r="Q1475" s="1"/>
  <c r="U1445"/>
  <c r="Y1445" s="1"/>
  <c r="H1456"/>
  <c r="H1470" s="1"/>
  <c r="T1440"/>
  <c r="P1440"/>
  <c r="O1440"/>
  <c r="Q1369"/>
  <c r="Q1383" s="1"/>
  <c r="U1353"/>
  <c r="Y1353" s="1"/>
  <c r="AA1174" i="221"/>
  <c r="AA1188" s="1"/>
  <c r="V1158"/>
  <c r="H1179"/>
  <c r="H1193" s="1"/>
  <c r="T1163"/>
  <c r="O1163"/>
  <c r="P1163"/>
  <c r="H1132"/>
  <c r="H1146" s="1"/>
  <c r="T1116"/>
  <c r="O1116"/>
  <c r="P1116"/>
  <c r="AA1463"/>
  <c r="AA1477" s="1"/>
  <c r="I1447"/>
  <c r="V1447"/>
  <c r="AA1413" i="217"/>
  <c r="AA1427" s="1"/>
  <c r="V1397"/>
  <c r="H1419"/>
  <c r="H1433" s="1"/>
  <c r="T1403"/>
  <c r="O1403"/>
  <c r="P1403"/>
  <c r="Q1362"/>
  <c r="Q1376" s="1"/>
  <c r="U1346"/>
  <c r="R1346"/>
  <c r="Q1346"/>
  <c r="U1162"/>
  <c r="Y1162" s="1"/>
  <c r="Q1178"/>
  <c r="Q1192" s="1"/>
  <c r="Q1130" i="221"/>
  <c r="Q1144" s="1"/>
  <c r="U1114"/>
  <c r="Q1114"/>
  <c r="R1114"/>
  <c r="U1068" i="217"/>
  <c r="Q1084"/>
  <c r="Q1098" s="1"/>
  <c r="AA1457" i="221"/>
  <c r="AA1471" s="1"/>
  <c r="V1441"/>
  <c r="I1441"/>
  <c r="AA1419" i="217"/>
  <c r="AA1433" s="1"/>
  <c r="V1403"/>
  <c r="Q1414" i="221"/>
  <c r="Q1428" s="1"/>
  <c r="H1398"/>
  <c r="U1398"/>
  <c r="H1409" i="217"/>
  <c r="H1423" s="1"/>
  <c r="T1393"/>
  <c r="O1393"/>
  <c r="P1393"/>
  <c r="Q1364" i="221"/>
  <c r="Q1378" s="1"/>
  <c r="H1348"/>
  <c r="U1348"/>
  <c r="R1348"/>
  <c r="Q1348"/>
  <c r="H1367" i="217"/>
  <c r="H1381" s="1"/>
  <c r="T1351"/>
  <c r="P1351"/>
  <c r="O1351"/>
  <c r="Q1184" i="221"/>
  <c r="Q1198" s="1"/>
  <c r="U1168"/>
  <c r="Q1168"/>
  <c r="R1168"/>
  <c r="V1117" i="217"/>
  <c r="AA1133"/>
  <c r="AA1147" s="1"/>
  <c r="U1112"/>
  <c r="Q1128"/>
  <c r="Q1142" s="1"/>
  <c r="Q1112"/>
  <c r="R1112"/>
  <c r="AA1087" i="221"/>
  <c r="AA1101" s="1"/>
  <c r="V1071"/>
  <c r="H1089" i="217"/>
  <c r="H1103" s="1"/>
  <c r="T1073"/>
  <c r="X1073" s="1"/>
  <c r="P1073"/>
  <c r="O1073"/>
  <c r="H1081" i="221"/>
  <c r="H1095" s="1"/>
  <c r="T1065"/>
  <c r="P1065"/>
  <c r="O1065"/>
  <c r="Q1419" i="217"/>
  <c r="Q1433" s="1"/>
  <c r="U1403"/>
  <c r="R1403"/>
  <c r="Q1403"/>
  <c r="H1414" i="221"/>
  <c r="H1428" s="1"/>
  <c r="T1398"/>
  <c r="O1398"/>
  <c r="P1398"/>
  <c r="Q1181"/>
  <c r="Q1195" s="1"/>
  <c r="U1165"/>
  <c r="Q1165"/>
  <c r="R1165"/>
  <c r="H1175" i="217"/>
  <c r="H1189" s="1"/>
  <c r="T1159"/>
  <c r="P1159"/>
  <c r="O1159"/>
  <c r="Q1087"/>
  <c r="Q1101" s="1"/>
  <c r="U1071"/>
  <c r="H1082" i="221"/>
  <c r="H1096" s="1"/>
  <c r="T1066"/>
  <c r="O1066"/>
  <c r="P1066"/>
  <c r="AA1409" i="217"/>
  <c r="AA1423" s="1"/>
  <c r="V1393"/>
  <c r="AA1363" i="221"/>
  <c r="AA1377" s="1"/>
  <c r="I1347"/>
  <c r="V1347"/>
  <c r="H1369" i="217"/>
  <c r="H1383" s="1"/>
  <c r="T1353"/>
  <c r="O1353"/>
  <c r="P1353"/>
  <c r="U1118"/>
  <c r="Q1134"/>
  <c r="Q1148" s="1"/>
  <c r="R1118"/>
  <c r="Q1118"/>
  <c r="H1129"/>
  <c r="H1143" s="1"/>
  <c r="T1113"/>
  <c r="Q1088"/>
  <c r="Q1102" s="1"/>
  <c r="U1072"/>
  <c r="Q1174" i="221"/>
  <c r="Q1188" s="1"/>
  <c r="U1158"/>
  <c r="Q1158"/>
  <c r="R1158"/>
  <c r="H1466"/>
  <c r="H1480" s="1"/>
  <c r="T1450"/>
  <c r="O1450"/>
  <c r="P1450"/>
  <c r="H1458"/>
  <c r="H1472" s="1"/>
  <c r="T1442"/>
  <c r="O1442"/>
  <c r="P1442"/>
  <c r="AA1410"/>
  <c r="AA1424" s="1"/>
  <c r="V1394"/>
  <c r="I1394"/>
  <c r="Q1371"/>
  <c r="Q1385" s="1"/>
  <c r="H1355"/>
  <c r="U1355"/>
  <c r="Q1355"/>
  <c r="R1355"/>
  <c r="Q1179"/>
  <c r="Q1193" s="1"/>
  <c r="U1163"/>
  <c r="Q1163"/>
  <c r="R1163"/>
  <c r="AA1136"/>
  <c r="AA1150" s="1"/>
  <c r="V1120"/>
  <c r="Q1135"/>
  <c r="Q1149" s="1"/>
  <c r="U1119"/>
  <c r="R1119"/>
  <c r="Q1119"/>
  <c r="Q1127"/>
  <c r="Q1141" s="1"/>
  <c r="U1111"/>
  <c r="Q1111"/>
  <c r="R1111"/>
  <c r="Q1085"/>
  <c r="Q1099" s="1"/>
  <c r="U1069"/>
  <c r="Q1069"/>
  <c r="R1069"/>
  <c r="H1088"/>
  <c r="H1102" s="1"/>
  <c r="T1072"/>
  <c r="O1072"/>
  <c r="P1072"/>
  <c r="H1418"/>
  <c r="H1432" s="1"/>
  <c r="T1402"/>
  <c r="P1402"/>
  <c r="O1402"/>
  <c r="H1372"/>
  <c r="H1386" s="1"/>
  <c r="T1356"/>
  <c r="Q1177"/>
  <c r="Q1191" s="1"/>
  <c r="U1161"/>
  <c r="R1161"/>
  <c r="Q1161"/>
  <c r="AA1134"/>
  <c r="AA1148" s="1"/>
  <c r="V1118"/>
  <c r="H1174"/>
  <c r="H1188" s="1"/>
  <c r="T1158"/>
  <c r="P1158"/>
  <c r="O1158"/>
  <c r="H1457"/>
  <c r="H1471" s="1"/>
  <c r="T1441"/>
  <c r="O1441"/>
  <c r="P1441"/>
  <c r="Q1416"/>
  <c r="Q1430" s="1"/>
  <c r="H1400"/>
  <c r="U1400"/>
  <c r="R1400"/>
  <c r="Q1400"/>
  <c r="Q1370"/>
  <c r="Q1384" s="1"/>
  <c r="H1354"/>
  <c r="U1354"/>
  <c r="Q1354"/>
  <c r="R1354"/>
  <c r="AA1127"/>
  <c r="AA1141" s="1"/>
  <c r="V1111"/>
  <c r="H1087"/>
  <c r="H1101" s="1"/>
  <c r="T1071"/>
  <c r="O1071"/>
  <c r="P1071"/>
  <c r="Q1456"/>
  <c r="Q1470" s="1"/>
  <c r="U1440"/>
  <c r="H1440"/>
  <c r="Q1440"/>
  <c r="R1440"/>
  <c r="AA1415"/>
  <c r="AA1429" s="1"/>
  <c r="V1399"/>
  <c r="I1399"/>
  <c r="Q1418"/>
  <c r="Q1432" s="1"/>
  <c r="U1402"/>
  <c r="H1402"/>
  <c r="Q1402"/>
  <c r="R1402"/>
  <c r="Q1410"/>
  <c r="Q1424" s="1"/>
  <c r="H1394"/>
  <c r="U1394"/>
  <c r="Y1394" s="1"/>
  <c r="Q1394"/>
  <c r="R1394"/>
  <c r="Q1368"/>
  <c r="Q1382" s="1"/>
  <c r="H1352"/>
  <c r="U1352"/>
  <c r="Q1352"/>
  <c r="R1352"/>
  <c r="H1371"/>
  <c r="H1385" s="1"/>
  <c r="T1355"/>
  <c r="O1355"/>
  <c r="P1355"/>
  <c r="AA1137"/>
  <c r="AA1151" s="1"/>
  <c r="V1121"/>
  <c r="H1127"/>
  <c r="H1141" s="1"/>
  <c r="T1111"/>
  <c r="P1111"/>
  <c r="O1111"/>
  <c r="H1085"/>
  <c r="H1099" s="1"/>
  <c r="T1069"/>
  <c r="P1069"/>
  <c r="O1069"/>
  <c r="Q1457"/>
  <c r="Q1471" s="1"/>
  <c r="U1441"/>
  <c r="H1441"/>
  <c r="Q1441"/>
  <c r="R1441"/>
  <c r="AA1416"/>
  <c r="AA1430" s="1"/>
  <c r="V1400"/>
  <c r="I1400"/>
  <c r="H1136"/>
  <c r="H1150" s="1"/>
  <c r="T1120"/>
  <c r="X1120" s="1"/>
  <c r="O1120"/>
  <c r="P1120"/>
  <c r="H1090"/>
  <c r="H1104" s="1"/>
  <c r="T1074"/>
  <c r="Q1458"/>
  <c r="Q1472" s="1"/>
  <c r="H1442"/>
  <c r="U1442"/>
  <c r="Q1442"/>
  <c r="R1442"/>
  <c r="AA1371"/>
  <c r="AA1385" s="1"/>
  <c r="I1355"/>
  <c r="V1355"/>
  <c r="Q1366"/>
  <c r="Q1380" s="1"/>
  <c r="H1350"/>
  <c r="U1350"/>
  <c r="Q1350"/>
  <c r="R1350"/>
  <c r="H1184"/>
  <c r="H1198" s="1"/>
  <c r="T1168"/>
  <c r="O1168"/>
  <c r="P1168"/>
  <c r="AA1131"/>
  <c r="AA1145" s="1"/>
  <c r="V1115"/>
  <c r="H1137"/>
  <c r="H1151" s="1"/>
  <c r="T1121"/>
  <c r="O1121"/>
  <c r="P1121"/>
  <c r="Q1080"/>
  <c r="Q1094" s="1"/>
  <c r="U1064"/>
  <c r="R1064"/>
  <c r="Q1064"/>
  <c r="Q1398" i="217"/>
  <c r="T1346"/>
  <c r="T1348"/>
  <c r="T1066"/>
  <c r="U1348"/>
  <c r="Y1348" s="1"/>
  <c r="U1065"/>
  <c r="V1440"/>
  <c r="V1158"/>
  <c r="V1441"/>
  <c r="V1164"/>
  <c r="U1450"/>
  <c r="Y1450" s="1"/>
  <c r="U1449"/>
  <c r="U1167"/>
  <c r="U1165"/>
  <c r="T1445"/>
  <c r="T1162"/>
  <c r="T1449"/>
  <c r="T1115"/>
  <c r="AA1135"/>
  <c r="AA1149" s="1"/>
  <c r="T1396"/>
  <c r="X1396" s="1"/>
  <c r="T1401"/>
  <c r="Q1130"/>
  <c r="Q1144" s="1"/>
  <c r="R1166"/>
  <c r="T1068"/>
  <c r="T1067"/>
  <c r="R1070"/>
  <c r="Q1351"/>
  <c r="O1346"/>
  <c r="P1065"/>
  <c r="O1348"/>
  <c r="P1066"/>
  <c r="Q1348"/>
  <c r="Q1347"/>
  <c r="Q1065"/>
  <c r="AA1363"/>
  <c r="AA1377" s="1"/>
  <c r="R1353"/>
  <c r="R1071"/>
  <c r="Q1440"/>
  <c r="Q1158"/>
  <c r="R1441"/>
  <c r="Q1159"/>
  <c r="R1443"/>
  <c r="Q1162"/>
  <c r="R1445"/>
  <c r="Q1164"/>
  <c r="R1447"/>
  <c r="Q1165"/>
  <c r="Q1449"/>
  <c r="Q1167"/>
  <c r="R1450"/>
  <c r="R1168"/>
  <c r="O1450"/>
  <c r="P1168"/>
  <c r="L1184" s="1"/>
  <c r="L1198" s="1"/>
  <c r="O1449"/>
  <c r="J1465" s="1"/>
  <c r="J1479" s="1"/>
  <c r="O1167"/>
  <c r="O1447"/>
  <c r="P1165"/>
  <c r="O1163"/>
  <c r="O1445"/>
  <c r="P1444"/>
  <c r="O1162"/>
  <c r="P1166"/>
  <c r="P1115"/>
  <c r="L1131" s="1"/>
  <c r="L1145" s="1"/>
  <c r="P1399"/>
  <c r="P1117"/>
  <c r="O1118"/>
  <c r="Q1399"/>
  <c r="Q1117"/>
  <c r="AA1411"/>
  <c r="AA1425" s="1"/>
  <c r="Q1401"/>
  <c r="R1119"/>
  <c r="O1398"/>
  <c r="P1396"/>
  <c r="P1116"/>
  <c r="P1114"/>
  <c r="O1401"/>
  <c r="R1397"/>
  <c r="Q1115"/>
  <c r="Q1414"/>
  <c r="Q1428" s="1"/>
  <c r="R1114"/>
  <c r="P1446"/>
  <c r="O1161"/>
  <c r="O1443"/>
  <c r="Q1448"/>
  <c r="Q1182"/>
  <c r="Q1196" s="1"/>
  <c r="AA1464"/>
  <c r="AA1478" s="1"/>
  <c r="O1068"/>
  <c r="O1067"/>
  <c r="R1349"/>
  <c r="AA1364"/>
  <c r="AA1378" s="1"/>
  <c r="Q1068"/>
  <c r="AA1418" i="221"/>
  <c r="AA1432" s="1"/>
  <c r="I1402"/>
  <c r="V1402"/>
  <c r="Q1409"/>
  <c r="Q1423" s="1"/>
  <c r="H1393"/>
  <c r="U1393"/>
  <c r="Q1393"/>
  <c r="R1393"/>
  <c r="Q1367"/>
  <c r="Q1381" s="1"/>
  <c r="H1351"/>
  <c r="U1351"/>
  <c r="Q1351"/>
  <c r="R1351"/>
  <c r="H1370"/>
  <c r="H1384" s="1"/>
  <c r="T1354"/>
  <c r="X1354" s="1"/>
  <c r="P1354"/>
  <c r="O1354"/>
  <c r="Q1089"/>
  <c r="Q1103" s="1"/>
  <c r="U1073"/>
  <c r="Q1073"/>
  <c r="R1073"/>
  <c r="Q1369"/>
  <c r="Q1383" s="1"/>
  <c r="U1353"/>
  <c r="H1353"/>
  <c r="Q1353"/>
  <c r="R1353"/>
  <c r="AA1080"/>
  <c r="AA1094" s="1"/>
  <c r="V1064"/>
  <c r="H1086"/>
  <c r="H1100" s="1"/>
  <c r="T1070"/>
  <c r="P1070"/>
  <c r="O1070"/>
  <c r="AA1413"/>
  <c r="AA1427" s="1"/>
  <c r="V1397"/>
  <c r="I1397"/>
  <c r="AA1089"/>
  <c r="AA1103" s="1"/>
  <c r="V1073"/>
  <c r="Q1460"/>
  <c r="Q1474" s="1"/>
  <c r="U1444"/>
  <c r="H1444"/>
  <c r="Q1444"/>
  <c r="R1444"/>
  <c r="H1409"/>
  <c r="H1423" s="1"/>
  <c r="T1393"/>
  <c r="P1393"/>
  <c r="O1393"/>
  <c r="H1367"/>
  <c r="H1381" s="1"/>
  <c r="T1351"/>
  <c r="O1351"/>
  <c r="P1351"/>
  <c r="AA1133"/>
  <c r="AA1147" s="1"/>
  <c r="V1117"/>
  <c r="Q1128"/>
  <c r="Q1142" s="1"/>
  <c r="U1112"/>
  <c r="R1112"/>
  <c r="Q1112"/>
  <c r="AA1362"/>
  <c r="AA1376" s="1"/>
  <c r="V1346"/>
  <c r="I1346"/>
  <c r="H1368"/>
  <c r="H1382" s="1"/>
  <c r="T1352"/>
  <c r="O1352"/>
  <c r="P1352"/>
  <c r="Q1087"/>
  <c r="Q1101" s="1"/>
  <c r="U1071"/>
  <c r="R1071"/>
  <c r="Q1071"/>
  <c r="AA1409"/>
  <c r="AA1423" s="1"/>
  <c r="I1393"/>
  <c r="V1393"/>
  <c r="H1411"/>
  <c r="H1425" s="1"/>
  <c r="T1395"/>
  <c r="O1395"/>
  <c r="P1395"/>
  <c r="H1369"/>
  <c r="H1383" s="1"/>
  <c r="T1353"/>
  <c r="O1353"/>
  <c r="P1353"/>
  <c r="H1176"/>
  <c r="H1190" s="1"/>
  <c r="T1160"/>
  <c r="O1160"/>
  <c r="P1160"/>
  <c r="Q1134"/>
  <c r="Q1148" s="1"/>
  <c r="U1118"/>
  <c r="Q1118"/>
  <c r="R1118"/>
  <c r="H1129"/>
  <c r="H1143" s="1"/>
  <c r="T1113"/>
  <c r="P1113"/>
  <c r="O1113"/>
  <c r="BE116" i="158"/>
  <c r="BE132" s="1"/>
  <c r="AD71"/>
  <c r="BE71" s="1"/>
  <c r="CF71" s="1"/>
  <c r="AD86"/>
  <c r="BE86" s="1"/>
  <c r="CF86" s="1"/>
  <c r="AD116"/>
  <c r="AD132" s="1"/>
  <c r="AD56"/>
  <c r="BE56" s="1"/>
  <c r="CF56" s="1"/>
  <c r="AD101"/>
  <c r="BE101" s="1"/>
  <c r="CF101" s="1"/>
  <c r="AD41"/>
  <c r="BE41" s="1"/>
  <c r="CF41" s="1"/>
  <c r="AA1456" i="221"/>
  <c r="AA1470" s="1"/>
  <c r="V1440"/>
  <c r="I1440"/>
  <c r="AA1418" i="217"/>
  <c r="AA1432" s="1"/>
  <c r="V1402"/>
  <c r="Q1409"/>
  <c r="Q1423" s="1"/>
  <c r="U1393"/>
  <c r="Q1393"/>
  <c r="R1393"/>
  <c r="AA1364" i="221"/>
  <c r="AA1378" s="1"/>
  <c r="V1348"/>
  <c r="I1348"/>
  <c r="H1370" i="217"/>
  <c r="H1384" s="1"/>
  <c r="T1354"/>
  <c r="O1354"/>
  <c r="P1354"/>
  <c r="H1362" i="221"/>
  <c r="H1376" s="1"/>
  <c r="T1346"/>
  <c r="P1346"/>
  <c r="O1346"/>
  <c r="Q1183"/>
  <c r="Q1197" s="1"/>
  <c r="U1167"/>
  <c r="R1167"/>
  <c r="Q1167"/>
  <c r="AA1128" i="217"/>
  <c r="AA1142" s="1"/>
  <c r="V1112"/>
  <c r="AA1086" i="221"/>
  <c r="AA1100" s="1"/>
  <c r="V1070"/>
  <c r="Q1081"/>
  <c r="Q1095" s="1"/>
  <c r="U1065"/>
  <c r="Q1065"/>
  <c r="R1065"/>
  <c r="AA1466"/>
  <c r="AA1480" s="1"/>
  <c r="I1450"/>
  <c r="V1450"/>
  <c r="Q1415"/>
  <c r="Q1429" s="1"/>
  <c r="H1399"/>
  <c r="U1399"/>
  <c r="Q1399"/>
  <c r="R1399"/>
  <c r="H1410" i="217"/>
  <c r="H1424" s="1"/>
  <c r="T1394"/>
  <c r="P1394"/>
  <c r="O1394"/>
  <c r="H1364" i="221"/>
  <c r="H1378" s="1"/>
  <c r="T1348"/>
  <c r="P1348"/>
  <c r="O1348"/>
  <c r="Q1137" i="217"/>
  <c r="Q1151" s="1"/>
  <c r="U1121"/>
  <c r="Q1121"/>
  <c r="R1121"/>
  <c r="AA1080"/>
  <c r="AA1094" s="1"/>
  <c r="V1064"/>
  <c r="H1086"/>
  <c r="H1100" s="1"/>
  <c r="T1070"/>
  <c r="H1465" i="221"/>
  <c r="H1479" s="1"/>
  <c r="T1449"/>
  <c r="P1449"/>
  <c r="O1449"/>
  <c r="AA1367"/>
  <c r="AA1381" s="1"/>
  <c r="V1351"/>
  <c r="I1351"/>
  <c r="AA1183"/>
  <c r="AA1197" s="1"/>
  <c r="V1167"/>
  <c r="AA1135"/>
  <c r="AA1149" s="1"/>
  <c r="V1119"/>
  <c r="V1073" i="217"/>
  <c r="AA1089"/>
  <c r="AA1103" s="1"/>
  <c r="AA1465" i="221"/>
  <c r="AA1479" s="1"/>
  <c r="I1449"/>
  <c r="V1449"/>
  <c r="Q1460" i="217"/>
  <c r="Q1474" s="1"/>
  <c r="U1444"/>
  <c r="Y1444" s="1"/>
  <c r="H1463" i="221"/>
  <c r="H1477" s="1"/>
  <c r="T1447"/>
  <c r="P1447"/>
  <c r="O1447"/>
  <c r="AA1411"/>
  <c r="AA1425" s="1"/>
  <c r="I1395"/>
  <c r="V1395"/>
  <c r="H1417"/>
  <c r="H1431" s="1"/>
  <c r="T1401"/>
  <c r="O1401"/>
  <c r="P1401"/>
  <c r="AA1365"/>
  <c r="AA1379" s="1"/>
  <c r="V1349"/>
  <c r="I1349"/>
  <c r="AA1181"/>
  <c r="AA1195" s="1"/>
  <c r="V1165"/>
  <c r="U1160" i="217"/>
  <c r="Y1160" s="1"/>
  <c r="Q1176"/>
  <c r="Q1190" s="1"/>
  <c r="H1178" i="221"/>
  <c r="H1192" s="1"/>
  <c r="T1162"/>
  <c r="X1162" s="1"/>
  <c r="P1162"/>
  <c r="O1162"/>
  <c r="Q1136" i="217"/>
  <c r="Q1150" s="1"/>
  <c r="U1120"/>
  <c r="R1120"/>
  <c r="Q1120"/>
  <c r="H1131" i="221"/>
  <c r="H1145" s="1"/>
  <c r="T1115"/>
  <c r="P1115"/>
  <c r="O1115"/>
  <c r="Q1086"/>
  <c r="Q1100" s="1"/>
  <c r="U1070"/>
  <c r="R1070"/>
  <c r="Q1070"/>
  <c r="Q1465"/>
  <c r="Q1479" s="1"/>
  <c r="U1449"/>
  <c r="H1449"/>
  <c r="Q1449"/>
  <c r="R1449"/>
  <c r="H1460"/>
  <c r="H1474" s="1"/>
  <c r="T1444"/>
  <c r="P1444"/>
  <c r="O1444"/>
  <c r="AA1362" i="217"/>
  <c r="AA1376" s="1"/>
  <c r="V1346"/>
  <c r="H1368"/>
  <c r="H1382" s="1"/>
  <c r="T1352"/>
  <c r="P1352"/>
  <c r="O1352"/>
  <c r="Q1133" i="221"/>
  <c r="Q1147" s="1"/>
  <c r="U1117"/>
  <c r="R1117"/>
  <c r="Q1117"/>
  <c r="H1128" i="217"/>
  <c r="H1142" s="1"/>
  <c r="T1112"/>
  <c r="O1112"/>
  <c r="P1112"/>
  <c r="Q1466" i="221"/>
  <c r="Q1480" s="1"/>
  <c r="H1450"/>
  <c r="U1450"/>
  <c r="Q1450"/>
  <c r="R1450"/>
  <c r="H1461"/>
  <c r="H1475" s="1"/>
  <c r="T1445"/>
  <c r="P1445"/>
  <c r="O1445"/>
  <c r="H1411" i="217"/>
  <c r="H1425" s="1"/>
  <c r="T1395"/>
  <c r="Q1182" i="221"/>
  <c r="Q1196" s="1"/>
  <c r="U1166"/>
  <c r="Q1166"/>
  <c r="R1166"/>
  <c r="H1176" i="217"/>
  <c r="H1190" s="1"/>
  <c r="T1160"/>
  <c r="P1160"/>
  <c r="O1160"/>
  <c r="H1083" i="221"/>
  <c r="H1097" s="1"/>
  <c r="T1067"/>
  <c r="O1067"/>
  <c r="P1067"/>
  <c r="U1158" i="217"/>
  <c r="Q1174"/>
  <c r="Q1188" s="1"/>
  <c r="AA1460" i="221"/>
  <c r="AA1474" s="1"/>
  <c r="V1444"/>
  <c r="I1444"/>
  <c r="Q1463"/>
  <c r="Q1477" s="1"/>
  <c r="U1447"/>
  <c r="H1447"/>
  <c r="Q1447"/>
  <c r="R1447"/>
  <c r="H1466" i="217"/>
  <c r="H1480" s="1"/>
  <c r="T1450"/>
  <c r="H1458"/>
  <c r="H1472" s="1"/>
  <c r="T1442"/>
  <c r="O1442"/>
  <c r="P1442"/>
  <c r="AA1410"/>
  <c r="AA1424" s="1"/>
  <c r="V1394"/>
  <c r="Q1413" i="221"/>
  <c r="Q1427" s="1"/>
  <c r="H1397"/>
  <c r="U1397"/>
  <c r="Q1397"/>
  <c r="R1397"/>
  <c r="H1416"/>
  <c r="H1430" s="1"/>
  <c r="T1400"/>
  <c r="P1400"/>
  <c r="O1400"/>
  <c r="AA1368"/>
  <c r="AA1382" s="1"/>
  <c r="I1352"/>
  <c r="V1352"/>
  <c r="Q1371" i="217"/>
  <c r="Q1385" s="1"/>
  <c r="U1355"/>
  <c r="R1355"/>
  <c r="Q1355"/>
  <c r="Q1363" i="221"/>
  <c r="Q1377" s="1"/>
  <c r="H1347"/>
  <c r="U1347"/>
  <c r="R1347"/>
  <c r="Q1347"/>
  <c r="H1366"/>
  <c r="H1380" s="1"/>
  <c r="T1350"/>
  <c r="P1350"/>
  <c r="O1350"/>
  <c r="AA1184"/>
  <c r="AA1198" s="1"/>
  <c r="V1168"/>
  <c r="AA1176"/>
  <c r="AA1190" s="1"/>
  <c r="V1160"/>
  <c r="Q1179" i="217"/>
  <c r="Q1193" s="1"/>
  <c r="U1163"/>
  <c r="H1181" i="221"/>
  <c r="H1195" s="1"/>
  <c r="T1165"/>
  <c r="P1165"/>
  <c r="O1165"/>
  <c r="V1120" i="217"/>
  <c r="AA1136"/>
  <c r="AA1150" s="1"/>
  <c r="Q1135"/>
  <c r="Q1149" s="1"/>
  <c r="U1119"/>
  <c r="Q1127"/>
  <c r="Q1141" s="1"/>
  <c r="U1111"/>
  <c r="Q1111"/>
  <c r="R1111"/>
  <c r="H1130" i="221"/>
  <c r="H1144" s="1"/>
  <c r="T1114"/>
  <c r="P1114"/>
  <c r="O1114"/>
  <c r="AA1082"/>
  <c r="AA1096" s="1"/>
  <c r="V1066"/>
  <c r="Q1085" i="217"/>
  <c r="Q1099" s="1"/>
  <c r="U1069"/>
  <c r="H1088"/>
  <c r="H1102" s="1"/>
  <c r="T1072"/>
  <c r="P1072"/>
  <c r="O1072"/>
  <c r="H1080" i="221"/>
  <c r="H1094" s="1"/>
  <c r="T1064"/>
  <c r="O1064"/>
  <c r="P1064"/>
  <c r="AA1458"/>
  <c r="AA1472" s="1"/>
  <c r="I1442"/>
  <c r="V1442"/>
  <c r="H1464"/>
  <c r="H1478" s="1"/>
  <c r="T1448"/>
  <c r="O1448"/>
  <c r="P1448"/>
  <c r="AA1412"/>
  <c r="AA1426" s="1"/>
  <c r="I1396"/>
  <c r="V1396"/>
  <c r="H1418" i="217"/>
  <c r="H1432" s="1"/>
  <c r="T1402"/>
  <c r="P1402"/>
  <c r="O1402"/>
  <c r="AA1366" i="221"/>
  <c r="AA1380" s="1"/>
  <c r="I1350"/>
  <c r="V1350"/>
  <c r="H1372" i="217"/>
  <c r="H1386" s="1"/>
  <c r="T1356"/>
  <c r="AA1182" i="221"/>
  <c r="AA1196" s="1"/>
  <c r="V1166"/>
  <c r="Q1177" i="217"/>
  <c r="Q1191" s="1"/>
  <c r="U1161"/>
  <c r="AA1134"/>
  <c r="AA1148" s="1"/>
  <c r="V1118"/>
  <c r="Q1129" i="221"/>
  <c r="Q1143" s="1"/>
  <c r="U1113"/>
  <c r="Q1113"/>
  <c r="R1113"/>
  <c r="AA1088"/>
  <c r="AA1102" s="1"/>
  <c r="V1072"/>
  <c r="Q1083"/>
  <c r="Q1097" s="1"/>
  <c r="U1067"/>
  <c r="R1067"/>
  <c r="Q1067"/>
  <c r="H1174" i="217"/>
  <c r="H1188" s="1"/>
  <c r="T1158"/>
  <c r="P1158"/>
  <c r="O1158"/>
  <c r="Q1462" i="221"/>
  <c r="Q1476" s="1"/>
  <c r="U1446"/>
  <c r="H1446"/>
  <c r="Q1446"/>
  <c r="R1446"/>
  <c r="H1457" i="217"/>
  <c r="H1471" s="1"/>
  <c r="T1441"/>
  <c r="P1441"/>
  <c r="O1441"/>
  <c r="Q1416"/>
  <c r="Q1430" s="1"/>
  <c r="U1400"/>
  <c r="Q1400"/>
  <c r="R1400"/>
  <c r="H1415" i="221"/>
  <c r="H1429" s="1"/>
  <c r="T1399"/>
  <c r="P1399"/>
  <c r="O1399"/>
  <c r="Q1370" i="217"/>
  <c r="Q1384" s="1"/>
  <c r="U1354"/>
  <c r="H1365" i="221"/>
  <c r="H1379" s="1"/>
  <c r="T1349"/>
  <c r="P1349"/>
  <c r="O1349"/>
  <c r="AA1175"/>
  <c r="AA1189" s="1"/>
  <c r="V1159"/>
  <c r="H1180"/>
  <c r="H1194" s="1"/>
  <c r="T1164"/>
  <c r="P1164"/>
  <c r="O1164"/>
  <c r="V1111" i="217"/>
  <c r="AA1127"/>
  <c r="AA1141" s="1"/>
  <c r="H1133" i="221"/>
  <c r="H1147" s="1"/>
  <c r="T1117"/>
  <c r="O1117"/>
  <c r="P1117"/>
  <c r="AA1081"/>
  <c r="AA1095" s="1"/>
  <c r="V1065"/>
  <c r="H1087" i="217"/>
  <c r="H1101" s="1"/>
  <c r="T1071"/>
  <c r="O1071"/>
  <c r="P1071"/>
  <c r="AA1461" i="221"/>
  <c r="AA1475" s="1"/>
  <c r="I1445"/>
  <c r="V1445"/>
  <c r="Q1464"/>
  <c r="Q1478" s="1"/>
  <c r="U1448"/>
  <c r="H1448"/>
  <c r="R1448"/>
  <c r="Q1448"/>
  <c r="Q1456" i="217"/>
  <c r="Q1470" s="1"/>
  <c r="U1440"/>
  <c r="H1459" i="221"/>
  <c r="H1473" s="1"/>
  <c r="T1443"/>
  <c r="P1443"/>
  <c r="O1443"/>
  <c r="AA1415" i="217"/>
  <c r="AA1429" s="1"/>
  <c r="V1399"/>
  <c r="Q1418"/>
  <c r="Q1432" s="1"/>
  <c r="U1402"/>
  <c r="Q1402"/>
  <c r="R1402"/>
  <c r="Q1410"/>
  <c r="Q1424" s="1"/>
  <c r="U1394"/>
  <c r="R1394"/>
  <c r="Q1394"/>
  <c r="H1413" i="221"/>
  <c r="H1427" s="1"/>
  <c r="T1397"/>
  <c r="O1397"/>
  <c r="P1397"/>
  <c r="AA1369"/>
  <c r="AA1383" s="1"/>
  <c r="I1353"/>
  <c r="V1353"/>
  <c r="Q1368" i="217"/>
  <c r="Q1382" s="1"/>
  <c r="U1352"/>
  <c r="H1371"/>
  <c r="H1385" s="1"/>
  <c r="T1355"/>
  <c r="X1355" s="1"/>
  <c r="P1355"/>
  <c r="O1355"/>
  <c r="H1363" i="221"/>
  <c r="H1377" s="1"/>
  <c r="T1347"/>
  <c r="P1347"/>
  <c r="O1347"/>
  <c r="AA1177"/>
  <c r="AA1191" s="1"/>
  <c r="V1161"/>
  <c r="Q1180"/>
  <c r="Q1194" s="1"/>
  <c r="U1164"/>
  <c r="R1164"/>
  <c r="Q1164"/>
  <c r="H1182"/>
  <c r="H1196" s="1"/>
  <c r="T1166"/>
  <c r="X1166" s="1"/>
  <c r="O1166"/>
  <c r="P1166"/>
  <c r="AA1137" i="217"/>
  <c r="AA1151" s="1"/>
  <c r="V1121"/>
  <c r="AA1129" i="221"/>
  <c r="AA1143" s="1"/>
  <c r="V1113"/>
  <c r="Q1132"/>
  <c r="Q1146" s="1"/>
  <c r="U1116"/>
  <c r="H1135"/>
  <c r="H1149" s="1"/>
  <c r="T1119"/>
  <c r="P1119"/>
  <c r="O1119"/>
  <c r="H1127" i="217"/>
  <c r="H1141" s="1"/>
  <c r="T1111"/>
  <c r="O1111"/>
  <c r="P1111"/>
  <c r="AA1083" i="221"/>
  <c r="AA1097" s="1"/>
  <c r="V1067"/>
  <c r="Q1082"/>
  <c r="Q1096" s="1"/>
  <c r="U1066"/>
  <c r="R1066"/>
  <c r="Q1066"/>
  <c r="H1085" i="217"/>
  <c r="H1099" s="1"/>
  <c r="T1069"/>
  <c r="O1069"/>
  <c r="P1069"/>
  <c r="AA1462" i="221"/>
  <c r="AA1476" s="1"/>
  <c r="I1446"/>
  <c r="V1446"/>
  <c r="Q1457" i="217"/>
  <c r="Q1471" s="1"/>
  <c r="U1441"/>
  <c r="AA1416"/>
  <c r="AA1430" s="1"/>
  <c r="V1400"/>
  <c r="Q1411" i="221"/>
  <c r="Q1425" s="1"/>
  <c r="U1395"/>
  <c r="H1395"/>
  <c r="Q1395"/>
  <c r="R1395"/>
  <c r="AA1370"/>
  <c r="AA1384" s="1"/>
  <c r="V1354"/>
  <c r="I1354"/>
  <c r="Q1365"/>
  <c r="Q1379" s="1"/>
  <c r="H1349"/>
  <c r="U1349"/>
  <c r="Q1349"/>
  <c r="R1349"/>
  <c r="AA1178"/>
  <c r="AA1192" s="1"/>
  <c r="V1162"/>
  <c r="H1183"/>
  <c r="H1197" s="1"/>
  <c r="T1167"/>
  <c r="X1167" s="1"/>
  <c r="P1167"/>
  <c r="O1167"/>
  <c r="AA1130"/>
  <c r="AA1144" s="1"/>
  <c r="V1114"/>
  <c r="H1136" i="217"/>
  <c r="H1150" s="1"/>
  <c r="T1120"/>
  <c r="P1120"/>
  <c r="O1120"/>
  <c r="AA1084" i="221"/>
  <c r="AA1098" s="1"/>
  <c r="V1068"/>
  <c r="H1090" i="217"/>
  <c r="H1104" s="1"/>
  <c r="T1074"/>
  <c r="AA1459" i="221"/>
  <c r="AA1473" s="1"/>
  <c r="V1443"/>
  <c r="I1443"/>
  <c r="Q1458" i="217"/>
  <c r="Q1472" s="1"/>
  <c r="U1442"/>
  <c r="AA1417" i="221"/>
  <c r="AA1431" s="1"/>
  <c r="I1401"/>
  <c r="V1401"/>
  <c r="Q1412"/>
  <c r="Q1426" s="1"/>
  <c r="U1396"/>
  <c r="H1396"/>
  <c r="R1396"/>
  <c r="Q1396"/>
  <c r="AA1371" i="217"/>
  <c r="AA1385" s="1"/>
  <c r="V1355"/>
  <c r="Q1366"/>
  <c r="Q1380" s="1"/>
  <c r="U1350"/>
  <c r="AA1179" i="221"/>
  <c r="AA1193" s="1"/>
  <c r="V1163"/>
  <c r="H1184" i="217"/>
  <c r="H1198" s="1"/>
  <c r="T1168"/>
  <c r="V1115"/>
  <c r="AA1131"/>
  <c r="AA1145" s="1"/>
  <c r="H1137"/>
  <c r="H1151" s="1"/>
  <c r="T1121"/>
  <c r="P1121"/>
  <c r="O1121"/>
  <c r="AA1085" i="221"/>
  <c r="AA1099" s="1"/>
  <c r="V1069"/>
  <c r="U1064" i="217"/>
  <c r="Q1080"/>
  <c r="Q1094" s="1"/>
  <c r="R1064"/>
  <c r="Q1064"/>
  <c r="T1299"/>
  <c r="P1070"/>
  <c r="P1086" s="1"/>
  <c r="T1065"/>
  <c r="V1447"/>
  <c r="U1168"/>
  <c r="T1163"/>
  <c r="T1444"/>
  <c r="T1447"/>
  <c r="T1118"/>
  <c r="Q1395"/>
  <c r="U1399"/>
  <c r="U1117"/>
  <c r="T1398"/>
  <c r="X1398" s="1"/>
  <c r="T1116"/>
  <c r="X1116" s="1"/>
  <c r="U1115"/>
  <c r="T1446"/>
  <c r="T1161"/>
  <c r="V1349"/>
  <c r="Q1070"/>
  <c r="U1070"/>
  <c r="G41"/>
  <c r="G74" s="1"/>
  <c r="G107" s="1"/>
  <c r="G140" s="1"/>
  <c r="G173" s="1"/>
  <c r="G220" s="1"/>
  <c r="G267" s="1"/>
  <c r="G314" s="1"/>
  <c r="G361" s="1"/>
  <c r="G408" s="1"/>
  <c r="R1351"/>
  <c r="R1347"/>
  <c r="Q1353"/>
  <c r="Q1071"/>
  <c r="R1159"/>
  <c r="R1175" s="1"/>
  <c r="R1189" s="1"/>
  <c r="R1160"/>
  <c r="Q1443"/>
  <c r="R1444"/>
  <c r="R1162"/>
  <c r="Q1445"/>
  <c r="R1165"/>
  <c r="R1167"/>
  <c r="Q1450"/>
  <c r="Q1168"/>
  <c r="O1166"/>
  <c r="O1399"/>
  <c r="O1117"/>
  <c r="R1395"/>
  <c r="O1113"/>
  <c r="R1401"/>
  <c r="O1114"/>
  <c r="Q1397"/>
  <c r="P1443"/>
  <c r="K1459" s="1"/>
  <c r="K1473" s="1"/>
  <c r="R1448"/>
  <c r="R1464" s="1"/>
  <c r="R1478" s="1"/>
  <c r="R1068"/>
  <c r="P1215"/>
  <c r="R1022"/>
  <c r="V1116"/>
  <c r="Y1116" s="1"/>
  <c r="Q1116"/>
  <c r="R1116"/>
  <c r="P972"/>
  <c r="V1356"/>
  <c r="V1398"/>
  <c r="Y1398" s="1"/>
  <c r="O1299"/>
  <c r="AA1132" i="221"/>
  <c r="AA1146" s="1"/>
  <c r="V1116"/>
  <c r="Y1116" s="1"/>
  <c r="Q1116"/>
  <c r="R1116"/>
  <c r="V1017" i="217"/>
  <c r="V1022"/>
  <c r="U1299"/>
  <c r="AA1414" i="221"/>
  <c r="AA1428" s="1"/>
  <c r="I1398"/>
  <c r="V1398"/>
  <c r="Q1398"/>
  <c r="R1398"/>
  <c r="R1398" i="217"/>
  <c r="AA1090" i="221"/>
  <c r="AA1104" s="1"/>
  <c r="V1074"/>
  <c r="AA1372"/>
  <c r="AA1386" s="1"/>
  <c r="V1356"/>
  <c r="V1074" i="217"/>
  <c r="Q1299"/>
  <c r="U928"/>
  <c r="Q1304"/>
  <c r="V1299"/>
  <c r="V1304"/>
  <c r="V1020"/>
  <c r="AA1036"/>
  <c r="AA1050" s="1"/>
  <c r="V1018"/>
  <c r="AA1034"/>
  <c r="AA1048" s="1"/>
  <c r="AA1323"/>
  <c r="AA1337" s="1"/>
  <c r="V1307"/>
  <c r="AA1321"/>
  <c r="AA1335" s="1"/>
  <c r="V1305"/>
  <c r="AA1322" i="221"/>
  <c r="AA1336" s="1"/>
  <c r="V1306"/>
  <c r="AA1324"/>
  <c r="AA1338" s="1"/>
  <c r="V1308"/>
  <c r="AA1042"/>
  <c r="AA1056" s="1"/>
  <c r="V1026"/>
  <c r="AA1325"/>
  <c r="AA1339" s="1"/>
  <c r="V1309"/>
  <c r="AA1039"/>
  <c r="AA1053" s="1"/>
  <c r="V1023"/>
  <c r="AA1319"/>
  <c r="AA1333" s="1"/>
  <c r="V1303"/>
  <c r="AA1041"/>
  <c r="AA1055" s="1"/>
  <c r="V1025"/>
  <c r="AA1043"/>
  <c r="AA1057" s="1"/>
  <c r="V1027"/>
  <c r="AA1318"/>
  <c r="AA1332" s="1"/>
  <c r="V1302"/>
  <c r="AA1036"/>
  <c r="AA1050" s="1"/>
  <c r="V1020"/>
  <c r="AA1316"/>
  <c r="AA1330" s="1"/>
  <c r="V1300"/>
  <c r="AA1034"/>
  <c r="AA1048" s="1"/>
  <c r="V1018"/>
  <c r="AA1317"/>
  <c r="AA1331" s="1"/>
  <c r="V1301"/>
  <c r="AA1323"/>
  <c r="AA1337" s="1"/>
  <c r="V1307"/>
  <c r="AA1037"/>
  <c r="AA1051" s="1"/>
  <c r="V1021"/>
  <c r="AA1321"/>
  <c r="AA1335" s="1"/>
  <c r="V1305"/>
  <c r="AA1035"/>
  <c r="AA1049" s="1"/>
  <c r="V1019"/>
  <c r="R971" i="217"/>
  <c r="O970"/>
  <c r="P1254"/>
  <c r="P1299"/>
  <c r="O1022"/>
  <c r="V1302"/>
  <c r="AA1318"/>
  <c r="AA1332" s="1"/>
  <c r="V1300"/>
  <c r="AA1316"/>
  <c r="AA1330" s="1"/>
  <c r="AA1317"/>
  <c r="AA1331" s="1"/>
  <c r="V1301"/>
  <c r="AA1315" i="221"/>
  <c r="AA1329" s="1"/>
  <c r="V1299"/>
  <c r="AA1037" i="217"/>
  <c r="AA1051" s="1"/>
  <c r="V1021"/>
  <c r="AA1320" i="221"/>
  <c r="AA1334" s="1"/>
  <c r="V1304"/>
  <c r="AA1035" i="217"/>
  <c r="AA1049" s="1"/>
  <c r="V1019"/>
  <c r="AA1040" i="221"/>
  <c r="AA1054" s="1"/>
  <c r="V1024"/>
  <c r="V1306" i="217"/>
  <c r="AA1322"/>
  <c r="AA1336" s="1"/>
  <c r="AA1040"/>
  <c r="AA1054" s="1"/>
  <c r="V1024"/>
  <c r="V1308"/>
  <c r="AA1324"/>
  <c r="AA1338" s="1"/>
  <c r="V1026"/>
  <c r="AA1042"/>
  <c r="AA1056" s="1"/>
  <c r="AA1325"/>
  <c r="AA1339" s="1"/>
  <c r="V1309"/>
  <c r="AA1039"/>
  <c r="AA1053" s="1"/>
  <c r="V1023"/>
  <c r="AA1319"/>
  <c r="AA1333" s="1"/>
  <c r="V1303"/>
  <c r="AA1041"/>
  <c r="AA1055" s="1"/>
  <c r="V1025"/>
  <c r="AA1033" i="221"/>
  <c r="AA1047" s="1"/>
  <c r="V1017"/>
  <c r="AA1038"/>
  <c r="AA1052" s="1"/>
  <c r="V1022"/>
  <c r="AA1043" i="217"/>
  <c r="AA1057" s="1"/>
  <c r="V1027"/>
  <c r="V924"/>
  <c r="R1299"/>
  <c r="U1022"/>
  <c r="V1209"/>
  <c r="Q1036" i="221"/>
  <c r="Q1050" s="1"/>
  <c r="U1020"/>
  <c r="R1020"/>
  <c r="Q1020"/>
  <c r="Q1041"/>
  <c r="Q1055" s="1"/>
  <c r="U1025"/>
  <c r="Q1025"/>
  <c r="R1025"/>
  <c r="Q1034"/>
  <c r="Q1048" s="1"/>
  <c r="U1018"/>
  <c r="Q1018"/>
  <c r="R1018"/>
  <c r="Q1321"/>
  <c r="Q1335" s="1"/>
  <c r="U1305"/>
  <c r="I1305"/>
  <c r="R1305"/>
  <c r="Q1305"/>
  <c r="Q1035"/>
  <c r="Q1049" s="1"/>
  <c r="U1019"/>
  <c r="R1019"/>
  <c r="Q1019"/>
  <c r="Q1036" i="217"/>
  <c r="Q1050" s="1"/>
  <c r="U1020"/>
  <c r="R1020"/>
  <c r="Q1020"/>
  <c r="Q1041"/>
  <c r="Q1055" s="1"/>
  <c r="U1025"/>
  <c r="R1025"/>
  <c r="Q1025"/>
  <c r="Q1320" i="221"/>
  <c r="Q1334" s="1"/>
  <c r="U1304"/>
  <c r="I1304"/>
  <c r="Q1304"/>
  <c r="R1304"/>
  <c r="Q1034" i="217"/>
  <c r="Q1048" s="1"/>
  <c r="U1018"/>
  <c r="R1018"/>
  <c r="Q1018"/>
  <c r="Q1043"/>
  <c r="Q1057" s="1"/>
  <c r="U1027"/>
  <c r="Y1027" s="1"/>
  <c r="Q1027"/>
  <c r="R1027"/>
  <c r="Q1322" i="221"/>
  <c r="Q1336" s="1"/>
  <c r="I1306"/>
  <c r="U1306"/>
  <c r="Y1306" s="1"/>
  <c r="R1306"/>
  <c r="Q1306"/>
  <c r="Q1323"/>
  <c r="Q1337" s="1"/>
  <c r="U1307"/>
  <c r="I1307"/>
  <c r="Q1307"/>
  <c r="R1307"/>
  <c r="Q1037"/>
  <c r="Q1051" s="1"/>
  <c r="U1021"/>
  <c r="R1021"/>
  <c r="Q1021"/>
  <c r="Q1324"/>
  <c r="Q1338" s="1"/>
  <c r="I1308"/>
  <c r="U1308"/>
  <c r="Y1308" s="1"/>
  <c r="R1308"/>
  <c r="Q1308"/>
  <c r="Q1316"/>
  <c r="Q1330" s="1"/>
  <c r="U1300"/>
  <c r="I1300"/>
  <c r="R1300"/>
  <c r="Q1300"/>
  <c r="Q1325"/>
  <c r="Q1339" s="1"/>
  <c r="U1309"/>
  <c r="I1309"/>
  <c r="Q1309"/>
  <c r="R1309"/>
  <c r="Q1317"/>
  <c r="Q1331" s="1"/>
  <c r="U1301"/>
  <c r="Y1301" s="1"/>
  <c r="I1301"/>
  <c r="Q1301"/>
  <c r="R1301"/>
  <c r="Q1039"/>
  <c r="Q1053" s="1"/>
  <c r="U1023"/>
  <c r="Q1023"/>
  <c r="R1023"/>
  <c r="O1304" i="217"/>
  <c r="Q928"/>
  <c r="Q1318" i="221"/>
  <c r="Q1332" s="1"/>
  <c r="I1302"/>
  <c r="U1302"/>
  <c r="Y1302" s="1"/>
  <c r="R1302"/>
  <c r="Q1302"/>
  <c r="Q1319"/>
  <c r="Q1333" s="1"/>
  <c r="U1303"/>
  <c r="I1303"/>
  <c r="Q1303"/>
  <c r="R1303"/>
  <c r="Q1042"/>
  <c r="Q1056" s="1"/>
  <c r="U1026"/>
  <c r="Q1026"/>
  <c r="R1026"/>
  <c r="Q1043"/>
  <c r="Q1057" s="1"/>
  <c r="U1027"/>
  <c r="R1027"/>
  <c r="Q1027"/>
  <c r="Q1318" i="217"/>
  <c r="Q1332" s="1"/>
  <c r="U1302"/>
  <c r="Q1302"/>
  <c r="R1302"/>
  <c r="Q1319"/>
  <c r="Q1333" s="1"/>
  <c r="U1303"/>
  <c r="R1303"/>
  <c r="Q1303"/>
  <c r="Q1033" i="221"/>
  <c r="Q1047" s="1"/>
  <c r="U1017"/>
  <c r="R1017"/>
  <c r="Q1017"/>
  <c r="Q1042" i="217"/>
  <c r="Q1056" s="1"/>
  <c r="U1026"/>
  <c r="R1026"/>
  <c r="Q1026"/>
  <c r="Q1321"/>
  <c r="Q1335" s="1"/>
  <c r="U1305"/>
  <c r="R1305"/>
  <c r="Q1305"/>
  <c r="U1019"/>
  <c r="Q1035"/>
  <c r="Q1049" s="1"/>
  <c r="R1019"/>
  <c r="Q1019"/>
  <c r="Q1040" i="221"/>
  <c r="Q1054" s="1"/>
  <c r="U1024"/>
  <c r="Y1024" s="1"/>
  <c r="R1024"/>
  <c r="Q1024"/>
  <c r="Q1322" i="217"/>
  <c r="Q1336" s="1"/>
  <c r="U1306"/>
  <c r="Q1306"/>
  <c r="R1306"/>
  <c r="Q1040"/>
  <c r="Q1054" s="1"/>
  <c r="U1024"/>
  <c r="Y1024" s="1"/>
  <c r="R1024"/>
  <c r="Q1024"/>
  <c r="Q1323"/>
  <c r="Q1337" s="1"/>
  <c r="U1307"/>
  <c r="Q1307"/>
  <c r="R1307"/>
  <c r="Q1315" i="221"/>
  <c r="Q1329" s="1"/>
  <c r="I1299"/>
  <c r="U1299"/>
  <c r="Q1299"/>
  <c r="R1299"/>
  <c r="U1021" i="217"/>
  <c r="Q1037"/>
  <c r="Q1051" s="1"/>
  <c r="R1021"/>
  <c r="Q1021"/>
  <c r="Q1324"/>
  <c r="Q1338" s="1"/>
  <c r="U1308"/>
  <c r="Y1308" s="1"/>
  <c r="R1308"/>
  <c r="Q1308"/>
  <c r="Q1316"/>
  <c r="Q1330" s="1"/>
  <c r="U1300"/>
  <c r="R1300"/>
  <c r="Q1300"/>
  <c r="Q1038" i="221"/>
  <c r="Q1052" s="1"/>
  <c r="U1022"/>
  <c r="Q1022"/>
  <c r="R1022"/>
  <c r="Q1325" i="217"/>
  <c r="Q1339" s="1"/>
  <c r="U1309"/>
  <c r="Q1309"/>
  <c r="R1309"/>
  <c r="Q1317"/>
  <c r="Q1331" s="1"/>
  <c r="U1301"/>
  <c r="Q1301"/>
  <c r="R1301"/>
  <c r="Q1039"/>
  <c r="Q1053" s="1"/>
  <c r="U1023"/>
  <c r="Q1023"/>
  <c r="R1023"/>
  <c r="P1017"/>
  <c r="Q1017"/>
  <c r="P1262"/>
  <c r="O1017"/>
  <c r="R1017"/>
  <c r="R1304"/>
  <c r="U923"/>
  <c r="O1252"/>
  <c r="U970"/>
  <c r="X970" s="1"/>
  <c r="U972"/>
  <c r="U1017"/>
  <c r="U1304"/>
  <c r="P1022"/>
  <c r="L1038" s="1"/>
  <c r="H1320"/>
  <c r="H1334" s="1"/>
  <c r="T1304"/>
  <c r="H1042"/>
  <c r="H1056" s="1"/>
  <c r="T1026"/>
  <c r="X1026" s="1"/>
  <c r="O1026"/>
  <c r="P1026"/>
  <c r="T1018"/>
  <c r="H1034"/>
  <c r="H1048" s="1"/>
  <c r="O1018"/>
  <c r="P1018"/>
  <c r="H1040"/>
  <c r="H1054" s="1"/>
  <c r="T1024"/>
  <c r="X1024" s="1"/>
  <c r="P1024"/>
  <c r="O1024"/>
  <c r="H1037"/>
  <c r="H1051" s="1"/>
  <c r="T1021"/>
  <c r="X1021" s="1"/>
  <c r="O1021"/>
  <c r="P1021"/>
  <c r="H1321"/>
  <c r="H1335" s="1"/>
  <c r="T1305"/>
  <c r="X1305" s="1"/>
  <c r="O1305"/>
  <c r="P1305"/>
  <c r="H1043"/>
  <c r="H1057" s="1"/>
  <c r="T1027"/>
  <c r="O1027"/>
  <c r="P1027"/>
  <c r="H1035"/>
  <c r="H1049" s="1"/>
  <c r="T1019"/>
  <c r="P1019"/>
  <c r="O1019"/>
  <c r="H1036"/>
  <c r="H1050" s="1"/>
  <c r="T1020"/>
  <c r="O1020"/>
  <c r="P1020"/>
  <c r="H1033" i="221"/>
  <c r="H1047" s="1"/>
  <c r="T1017"/>
  <c r="X1017" s="1"/>
  <c r="O1017"/>
  <c r="P1017"/>
  <c r="H1324"/>
  <c r="H1338" s="1"/>
  <c r="T1308"/>
  <c r="H1308"/>
  <c r="O1308"/>
  <c r="P1308"/>
  <c r="H1038"/>
  <c r="H1052" s="1"/>
  <c r="T1022"/>
  <c r="X1022" s="1"/>
  <c r="P1022"/>
  <c r="O1022"/>
  <c r="H1322"/>
  <c r="H1336" s="1"/>
  <c r="H1306"/>
  <c r="T1306"/>
  <c r="P1306"/>
  <c r="O1306"/>
  <c r="H1325"/>
  <c r="H1339" s="1"/>
  <c r="T1309"/>
  <c r="X1309" s="1"/>
  <c r="H1309"/>
  <c r="P1309"/>
  <c r="O1309"/>
  <c r="H1317"/>
  <c r="H1331" s="1"/>
  <c r="H1301"/>
  <c r="T1301"/>
  <c r="O1301"/>
  <c r="P1301"/>
  <c r="H1039"/>
  <c r="H1053" s="1"/>
  <c r="T1023"/>
  <c r="X1023" s="1"/>
  <c r="O1023"/>
  <c r="P1023"/>
  <c r="H1318"/>
  <c r="H1332" s="1"/>
  <c r="T1302"/>
  <c r="H1302"/>
  <c r="P1302"/>
  <c r="O1302"/>
  <c r="H1041"/>
  <c r="H1055" s="1"/>
  <c r="T1025"/>
  <c r="O1025"/>
  <c r="P1025"/>
  <c r="H1320"/>
  <c r="H1334" s="1"/>
  <c r="H1304"/>
  <c r="T1304"/>
  <c r="P1304"/>
  <c r="O1304"/>
  <c r="H1042"/>
  <c r="H1056" s="1"/>
  <c r="T1026"/>
  <c r="O1026"/>
  <c r="P1026"/>
  <c r="H1034"/>
  <c r="H1048" s="1"/>
  <c r="T1018"/>
  <c r="O1018"/>
  <c r="P1018"/>
  <c r="H1040"/>
  <c r="H1054" s="1"/>
  <c r="T1024"/>
  <c r="O1024"/>
  <c r="P1024"/>
  <c r="H1037"/>
  <c r="H1051" s="1"/>
  <c r="T1021"/>
  <c r="P1021"/>
  <c r="O1021"/>
  <c r="H1321"/>
  <c r="H1335" s="1"/>
  <c r="H1305"/>
  <c r="T1305"/>
  <c r="P1305"/>
  <c r="O1305"/>
  <c r="H1043"/>
  <c r="H1057" s="1"/>
  <c r="T1027"/>
  <c r="O1027"/>
  <c r="P1027"/>
  <c r="H1035"/>
  <c r="H1049" s="1"/>
  <c r="T1019"/>
  <c r="O1019"/>
  <c r="P1019"/>
  <c r="H1036"/>
  <c r="H1050" s="1"/>
  <c r="T1020"/>
  <c r="P1020"/>
  <c r="O1020"/>
  <c r="V1207" i="217"/>
  <c r="O972"/>
  <c r="L988" s="1"/>
  <c r="P971"/>
  <c r="U971"/>
  <c r="V1210"/>
  <c r="P970"/>
  <c r="O1254"/>
  <c r="O971"/>
  <c r="Q923"/>
  <c r="H1315" i="221"/>
  <c r="H1329" s="1"/>
  <c r="H1299"/>
  <c r="T1299"/>
  <c r="X1299" s="1"/>
  <c r="P1299"/>
  <c r="O1299"/>
  <c r="H1316"/>
  <c r="H1330" s="1"/>
  <c r="H1300"/>
  <c r="T1300"/>
  <c r="O1300"/>
  <c r="P1300"/>
  <c r="H1319"/>
  <c r="H1333" s="1"/>
  <c r="H1303"/>
  <c r="T1303"/>
  <c r="X1303" s="1"/>
  <c r="P1303"/>
  <c r="O1303"/>
  <c r="H1323"/>
  <c r="H1337" s="1"/>
  <c r="H1307"/>
  <c r="T1307"/>
  <c r="O1307"/>
  <c r="P1307"/>
  <c r="H1324" i="217"/>
  <c r="H1338" s="1"/>
  <c r="T1308"/>
  <c r="O1308"/>
  <c r="P1308"/>
  <c r="H1316"/>
  <c r="H1330" s="1"/>
  <c r="T1300"/>
  <c r="O1300"/>
  <c r="P1300"/>
  <c r="H1038"/>
  <c r="H1052" s="1"/>
  <c r="T1022"/>
  <c r="H1322"/>
  <c r="H1336" s="1"/>
  <c r="T1306"/>
  <c r="O1306"/>
  <c r="P1306"/>
  <c r="H1319"/>
  <c r="H1333" s="1"/>
  <c r="T1303"/>
  <c r="P1303"/>
  <c r="O1303"/>
  <c r="H1325"/>
  <c r="H1339" s="1"/>
  <c r="T1309"/>
  <c r="O1309"/>
  <c r="P1309"/>
  <c r="H1317"/>
  <c r="H1331" s="1"/>
  <c r="T1301"/>
  <c r="O1301"/>
  <c r="P1301"/>
  <c r="H1039"/>
  <c r="H1053" s="1"/>
  <c r="T1023"/>
  <c r="P1023"/>
  <c r="O1023"/>
  <c r="H1318"/>
  <c r="H1332" s="1"/>
  <c r="T1302"/>
  <c r="P1302"/>
  <c r="O1302"/>
  <c r="H1323"/>
  <c r="H1337" s="1"/>
  <c r="T1307"/>
  <c r="P1307"/>
  <c r="O1307"/>
  <c r="H1041"/>
  <c r="H1055" s="1"/>
  <c r="T1025"/>
  <c r="P1025"/>
  <c r="O1025"/>
  <c r="P1304"/>
  <c r="U1254"/>
  <c r="AA1276" i="221"/>
  <c r="AA1290" s="1"/>
  <c r="V1260"/>
  <c r="AA1277"/>
  <c r="AA1291" s="1"/>
  <c r="V1261"/>
  <c r="AA1276" i="217"/>
  <c r="AA1290" s="1"/>
  <c r="V1260"/>
  <c r="AA1278" i="221"/>
  <c r="AA1292" s="1"/>
  <c r="V1262"/>
  <c r="AA996"/>
  <c r="AA1010" s="1"/>
  <c r="V980"/>
  <c r="AA1272"/>
  <c r="AA1286" s="1"/>
  <c r="V1256"/>
  <c r="AA990"/>
  <c r="AA1004" s="1"/>
  <c r="V974"/>
  <c r="AA992"/>
  <c r="AA1006" s="1"/>
  <c r="V976"/>
  <c r="AA993"/>
  <c r="AA1007" s="1"/>
  <c r="V977"/>
  <c r="AA1273"/>
  <c r="AA1287" s="1"/>
  <c r="V1257"/>
  <c r="AA991"/>
  <c r="AA1005" s="1"/>
  <c r="V975"/>
  <c r="AA1274"/>
  <c r="AA1288" s="1"/>
  <c r="V1258"/>
  <c r="AA1271"/>
  <c r="AA1285" s="1"/>
  <c r="V1255"/>
  <c r="P1252" i="217"/>
  <c r="O1262"/>
  <c r="P1278" s="1"/>
  <c r="U980"/>
  <c r="Q1206"/>
  <c r="P980"/>
  <c r="Q1262"/>
  <c r="Q980"/>
  <c r="R923"/>
  <c r="AA994" i="221"/>
  <c r="AA1008" s="1"/>
  <c r="V978"/>
  <c r="AA1275"/>
  <c r="AA1289" s="1"/>
  <c r="V1259"/>
  <c r="AA995"/>
  <c r="AA1009" s="1"/>
  <c r="V979"/>
  <c r="AA987"/>
  <c r="AA1001" s="1"/>
  <c r="V971"/>
  <c r="AA989"/>
  <c r="AA1003" s="1"/>
  <c r="V973"/>
  <c r="V978" i="217"/>
  <c r="AA994"/>
  <c r="AA1008" s="1"/>
  <c r="AA1275"/>
  <c r="AA1289" s="1"/>
  <c r="V1259"/>
  <c r="AA1277"/>
  <c r="AA1291" s="1"/>
  <c r="V1261"/>
  <c r="V979"/>
  <c r="AA995"/>
  <c r="AA1009" s="1"/>
  <c r="V971"/>
  <c r="AA987"/>
  <c r="AA1001" s="1"/>
  <c r="V973"/>
  <c r="AA989"/>
  <c r="AA1003" s="1"/>
  <c r="AA1272"/>
  <c r="AA1286" s="1"/>
  <c r="V1256"/>
  <c r="AA990"/>
  <c r="AA1004" s="1"/>
  <c r="V974"/>
  <c r="AA992"/>
  <c r="AA1006" s="1"/>
  <c r="V976"/>
  <c r="AA993"/>
  <c r="AA1007" s="1"/>
  <c r="V977"/>
  <c r="AA1273"/>
  <c r="AA1287" s="1"/>
  <c r="V1257"/>
  <c r="V975"/>
  <c r="AA991"/>
  <c r="AA1005" s="1"/>
  <c r="AA1274"/>
  <c r="AA1288" s="1"/>
  <c r="V1258"/>
  <c r="AA1271"/>
  <c r="AA1285" s="1"/>
  <c r="V1255"/>
  <c r="U1262"/>
  <c r="V980"/>
  <c r="O923"/>
  <c r="U1252"/>
  <c r="O980"/>
  <c r="R1262"/>
  <c r="R980"/>
  <c r="V1262"/>
  <c r="P923"/>
  <c r="Q1276"/>
  <c r="Q1290" s="1"/>
  <c r="U1260"/>
  <c r="R1260"/>
  <c r="Q1260"/>
  <c r="Q1268" i="221"/>
  <c r="Q1282" s="1"/>
  <c r="U1252"/>
  <c r="U974" i="217"/>
  <c r="Q990"/>
  <c r="Q1004" s="1"/>
  <c r="Q974"/>
  <c r="R974"/>
  <c r="Q1278" i="221"/>
  <c r="Q1292" s="1"/>
  <c r="I1262"/>
  <c r="U1262"/>
  <c r="Q1262"/>
  <c r="R1262"/>
  <c r="Q996"/>
  <c r="Q1010" s="1"/>
  <c r="U980"/>
  <c r="Y980" s="1"/>
  <c r="Q980"/>
  <c r="R980"/>
  <c r="Q1275" i="217"/>
  <c r="Q1289" s="1"/>
  <c r="U1259"/>
  <c r="R1259"/>
  <c r="Q1259"/>
  <c r="Q1277"/>
  <c r="Q1291" s="1"/>
  <c r="U1261"/>
  <c r="Y1261" s="1"/>
  <c r="Q1261"/>
  <c r="R1261"/>
  <c r="Q1269"/>
  <c r="Q1283" s="1"/>
  <c r="U1253"/>
  <c r="Q991"/>
  <c r="Q1005" s="1"/>
  <c r="U975"/>
  <c r="Q975"/>
  <c r="R975"/>
  <c r="Q1274"/>
  <c r="Q1288" s="1"/>
  <c r="U1258"/>
  <c r="Q1258"/>
  <c r="R1258"/>
  <c r="Q1271"/>
  <c r="Q1285" s="1"/>
  <c r="U1255"/>
  <c r="Q1255"/>
  <c r="R1255"/>
  <c r="Q1272" i="221"/>
  <c r="Q1286" s="1"/>
  <c r="U1256"/>
  <c r="I1256"/>
  <c r="Q1256"/>
  <c r="R1256"/>
  <c r="Q994"/>
  <c r="Q1008" s="1"/>
  <c r="U978"/>
  <c r="R978"/>
  <c r="Q978"/>
  <c r="Q989"/>
  <c r="Q1003" s="1"/>
  <c r="U973"/>
  <c r="Q973"/>
  <c r="R973"/>
  <c r="Q1273"/>
  <c r="Q1287" s="1"/>
  <c r="I1257"/>
  <c r="U1257"/>
  <c r="R1257"/>
  <c r="Q1257"/>
  <c r="Q995"/>
  <c r="Q1009" s="1"/>
  <c r="U979"/>
  <c r="Q979"/>
  <c r="R979"/>
  <c r="Q992"/>
  <c r="Q1006" s="1"/>
  <c r="U976"/>
  <c r="Q976"/>
  <c r="R976"/>
  <c r="Q993"/>
  <c r="Q1007" s="1"/>
  <c r="U977"/>
  <c r="Y977" s="1"/>
  <c r="Q977"/>
  <c r="R977"/>
  <c r="U1206" i="217"/>
  <c r="H1210" i="221"/>
  <c r="P1208"/>
  <c r="I1205"/>
  <c r="Q1272" i="217"/>
  <c r="Q1286" s="1"/>
  <c r="U1256"/>
  <c r="Y1256" s="1"/>
  <c r="R1256"/>
  <c r="Q1256"/>
  <c r="Q994"/>
  <c r="Q1008" s="1"/>
  <c r="U978"/>
  <c r="R978"/>
  <c r="Q978"/>
  <c r="Q986" i="221"/>
  <c r="Q1000" s="1"/>
  <c r="U970"/>
  <c r="Q1270"/>
  <c r="Q1284" s="1"/>
  <c r="U1254"/>
  <c r="Q988"/>
  <c r="Q1002" s="1"/>
  <c r="U972"/>
  <c r="Q989" i="217"/>
  <c r="Q1003" s="1"/>
  <c r="U973"/>
  <c r="R973"/>
  <c r="Q973"/>
  <c r="Q1273"/>
  <c r="Q1287" s="1"/>
  <c r="U1257"/>
  <c r="R1257"/>
  <c r="Q1257"/>
  <c r="Q995"/>
  <c r="Q1009" s="1"/>
  <c r="U979"/>
  <c r="Q979"/>
  <c r="R979"/>
  <c r="Q987" i="221"/>
  <c r="Q1001" s="1"/>
  <c r="U971"/>
  <c r="R971"/>
  <c r="Q971"/>
  <c r="U976" i="217"/>
  <c r="Q992"/>
  <c r="Q1006" s="1"/>
  <c r="Q976"/>
  <c r="R976"/>
  <c r="U977"/>
  <c r="Q993"/>
  <c r="Q1007" s="1"/>
  <c r="Q977"/>
  <c r="R977"/>
  <c r="Q1276" i="221"/>
  <c r="Q1290" s="1"/>
  <c r="I1260"/>
  <c r="U1260"/>
  <c r="R1260"/>
  <c r="Q1260"/>
  <c r="Q990"/>
  <c r="Q1004" s="1"/>
  <c r="U974"/>
  <c r="Q974"/>
  <c r="R974"/>
  <c r="Q1275"/>
  <c r="Q1289" s="1"/>
  <c r="I1259"/>
  <c r="U1259"/>
  <c r="Y1259" s="1"/>
  <c r="R1259"/>
  <c r="Q1259"/>
  <c r="Q1277"/>
  <c r="Q1291" s="1"/>
  <c r="U1261"/>
  <c r="I1261"/>
  <c r="Q1261"/>
  <c r="R1261"/>
  <c r="Q1269"/>
  <c r="Q1283" s="1"/>
  <c r="U1253"/>
  <c r="Q991"/>
  <c r="Q1005" s="1"/>
  <c r="U975"/>
  <c r="Q975"/>
  <c r="R975"/>
  <c r="Q1274"/>
  <c r="Q1288" s="1"/>
  <c r="I1258"/>
  <c r="U1258"/>
  <c r="R1258"/>
  <c r="Q1258"/>
  <c r="Q1271"/>
  <c r="Q1285" s="1"/>
  <c r="U1255"/>
  <c r="Y1255" s="1"/>
  <c r="I1255"/>
  <c r="Q1255"/>
  <c r="R1255"/>
  <c r="O1208"/>
  <c r="R1205"/>
  <c r="U1221" s="1"/>
  <c r="U1235" s="1"/>
  <c r="H1274" i="217"/>
  <c r="H1288" s="1"/>
  <c r="T1258"/>
  <c r="P1258"/>
  <c r="O1258"/>
  <c r="H986" i="221"/>
  <c r="H1000" s="1"/>
  <c r="T970"/>
  <c r="P970"/>
  <c r="O970"/>
  <c r="H989" i="217"/>
  <c r="H1003" s="1"/>
  <c r="T973"/>
  <c r="O973"/>
  <c r="P973"/>
  <c r="H990"/>
  <c r="H1004" s="1"/>
  <c r="T974"/>
  <c r="O974"/>
  <c r="P974"/>
  <c r="H995"/>
  <c r="H1009" s="1"/>
  <c r="T979"/>
  <c r="P979"/>
  <c r="O979"/>
  <c r="H1277"/>
  <c r="H1291" s="1"/>
  <c r="T1261"/>
  <c r="O1261"/>
  <c r="P1261"/>
  <c r="H1269"/>
  <c r="H1283" s="1"/>
  <c r="T1253"/>
  <c r="O1253"/>
  <c r="P1253"/>
  <c r="H992"/>
  <c r="H1006" s="1"/>
  <c r="T976"/>
  <c r="O976"/>
  <c r="P976"/>
  <c r="H1275"/>
  <c r="H1289" s="1"/>
  <c r="T1259"/>
  <c r="P1259"/>
  <c r="O1259"/>
  <c r="H991"/>
  <c r="H1005" s="1"/>
  <c r="T975"/>
  <c r="O975"/>
  <c r="P975"/>
  <c r="H1274" i="221"/>
  <c r="H1288" s="1"/>
  <c r="T1258"/>
  <c r="H1258"/>
  <c r="P1258"/>
  <c r="O1258"/>
  <c r="H989"/>
  <c r="H1003" s="1"/>
  <c r="T973"/>
  <c r="P973"/>
  <c r="O973"/>
  <c r="H990"/>
  <c r="H1004" s="1"/>
  <c r="T974"/>
  <c r="O974"/>
  <c r="P974"/>
  <c r="H995"/>
  <c r="H1009" s="1"/>
  <c r="T979"/>
  <c r="X979" s="1"/>
  <c r="P979"/>
  <c r="O979"/>
  <c r="H1277"/>
  <c r="H1291" s="1"/>
  <c r="H1261"/>
  <c r="T1261"/>
  <c r="O1261"/>
  <c r="P1261"/>
  <c r="H1269"/>
  <c r="H1283" s="1"/>
  <c r="T1253"/>
  <c r="H1253"/>
  <c r="O1253"/>
  <c r="P1253"/>
  <c r="H992"/>
  <c r="H1006" s="1"/>
  <c r="T976"/>
  <c r="O976"/>
  <c r="P976"/>
  <c r="H1275"/>
  <c r="H1289" s="1"/>
  <c r="H1259"/>
  <c r="T1259"/>
  <c r="O1259"/>
  <c r="P1259"/>
  <c r="H1276"/>
  <c r="H1290" s="1"/>
  <c r="H1260"/>
  <c r="T1260"/>
  <c r="P1260"/>
  <c r="O1260"/>
  <c r="H991"/>
  <c r="H1005" s="1"/>
  <c r="T975"/>
  <c r="P975"/>
  <c r="O975"/>
  <c r="V1205" i="217"/>
  <c r="V1206"/>
  <c r="T1252"/>
  <c r="T980"/>
  <c r="T972"/>
  <c r="T1262"/>
  <c r="U1208"/>
  <c r="R926"/>
  <c r="P924" i="221"/>
  <c r="K940" s="1"/>
  <c r="K954" s="1"/>
  <c r="H1276" i="217"/>
  <c r="H1290" s="1"/>
  <c r="T1260"/>
  <c r="X1260" s="1"/>
  <c r="O1260"/>
  <c r="P1260"/>
  <c r="H993" i="221"/>
  <c r="H1007" s="1"/>
  <c r="T977"/>
  <c r="P977"/>
  <c r="O977"/>
  <c r="H1271"/>
  <c r="H1285" s="1"/>
  <c r="T1255"/>
  <c r="H1255"/>
  <c r="P1255"/>
  <c r="O1255"/>
  <c r="H1272"/>
  <c r="H1286" s="1"/>
  <c r="T1256"/>
  <c r="X1256" s="1"/>
  <c r="H1256"/>
  <c r="O1256"/>
  <c r="P1256"/>
  <c r="H987"/>
  <c r="H1001" s="1"/>
  <c r="T971"/>
  <c r="P971"/>
  <c r="O971"/>
  <c r="H1273"/>
  <c r="H1287" s="1"/>
  <c r="T1257"/>
  <c r="H1257"/>
  <c r="P1257"/>
  <c r="O1257"/>
  <c r="H994"/>
  <c r="H1008" s="1"/>
  <c r="T978"/>
  <c r="P978"/>
  <c r="O978"/>
  <c r="H1278"/>
  <c r="H1292" s="1"/>
  <c r="H1262"/>
  <c r="T1262"/>
  <c r="P1262"/>
  <c r="O1262"/>
  <c r="H1270"/>
  <c r="H1284" s="1"/>
  <c r="H1254"/>
  <c r="T1254"/>
  <c r="X1254" s="1"/>
  <c r="O1254"/>
  <c r="P1254"/>
  <c r="H993" i="217"/>
  <c r="H1007" s="1"/>
  <c r="T977"/>
  <c r="O977"/>
  <c r="P977"/>
  <c r="H1271"/>
  <c r="H1285" s="1"/>
  <c r="T1255"/>
  <c r="X1255" s="1"/>
  <c r="P1255"/>
  <c r="O1255"/>
  <c r="H1272"/>
  <c r="H1286" s="1"/>
  <c r="T1256"/>
  <c r="O1256"/>
  <c r="P1256"/>
  <c r="H987"/>
  <c r="H1001" s="1"/>
  <c r="T971"/>
  <c r="H1273"/>
  <c r="H1287" s="1"/>
  <c r="T1257"/>
  <c r="P1257"/>
  <c r="O1257"/>
  <c r="H996" i="221"/>
  <c r="H1010" s="1"/>
  <c r="T980"/>
  <c r="X980" s="1"/>
  <c r="O980"/>
  <c r="P980"/>
  <c r="H988"/>
  <c r="H1002" s="1"/>
  <c r="T972"/>
  <c r="X972" s="1"/>
  <c r="P972"/>
  <c r="O972"/>
  <c r="H994" i="217"/>
  <c r="H1008" s="1"/>
  <c r="T978"/>
  <c r="X978" s="1"/>
  <c r="O978"/>
  <c r="P978"/>
  <c r="H1268" i="221"/>
  <c r="H1282" s="1"/>
  <c r="H1252"/>
  <c r="T1252"/>
  <c r="X1252" s="1"/>
  <c r="P1252"/>
  <c r="O1252"/>
  <c r="T1254" i="217"/>
  <c r="P926" i="221"/>
  <c r="K942" s="1"/>
  <c r="K956" s="1"/>
  <c r="AA1226"/>
  <c r="AA1240" s="1"/>
  <c r="V1210"/>
  <c r="AA940"/>
  <c r="AA954" s="1"/>
  <c r="V924"/>
  <c r="AA1225"/>
  <c r="AA1239" s="1"/>
  <c r="V1209"/>
  <c r="Y1209" s="1"/>
  <c r="AA939"/>
  <c r="AA953" s="1"/>
  <c r="V923"/>
  <c r="AA1223"/>
  <c r="AA1237" s="1"/>
  <c r="V1207"/>
  <c r="AA942"/>
  <c r="AA956" s="1"/>
  <c r="V926"/>
  <c r="AA1230"/>
  <c r="AA1244" s="1"/>
  <c r="V1214"/>
  <c r="AA949"/>
  <c r="AA963" s="1"/>
  <c r="V933"/>
  <c r="AA948"/>
  <c r="AA962" s="1"/>
  <c r="V932"/>
  <c r="AA945"/>
  <c r="AA959" s="1"/>
  <c r="V929"/>
  <c r="AA946"/>
  <c r="AA960" s="1"/>
  <c r="V930"/>
  <c r="AA947"/>
  <c r="AA961" s="1"/>
  <c r="V931"/>
  <c r="U924" i="217"/>
  <c r="Y1207" i="221"/>
  <c r="Q1208" i="217"/>
  <c r="V1208"/>
  <c r="Y1208" s="1"/>
  <c r="Q924"/>
  <c r="P1210" i="221"/>
  <c r="L1226" s="1"/>
  <c r="L1240" s="1"/>
  <c r="X925"/>
  <c r="R1209"/>
  <c r="R1207"/>
  <c r="AA941"/>
  <c r="AA955" s="1"/>
  <c r="V925"/>
  <c r="Y925" s="1"/>
  <c r="AA1227"/>
  <c r="AA1241" s="1"/>
  <c r="V1211"/>
  <c r="AA1229"/>
  <c r="AA1243" s="1"/>
  <c r="V1213"/>
  <c r="AA943"/>
  <c r="AA957" s="1"/>
  <c r="V927"/>
  <c r="AA1231"/>
  <c r="AA1245" s="1"/>
  <c r="V1215"/>
  <c r="AA1228"/>
  <c r="AA1242" s="1"/>
  <c r="V1212"/>
  <c r="AA1230" i="217"/>
  <c r="AA1244" s="1"/>
  <c r="V1214"/>
  <c r="AA1222" i="221"/>
  <c r="AA1236" s="1"/>
  <c r="V1206"/>
  <c r="AA944"/>
  <c r="AA958" s="1"/>
  <c r="V928"/>
  <c r="AA1227" i="217"/>
  <c r="AA1241" s="1"/>
  <c r="V1211"/>
  <c r="AA1224" i="221"/>
  <c r="AA1238" s="1"/>
  <c r="V1208"/>
  <c r="AA1229" i="217"/>
  <c r="AA1243" s="1"/>
  <c r="V1213"/>
  <c r="AA1221" i="221"/>
  <c r="AA1235" s="1"/>
  <c r="V1205"/>
  <c r="Y1205" s="1"/>
  <c r="AA1231" i="217"/>
  <c r="AA1245" s="1"/>
  <c r="V1215"/>
  <c r="AA1228"/>
  <c r="AA1242" s="1"/>
  <c r="V1212"/>
  <c r="Q1210"/>
  <c r="U926"/>
  <c r="I1209" i="221"/>
  <c r="R1206" i="217"/>
  <c r="R1210"/>
  <c r="R1208"/>
  <c r="R928"/>
  <c r="Q1209" i="221"/>
  <c r="Q1207"/>
  <c r="Q925"/>
  <c r="R941" s="1"/>
  <c r="R955" s="1"/>
  <c r="Q939"/>
  <c r="Q953" s="1"/>
  <c r="U923"/>
  <c r="Q923"/>
  <c r="R923"/>
  <c r="Q1230" i="217"/>
  <c r="Q1244" s="1"/>
  <c r="U1214"/>
  <c r="R1214"/>
  <c r="Q1214"/>
  <c r="Q945" i="221"/>
  <c r="Q959" s="1"/>
  <c r="U929"/>
  <c r="R929"/>
  <c r="Q929"/>
  <c r="Q947"/>
  <c r="Q961" s="1"/>
  <c r="U931"/>
  <c r="R931"/>
  <c r="Q931"/>
  <c r="Q1231"/>
  <c r="Q1245" s="1"/>
  <c r="U1215"/>
  <c r="I1215"/>
  <c r="Q1215"/>
  <c r="R1215"/>
  <c r="Q948"/>
  <c r="Q962" s="1"/>
  <c r="U932"/>
  <c r="R932"/>
  <c r="Q932"/>
  <c r="U930" i="217"/>
  <c r="Q946"/>
  <c r="Q960" s="1"/>
  <c r="R930"/>
  <c r="Q930"/>
  <c r="Q1229" i="221"/>
  <c r="Q1243" s="1"/>
  <c r="U1213"/>
  <c r="I1213"/>
  <c r="R1213"/>
  <c r="Q1213"/>
  <c r="T1221"/>
  <c r="T1235" s="1"/>
  <c r="U931" i="217"/>
  <c r="Q947"/>
  <c r="Q961" s="1"/>
  <c r="Q931"/>
  <c r="R931"/>
  <c r="Q943" i="221"/>
  <c r="Q957" s="1"/>
  <c r="U927"/>
  <c r="Q927"/>
  <c r="R927"/>
  <c r="Q1231" i="217"/>
  <c r="Q1245" s="1"/>
  <c r="U1215"/>
  <c r="Q1215"/>
  <c r="R1215"/>
  <c r="Q949" i="221"/>
  <c r="Q963" s="1"/>
  <c r="U933"/>
  <c r="R933"/>
  <c r="Q933"/>
  <c r="Q942"/>
  <c r="Q956" s="1"/>
  <c r="U926"/>
  <c r="X926" s="1"/>
  <c r="Q926"/>
  <c r="R926"/>
  <c r="Q1226"/>
  <c r="Q1240" s="1"/>
  <c r="U1210"/>
  <c r="Y1210" s="1"/>
  <c r="I1210"/>
  <c r="R1210"/>
  <c r="Q1210"/>
  <c r="U932" i="217"/>
  <c r="Q948"/>
  <c r="Q962" s="1"/>
  <c r="Q932"/>
  <c r="R932"/>
  <c r="Q940" i="221"/>
  <c r="Q954" s="1"/>
  <c r="U924"/>
  <c r="X924" s="1"/>
  <c r="Q924"/>
  <c r="R924"/>
  <c r="X1215" i="217"/>
  <c r="P928" i="221"/>
  <c r="J944" s="1"/>
  <c r="J958" s="1"/>
  <c r="U1210" i="217"/>
  <c r="R924"/>
  <c r="X940" s="1"/>
  <c r="Q1228"/>
  <c r="Q1242" s="1"/>
  <c r="U1212"/>
  <c r="R1212"/>
  <c r="Q1212"/>
  <c r="Q1222" i="221"/>
  <c r="Q1236" s="1"/>
  <c r="U1206"/>
  <c r="I1206"/>
  <c r="Q1206"/>
  <c r="R1206"/>
  <c r="Q944"/>
  <c r="Q958" s="1"/>
  <c r="U928"/>
  <c r="R928"/>
  <c r="Q928"/>
  <c r="Q1227" i="217"/>
  <c r="Q1241" s="1"/>
  <c r="U1211"/>
  <c r="R1211"/>
  <c r="Q1211"/>
  <c r="Q946" i="221"/>
  <c r="Q960" s="1"/>
  <c r="U930"/>
  <c r="Q930"/>
  <c r="R930"/>
  <c r="U929" i="217"/>
  <c r="Q945"/>
  <c r="Q959" s="1"/>
  <c r="R929"/>
  <c r="Q929"/>
  <c r="Q1229"/>
  <c r="Q1243" s="1"/>
  <c r="U1213"/>
  <c r="R1213"/>
  <c r="Q1213"/>
  <c r="U927"/>
  <c r="Q943"/>
  <c r="Q957" s="1"/>
  <c r="Q927"/>
  <c r="R927"/>
  <c r="U933"/>
  <c r="Q949"/>
  <c r="Q963" s="1"/>
  <c r="R933"/>
  <c r="Q933"/>
  <c r="Q1228" i="221"/>
  <c r="Q1242" s="1"/>
  <c r="I1212"/>
  <c r="U1212"/>
  <c r="Q1212"/>
  <c r="R1212"/>
  <c r="Q1230"/>
  <c r="Q1244" s="1"/>
  <c r="I1214"/>
  <c r="U1214"/>
  <c r="R1214"/>
  <c r="Q1214"/>
  <c r="Q1227"/>
  <c r="Q1241" s="1"/>
  <c r="I1211"/>
  <c r="U1211"/>
  <c r="Q1211"/>
  <c r="R1211"/>
  <c r="Q1224"/>
  <c r="Q1238" s="1"/>
  <c r="U1208"/>
  <c r="I1208"/>
  <c r="Q1208"/>
  <c r="R1208"/>
  <c r="X1206"/>
  <c r="X928"/>
  <c r="O1206"/>
  <c r="J1222" s="1"/>
  <c r="J1236" s="1"/>
  <c r="Q926" i="217"/>
  <c r="H1206" i="221"/>
  <c r="H1230"/>
  <c r="H1244" s="1"/>
  <c r="T1214"/>
  <c r="H1214"/>
  <c r="O1214"/>
  <c r="P1214"/>
  <c r="H948"/>
  <c r="H962" s="1"/>
  <c r="T932"/>
  <c r="P932"/>
  <c r="O932"/>
  <c r="H1227" i="217"/>
  <c r="H1241" s="1"/>
  <c r="T1211"/>
  <c r="O1211"/>
  <c r="P1211"/>
  <c r="T929"/>
  <c r="H945"/>
  <c r="H959" s="1"/>
  <c r="P929"/>
  <c r="O929"/>
  <c r="L941" i="221"/>
  <c r="L955" s="1"/>
  <c r="O941"/>
  <c r="O955" s="1"/>
  <c r="K941"/>
  <c r="K955" s="1"/>
  <c r="P941"/>
  <c r="P955" s="1"/>
  <c r="J941"/>
  <c r="J955" s="1"/>
  <c r="N941"/>
  <c r="N955" s="1"/>
  <c r="I941"/>
  <c r="I955" s="1"/>
  <c r="M941"/>
  <c r="M955" s="1"/>
  <c r="H1228"/>
  <c r="H1242" s="1"/>
  <c r="T1212"/>
  <c r="H1212"/>
  <c r="P1212"/>
  <c r="O1212"/>
  <c r="H946"/>
  <c r="H960" s="1"/>
  <c r="T930"/>
  <c r="O930"/>
  <c r="P930"/>
  <c r="H1229"/>
  <c r="H1243" s="1"/>
  <c r="H1213"/>
  <c r="T1213"/>
  <c r="P1213"/>
  <c r="O1213"/>
  <c r="H943" i="217"/>
  <c r="H957" s="1"/>
  <c r="T927"/>
  <c r="O927"/>
  <c r="P927"/>
  <c r="H1231" i="221"/>
  <c r="H1245" s="1"/>
  <c r="H1215"/>
  <c r="T1215"/>
  <c r="O1215"/>
  <c r="P1215"/>
  <c r="H1223"/>
  <c r="H1237" s="1"/>
  <c r="H1207"/>
  <c r="T1207"/>
  <c r="X1207" s="1"/>
  <c r="P1207"/>
  <c r="O1207"/>
  <c r="H1228" i="217"/>
  <c r="H1242" s="1"/>
  <c r="T1212"/>
  <c r="O1212"/>
  <c r="P1212"/>
  <c r="H946"/>
  <c r="H960" s="1"/>
  <c r="T930"/>
  <c r="P930"/>
  <c r="O930"/>
  <c r="H1225" i="221"/>
  <c r="H1239" s="1"/>
  <c r="H1209"/>
  <c r="T1209"/>
  <c r="X1209" s="1"/>
  <c r="P1209"/>
  <c r="O1209"/>
  <c r="H947"/>
  <c r="H961" s="1"/>
  <c r="T931"/>
  <c r="O931"/>
  <c r="P931"/>
  <c r="T933" i="217"/>
  <c r="O933"/>
  <c r="P933"/>
  <c r="H945" i="221"/>
  <c r="H959" s="1"/>
  <c r="T929"/>
  <c r="O929"/>
  <c r="P929"/>
  <c r="H1225" i="217"/>
  <c r="H1239" s="1"/>
  <c r="T1209"/>
  <c r="H947"/>
  <c r="H961" s="1"/>
  <c r="T931"/>
  <c r="P931"/>
  <c r="O931"/>
  <c r="H943" i="221"/>
  <c r="H957" s="1"/>
  <c r="T927"/>
  <c r="P927"/>
  <c r="O927"/>
  <c r="H1230" i="217"/>
  <c r="H1244" s="1"/>
  <c r="T1214"/>
  <c r="P1214"/>
  <c r="O1214"/>
  <c r="H948"/>
  <c r="H962" s="1"/>
  <c r="T932"/>
  <c r="O932"/>
  <c r="P932"/>
  <c r="H1229"/>
  <c r="H1243" s="1"/>
  <c r="T1213"/>
  <c r="O1213"/>
  <c r="P1213"/>
  <c r="H1221" i="221"/>
  <c r="H1235" s="1"/>
  <c r="H1205"/>
  <c r="T1205"/>
  <c r="X1205" s="1"/>
  <c r="O1205"/>
  <c r="P1205"/>
  <c r="H939"/>
  <c r="H953" s="1"/>
  <c r="T923"/>
  <c r="P923"/>
  <c r="O923"/>
  <c r="H1227"/>
  <c r="H1241" s="1"/>
  <c r="H1211"/>
  <c r="T1211"/>
  <c r="O1211"/>
  <c r="P1211"/>
  <c r="T933"/>
  <c r="O933"/>
  <c r="P933"/>
  <c r="O1215" i="217"/>
  <c r="AD51" i="158"/>
  <c r="BE51" s="1"/>
  <c r="CF51" s="1"/>
  <c r="G50" i="217"/>
  <c r="G83" s="1"/>
  <c r="G116" s="1"/>
  <c r="G149" s="1"/>
  <c r="G182" s="1"/>
  <c r="G229" s="1"/>
  <c r="G276" s="1"/>
  <c r="G323" s="1"/>
  <c r="G370" s="1"/>
  <c r="G417" s="1"/>
  <c r="AD81" i="158"/>
  <c r="BE81" s="1"/>
  <c r="CF81" s="1"/>
  <c r="AD36"/>
  <c r="BE36" s="1"/>
  <c r="CF36" s="1"/>
  <c r="G46" i="217"/>
  <c r="G79" s="1"/>
  <c r="G112" s="1"/>
  <c r="G145" s="1"/>
  <c r="G178" s="1"/>
  <c r="G225" s="1"/>
  <c r="G272" s="1"/>
  <c r="G319" s="1"/>
  <c r="G366" s="1"/>
  <c r="G413" s="1"/>
  <c r="G30"/>
  <c r="G42"/>
  <c r="G75" s="1"/>
  <c r="G108" s="1"/>
  <c r="G141" s="1"/>
  <c r="G174" s="1"/>
  <c r="G221" s="1"/>
  <c r="G268" s="1"/>
  <c r="G315" s="1"/>
  <c r="G362" s="1"/>
  <c r="G409" s="1"/>
  <c r="R1252"/>
  <c r="AD39" i="158"/>
  <c r="BE39" s="1"/>
  <c r="CF39" s="1"/>
  <c r="AD99"/>
  <c r="BE99" s="1"/>
  <c r="CF99" s="1"/>
  <c r="BE114"/>
  <c r="CF114" s="1"/>
  <c r="CF130" s="1"/>
  <c r="AD97"/>
  <c r="BE97" s="1"/>
  <c r="CF97" s="1"/>
  <c r="AD84"/>
  <c r="BE84" s="1"/>
  <c r="CF84" s="1"/>
  <c r="AD69"/>
  <c r="BE69" s="1"/>
  <c r="CF69" s="1"/>
  <c r="AD54"/>
  <c r="BE54" s="1"/>
  <c r="CF54" s="1"/>
  <c r="V1252" i="217"/>
  <c r="V1254"/>
  <c r="Q970"/>
  <c r="V970"/>
  <c r="Q1254"/>
  <c r="R972"/>
  <c r="V972"/>
  <c r="Q1252"/>
  <c r="R970"/>
  <c r="R1254"/>
  <c r="Q972"/>
  <c r="AA1269" i="221"/>
  <c r="AA1283" s="1"/>
  <c r="V1253"/>
  <c r="I1253"/>
  <c r="Q1253"/>
  <c r="R1253"/>
  <c r="AA1269" i="217"/>
  <c r="AA1283" s="1"/>
  <c r="V1253"/>
  <c r="R1253"/>
  <c r="Q1253"/>
  <c r="AA1270" i="221"/>
  <c r="AA1284" s="1"/>
  <c r="I1254"/>
  <c r="V1254"/>
  <c r="Q1254"/>
  <c r="R1254"/>
  <c r="AA1268"/>
  <c r="AA1282" s="1"/>
  <c r="I1252"/>
  <c r="V1252"/>
  <c r="R1252"/>
  <c r="Q1252"/>
  <c r="AA988"/>
  <c r="AA1002" s="1"/>
  <c r="V972"/>
  <c r="Q972"/>
  <c r="R972"/>
  <c r="AA986"/>
  <c r="AA1000" s="1"/>
  <c r="V970"/>
  <c r="R970"/>
  <c r="Q970"/>
  <c r="R1356" i="217"/>
  <c r="O1074"/>
  <c r="Q1356"/>
  <c r="U1356"/>
  <c r="Q1074"/>
  <c r="U1074"/>
  <c r="P1356"/>
  <c r="O1356"/>
  <c r="R1074"/>
  <c r="P1074"/>
  <c r="BE107" i="158"/>
  <c r="CF107" s="1"/>
  <c r="CF123" s="1"/>
  <c r="AD77"/>
  <c r="BE77" s="1"/>
  <c r="CF77" s="1"/>
  <c r="AD47"/>
  <c r="BE47" s="1"/>
  <c r="CF47" s="1"/>
  <c r="AD37"/>
  <c r="BE37" s="1"/>
  <c r="CF37" s="1"/>
  <c r="AD67"/>
  <c r="BE67" s="1"/>
  <c r="CF67" s="1"/>
  <c r="AD32"/>
  <c r="BE32" s="1"/>
  <c r="CF32" s="1"/>
  <c r="Q1372" i="221"/>
  <c r="Q1386" s="1"/>
  <c r="U1356"/>
  <c r="I1356"/>
  <c r="Q1356"/>
  <c r="H1356"/>
  <c r="P1356"/>
  <c r="R1356"/>
  <c r="O1356"/>
  <c r="Q1090"/>
  <c r="Q1104" s="1"/>
  <c r="O1074"/>
  <c r="R1074"/>
  <c r="Q1074"/>
  <c r="P1074"/>
  <c r="U1074"/>
  <c r="G27"/>
  <c r="G44"/>
  <c r="G77" s="1"/>
  <c r="G110" s="1"/>
  <c r="G143" s="1"/>
  <c r="G176" s="1"/>
  <c r="G223" s="1"/>
  <c r="G270" s="1"/>
  <c r="G317" s="1"/>
  <c r="G364" s="1"/>
  <c r="G411" s="1"/>
  <c r="G33"/>
  <c r="G50"/>
  <c r="G83" s="1"/>
  <c r="G116" s="1"/>
  <c r="G149" s="1"/>
  <c r="G182" s="1"/>
  <c r="G229" s="1"/>
  <c r="G276" s="1"/>
  <c r="G323" s="1"/>
  <c r="G370" s="1"/>
  <c r="G417" s="1"/>
  <c r="G31"/>
  <c r="G48"/>
  <c r="G81" s="1"/>
  <c r="G114" s="1"/>
  <c r="G147" s="1"/>
  <c r="G180" s="1"/>
  <c r="G227" s="1"/>
  <c r="G274" s="1"/>
  <c r="G321" s="1"/>
  <c r="G368" s="1"/>
  <c r="G415" s="1"/>
  <c r="G43"/>
  <c r="G76" s="1"/>
  <c r="G109" s="1"/>
  <c r="G142" s="1"/>
  <c r="G175" s="1"/>
  <c r="G222" s="1"/>
  <c r="G269" s="1"/>
  <c r="G316" s="1"/>
  <c r="G363" s="1"/>
  <c r="G410" s="1"/>
  <c r="G26"/>
  <c r="G41"/>
  <c r="G74" s="1"/>
  <c r="G107" s="1"/>
  <c r="G140" s="1"/>
  <c r="G173" s="1"/>
  <c r="G220" s="1"/>
  <c r="G267" s="1"/>
  <c r="G314" s="1"/>
  <c r="G361" s="1"/>
  <c r="G408" s="1"/>
  <c r="G24"/>
  <c r="G47"/>
  <c r="G80" s="1"/>
  <c r="G113" s="1"/>
  <c r="G146" s="1"/>
  <c r="G179" s="1"/>
  <c r="G226" s="1"/>
  <c r="G273" s="1"/>
  <c r="G320" s="1"/>
  <c r="G367" s="1"/>
  <c r="G414" s="1"/>
  <c r="G30"/>
  <c r="G29"/>
  <c r="G46"/>
  <c r="G79" s="1"/>
  <c r="G112" s="1"/>
  <c r="G145" s="1"/>
  <c r="G178" s="1"/>
  <c r="G225" s="1"/>
  <c r="G272" s="1"/>
  <c r="G319" s="1"/>
  <c r="G366" s="1"/>
  <c r="G413" s="1"/>
  <c r="G25"/>
  <c r="G42"/>
  <c r="G75" s="1"/>
  <c r="G108" s="1"/>
  <c r="G141" s="1"/>
  <c r="G174" s="1"/>
  <c r="G221" s="1"/>
  <c r="G268" s="1"/>
  <c r="G315" s="1"/>
  <c r="G362" s="1"/>
  <c r="G409" s="1"/>
  <c r="O1207" i="217"/>
  <c r="X1166"/>
  <c r="AD128" i="158"/>
  <c r="Y1347" i="217"/>
  <c r="AD35" i="158"/>
  <c r="BE35" s="1"/>
  <c r="CF35" s="1"/>
  <c r="AD40"/>
  <c r="BE40" s="1"/>
  <c r="CF40" s="1"/>
  <c r="AD96"/>
  <c r="BE96" s="1"/>
  <c r="CF96" s="1"/>
  <c r="AD92"/>
  <c r="BE92" s="1"/>
  <c r="CF92" s="1"/>
  <c r="AD66"/>
  <c r="BE66" s="1"/>
  <c r="CF66" s="1"/>
  <c r="AD62"/>
  <c r="BE62" s="1"/>
  <c r="CF62" s="1"/>
  <c r="AD31"/>
  <c r="BE31" s="1"/>
  <c r="CF31" s="1"/>
  <c r="AD82"/>
  <c r="BE82" s="1"/>
  <c r="CF82" s="1"/>
  <c r="AD52"/>
  <c r="BE52" s="1"/>
  <c r="CF52" s="1"/>
  <c r="AD127"/>
  <c r="D65"/>
  <c r="D80" s="1"/>
  <c r="AD93"/>
  <c r="BE93" s="1"/>
  <c r="CF93" s="1"/>
  <c r="AD98"/>
  <c r="BE98" s="1"/>
  <c r="CF98" s="1"/>
  <c r="AD83"/>
  <c r="BE83" s="1"/>
  <c r="CF83" s="1"/>
  <c r="AD68"/>
  <c r="BE68" s="1"/>
  <c r="CF68" s="1"/>
  <c r="AD53"/>
  <c r="BE53" s="1"/>
  <c r="CF53" s="1"/>
  <c r="AD33"/>
  <c r="BE33" s="1"/>
  <c r="CF33" s="1"/>
  <c r="AD91"/>
  <c r="BE91" s="1"/>
  <c r="CF91" s="1"/>
  <c r="AD76"/>
  <c r="BE76" s="1"/>
  <c r="CF76" s="1"/>
  <c r="D70"/>
  <c r="D85" s="1"/>
  <c r="AD63"/>
  <c r="BE63" s="1"/>
  <c r="CF63" s="1"/>
  <c r="AD46"/>
  <c r="BE46" s="1"/>
  <c r="CF46" s="1"/>
  <c r="P1208" i="217"/>
  <c r="O924"/>
  <c r="H940"/>
  <c r="H954" s="1"/>
  <c r="O928"/>
  <c r="H944"/>
  <c r="H958" s="1"/>
  <c r="AD124" i="158"/>
  <c r="O1208" i="217"/>
  <c r="O926"/>
  <c r="H942"/>
  <c r="H956" s="1"/>
  <c r="Q1221"/>
  <c r="Q1235" s="1"/>
  <c r="P1207"/>
  <c r="Q1223"/>
  <c r="Q1237" s="1"/>
  <c r="CF116" i="158"/>
  <c r="CF132" s="1"/>
  <c r="AD129"/>
  <c r="AD122"/>
  <c r="P928" i="217"/>
  <c r="P926"/>
  <c r="P924"/>
  <c r="BE129" i="158"/>
  <c r="CF113"/>
  <c r="CF129" s="1"/>
  <c r="BE124"/>
  <c r="CF108"/>
  <c r="CF124" s="1"/>
  <c r="BE122"/>
  <c r="CF106"/>
  <c r="CF122" s="1"/>
  <c r="BE128"/>
  <c r="CF112"/>
  <c r="CF128" s="1"/>
  <c r="BE127"/>
  <c r="CF111"/>
  <c r="CF127" s="1"/>
  <c r="G31" i="217"/>
  <c r="G48"/>
  <c r="G81" s="1"/>
  <c r="G114" s="1"/>
  <c r="G147" s="1"/>
  <c r="G180" s="1"/>
  <c r="G227" s="1"/>
  <c r="G274" s="1"/>
  <c r="G321" s="1"/>
  <c r="G368" s="1"/>
  <c r="G415" s="1"/>
  <c r="Q925"/>
  <c r="O925"/>
  <c r="R925"/>
  <c r="P925"/>
  <c r="T1208"/>
  <c r="H1238"/>
  <c r="T926"/>
  <c r="G49"/>
  <c r="G82" s="1"/>
  <c r="G115" s="1"/>
  <c r="G148" s="1"/>
  <c r="G181" s="1"/>
  <c r="G228" s="1"/>
  <c r="G275" s="1"/>
  <c r="G322" s="1"/>
  <c r="G369" s="1"/>
  <c r="G416" s="1"/>
  <c r="G32"/>
  <c r="BE125" i="158"/>
  <c r="CF109"/>
  <c r="CF125" s="1"/>
  <c r="G27" i="217"/>
  <c r="G44"/>
  <c r="G77" s="1"/>
  <c r="G110" s="1"/>
  <c r="G143" s="1"/>
  <c r="G176" s="1"/>
  <c r="G223" s="1"/>
  <c r="G270" s="1"/>
  <c r="G317" s="1"/>
  <c r="G364" s="1"/>
  <c r="G411" s="1"/>
  <c r="Q1239"/>
  <c r="U1209"/>
  <c r="Q1209"/>
  <c r="O1209"/>
  <c r="P1209"/>
  <c r="R1209"/>
  <c r="P1205"/>
  <c r="T1210"/>
  <c r="H1240"/>
  <c r="P1210"/>
  <c r="O1210"/>
  <c r="T928"/>
  <c r="U1207"/>
  <c r="R1207"/>
  <c r="Q1207"/>
  <c r="U925"/>
  <c r="Q955"/>
  <c r="U1205"/>
  <c r="R1205"/>
  <c r="Q1205"/>
  <c r="H955"/>
  <c r="T925"/>
  <c r="H1236"/>
  <c r="T1206"/>
  <c r="O1206"/>
  <c r="P1206"/>
  <c r="T924"/>
  <c r="AA953"/>
  <c r="V923"/>
  <c r="AD78" i="158"/>
  <c r="BE78" s="1"/>
  <c r="CF78" s="1"/>
  <c r="AD61"/>
  <c r="BE61" s="1"/>
  <c r="CF61" s="1"/>
  <c r="AD48"/>
  <c r="BE48" s="1"/>
  <c r="CF48" s="1"/>
  <c r="AD38"/>
  <c r="BE38" s="1"/>
  <c r="CF38" s="1"/>
  <c r="M1133" i="217" l="1"/>
  <c r="M1147" s="1"/>
  <c r="Y1255"/>
  <c r="Y1349"/>
  <c r="K1462"/>
  <c r="K1476" s="1"/>
  <c r="X1350"/>
  <c r="U1460"/>
  <c r="U1474" s="1"/>
  <c r="Y1397"/>
  <c r="X1114"/>
  <c r="K1129"/>
  <c r="K1143" s="1"/>
  <c r="X1349"/>
  <c r="I1179"/>
  <c r="I1193" s="1"/>
  <c r="S1463"/>
  <c r="S1477" s="1"/>
  <c r="S1456"/>
  <c r="S1470" s="1"/>
  <c r="Y1065"/>
  <c r="X1113"/>
  <c r="X1399"/>
  <c r="X1165"/>
  <c r="BE123" i="158"/>
  <c r="L1364" i="217"/>
  <c r="L1378" s="1"/>
  <c r="Y1402"/>
  <c r="X1064"/>
  <c r="J1183"/>
  <c r="J1197" s="1"/>
  <c r="X1119"/>
  <c r="X1448"/>
  <c r="X1167"/>
  <c r="X1164"/>
  <c r="K1135"/>
  <c r="K1149" s="1"/>
  <c r="X1070"/>
  <c r="Y1448"/>
  <c r="I1415"/>
  <c r="I1429" s="1"/>
  <c r="X1017"/>
  <c r="I1080"/>
  <c r="I1094" s="1"/>
  <c r="T1181"/>
  <c r="T1195" s="1"/>
  <c r="J1363"/>
  <c r="J1377" s="1"/>
  <c r="Y1256" i="221"/>
  <c r="X1253"/>
  <c r="X923" i="217"/>
  <c r="L1080"/>
  <c r="L1094" s="1"/>
  <c r="M1080"/>
  <c r="M1094" s="1"/>
  <c r="J1080"/>
  <c r="J1094" s="1"/>
  <c r="O1080"/>
  <c r="O1094" s="1"/>
  <c r="K1080"/>
  <c r="K1094" s="1"/>
  <c r="N1080"/>
  <c r="N1094" s="1"/>
  <c r="P1080"/>
  <c r="P1094" s="1"/>
  <c r="I1416"/>
  <c r="I1430" s="1"/>
  <c r="J1366"/>
  <c r="J1380" s="1"/>
  <c r="X1449"/>
  <c r="Y1164"/>
  <c r="BE130" i="158"/>
  <c r="Y974" i="217"/>
  <c r="X1447"/>
  <c r="Y1447"/>
  <c r="T1085"/>
  <c r="T1099" s="1"/>
  <c r="Y1163"/>
  <c r="U1174"/>
  <c r="U1188" s="1"/>
  <c r="Y1401"/>
  <c r="N1366"/>
  <c r="N1380" s="1"/>
  <c r="R1458"/>
  <c r="R1472" s="1"/>
  <c r="I1366"/>
  <c r="I1380" s="1"/>
  <c r="M1135"/>
  <c r="M1149" s="1"/>
  <c r="L1135"/>
  <c r="L1149" s="1"/>
  <c r="J1416"/>
  <c r="J1430" s="1"/>
  <c r="J1135"/>
  <c r="J1149" s="1"/>
  <c r="Z1458"/>
  <c r="Z1472" s="1"/>
  <c r="P1135"/>
  <c r="P1149" s="1"/>
  <c r="T1458"/>
  <c r="T1472" s="1"/>
  <c r="N1416"/>
  <c r="N1430" s="1"/>
  <c r="K1366"/>
  <c r="K1380" s="1"/>
  <c r="P1366"/>
  <c r="P1380" s="1"/>
  <c r="L1366"/>
  <c r="L1380" s="1"/>
  <c r="S1370"/>
  <c r="S1384" s="1"/>
  <c r="O1366"/>
  <c r="O1380" s="1"/>
  <c r="M1366"/>
  <c r="M1380" s="1"/>
  <c r="R1177"/>
  <c r="R1191" s="1"/>
  <c r="O1416"/>
  <c r="O1430" s="1"/>
  <c r="K1416"/>
  <c r="K1430" s="1"/>
  <c r="V1458"/>
  <c r="V1472" s="1"/>
  <c r="P1416"/>
  <c r="P1430" s="1"/>
  <c r="L1416"/>
  <c r="L1430" s="1"/>
  <c r="N1135"/>
  <c r="N1149" s="1"/>
  <c r="I1135"/>
  <c r="I1149" s="1"/>
  <c r="U1458"/>
  <c r="U1472" s="1"/>
  <c r="Y1458"/>
  <c r="Y1472" s="1"/>
  <c r="M1416"/>
  <c r="M1430" s="1"/>
  <c r="O1135"/>
  <c r="O1149" s="1"/>
  <c r="K1177"/>
  <c r="K1191" s="1"/>
  <c r="T1131"/>
  <c r="T1145" s="1"/>
  <c r="V1226"/>
  <c r="U1415"/>
  <c r="U1429" s="1"/>
  <c r="O1363"/>
  <c r="O1377" s="1"/>
  <c r="S1458"/>
  <c r="S1472" s="1"/>
  <c r="S1457"/>
  <c r="S1471" s="1"/>
  <c r="W1083"/>
  <c r="W1097" s="1"/>
  <c r="W1458"/>
  <c r="W1472" s="1"/>
  <c r="X1458"/>
  <c r="X1472" s="1"/>
  <c r="Y1354"/>
  <c r="I1412"/>
  <c r="I1426" s="1"/>
  <c r="O1181"/>
  <c r="O1195" s="1"/>
  <c r="U1366"/>
  <c r="U1380" s="1"/>
  <c r="T1135"/>
  <c r="T1149" s="1"/>
  <c r="X1395"/>
  <c r="Y1072"/>
  <c r="K1180"/>
  <c r="K1194" s="1"/>
  <c r="T1088"/>
  <c r="T1102" s="1"/>
  <c r="T1370"/>
  <c r="T1384" s="1"/>
  <c r="N1415"/>
  <c r="N1429" s="1"/>
  <c r="O1413"/>
  <c r="O1427" s="1"/>
  <c r="M1180"/>
  <c r="M1194" s="1"/>
  <c r="J1180"/>
  <c r="J1194" s="1"/>
  <c r="S1177"/>
  <c r="S1191" s="1"/>
  <c r="T1464"/>
  <c r="T1478" s="1"/>
  <c r="V1465"/>
  <c r="V1479" s="1"/>
  <c r="U1368"/>
  <c r="U1382" s="1"/>
  <c r="V1368"/>
  <c r="V1382" s="1"/>
  <c r="Y1457"/>
  <c r="Y1471" s="1"/>
  <c r="Z1465"/>
  <c r="Z1479" s="1"/>
  <c r="R1457"/>
  <c r="R1471" s="1"/>
  <c r="V1460"/>
  <c r="V1474" s="1"/>
  <c r="N1180"/>
  <c r="N1194" s="1"/>
  <c r="Y1368"/>
  <c r="Y1382" s="1"/>
  <c r="X1457"/>
  <c r="X1471" s="1"/>
  <c r="T1177"/>
  <c r="T1191" s="1"/>
  <c r="L1413"/>
  <c r="L1427" s="1"/>
  <c r="X1038"/>
  <c r="R1369"/>
  <c r="R1383" s="1"/>
  <c r="Y1442"/>
  <c r="I1082"/>
  <c r="I1096" s="1"/>
  <c r="Y1068"/>
  <c r="K1415"/>
  <c r="K1429" s="1"/>
  <c r="R1465"/>
  <c r="R1479" s="1"/>
  <c r="R1368"/>
  <c r="R1382" s="1"/>
  <c r="W1177"/>
  <c r="W1191" s="1"/>
  <c r="P1413"/>
  <c r="P1427" s="1"/>
  <c r="O1415"/>
  <c r="O1429" s="1"/>
  <c r="S1464"/>
  <c r="S1478" s="1"/>
  <c r="L1180"/>
  <c r="L1194" s="1"/>
  <c r="U1457"/>
  <c r="U1471" s="1"/>
  <c r="X1177"/>
  <c r="X1191" s="1"/>
  <c r="W1460"/>
  <c r="W1474" s="1"/>
  <c r="K1413"/>
  <c r="K1427" s="1"/>
  <c r="I1180"/>
  <c r="I1194" s="1"/>
  <c r="Z1368"/>
  <c r="Z1382" s="1"/>
  <c r="T1368"/>
  <c r="T1382" s="1"/>
  <c r="X1446"/>
  <c r="Z1457"/>
  <c r="Z1471" s="1"/>
  <c r="V1457"/>
  <c r="V1471" s="1"/>
  <c r="T1457"/>
  <c r="T1471" s="1"/>
  <c r="Y1177"/>
  <c r="Y1191" s="1"/>
  <c r="U1177"/>
  <c r="U1191" s="1"/>
  <c r="Z1460"/>
  <c r="Z1474" s="1"/>
  <c r="T1460"/>
  <c r="T1474" s="1"/>
  <c r="M1413"/>
  <c r="M1427" s="1"/>
  <c r="J1413"/>
  <c r="J1427" s="1"/>
  <c r="J1415"/>
  <c r="J1429" s="1"/>
  <c r="O1180"/>
  <c r="O1194" s="1"/>
  <c r="W1464"/>
  <c r="W1478" s="1"/>
  <c r="W1368"/>
  <c r="W1382" s="1"/>
  <c r="S1368"/>
  <c r="S1382" s="1"/>
  <c r="U1365"/>
  <c r="U1379" s="1"/>
  <c r="R1364"/>
  <c r="R1378" s="1"/>
  <c r="I1466"/>
  <c r="I1480" s="1"/>
  <c r="J1460"/>
  <c r="J1474" s="1"/>
  <c r="L1365"/>
  <c r="L1379" s="1"/>
  <c r="Y1066"/>
  <c r="N1464"/>
  <c r="N1478" s="1"/>
  <c r="W1457"/>
  <c r="W1471" s="1"/>
  <c r="Z1177"/>
  <c r="Z1191" s="1"/>
  <c r="V1177"/>
  <c r="V1191" s="1"/>
  <c r="S1460"/>
  <c r="S1474" s="1"/>
  <c r="N1413"/>
  <c r="N1427" s="1"/>
  <c r="P1180"/>
  <c r="P1194" s="1"/>
  <c r="X1464"/>
  <c r="X1478" s="1"/>
  <c r="X1368"/>
  <c r="X1382" s="1"/>
  <c r="S1461"/>
  <c r="S1475" s="1"/>
  <c r="J1134"/>
  <c r="J1148" s="1"/>
  <c r="S1081"/>
  <c r="S1095" s="1"/>
  <c r="K1463"/>
  <c r="K1477" s="1"/>
  <c r="X1088"/>
  <c r="X1102" s="1"/>
  <c r="O1411"/>
  <c r="O1425" s="1"/>
  <c r="S1179"/>
  <c r="S1193" s="1"/>
  <c r="R1412"/>
  <c r="R1426" s="1"/>
  <c r="U1082"/>
  <c r="U1096" s="1"/>
  <c r="R1129"/>
  <c r="R1143" s="1"/>
  <c r="R1179"/>
  <c r="R1193" s="1"/>
  <c r="N1463"/>
  <c r="N1477" s="1"/>
  <c r="M1086"/>
  <c r="U1085"/>
  <c r="U1099" s="1"/>
  <c r="I1184"/>
  <c r="I1198" s="1"/>
  <c r="M1365"/>
  <c r="M1379" s="1"/>
  <c r="I1363"/>
  <c r="I1377" s="1"/>
  <c r="Z1179"/>
  <c r="Z1193" s="1"/>
  <c r="Z1129"/>
  <c r="Z1143" s="1"/>
  <c r="Y1412"/>
  <c r="Y1426" s="1"/>
  <c r="S1083"/>
  <c r="S1097" s="1"/>
  <c r="Y1085"/>
  <c r="Y1099" s="1"/>
  <c r="U1179"/>
  <c r="U1193" s="1"/>
  <c r="J1464"/>
  <c r="J1478" s="1"/>
  <c r="W1129"/>
  <c r="W1143" s="1"/>
  <c r="V1412"/>
  <c r="V1426" s="1"/>
  <c r="S1088"/>
  <c r="S1102" s="1"/>
  <c r="V1366"/>
  <c r="V1380" s="1"/>
  <c r="Z1085"/>
  <c r="Z1099" s="1"/>
  <c r="R1085"/>
  <c r="R1099" s="1"/>
  <c r="L1462"/>
  <c r="L1476" s="1"/>
  <c r="X1085"/>
  <c r="X1099" s="1"/>
  <c r="S1085"/>
  <c r="S1099" s="1"/>
  <c r="N1363"/>
  <c r="N1377" s="1"/>
  <c r="Y1179"/>
  <c r="Y1193" s="1"/>
  <c r="M1466"/>
  <c r="M1480" s="1"/>
  <c r="N1460"/>
  <c r="N1474" s="1"/>
  <c r="V1129"/>
  <c r="V1143" s="1"/>
  <c r="K1411"/>
  <c r="K1425" s="1"/>
  <c r="U1412"/>
  <c r="U1426" s="1"/>
  <c r="J1365"/>
  <c r="J1379" s="1"/>
  <c r="T1083"/>
  <c r="T1097" s="1"/>
  <c r="T1366"/>
  <c r="T1380" s="1"/>
  <c r="V1085"/>
  <c r="V1099" s="1"/>
  <c r="Z1366"/>
  <c r="Z1380" s="1"/>
  <c r="W1085"/>
  <c r="W1099" s="1"/>
  <c r="K1363"/>
  <c r="K1377" s="1"/>
  <c r="V1179"/>
  <c r="V1193" s="1"/>
  <c r="T1129"/>
  <c r="T1143" s="1"/>
  <c r="Z1412"/>
  <c r="Z1426" s="1"/>
  <c r="T1412"/>
  <c r="T1426" s="1"/>
  <c r="X1083"/>
  <c r="X1097" s="1"/>
  <c r="R1365"/>
  <c r="R1379" s="1"/>
  <c r="X1066"/>
  <c r="L1414"/>
  <c r="L1428" s="1"/>
  <c r="I1083"/>
  <c r="I1097" s="1"/>
  <c r="U1133"/>
  <c r="U1147" s="1"/>
  <c r="J1417"/>
  <c r="J1431" s="1"/>
  <c r="L1362"/>
  <c r="L1376" s="1"/>
  <c r="Z1462"/>
  <c r="Z1476" s="1"/>
  <c r="S1130"/>
  <c r="S1144" s="1"/>
  <c r="T1082"/>
  <c r="T1096" s="1"/>
  <c r="W1130"/>
  <c r="W1144" s="1"/>
  <c r="W1370"/>
  <c r="W1384" s="1"/>
  <c r="X1082"/>
  <c r="X1096" s="1"/>
  <c r="T1174"/>
  <c r="T1188" s="1"/>
  <c r="Y1082"/>
  <c r="Y1096" s="1"/>
  <c r="X1411"/>
  <c r="X1425" s="1"/>
  <c r="X1413"/>
  <c r="X1427" s="1"/>
  <c r="U1183"/>
  <c r="U1197" s="1"/>
  <c r="U1087"/>
  <c r="U1101" s="1"/>
  <c r="X1364"/>
  <c r="X1378" s="1"/>
  <c r="L1466"/>
  <c r="L1480" s="1"/>
  <c r="I1460"/>
  <c r="I1474" s="1"/>
  <c r="I1464"/>
  <c r="I1478" s="1"/>
  <c r="S1082"/>
  <c r="S1096" s="1"/>
  <c r="V1415"/>
  <c r="V1429" s="1"/>
  <c r="J1463"/>
  <c r="J1477" s="1"/>
  <c r="V1462"/>
  <c r="V1476" s="1"/>
  <c r="R1082"/>
  <c r="R1096" s="1"/>
  <c r="M1184"/>
  <c r="M1198" s="1"/>
  <c r="N1466"/>
  <c r="N1480" s="1"/>
  <c r="J1466"/>
  <c r="J1480" s="1"/>
  <c r="O1460"/>
  <c r="O1474" s="1"/>
  <c r="K1460"/>
  <c r="K1474" s="1"/>
  <c r="O1464"/>
  <c r="O1478" s="1"/>
  <c r="K1464"/>
  <c r="K1478" s="1"/>
  <c r="P1462"/>
  <c r="P1476" s="1"/>
  <c r="N1365"/>
  <c r="N1379" s="1"/>
  <c r="I1365"/>
  <c r="I1379" s="1"/>
  <c r="V1365"/>
  <c r="V1379" s="1"/>
  <c r="W1366"/>
  <c r="W1380" s="1"/>
  <c r="S1366"/>
  <c r="S1380" s="1"/>
  <c r="R1413"/>
  <c r="R1427" s="1"/>
  <c r="T1176"/>
  <c r="T1190" s="1"/>
  <c r="R1363"/>
  <c r="R1377" s="1"/>
  <c r="Y1161"/>
  <c r="Y1399" i="221"/>
  <c r="X1346"/>
  <c r="J1132" i="217"/>
  <c r="J1146" s="1"/>
  <c r="P1363"/>
  <c r="P1377" s="1"/>
  <c r="L1363"/>
  <c r="L1377" s="1"/>
  <c r="Z1082"/>
  <c r="Z1096" s="1"/>
  <c r="V1082"/>
  <c r="V1096" s="1"/>
  <c r="W1179"/>
  <c r="W1193" s="1"/>
  <c r="T1179"/>
  <c r="T1193" s="1"/>
  <c r="T1462"/>
  <c r="T1476" s="1"/>
  <c r="O1466"/>
  <c r="O1480" s="1"/>
  <c r="K1466"/>
  <c r="K1480" s="1"/>
  <c r="O1463"/>
  <c r="O1477" s="1"/>
  <c r="P1460"/>
  <c r="P1474" s="1"/>
  <c r="L1460"/>
  <c r="L1474" s="1"/>
  <c r="P1464"/>
  <c r="P1478" s="1"/>
  <c r="L1464"/>
  <c r="L1478" s="1"/>
  <c r="X1129"/>
  <c r="X1143" s="1"/>
  <c r="S1129"/>
  <c r="S1143" s="1"/>
  <c r="J1412"/>
  <c r="J1426" s="1"/>
  <c r="W1412"/>
  <c r="W1426" s="1"/>
  <c r="S1412"/>
  <c r="S1426" s="1"/>
  <c r="O1365"/>
  <c r="O1379" s="1"/>
  <c r="K1365"/>
  <c r="K1379" s="1"/>
  <c r="Y1083"/>
  <c r="Y1097" s="1"/>
  <c r="U1083"/>
  <c r="U1097" s="1"/>
  <c r="Z1365"/>
  <c r="Z1379" s="1"/>
  <c r="W1088"/>
  <c r="W1102" s="1"/>
  <c r="X1366"/>
  <c r="X1380" s="1"/>
  <c r="R1366"/>
  <c r="R1380" s="1"/>
  <c r="Y1069"/>
  <c r="J1084"/>
  <c r="J1098" s="1"/>
  <c r="K1130"/>
  <c r="K1144" s="1"/>
  <c r="L1461"/>
  <c r="L1475" s="1"/>
  <c r="U1178"/>
  <c r="U1192" s="1"/>
  <c r="V1367"/>
  <c r="V1381" s="1"/>
  <c r="P1129"/>
  <c r="P1143" s="1"/>
  <c r="S1462"/>
  <c r="S1476" s="1"/>
  <c r="U1180"/>
  <c r="U1194" s="1"/>
  <c r="N1086"/>
  <c r="M1362"/>
  <c r="M1376" s="1"/>
  <c r="M1363"/>
  <c r="M1377" s="1"/>
  <c r="W1082"/>
  <c r="W1096" s="1"/>
  <c r="W1363"/>
  <c r="W1377" s="1"/>
  <c r="X1175"/>
  <c r="X1189" s="1"/>
  <c r="X1179"/>
  <c r="X1193" s="1"/>
  <c r="P1466"/>
  <c r="P1480" s="1"/>
  <c r="M1460"/>
  <c r="M1474" s="1"/>
  <c r="M1464"/>
  <c r="M1478" s="1"/>
  <c r="Y1129"/>
  <c r="Y1143" s="1"/>
  <c r="N1412"/>
  <c r="N1426" s="1"/>
  <c r="X1412"/>
  <c r="X1426" s="1"/>
  <c r="T1130"/>
  <c r="T1144" s="1"/>
  <c r="P1365"/>
  <c r="P1379" s="1"/>
  <c r="Z1083"/>
  <c r="Z1097" s="1"/>
  <c r="V1083"/>
  <c r="V1097" s="1"/>
  <c r="Y1366"/>
  <c r="Y1380" s="1"/>
  <c r="X1067"/>
  <c r="X1162"/>
  <c r="J1411"/>
  <c r="J1425" s="1"/>
  <c r="N1362"/>
  <c r="N1376" s="1"/>
  <c r="R1462"/>
  <c r="R1476" s="1"/>
  <c r="N1131"/>
  <c r="N1145" s="1"/>
  <c r="N1414"/>
  <c r="N1428" s="1"/>
  <c r="Y1130"/>
  <c r="Y1144" s="1"/>
  <c r="Y1370"/>
  <c r="Y1384" s="1"/>
  <c r="X1163"/>
  <c r="R1180"/>
  <c r="R1194" s="1"/>
  <c r="Y1159"/>
  <c r="J1362"/>
  <c r="J1376" s="1"/>
  <c r="Y1180"/>
  <c r="Y1194" s="1"/>
  <c r="X1462"/>
  <c r="X1476" s="1"/>
  <c r="W1133"/>
  <c r="W1147" s="1"/>
  <c r="P1417"/>
  <c r="P1431" s="1"/>
  <c r="U1130"/>
  <c r="U1144" s="1"/>
  <c r="L1083"/>
  <c r="L1097" s="1"/>
  <c r="U1370"/>
  <c r="U1384" s="1"/>
  <c r="I1362"/>
  <c r="I1376" s="1"/>
  <c r="Y1462"/>
  <c r="Y1476" s="1"/>
  <c r="U1462"/>
  <c r="U1476" s="1"/>
  <c r="W1135"/>
  <c r="W1149" s="1"/>
  <c r="Z1130"/>
  <c r="Z1144" s="1"/>
  <c r="V1130"/>
  <c r="V1144" s="1"/>
  <c r="R1130"/>
  <c r="R1144" s="1"/>
  <c r="P1083"/>
  <c r="P1097" s="1"/>
  <c r="Z1370"/>
  <c r="Z1384" s="1"/>
  <c r="V1370"/>
  <c r="V1384" s="1"/>
  <c r="R1370"/>
  <c r="R1384" s="1"/>
  <c r="Y1115"/>
  <c r="Y1070" i="221"/>
  <c r="R1088" i="217"/>
  <c r="R1102" s="1"/>
  <c r="L1129"/>
  <c r="L1143" s="1"/>
  <c r="W1462"/>
  <c r="W1476" s="1"/>
  <c r="P1183"/>
  <c r="P1197" s="1"/>
  <c r="S1133"/>
  <c r="S1147" s="1"/>
  <c r="L1417"/>
  <c r="L1431" s="1"/>
  <c r="J1414"/>
  <c r="J1428" s="1"/>
  <c r="X1130"/>
  <c r="X1144" s="1"/>
  <c r="O1084"/>
  <c r="O1098" s="1"/>
  <c r="X1370"/>
  <c r="X1384" s="1"/>
  <c r="Y1168"/>
  <c r="Y1352"/>
  <c r="Z1174"/>
  <c r="Z1188" s="1"/>
  <c r="R1174"/>
  <c r="R1188" s="1"/>
  <c r="O1183"/>
  <c r="O1197" s="1"/>
  <c r="O1461"/>
  <c r="O1475" s="1"/>
  <c r="M1131"/>
  <c r="M1145" s="1"/>
  <c r="Z1133"/>
  <c r="Z1147" s="1"/>
  <c r="V1133"/>
  <c r="V1147" s="1"/>
  <c r="T1133"/>
  <c r="T1147" s="1"/>
  <c r="T1415"/>
  <c r="T1429" s="1"/>
  <c r="R1135"/>
  <c r="R1149" s="1"/>
  <c r="O1417"/>
  <c r="O1431" s="1"/>
  <c r="K1417"/>
  <c r="K1431" s="1"/>
  <c r="M1414"/>
  <c r="M1428" s="1"/>
  <c r="I1414"/>
  <c r="I1428" s="1"/>
  <c r="P1459"/>
  <c r="P1473" s="1"/>
  <c r="O1083"/>
  <c r="O1097" s="1"/>
  <c r="K1083"/>
  <c r="K1097" s="1"/>
  <c r="N1084"/>
  <c r="N1098" s="1"/>
  <c r="T1411"/>
  <c r="T1425" s="1"/>
  <c r="Y1184"/>
  <c r="Y1198" s="1"/>
  <c r="X1347" i="221"/>
  <c r="Y1450"/>
  <c r="Y1449"/>
  <c r="X1115"/>
  <c r="Y1120" i="217"/>
  <c r="Y1064"/>
  <c r="Y1121"/>
  <c r="X1348" i="221"/>
  <c r="Y1065"/>
  <c r="Y1073"/>
  <c r="U1417" i="217"/>
  <c r="U1431" s="1"/>
  <c r="W1466"/>
  <c r="W1480" s="1"/>
  <c r="W1459"/>
  <c r="W1473" s="1"/>
  <c r="U1086"/>
  <c r="Y1158" i="221"/>
  <c r="O1081" i="217"/>
  <c r="O1095" s="1"/>
  <c r="K1461"/>
  <c r="K1475" s="1"/>
  <c r="K1181"/>
  <c r="K1195" s="1"/>
  <c r="I1463"/>
  <c r="I1477" s="1"/>
  <c r="K1362"/>
  <c r="K1376" s="1"/>
  <c r="T1369"/>
  <c r="T1383" s="1"/>
  <c r="R1133"/>
  <c r="R1147" s="1"/>
  <c r="I1417"/>
  <c r="I1431" s="1"/>
  <c r="J1083"/>
  <c r="J1097" s="1"/>
  <c r="T987"/>
  <c r="Y1164" i="221"/>
  <c r="X1352"/>
  <c r="X1068" i="217"/>
  <c r="O1362"/>
  <c r="O1376" s="1"/>
  <c r="V1174"/>
  <c r="V1188" s="1"/>
  <c r="K1183"/>
  <c r="K1197" s="1"/>
  <c r="J1131"/>
  <c r="J1145" s="1"/>
  <c r="X1133"/>
  <c r="X1147" s="1"/>
  <c r="W1415"/>
  <c r="W1429" s="1"/>
  <c r="X1135"/>
  <c r="X1149" s="1"/>
  <c r="M1417"/>
  <c r="M1431" s="1"/>
  <c r="O1414"/>
  <c r="O1428" s="1"/>
  <c r="K1414"/>
  <c r="K1428" s="1"/>
  <c r="M1083"/>
  <c r="M1097" s="1"/>
  <c r="I1084"/>
  <c r="I1098" s="1"/>
  <c r="P1362"/>
  <c r="P1376" s="1"/>
  <c r="W1174"/>
  <c r="W1188" s="1"/>
  <c r="L1183"/>
  <c r="L1197" s="1"/>
  <c r="I1131"/>
  <c r="I1145" s="1"/>
  <c r="Y1133"/>
  <c r="Y1147" s="1"/>
  <c r="Z1415"/>
  <c r="Z1429" s="1"/>
  <c r="R1415"/>
  <c r="R1429" s="1"/>
  <c r="S1135"/>
  <c r="S1149" s="1"/>
  <c r="N1417"/>
  <c r="N1431" s="1"/>
  <c r="P1414"/>
  <c r="P1428" s="1"/>
  <c r="N1083"/>
  <c r="N1097" s="1"/>
  <c r="K1084"/>
  <c r="K1098" s="1"/>
  <c r="T1084"/>
  <c r="T1098" s="1"/>
  <c r="O1130"/>
  <c r="O1144" s="1"/>
  <c r="Y1178"/>
  <c r="Y1192" s="1"/>
  <c r="R1367"/>
  <c r="R1381" s="1"/>
  <c r="X1401"/>
  <c r="T1363"/>
  <c r="T1377" s="1"/>
  <c r="X1461"/>
  <c r="X1475" s="1"/>
  <c r="S1411"/>
  <c r="S1425" s="1"/>
  <c r="Y1117"/>
  <c r="I1181"/>
  <c r="I1195" s="1"/>
  <c r="J1081"/>
  <c r="J1095" s="1"/>
  <c r="Y1441" i="221"/>
  <c r="Y1400"/>
  <c r="S1176" i="217"/>
  <c r="S1190" s="1"/>
  <c r="L1463"/>
  <c r="L1477" s="1"/>
  <c r="O1179"/>
  <c r="O1193" s="1"/>
  <c r="X1401" i="221"/>
  <c r="Y1118"/>
  <c r="J1461" i="217"/>
  <c r="J1475" s="1"/>
  <c r="U1182"/>
  <c r="U1196" s="1"/>
  <c r="K1081"/>
  <c r="K1095" s="1"/>
  <c r="P1463"/>
  <c r="P1477" s="1"/>
  <c r="P1461"/>
  <c r="P1475" s="1"/>
  <c r="Y1088"/>
  <c r="Y1102" s="1"/>
  <c r="U1088"/>
  <c r="U1102" s="1"/>
  <c r="W1176"/>
  <c r="W1190" s="1"/>
  <c r="R1461"/>
  <c r="R1475" s="1"/>
  <c r="S1184"/>
  <c r="S1198" s="1"/>
  <c r="M1463"/>
  <c r="M1477" s="1"/>
  <c r="Y1165"/>
  <c r="S1417"/>
  <c r="S1431" s="1"/>
  <c r="Y1114"/>
  <c r="Z1088"/>
  <c r="Z1102" s="1"/>
  <c r="V1088"/>
  <c r="V1102" s="1"/>
  <c r="S1465"/>
  <c r="S1479" s="1"/>
  <c r="M1082"/>
  <c r="M1096" s="1"/>
  <c r="M1178"/>
  <c r="M1192" s="1"/>
  <c r="T1367"/>
  <c r="T1381" s="1"/>
  <c r="N1082"/>
  <c r="N1096" s="1"/>
  <c r="M1364"/>
  <c r="M1378" s="1"/>
  <c r="Z1178"/>
  <c r="Z1192" s="1"/>
  <c r="R1178"/>
  <c r="R1192" s="1"/>
  <c r="X1463"/>
  <c r="X1477" s="1"/>
  <c r="Y1465"/>
  <c r="Y1479" s="1"/>
  <c r="U1465"/>
  <c r="U1479" s="1"/>
  <c r="K1179"/>
  <c r="K1193" s="1"/>
  <c r="N1411"/>
  <c r="N1425" s="1"/>
  <c r="I1411"/>
  <c r="I1425" s="1"/>
  <c r="P1130"/>
  <c r="P1144" s="1"/>
  <c r="O1132"/>
  <c r="O1146" s="1"/>
  <c r="X1072"/>
  <c r="X1114" i="221"/>
  <c r="X1112" i="217"/>
  <c r="S1413"/>
  <c r="S1427" s="1"/>
  <c r="L1133"/>
  <c r="L1147" s="1"/>
  <c r="L1178"/>
  <c r="L1192" s="1"/>
  <c r="R1183"/>
  <c r="R1197" s="1"/>
  <c r="S1175"/>
  <c r="S1189" s="1"/>
  <c r="R1087"/>
  <c r="R1101" s="1"/>
  <c r="R1466"/>
  <c r="R1480" s="1"/>
  <c r="W1367"/>
  <c r="W1381" s="1"/>
  <c r="J1082"/>
  <c r="J1096" s="1"/>
  <c r="U1081"/>
  <c r="U1095" s="1"/>
  <c r="X1456"/>
  <c r="X1470" s="1"/>
  <c r="V1178"/>
  <c r="V1192" s="1"/>
  <c r="W1465"/>
  <c r="W1479" s="1"/>
  <c r="T1465"/>
  <c r="T1479" s="1"/>
  <c r="J1178"/>
  <c r="J1192" s="1"/>
  <c r="I1133"/>
  <c r="I1147" s="1"/>
  <c r="P1411"/>
  <c r="P1425" s="1"/>
  <c r="L1411"/>
  <c r="L1425" s="1"/>
  <c r="L1130"/>
  <c r="L1144" s="1"/>
  <c r="L1177"/>
  <c r="L1191" s="1"/>
  <c r="S1084"/>
  <c r="S1098" s="1"/>
  <c r="X1252"/>
  <c r="X1254"/>
  <c r="L1082"/>
  <c r="L1096" s="1"/>
  <c r="X1066" i="221"/>
  <c r="X1116"/>
  <c r="X1163"/>
  <c r="X1396"/>
  <c r="Y1120"/>
  <c r="X1403"/>
  <c r="Y1121"/>
  <c r="X1394"/>
  <c r="Y1443"/>
  <c r="Y1071" i="217"/>
  <c r="S1364"/>
  <c r="S1378" s="1"/>
  <c r="Z1367"/>
  <c r="Z1381" s="1"/>
  <c r="J1364"/>
  <c r="J1378" s="1"/>
  <c r="Y1081"/>
  <c r="Y1095" s="1"/>
  <c r="R1463"/>
  <c r="R1477" s="1"/>
  <c r="X1465"/>
  <c r="X1479" s="1"/>
  <c r="T1466"/>
  <c r="T1480" s="1"/>
  <c r="M1411"/>
  <c r="M1425" s="1"/>
  <c r="W1131"/>
  <c r="W1145" s="1"/>
  <c r="Z1182"/>
  <c r="Z1196" s="1"/>
  <c r="X1262"/>
  <c r="Z1414"/>
  <c r="Y1403" i="221"/>
  <c r="K1086" i="217"/>
  <c r="L1086"/>
  <c r="P1081"/>
  <c r="P1095" s="1"/>
  <c r="Y1364"/>
  <c r="Y1378" s="1"/>
  <c r="U1364"/>
  <c r="U1378" s="1"/>
  <c r="X1363"/>
  <c r="X1377" s="1"/>
  <c r="S1363"/>
  <c r="S1377" s="1"/>
  <c r="V1087"/>
  <c r="V1101" s="1"/>
  <c r="R1176"/>
  <c r="R1190" s="1"/>
  <c r="X1348"/>
  <c r="Y1461"/>
  <c r="Y1475" s="1"/>
  <c r="Z1180"/>
  <c r="Z1194" s="1"/>
  <c r="T1180"/>
  <c r="T1194" s="1"/>
  <c r="V1183"/>
  <c r="V1197" s="1"/>
  <c r="U1184"/>
  <c r="U1198" s="1"/>
  <c r="P1181"/>
  <c r="P1195" s="1"/>
  <c r="N1178"/>
  <c r="N1192" s="1"/>
  <c r="N1133"/>
  <c r="N1147" s="1"/>
  <c r="J1133"/>
  <c r="J1147" s="1"/>
  <c r="Y1413"/>
  <c r="Y1427" s="1"/>
  <c r="M1462"/>
  <c r="M1476" s="1"/>
  <c r="I1462"/>
  <c r="I1476" s="1"/>
  <c r="T1365"/>
  <c r="T1379" s="1"/>
  <c r="V1084"/>
  <c r="V1098" s="1"/>
  <c r="X1111"/>
  <c r="R1180" i="221"/>
  <c r="R1194" s="1"/>
  <c r="R1083"/>
  <c r="R1097" s="1"/>
  <c r="Y1355" i="217"/>
  <c r="X1445" i="221"/>
  <c r="X1394" i="217"/>
  <c r="Y1112"/>
  <c r="I1182"/>
  <c r="I1196" s="1"/>
  <c r="X1069" i="221"/>
  <c r="X1440" i="217"/>
  <c r="Y1160" i="221"/>
  <c r="Y1346"/>
  <c r="X1440"/>
  <c r="I1086" i="217"/>
  <c r="I1100" s="1"/>
  <c r="J1086"/>
  <c r="M1081"/>
  <c r="M1095" s="1"/>
  <c r="I1081"/>
  <c r="I1095" s="1"/>
  <c r="Z1364"/>
  <c r="Z1378" s="1"/>
  <c r="V1364"/>
  <c r="V1378" s="1"/>
  <c r="T1364"/>
  <c r="T1378" s="1"/>
  <c r="Y1363"/>
  <c r="Y1377" s="1"/>
  <c r="U1363"/>
  <c r="U1377" s="1"/>
  <c r="W1369"/>
  <c r="W1383" s="1"/>
  <c r="Y1087"/>
  <c r="Y1101" s="1"/>
  <c r="Z1175"/>
  <c r="Z1189" s="1"/>
  <c r="V1175"/>
  <c r="V1189" s="1"/>
  <c r="T1175"/>
  <c r="T1189" s="1"/>
  <c r="Y1176"/>
  <c r="Y1190" s="1"/>
  <c r="U1176"/>
  <c r="U1190" s="1"/>
  <c r="Z1461"/>
  <c r="Z1475" s="1"/>
  <c r="V1461"/>
  <c r="V1475" s="1"/>
  <c r="T1461"/>
  <c r="T1475" s="1"/>
  <c r="W1180"/>
  <c r="W1194" s="1"/>
  <c r="S1180"/>
  <c r="S1194" s="1"/>
  <c r="S1181"/>
  <c r="S1195" s="1"/>
  <c r="Y1183"/>
  <c r="Y1197" s="1"/>
  <c r="X1184"/>
  <c r="X1198" s="1"/>
  <c r="O1184"/>
  <c r="O1198" s="1"/>
  <c r="K1184"/>
  <c r="K1198" s="1"/>
  <c r="K1465"/>
  <c r="K1479" s="1"/>
  <c r="M1181"/>
  <c r="M1195" s="1"/>
  <c r="J1181"/>
  <c r="J1195" s="1"/>
  <c r="O1178"/>
  <c r="O1192" s="1"/>
  <c r="K1178"/>
  <c r="K1192" s="1"/>
  <c r="K1182"/>
  <c r="K1196" s="1"/>
  <c r="O1133"/>
  <c r="O1147" s="1"/>
  <c r="K1133"/>
  <c r="K1147" s="1"/>
  <c r="I1134"/>
  <c r="I1148" s="1"/>
  <c r="Z1411"/>
  <c r="Z1425" s="1"/>
  <c r="V1411"/>
  <c r="V1425" s="1"/>
  <c r="R1411"/>
  <c r="R1425" s="1"/>
  <c r="X1417"/>
  <c r="X1431" s="1"/>
  <c r="P1412"/>
  <c r="P1426" s="1"/>
  <c r="L1412"/>
  <c r="L1426" s="1"/>
  <c r="Z1413"/>
  <c r="Z1427" s="1"/>
  <c r="V1413"/>
  <c r="V1427" s="1"/>
  <c r="T1413"/>
  <c r="T1427" s="1"/>
  <c r="P1177"/>
  <c r="P1191" s="1"/>
  <c r="N1462"/>
  <c r="N1476" s="1"/>
  <c r="J1462"/>
  <c r="J1476" s="1"/>
  <c r="R1182"/>
  <c r="R1196" s="1"/>
  <c r="X1365"/>
  <c r="X1379" s="1"/>
  <c r="S1365"/>
  <c r="S1379" s="1"/>
  <c r="W1084"/>
  <c r="W1098" s="1"/>
  <c r="T1414"/>
  <c r="T1417"/>
  <c r="T1431" s="1"/>
  <c r="S1183"/>
  <c r="S1197" s="1"/>
  <c r="S1087"/>
  <c r="S1101" s="1"/>
  <c r="X1161"/>
  <c r="X1065"/>
  <c r="Y1395" i="221"/>
  <c r="X1117"/>
  <c r="X1349"/>
  <c r="X1402" i="217"/>
  <c r="Y1119"/>
  <c r="X1350" i="221"/>
  <c r="Y1347"/>
  <c r="Y1397"/>
  <c r="X1393"/>
  <c r="U1084" i="217"/>
  <c r="U1098" s="1"/>
  <c r="J1130"/>
  <c r="J1144" s="1"/>
  <c r="T1184"/>
  <c r="T1198" s="1"/>
  <c r="S1178"/>
  <c r="S1192" s="1"/>
  <c r="U1367"/>
  <c r="U1381" s="1"/>
  <c r="Y1354" i="221"/>
  <c r="Y1163"/>
  <c r="X1442"/>
  <c r="X1403" i="217"/>
  <c r="X1112" i="221"/>
  <c r="Y1068"/>
  <c r="Y1162"/>
  <c r="L1081" i="217"/>
  <c r="L1095" s="1"/>
  <c r="Y1175"/>
  <c r="Y1189" s="1"/>
  <c r="U1175"/>
  <c r="U1189" s="1"/>
  <c r="X1176"/>
  <c r="X1190" s="1"/>
  <c r="U1461"/>
  <c r="U1475" s="1"/>
  <c r="V1180"/>
  <c r="V1194" s="1"/>
  <c r="N1184"/>
  <c r="N1198" s="1"/>
  <c r="J1184"/>
  <c r="J1198" s="1"/>
  <c r="L1181"/>
  <c r="L1195" s="1"/>
  <c r="I1178"/>
  <c r="I1192" s="1"/>
  <c r="Y1411"/>
  <c r="Y1425" s="1"/>
  <c r="U1411"/>
  <c r="U1425" s="1"/>
  <c r="O1412"/>
  <c r="O1426" s="1"/>
  <c r="K1412"/>
  <c r="K1426" s="1"/>
  <c r="U1413"/>
  <c r="U1427" s="1"/>
  <c r="W1365"/>
  <c r="W1379" s="1"/>
  <c r="X1119" i="221"/>
  <c r="Y1167"/>
  <c r="X1354" i="217"/>
  <c r="R1459"/>
  <c r="R1473" s="1"/>
  <c r="V1086"/>
  <c r="X1111" i="221"/>
  <c r="T1086" i="217"/>
  <c r="O1086"/>
  <c r="N1081"/>
  <c r="N1095" s="1"/>
  <c r="W1364"/>
  <c r="W1378" s="1"/>
  <c r="Z1363"/>
  <c r="Z1377" s="1"/>
  <c r="V1363"/>
  <c r="V1377" s="1"/>
  <c r="Z1087"/>
  <c r="Z1101" s="1"/>
  <c r="R1456"/>
  <c r="R1470" s="1"/>
  <c r="W1175"/>
  <c r="W1189" s="1"/>
  <c r="Z1176"/>
  <c r="Z1190" s="1"/>
  <c r="V1176"/>
  <c r="V1190" s="1"/>
  <c r="T1459"/>
  <c r="T1473" s="1"/>
  <c r="W1461"/>
  <c r="W1475" s="1"/>
  <c r="X1180"/>
  <c r="X1194" s="1"/>
  <c r="W1181"/>
  <c r="W1195" s="1"/>
  <c r="Z1183"/>
  <c r="Z1197" s="1"/>
  <c r="P1184"/>
  <c r="P1198" s="1"/>
  <c r="O1465"/>
  <c r="O1479" s="1"/>
  <c r="N1181"/>
  <c r="N1195" s="1"/>
  <c r="P1178"/>
  <c r="P1192" s="1"/>
  <c r="O1182"/>
  <c r="O1196" s="1"/>
  <c r="P1133"/>
  <c r="P1147" s="1"/>
  <c r="N1134"/>
  <c r="N1148" s="1"/>
  <c r="W1411"/>
  <c r="W1425" s="1"/>
  <c r="K1132"/>
  <c r="K1146" s="1"/>
  <c r="M1412"/>
  <c r="M1426" s="1"/>
  <c r="S1131"/>
  <c r="S1145" s="1"/>
  <c r="W1413"/>
  <c r="W1427" s="1"/>
  <c r="L1459"/>
  <c r="L1473" s="1"/>
  <c r="O1462"/>
  <c r="O1476" s="1"/>
  <c r="V1182"/>
  <c r="V1196" s="1"/>
  <c r="Y1365"/>
  <c r="Y1379" s="1"/>
  <c r="Z1084"/>
  <c r="Z1098" s="1"/>
  <c r="Y1398" i="221"/>
  <c r="Y1396"/>
  <c r="Y1066"/>
  <c r="Y1446"/>
  <c r="X1447"/>
  <c r="Y1440" i="217"/>
  <c r="X1398" i="221"/>
  <c r="X1351" i="217"/>
  <c r="Y1115" i="221"/>
  <c r="I1137" i="217"/>
  <c r="I1151" s="1"/>
  <c r="J1137"/>
  <c r="J1151" s="1"/>
  <c r="K1137"/>
  <c r="K1151" s="1"/>
  <c r="L1137"/>
  <c r="L1151" s="1"/>
  <c r="M1137"/>
  <c r="M1151" s="1"/>
  <c r="N1137"/>
  <c r="N1151" s="1"/>
  <c r="O1137"/>
  <c r="O1151" s="1"/>
  <c r="P1137"/>
  <c r="P1151" s="1"/>
  <c r="I1127"/>
  <c r="I1141" s="1"/>
  <c r="J1127"/>
  <c r="J1141" s="1"/>
  <c r="K1127"/>
  <c r="K1141" s="1"/>
  <c r="L1127"/>
  <c r="L1141" s="1"/>
  <c r="M1127"/>
  <c r="M1141" s="1"/>
  <c r="N1127"/>
  <c r="N1141" s="1"/>
  <c r="O1127"/>
  <c r="O1141" s="1"/>
  <c r="P1127"/>
  <c r="P1141" s="1"/>
  <c r="O1459" i="221"/>
  <c r="O1473" s="1"/>
  <c r="J1459"/>
  <c r="J1473" s="1"/>
  <c r="N1459"/>
  <c r="N1473" s="1"/>
  <c r="P1459"/>
  <c r="P1473" s="1"/>
  <c r="L1459"/>
  <c r="L1473" s="1"/>
  <c r="I1459"/>
  <c r="I1473" s="1"/>
  <c r="M1459"/>
  <c r="M1473" s="1"/>
  <c r="K1459"/>
  <c r="K1473" s="1"/>
  <c r="I1365"/>
  <c r="I1379" s="1"/>
  <c r="M1365"/>
  <c r="M1379" s="1"/>
  <c r="O1365"/>
  <c r="O1379" s="1"/>
  <c r="L1365"/>
  <c r="L1379" s="1"/>
  <c r="P1365"/>
  <c r="P1379" s="1"/>
  <c r="K1365"/>
  <c r="K1379" s="1"/>
  <c r="N1365"/>
  <c r="N1379" s="1"/>
  <c r="J1365"/>
  <c r="J1379" s="1"/>
  <c r="R1129"/>
  <c r="R1143" s="1"/>
  <c r="S1129"/>
  <c r="S1143" s="1"/>
  <c r="T1129"/>
  <c r="T1143" s="1"/>
  <c r="U1129"/>
  <c r="U1143" s="1"/>
  <c r="V1129"/>
  <c r="V1143" s="1"/>
  <c r="W1129"/>
  <c r="W1143" s="1"/>
  <c r="X1129"/>
  <c r="X1143" s="1"/>
  <c r="Y1129"/>
  <c r="Y1143" s="1"/>
  <c r="Z1129"/>
  <c r="Z1143" s="1"/>
  <c r="J1418" i="217"/>
  <c r="J1432" s="1"/>
  <c r="I1418"/>
  <c r="I1432" s="1"/>
  <c r="K1418"/>
  <c r="K1432" s="1"/>
  <c r="L1418"/>
  <c r="L1432" s="1"/>
  <c r="M1418"/>
  <c r="M1432" s="1"/>
  <c r="N1418"/>
  <c r="N1432" s="1"/>
  <c r="O1418"/>
  <c r="O1432" s="1"/>
  <c r="P1418"/>
  <c r="P1432" s="1"/>
  <c r="L1366" i="221"/>
  <c r="L1380" s="1"/>
  <c r="J1366"/>
  <c r="J1380" s="1"/>
  <c r="P1366"/>
  <c r="P1380" s="1"/>
  <c r="K1366"/>
  <c r="K1380" s="1"/>
  <c r="N1366"/>
  <c r="N1380" s="1"/>
  <c r="I1366"/>
  <c r="I1380" s="1"/>
  <c r="O1366"/>
  <c r="O1380" s="1"/>
  <c r="M1366"/>
  <c r="M1380" s="1"/>
  <c r="R1363"/>
  <c r="R1377" s="1"/>
  <c r="S1363"/>
  <c r="S1377" s="1"/>
  <c r="T1363"/>
  <c r="T1377" s="1"/>
  <c r="U1363"/>
  <c r="U1377" s="1"/>
  <c r="V1363"/>
  <c r="V1377" s="1"/>
  <c r="W1363"/>
  <c r="W1377" s="1"/>
  <c r="X1363"/>
  <c r="X1377" s="1"/>
  <c r="Y1363"/>
  <c r="Y1377" s="1"/>
  <c r="Z1363"/>
  <c r="Z1377" s="1"/>
  <c r="I1416"/>
  <c r="I1430" s="1"/>
  <c r="M1416"/>
  <c r="M1430" s="1"/>
  <c r="P1416"/>
  <c r="P1430" s="1"/>
  <c r="K1416"/>
  <c r="K1430" s="1"/>
  <c r="O1416"/>
  <c r="O1430" s="1"/>
  <c r="L1416"/>
  <c r="L1430" s="1"/>
  <c r="N1416"/>
  <c r="N1430" s="1"/>
  <c r="J1416"/>
  <c r="J1430" s="1"/>
  <c r="R1463"/>
  <c r="R1477" s="1"/>
  <c r="S1463"/>
  <c r="S1477" s="1"/>
  <c r="T1463"/>
  <c r="T1477" s="1"/>
  <c r="U1463"/>
  <c r="U1477" s="1"/>
  <c r="V1463"/>
  <c r="V1477" s="1"/>
  <c r="W1463"/>
  <c r="W1477" s="1"/>
  <c r="X1463"/>
  <c r="X1477" s="1"/>
  <c r="Y1463"/>
  <c r="Y1477" s="1"/>
  <c r="Z1463"/>
  <c r="Z1477" s="1"/>
  <c r="R1466"/>
  <c r="R1480" s="1"/>
  <c r="T1466"/>
  <c r="T1480" s="1"/>
  <c r="S1466"/>
  <c r="S1480" s="1"/>
  <c r="U1466"/>
  <c r="U1480" s="1"/>
  <c r="V1466"/>
  <c r="V1480" s="1"/>
  <c r="W1466"/>
  <c r="W1480" s="1"/>
  <c r="X1466"/>
  <c r="X1480" s="1"/>
  <c r="Y1466"/>
  <c r="Y1480" s="1"/>
  <c r="Z1466"/>
  <c r="Z1480" s="1"/>
  <c r="I1460"/>
  <c r="I1474" s="1"/>
  <c r="M1460"/>
  <c r="M1474" s="1"/>
  <c r="P1460"/>
  <c r="P1474" s="1"/>
  <c r="K1460"/>
  <c r="K1474" s="1"/>
  <c r="L1460"/>
  <c r="L1474" s="1"/>
  <c r="O1460"/>
  <c r="O1474" s="1"/>
  <c r="J1460"/>
  <c r="J1474" s="1"/>
  <c r="N1460"/>
  <c r="N1474" s="1"/>
  <c r="T1137" i="217"/>
  <c r="T1151" s="1"/>
  <c r="U1137"/>
  <c r="U1151" s="1"/>
  <c r="R1137"/>
  <c r="R1151" s="1"/>
  <c r="S1137"/>
  <c r="S1151" s="1"/>
  <c r="V1137"/>
  <c r="V1151" s="1"/>
  <c r="W1137"/>
  <c r="W1151" s="1"/>
  <c r="X1137"/>
  <c r="X1151" s="1"/>
  <c r="Y1137"/>
  <c r="Y1151" s="1"/>
  <c r="Z1137"/>
  <c r="Z1151" s="1"/>
  <c r="R1415" i="221"/>
  <c r="R1429" s="1"/>
  <c r="S1415"/>
  <c r="S1429" s="1"/>
  <c r="T1415"/>
  <c r="T1429" s="1"/>
  <c r="U1415"/>
  <c r="U1429" s="1"/>
  <c r="V1415"/>
  <c r="V1429" s="1"/>
  <c r="W1415"/>
  <c r="W1429" s="1"/>
  <c r="X1415"/>
  <c r="X1429" s="1"/>
  <c r="Y1415"/>
  <c r="Y1429" s="1"/>
  <c r="Z1415"/>
  <c r="Z1429" s="1"/>
  <c r="R1081"/>
  <c r="R1095" s="1"/>
  <c r="T1081"/>
  <c r="T1095" s="1"/>
  <c r="S1081"/>
  <c r="S1095" s="1"/>
  <c r="U1081"/>
  <c r="U1095" s="1"/>
  <c r="V1081"/>
  <c r="V1095" s="1"/>
  <c r="W1081"/>
  <c r="W1095" s="1"/>
  <c r="X1081"/>
  <c r="X1095" s="1"/>
  <c r="Y1081"/>
  <c r="Y1095" s="1"/>
  <c r="Z1081"/>
  <c r="Z1095" s="1"/>
  <c r="I1370" i="217"/>
  <c r="I1384" s="1"/>
  <c r="J1370"/>
  <c r="J1384" s="1"/>
  <c r="K1370"/>
  <c r="K1384" s="1"/>
  <c r="L1370"/>
  <c r="L1384" s="1"/>
  <c r="M1370"/>
  <c r="M1384" s="1"/>
  <c r="N1370"/>
  <c r="N1384" s="1"/>
  <c r="O1370"/>
  <c r="O1384" s="1"/>
  <c r="P1370"/>
  <c r="P1384" s="1"/>
  <c r="L1129" i="221"/>
  <c r="L1143" s="1"/>
  <c r="P1129"/>
  <c r="P1143" s="1"/>
  <c r="J1129"/>
  <c r="J1143" s="1"/>
  <c r="O1129"/>
  <c r="O1143" s="1"/>
  <c r="K1129"/>
  <c r="K1143" s="1"/>
  <c r="N1129"/>
  <c r="N1143" s="1"/>
  <c r="M1129"/>
  <c r="M1143" s="1"/>
  <c r="I1129"/>
  <c r="I1143" s="1"/>
  <c r="K1409"/>
  <c r="K1423" s="1"/>
  <c r="I1409"/>
  <c r="I1423" s="1"/>
  <c r="O1409"/>
  <c r="O1423" s="1"/>
  <c r="J1409"/>
  <c r="J1423" s="1"/>
  <c r="N1409"/>
  <c r="N1423" s="1"/>
  <c r="P1409"/>
  <c r="P1423" s="1"/>
  <c r="M1409"/>
  <c r="M1423" s="1"/>
  <c r="L1409"/>
  <c r="L1423" s="1"/>
  <c r="R1089"/>
  <c r="R1103" s="1"/>
  <c r="T1089"/>
  <c r="T1103" s="1"/>
  <c r="S1089"/>
  <c r="S1103" s="1"/>
  <c r="U1089"/>
  <c r="U1103" s="1"/>
  <c r="V1089"/>
  <c r="V1103" s="1"/>
  <c r="W1089"/>
  <c r="W1103" s="1"/>
  <c r="X1089"/>
  <c r="X1103" s="1"/>
  <c r="Y1089"/>
  <c r="Y1103" s="1"/>
  <c r="Z1089"/>
  <c r="Z1103" s="1"/>
  <c r="R1367"/>
  <c r="R1381" s="1"/>
  <c r="T1367"/>
  <c r="T1381" s="1"/>
  <c r="S1367"/>
  <c r="S1381" s="1"/>
  <c r="U1367"/>
  <c r="U1381" s="1"/>
  <c r="V1367"/>
  <c r="V1381" s="1"/>
  <c r="W1367"/>
  <c r="W1381" s="1"/>
  <c r="X1367"/>
  <c r="X1381" s="1"/>
  <c r="Y1367"/>
  <c r="Y1381" s="1"/>
  <c r="Z1367"/>
  <c r="Z1381" s="1"/>
  <c r="S1080"/>
  <c r="S1094" s="1"/>
  <c r="R1080"/>
  <c r="R1094" s="1"/>
  <c r="T1080"/>
  <c r="T1094" s="1"/>
  <c r="U1080"/>
  <c r="U1094" s="1"/>
  <c r="V1080"/>
  <c r="V1094" s="1"/>
  <c r="W1080"/>
  <c r="W1094" s="1"/>
  <c r="X1080"/>
  <c r="X1094" s="1"/>
  <c r="Y1080"/>
  <c r="Y1094" s="1"/>
  <c r="Z1080"/>
  <c r="Z1094" s="1"/>
  <c r="J1136"/>
  <c r="J1150" s="1"/>
  <c r="N1136"/>
  <c r="N1150" s="1"/>
  <c r="L1136"/>
  <c r="L1150" s="1"/>
  <c r="O1136"/>
  <c r="O1150" s="1"/>
  <c r="I1136"/>
  <c r="I1150" s="1"/>
  <c r="M1136"/>
  <c r="M1150" s="1"/>
  <c r="P1136"/>
  <c r="P1150" s="1"/>
  <c r="K1136"/>
  <c r="K1150" s="1"/>
  <c r="R1418"/>
  <c r="R1432" s="1"/>
  <c r="S1418"/>
  <c r="S1432" s="1"/>
  <c r="T1418"/>
  <c r="T1432" s="1"/>
  <c r="U1418"/>
  <c r="U1432" s="1"/>
  <c r="V1418"/>
  <c r="V1432" s="1"/>
  <c r="W1418"/>
  <c r="W1432" s="1"/>
  <c r="X1418"/>
  <c r="X1432" s="1"/>
  <c r="Y1418"/>
  <c r="Y1432" s="1"/>
  <c r="Z1418"/>
  <c r="Z1432" s="1"/>
  <c r="R1456"/>
  <c r="R1470" s="1"/>
  <c r="S1456"/>
  <c r="S1470" s="1"/>
  <c r="T1456"/>
  <c r="T1470" s="1"/>
  <c r="U1456"/>
  <c r="U1470" s="1"/>
  <c r="V1456"/>
  <c r="V1470" s="1"/>
  <c r="W1456"/>
  <c r="W1470" s="1"/>
  <c r="X1456"/>
  <c r="X1470" s="1"/>
  <c r="Y1456"/>
  <c r="Y1470" s="1"/>
  <c r="Z1456"/>
  <c r="Z1470" s="1"/>
  <c r="T1177"/>
  <c r="T1191" s="1"/>
  <c r="S1177"/>
  <c r="S1191" s="1"/>
  <c r="R1177"/>
  <c r="R1191" s="1"/>
  <c r="U1177"/>
  <c r="U1191" s="1"/>
  <c r="V1177"/>
  <c r="V1191" s="1"/>
  <c r="W1177"/>
  <c r="W1191" s="1"/>
  <c r="X1177"/>
  <c r="X1191" s="1"/>
  <c r="Y1177"/>
  <c r="Y1191" s="1"/>
  <c r="Z1177"/>
  <c r="Z1191" s="1"/>
  <c r="R1134" i="217"/>
  <c r="R1148" s="1"/>
  <c r="U1134"/>
  <c r="U1148" s="1"/>
  <c r="V1134"/>
  <c r="V1148" s="1"/>
  <c r="S1134"/>
  <c r="S1148" s="1"/>
  <c r="T1134"/>
  <c r="T1148" s="1"/>
  <c r="W1134"/>
  <c r="W1148" s="1"/>
  <c r="X1134"/>
  <c r="X1148" s="1"/>
  <c r="Y1134"/>
  <c r="Y1148" s="1"/>
  <c r="Z1134"/>
  <c r="Z1148" s="1"/>
  <c r="I1082" i="221"/>
  <c r="I1096" s="1"/>
  <c r="M1082"/>
  <c r="M1096" s="1"/>
  <c r="L1082"/>
  <c r="L1096" s="1"/>
  <c r="O1082"/>
  <c r="O1096" s="1"/>
  <c r="K1082"/>
  <c r="K1096" s="1"/>
  <c r="N1082"/>
  <c r="N1096" s="1"/>
  <c r="P1082"/>
  <c r="P1096" s="1"/>
  <c r="J1082"/>
  <c r="J1096" s="1"/>
  <c r="S1128" i="217"/>
  <c r="S1142" s="1"/>
  <c r="V1128"/>
  <c r="V1142" s="1"/>
  <c r="R1128"/>
  <c r="R1142" s="1"/>
  <c r="T1128"/>
  <c r="T1142" s="1"/>
  <c r="U1128"/>
  <c r="U1142" s="1"/>
  <c r="W1128"/>
  <c r="W1142" s="1"/>
  <c r="X1128"/>
  <c r="X1142" s="1"/>
  <c r="Y1128"/>
  <c r="Y1142" s="1"/>
  <c r="Z1128"/>
  <c r="Z1142" s="1"/>
  <c r="S1362"/>
  <c r="S1376" s="1"/>
  <c r="U1362"/>
  <c r="U1376" s="1"/>
  <c r="V1362"/>
  <c r="V1376" s="1"/>
  <c r="R1362"/>
  <c r="R1376" s="1"/>
  <c r="T1362"/>
  <c r="T1376" s="1"/>
  <c r="W1362"/>
  <c r="W1376" s="1"/>
  <c r="X1362"/>
  <c r="X1376" s="1"/>
  <c r="Y1362"/>
  <c r="Y1376" s="1"/>
  <c r="Z1362"/>
  <c r="Z1376" s="1"/>
  <c r="O1132" i="221"/>
  <c r="O1146" s="1"/>
  <c r="L1132"/>
  <c r="L1146" s="1"/>
  <c r="J1132"/>
  <c r="J1146" s="1"/>
  <c r="K1132"/>
  <c r="K1146" s="1"/>
  <c r="P1132"/>
  <c r="P1146" s="1"/>
  <c r="N1132"/>
  <c r="N1146" s="1"/>
  <c r="M1132"/>
  <c r="M1146" s="1"/>
  <c r="I1132"/>
  <c r="I1146" s="1"/>
  <c r="O1179"/>
  <c r="O1193" s="1"/>
  <c r="I1179"/>
  <c r="I1193" s="1"/>
  <c r="M1179"/>
  <c r="M1193" s="1"/>
  <c r="K1179"/>
  <c r="K1193" s="1"/>
  <c r="L1179"/>
  <c r="L1193" s="1"/>
  <c r="J1179"/>
  <c r="J1193" s="1"/>
  <c r="N1179"/>
  <c r="N1193" s="1"/>
  <c r="P1179"/>
  <c r="P1193" s="1"/>
  <c r="O1412"/>
  <c r="O1426" s="1"/>
  <c r="K1412"/>
  <c r="K1426" s="1"/>
  <c r="I1412"/>
  <c r="I1426" s="1"/>
  <c r="M1412"/>
  <c r="M1426" s="1"/>
  <c r="J1412"/>
  <c r="J1426" s="1"/>
  <c r="N1412"/>
  <c r="N1426" s="1"/>
  <c r="P1412"/>
  <c r="P1426" s="1"/>
  <c r="L1412"/>
  <c r="L1426" s="1"/>
  <c r="J1128"/>
  <c r="J1142" s="1"/>
  <c r="N1128"/>
  <c r="N1142" s="1"/>
  <c r="I1128"/>
  <c r="I1142" s="1"/>
  <c r="M1128"/>
  <c r="M1142" s="1"/>
  <c r="L1128"/>
  <c r="L1142" s="1"/>
  <c r="P1128"/>
  <c r="P1142" s="1"/>
  <c r="O1128"/>
  <c r="O1142" s="1"/>
  <c r="K1128"/>
  <c r="K1142" s="1"/>
  <c r="K1175"/>
  <c r="K1189" s="1"/>
  <c r="M1175"/>
  <c r="M1189" s="1"/>
  <c r="J1175"/>
  <c r="J1189" s="1"/>
  <c r="N1175"/>
  <c r="N1189" s="1"/>
  <c r="P1175"/>
  <c r="P1189" s="1"/>
  <c r="O1175"/>
  <c r="O1189" s="1"/>
  <c r="I1175"/>
  <c r="I1189" s="1"/>
  <c r="L1175"/>
  <c r="L1189" s="1"/>
  <c r="S1084"/>
  <c r="S1098" s="1"/>
  <c r="R1084"/>
  <c r="R1098" s="1"/>
  <c r="T1084"/>
  <c r="T1098" s="1"/>
  <c r="U1084"/>
  <c r="U1098" s="1"/>
  <c r="V1084"/>
  <c r="V1098" s="1"/>
  <c r="W1084"/>
  <c r="W1098" s="1"/>
  <c r="X1084"/>
  <c r="X1098" s="1"/>
  <c r="Y1084"/>
  <c r="Y1098" s="1"/>
  <c r="Z1084"/>
  <c r="Z1098" s="1"/>
  <c r="I1410"/>
  <c r="I1424" s="1"/>
  <c r="M1410"/>
  <c r="M1424" s="1"/>
  <c r="K1410"/>
  <c r="K1424" s="1"/>
  <c r="L1410"/>
  <c r="L1424" s="1"/>
  <c r="P1410"/>
  <c r="P1424" s="1"/>
  <c r="J1410"/>
  <c r="J1424" s="1"/>
  <c r="O1410"/>
  <c r="O1424" s="1"/>
  <c r="N1410"/>
  <c r="N1424" s="1"/>
  <c r="S1175"/>
  <c r="S1189" s="1"/>
  <c r="R1175"/>
  <c r="R1189" s="1"/>
  <c r="T1175"/>
  <c r="T1189" s="1"/>
  <c r="U1175"/>
  <c r="U1189" s="1"/>
  <c r="V1175"/>
  <c r="V1189" s="1"/>
  <c r="W1175"/>
  <c r="W1189" s="1"/>
  <c r="X1175"/>
  <c r="X1189" s="1"/>
  <c r="Y1175"/>
  <c r="Y1189" s="1"/>
  <c r="Z1175"/>
  <c r="Z1189" s="1"/>
  <c r="S1417"/>
  <c r="S1431" s="1"/>
  <c r="R1417"/>
  <c r="R1431" s="1"/>
  <c r="T1417"/>
  <c r="T1431" s="1"/>
  <c r="U1417"/>
  <c r="U1431" s="1"/>
  <c r="V1417"/>
  <c r="V1431" s="1"/>
  <c r="W1417"/>
  <c r="W1431" s="1"/>
  <c r="X1417"/>
  <c r="X1431" s="1"/>
  <c r="Y1417"/>
  <c r="Y1431" s="1"/>
  <c r="Z1417"/>
  <c r="Z1431" s="1"/>
  <c r="S1459"/>
  <c r="S1473" s="1"/>
  <c r="T1459"/>
  <c r="T1473" s="1"/>
  <c r="R1459"/>
  <c r="R1473" s="1"/>
  <c r="U1459"/>
  <c r="U1473" s="1"/>
  <c r="V1459"/>
  <c r="V1473" s="1"/>
  <c r="W1459"/>
  <c r="W1473" s="1"/>
  <c r="X1459"/>
  <c r="X1473" s="1"/>
  <c r="Y1459"/>
  <c r="Y1473" s="1"/>
  <c r="Z1459"/>
  <c r="Z1473" s="1"/>
  <c r="X1444" i="217"/>
  <c r="X1120"/>
  <c r="Y1349" i="221"/>
  <c r="X1069" i="217"/>
  <c r="Y1448" i="221"/>
  <c r="X1158" i="217"/>
  <c r="Y1067" i="221"/>
  <c r="Y1118" i="217"/>
  <c r="X1448" i="221"/>
  <c r="X1442" i="217"/>
  <c r="X1067" i="221"/>
  <c r="X1160" i="217"/>
  <c r="Y1166" i="221"/>
  <c r="Y1071"/>
  <c r="Y1350" i="217"/>
  <c r="X1115"/>
  <c r="Y1158"/>
  <c r="X1355" i="221"/>
  <c r="Y1352"/>
  <c r="X1159" i="217"/>
  <c r="Y1165" i="221"/>
  <c r="Y1403" i="217"/>
  <c r="X1065" i="221"/>
  <c r="Y1168"/>
  <c r="Y1348"/>
  <c r="X1068"/>
  <c r="Y1073" i="217"/>
  <c r="X1118" i="221"/>
  <c r="X1161"/>
  <c r="X1446"/>
  <c r="R1136"/>
  <c r="R1150" s="1"/>
  <c r="R1080" i="217"/>
  <c r="R1094" s="1"/>
  <c r="S1080"/>
  <c r="S1094" s="1"/>
  <c r="U1080"/>
  <c r="U1094" s="1"/>
  <c r="T1080"/>
  <c r="T1094" s="1"/>
  <c r="V1080"/>
  <c r="V1094" s="1"/>
  <c r="W1080"/>
  <c r="W1094" s="1"/>
  <c r="X1080"/>
  <c r="X1094" s="1"/>
  <c r="Y1080"/>
  <c r="Y1094" s="1"/>
  <c r="Z1080"/>
  <c r="Z1094" s="1"/>
  <c r="R1412" i="221"/>
  <c r="R1426" s="1"/>
  <c r="S1412"/>
  <c r="S1426" s="1"/>
  <c r="T1412"/>
  <c r="T1426" s="1"/>
  <c r="U1412"/>
  <c r="U1426" s="1"/>
  <c r="V1412"/>
  <c r="V1426" s="1"/>
  <c r="W1412"/>
  <c r="W1426" s="1"/>
  <c r="X1412"/>
  <c r="X1426" s="1"/>
  <c r="Y1412"/>
  <c r="Y1426" s="1"/>
  <c r="Z1412"/>
  <c r="Z1426" s="1"/>
  <c r="S1365"/>
  <c r="S1379" s="1"/>
  <c r="R1365"/>
  <c r="R1379" s="1"/>
  <c r="T1365"/>
  <c r="T1379" s="1"/>
  <c r="U1365"/>
  <c r="U1379" s="1"/>
  <c r="V1365"/>
  <c r="V1379" s="1"/>
  <c r="W1365"/>
  <c r="W1379" s="1"/>
  <c r="X1365"/>
  <c r="X1379" s="1"/>
  <c r="Y1365"/>
  <c r="Y1379" s="1"/>
  <c r="Z1365"/>
  <c r="Z1379" s="1"/>
  <c r="R1411"/>
  <c r="R1425" s="1"/>
  <c r="S1411"/>
  <c r="S1425" s="1"/>
  <c r="T1411"/>
  <c r="T1425" s="1"/>
  <c r="U1411"/>
  <c r="U1425" s="1"/>
  <c r="V1411"/>
  <c r="V1425" s="1"/>
  <c r="W1411"/>
  <c r="W1425" s="1"/>
  <c r="X1411"/>
  <c r="X1425" s="1"/>
  <c r="Y1411"/>
  <c r="Y1425" s="1"/>
  <c r="Z1411"/>
  <c r="Z1425" s="1"/>
  <c r="I1085" i="217"/>
  <c r="I1099" s="1"/>
  <c r="J1085"/>
  <c r="J1099" s="1"/>
  <c r="K1085"/>
  <c r="K1099" s="1"/>
  <c r="L1085"/>
  <c r="L1099" s="1"/>
  <c r="M1085"/>
  <c r="M1099" s="1"/>
  <c r="N1085"/>
  <c r="N1099" s="1"/>
  <c r="O1085"/>
  <c r="O1099" s="1"/>
  <c r="P1085"/>
  <c r="P1099" s="1"/>
  <c r="K1182" i="221"/>
  <c r="K1196" s="1"/>
  <c r="O1182"/>
  <c r="O1196" s="1"/>
  <c r="M1182"/>
  <c r="M1196" s="1"/>
  <c r="J1182"/>
  <c r="J1196" s="1"/>
  <c r="N1182"/>
  <c r="N1196" s="1"/>
  <c r="I1182"/>
  <c r="I1196" s="1"/>
  <c r="L1182"/>
  <c r="L1196" s="1"/>
  <c r="P1182"/>
  <c r="P1196" s="1"/>
  <c r="R1410" i="217"/>
  <c r="R1424" s="1"/>
  <c r="V1410"/>
  <c r="V1424" s="1"/>
  <c r="U1410"/>
  <c r="U1424" s="1"/>
  <c r="S1410"/>
  <c r="S1424" s="1"/>
  <c r="T1410"/>
  <c r="T1424" s="1"/>
  <c r="W1410"/>
  <c r="W1424" s="1"/>
  <c r="X1410"/>
  <c r="X1424" s="1"/>
  <c r="Y1410"/>
  <c r="Y1424" s="1"/>
  <c r="Z1410"/>
  <c r="Z1424" s="1"/>
  <c r="R1464" i="221"/>
  <c r="R1478" s="1"/>
  <c r="S1464"/>
  <c r="S1478" s="1"/>
  <c r="T1464"/>
  <c r="T1478" s="1"/>
  <c r="U1464"/>
  <c r="U1478" s="1"/>
  <c r="V1464"/>
  <c r="V1478" s="1"/>
  <c r="W1464"/>
  <c r="W1478" s="1"/>
  <c r="X1464"/>
  <c r="X1478" s="1"/>
  <c r="Y1464"/>
  <c r="Y1478" s="1"/>
  <c r="Z1464"/>
  <c r="Z1478" s="1"/>
  <c r="J1180"/>
  <c r="J1194" s="1"/>
  <c r="N1180"/>
  <c r="N1194" s="1"/>
  <c r="I1180"/>
  <c r="I1194" s="1"/>
  <c r="M1180"/>
  <c r="M1194" s="1"/>
  <c r="P1180"/>
  <c r="P1194" s="1"/>
  <c r="L1180"/>
  <c r="L1194" s="1"/>
  <c r="K1180"/>
  <c r="K1194" s="1"/>
  <c r="O1180"/>
  <c r="O1194" s="1"/>
  <c r="J1415"/>
  <c r="J1429" s="1"/>
  <c r="N1415"/>
  <c r="N1429" s="1"/>
  <c r="P1415"/>
  <c r="P1429" s="1"/>
  <c r="O1415"/>
  <c r="O1429" s="1"/>
  <c r="I1415"/>
  <c r="I1429" s="1"/>
  <c r="M1415"/>
  <c r="M1429" s="1"/>
  <c r="L1415"/>
  <c r="L1429" s="1"/>
  <c r="K1415"/>
  <c r="K1429" s="1"/>
  <c r="J1457" i="217"/>
  <c r="J1471" s="1"/>
  <c r="I1457"/>
  <c r="I1471" s="1"/>
  <c r="K1457"/>
  <c r="K1471" s="1"/>
  <c r="L1457"/>
  <c r="L1471" s="1"/>
  <c r="M1457"/>
  <c r="M1471" s="1"/>
  <c r="N1457"/>
  <c r="N1471" s="1"/>
  <c r="O1457"/>
  <c r="O1471" s="1"/>
  <c r="P1457"/>
  <c r="P1471" s="1"/>
  <c r="O1464" i="221"/>
  <c r="O1478" s="1"/>
  <c r="K1464"/>
  <c r="K1478" s="1"/>
  <c r="I1464"/>
  <c r="I1478" s="1"/>
  <c r="M1464"/>
  <c r="M1478" s="1"/>
  <c r="P1464"/>
  <c r="P1478" s="1"/>
  <c r="J1464"/>
  <c r="J1478" s="1"/>
  <c r="N1464"/>
  <c r="N1478" s="1"/>
  <c r="L1464"/>
  <c r="L1478" s="1"/>
  <c r="I1088" i="217"/>
  <c r="I1102" s="1"/>
  <c r="J1088"/>
  <c r="J1102" s="1"/>
  <c r="K1088"/>
  <c r="K1102" s="1"/>
  <c r="L1088"/>
  <c r="L1102" s="1"/>
  <c r="M1088"/>
  <c r="M1102" s="1"/>
  <c r="N1088"/>
  <c r="N1102" s="1"/>
  <c r="O1088"/>
  <c r="O1102" s="1"/>
  <c r="P1088"/>
  <c r="P1102" s="1"/>
  <c r="K1130" i="221"/>
  <c r="K1144" s="1"/>
  <c r="P1130"/>
  <c r="P1144" s="1"/>
  <c r="I1130"/>
  <c r="I1144" s="1"/>
  <c r="O1130"/>
  <c r="O1144" s="1"/>
  <c r="J1130"/>
  <c r="J1144" s="1"/>
  <c r="N1130"/>
  <c r="N1144" s="1"/>
  <c r="M1130"/>
  <c r="M1144" s="1"/>
  <c r="L1130"/>
  <c r="L1144" s="1"/>
  <c r="L1181"/>
  <c r="L1195" s="1"/>
  <c r="J1181"/>
  <c r="J1195" s="1"/>
  <c r="O1181"/>
  <c r="O1195" s="1"/>
  <c r="K1181"/>
  <c r="K1195" s="1"/>
  <c r="N1181"/>
  <c r="N1195" s="1"/>
  <c r="P1181"/>
  <c r="P1195" s="1"/>
  <c r="M1181"/>
  <c r="M1195" s="1"/>
  <c r="I1181"/>
  <c r="I1195" s="1"/>
  <c r="I1458" i="217"/>
  <c r="I1472" s="1"/>
  <c r="J1458"/>
  <c r="J1472" s="1"/>
  <c r="K1458"/>
  <c r="K1472" s="1"/>
  <c r="L1458"/>
  <c r="L1472" s="1"/>
  <c r="M1458"/>
  <c r="M1472" s="1"/>
  <c r="N1458"/>
  <c r="N1472" s="1"/>
  <c r="O1458"/>
  <c r="O1472" s="1"/>
  <c r="P1458"/>
  <c r="P1472" s="1"/>
  <c r="J1083" i="221"/>
  <c r="J1097" s="1"/>
  <c r="N1083"/>
  <c r="N1097" s="1"/>
  <c r="L1083"/>
  <c r="L1097" s="1"/>
  <c r="O1083"/>
  <c r="O1097" s="1"/>
  <c r="I1083"/>
  <c r="I1097" s="1"/>
  <c r="M1083"/>
  <c r="M1097" s="1"/>
  <c r="P1083"/>
  <c r="P1097" s="1"/>
  <c r="K1083"/>
  <c r="K1097" s="1"/>
  <c r="S1182"/>
  <c r="S1196" s="1"/>
  <c r="R1182"/>
  <c r="R1196" s="1"/>
  <c r="T1182"/>
  <c r="T1196" s="1"/>
  <c r="U1182"/>
  <c r="U1196" s="1"/>
  <c r="V1182"/>
  <c r="V1196" s="1"/>
  <c r="W1182"/>
  <c r="W1196" s="1"/>
  <c r="X1182"/>
  <c r="X1196" s="1"/>
  <c r="Y1182"/>
  <c r="Y1196" s="1"/>
  <c r="Z1182"/>
  <c r="Z1196" s="1"/>
  <c r="S1133"/>
  <c r="S1147" s="1"/>
  <c r="R1133"/>
  <c r="R1147" s="1"/>
  <c r="T1133"/>
  <c r="T1147" s="1"/>
  <c r="U1133"/>
  <c r="U1147" s="1"/>
  <c r="V1133"/>
  <c r="V1147" s="1"/>
  <c r="W1133"/>
  <c r="W1147" s="1"/>
  <c r="X1133"/>
  <c r="X1147" s="1"/>
  <c r="Y1133"/>
  <c r="Y1147" s="1"/>
  <c r="Z1133"/>
  <c r="Z1147" s="1"/>
  <c r="I1368" i="217"/>
  <c r="I1382" s="1"/>
  <c r="J1368"/>
  <c r="J1382" s="1"/>
  <c r="K1368"/>
  <c r="K1382" s="1"/>
  <c r="L1368"/>
  <c r="L1382" s="1"/>
  <c r="M1368"/>
  <c r="M1382" s="1"/>
  <c r="N1368"/>
  <c r="N1382" s="1"/>
  <c r="O1368"/>
  <c r="O1382" s="1"/>
  <c r="P1368"/>
  <c r="P1382" s="1"/>
  <c r="O1368" i="221"/>
  <c r="O1382" s="1"/>
  <c r="I1368"/>
  <c r="I1382" s="1"/>
  <c r="M1368"/>
  <c r="M1382" s="1"/>
  <c r="L1368"/>
  <c r="L1382" s="1"/>
  <c r="K1368"/>
  <c r="K1382" s="1"/>
  <c r="J1368"/>
  <c r="J1382" s="1"/>
  <c r="P1368"/>
  <c r="P1382" s="1"/>
  <c r="N1368"/>
  <c r="N1382" s="1"/>
  <c r="T1128"/>
  <c r="T1142" s="1"/>
  <c r="S1128"/>
  <c r="S1142" s="1"/>
  <c r="U1128"/>
  <c r="U1142" s="1"/>
  <c r="V1128"/>
  <c r="V1142" s="1"/>
  <c r="W1128"/>
  <c r="W1142" s="1"/>
  <c r="X1128"/>
  <c r="X1142" s="1"/>
  <c r="Y1128"/>
  <c r="Y1142" s="1"/>
  <c r="Z1128"/>
  <c r="Z1142" s="1"/>
  <c r="O1086"/>
  <c r="O1100" s="1"/>
  <c r="K1086"/>
  <c r="K1100" s="1"/>
  <c r="M1086"/>
  <c r="M1100" s="1"/>
  <c r="J1086"/>
  <c r="J1100" s="1"/>
  <c r="N1086"/>
  <c r="N1100" s="1"/>
  <c r="P1086"/>
  <c r="P1100" s="1"/>
  <c r="I1086"/>
  <c r="I1100" s="1"/>
  <c r="L1086"/>
  <c r="L1100" s="1"/>
  <c r="I1371"/>
  <c r="I1385" s="1"/>
  <c r="M1371"/>
  <c r="M1385" s="1"/>
  <c r="P1371"/>
  <c r="P1385" s="1"/>
  <c r="K1371"/>
  <c r="K1385" s="1"/>
  <c r="L1371"/>
  <c r="L1385" s="1"/>
  <c r="N1371"/>
  <c r="N1385" s="1"/>
  <c r="J1371"/>
  <c r="J1385" s="1"/>
  <c r="O1371"/>
  <c r="O1385" s="1"/>
  <c r="S1368"/>
  <c r="S1382" s="1"/>
  <c r="R1368"/>
  <c r="R1382" s="1"/>
  <c r="T1368"/>
  <c r="T1382" s="1"/>
  <c r="U1368"/>
  <c r="U1382" s="1"/>
  <c r="V1368"/>
  <c r="V1382" s="1"/>
  <c r="W1368"/>
  <c r="W1382" s="1"/>
  <c r="X1368"/>
  <c r="X1382" s="1"/>
  <c r="Y1368"/>
  <c r="Y1382" s="1"/>
  <c r="Z1368"/>
  <c r="Z1382" s="1"/>
  <c r="K1174"/>
  <c r="K1188" s="1"/>
  <c r="P1174"/>
  <c r="P1188" s="1"/>
  <c r="O1174"/>
  <c r="O1188" s="1"/>
  <c r="M1174"/>
  <c r="M1188" s="1"/>
  <c r="J1174"/>
  <c r="J1188" s="1"/>
  <c r="N1174"/>
  <c r="N1188" s="1"/>
  <c r="I1174"/>
  <c r="I1188" s="1"/>
  <c r="L1174"/>
  <c r="L1188" s="1"/>
  <c r="I1418"/>
  <c r="I1432" s="1"/>
  <c r="M1418"/>
  <c r="M1432" s="1"/>
  <c r="O1418"/>
  <c r="O1432" s="1"/>
  <c r="L1418"/>
  <c r="L1432" s="1"/>
  <c r="P1418"/>
  <c r="P1432" s="1"/>
  <c r="K1418"/>
  <c r="K1432" s="1"/>
  <c r="N1418"/>
  <c r="N1432" s="1"/>
  <c r="J1418"/>
  <c r="J1432" s="1"/>
  <c r="S1135"/>
  <c r="S1149" s="1"/>
  <c r="T1135"/>
  <c r="T1149" s="1"/>
  <c r="R1135"/>
  <c r="R1149" s="1"/>
  <c r="U1135"/>
  <c r="U1149" s="1"/>
  <c r="V1135"/>
  <c r="V1149" s="1"/>
  <c r="W1135"/>
  <c r="W1149" s="1"/>
  <c r="X1135"/>
  <c r="X1149" s="1"/>
  <c r="Y1135"/>
  <c r="Y1149" s="1"/>
  <c r="Z1135"/>
  <c r="Z1149" s="1"/>
  <c r="R1181"/>
  <c r="R1195" s="1"/>
  <c r="S1181"/>
  <c r="S1195" s="1"/>
  <c r="T1181"/>
  <c r="T1195" s="1"/>
  <c r="U1181"/>
  <c r="U1195" s="1"/>
  <c r="V1181"/>
  <c r="V1195" s="1"/>
  <c r="W1181"/>
  <c r="W1195" s="1"/>
  <c r="X1181"/>
  <c r="X1195" s="1"/>
  <c r="Y1181"/>
  <c r="Y1195" s="1"/>
  <c r="Z1181"/>
  <c r="Z1195" s="1"/>
  <c r="K1414"/>
  <c r="K1428" s="1"/>
  <c r="I1414"/>
  <c r="I1428" s="1"/>
  <c r="J1414"/>
  <c r="J1428" s="1"/>
  <c r="N1414"/>
  <c r="N1428" s="1"/>
  <c r="O1414"/>
  <c r="O1428" s="1"/>
  <c r="M1414"/>
  <c r="M1428" s="1"/>
  <c r="P1414"/>
  <c r="P1428" s="1"/>
  <c r="L1414"/>
  <c r="L1428" s="1"/>
  <c r="R1184"/>
  <c r="R1198" s="1"/>
  <c r="S1184"/>
  <c r="S1198" s="1"/>
  <c r="T1184"/>
  <c r="T1198" s="1"/>
  <c r="U1184"/>
  <c r="U1198" s="1"/>
  <c r="V1184"/>
  <c r="V1198" s="1"/>
  <c r="W1184"/>
  <c r="W1198" s="1"/>
  <c r="X1184"/>
  <c r="X1198" s="1"/>
  <c r="Y1184"/>
  <c r="Y1198" s="1"/>
  <c r="Z1184"/>
  <c r="Z1198" s="1"/>
  <c r="L1084"/>
  <c r="L1098" s="1"/>
  <c r="P1084"/>
  <c r="P1098" s="1"/>
  <c r="N1084"/>
  <c r="N1098" s="1"/>
  <c r="K1084"/>
  <c r="K1098" s="1"/>
  <c r="J1084"/>
  <c r="J1098" s="1"/>
  <c r="O1084"/>
  <c r="O1098" s="1"/>
  <c r="M1084"/>
  <c r="M1098" s="1"/>
  <c r="I1084"/>
  <c r="I1098" s="1"/>
  <c r="O1177"/>
  <c r="O1191" s="1"/>
  <c r="J1177"/>
  <c r="J1191" s="1"/>
  <c r="N1177"/>
  <c r="N1191" s="1"/>
  <c r="L1177"/>
  <c r="L1191" s="1"/>
  <c r="I1177"/>
  <c r="I1191" s="1"/>
  <c r="M1177"/>
  <c r="M1191" s="1"/>
  <c r="K1177"/>
  <c r="K1191" s="1"/>
  <c r="P1177"/>
  <c r="P1191" s="1"/>
  <c r="K1183"/>
  <c r="K1197" s="1"/>
  <c r="I1183"/>
  <c r="I1197" s="1"/>
  <c r="J1183"/>
  <c r="J1197" s="1"/>
  <c r="N1183"/>
  <c r="N1197" s="1"/>
  <c r="M1183"/>
  <c r="M1197" s="1"/>
  <c r="P1183"/>
  <c r="P1197" s="1"/>
  <c r="O1183"/>
  <c r="O1197" s="1"/>
  <c r="L1183"/>
  <c r="L1197" s="1"/>
  <c r="I1135"/>
  <c r="I1149" s="1"/>
  <c r="M1135"/>
  <c r="M1149" s="1"/>
  <c r="L1135"/>
  <c r="L1149" s="1"/>
  <c r="O1135"/>
  <c r="O1149" s="1"/>
  <c r="K1135"/>
  <c r="K1149" s="1"/>
  <c r="N1135"/>
  <c r="N1149" s="1"/>
  <c r="J1135"/>
  <c r="J1149" s="1"/>
  <c r="P1135"/>
  <c r="P1149" s="1"/>
  <c r="I1363"/>
  <c r="I1377" s="1"/>
  <c r="M1363"/>
  <c r="M1377" s="1"/>
  <c r="P1363"/>
  <c r="P1377" s="1"/>
  <c r="K1363"/>
  <c r="K1377" s="1"/>
  <c r="O1363"/>
  <c r="O1377" s="1"/>
  <c r="L1363"/>
  <c r="L1377" s="1"/>
  <c r="J1363"/>
  <c r="J1377" s="1"/>
  <c r="N1363"/>
  <c r="N1377" s="1"/>
  <c r="I1371" i="217"/>
  <c r="I1385" s="1"/>
  <c r="J1371"/>
  <c r="J1385" s="1"/>
  <c r="K1371"/>
  <c r="K1385" s="1"/>
  <c r="L1371"/>
  <c r="L1385" s="1"/>
  <c r="M1371"/>
  <c r="M1385" s="1"/>
  <c r="N1371"/>
  <c r="N1385" s="1"/>
  <c r="O1371"/>
  <c r="O1385" s="1"/>
  <c r="P1371"/>
  <c r="P1385" s="1"/>
  <c r="I1413" i="221"/>
  <c r="I1427" s="1"/>
  <c r="M1413"/>
  <c r="M1427" s="1"/>
  <c r="O1413"/>
  <c r="O1427" s="1"/>
  <c r="K1413"/>
  <c r="K1427" s="1"/>
  <c r="L1413"/>
  <c r="L1427" s="1"/>
  <c r="N1413"/>
  <c r="N1427" s="1"/>
  <c r="P1413"/>
  <c r="P1427" s="1"/>
  <c r="J1413"/>
  <c r="J1427" s="1"/>
  <c r="T1418" i="217"/>
  <c r="T1432" s="1"/>
  <c r="R1418"/>
  <c r="R1432" s="1"/>
  <c r="V1418"/>
  <c r="V1432" s="1"/>
  <c r="S1418"/>
  <c r="S1432" s="1"/>
  <c r="U1418"/>
  <c r="U1432" s="1"/>
  <c r="W1418"/>
  <c r="W1432" s="1"/>
  <c r="X1418"/>
  <c r="X1432" s="1"/>
  <c r="Y1418"/>
  <c r="Y1432" s="1"/>
  <c r="Z1418"/>
  <c r="Z1432" s="1"/>
  <c r="I1087"/>
  <c r="I1101" s="1"/>
  <c r="J1087"/>
  <c r="J1101" s="1"/>
  <c r="K1087"/>
  <c r="K1101" s="1"/>
  <c r="L1087"/>
  <c r="L1101" s="1"/>
  <c r="M1087"/>
  <c r="M1101" s="1"/>
  <c r="N1087"/>
  <c r="N1101" s="1"/>
  <c r="O1087"/>
  <c r="O1101" s="1"/>
  <c r="P1087"/>
  <c r="P1101" s="1"/>
  <c r="S1416"/>
  <c r="S1430" s="1"/>
  <c r="U1416"/>
  <c r="U1430" s="1"/>
  <c r="R1416"/>
  <c r="R1430" s="1"/>
  <c r="T1416"/>
  <c r="T1430" s="1"/>
  <c r="V1416"/>
  <c r="V1430" s="1"/>
  <c r="W1416"/>
  <c r="W1430" s="1"/>
  <c r="X1416"/>
  <c r="X1430" s="1"/>
  <c r="Y1416"/>
  <c r="Y1430" s="1"/>
  <c r="Z1416"/>
  <c r="Z1430" s="1"/>
  <c r="S1462" i="221"/>
  <c r="S1476" s="1"/>
  <c r="T1462"/>
  <c r="T1476" s="1"/>
  <c r="R1462"/>
  <c r="R1476" s="1"/>
  <c r="U1462"/>
  <c r="U1476" s="1"/>
  <c r="V1462"/>
  <c r="V1476" s="1"/>
  <c r="W1462"/>
  <c r="W1476" s="1"/>
  <c r="X1462"/>
  <c r="X1476" s="1"/>
  <c r="Y1462"/>
  <c r="Y1476" s="1"/>
  <c r="Z1462"/>
  <c r="Z1476" s="1"/>
  <c r="J1080"/>
  <c r="J1094" s="1"/>
  <c r="N1080"/>
  <c r="N1094" s="1"/>
  <c r="L1080"/>
  <c r="L1094" s="1"/>
  <c r="I1080"/>
  <c r="I1094" s="1"/>
  <c r="M1080"/>
  <c r="M1094" s="1"/>
  <c r="O1080"/>
  <c r="O1094" s="1"/>
  <c r="K1080"/>
  <c r="K1094" s="1"/>
  <c r="P1080"/>
  <c r="P1094" s="1"/>
  <c r="T1127" i="217"/>
  <c r="T1141" s="1"/>
  <c r="U1127"/>
  <c r="U1141" s="1"/>
  <c r="R1127"/>
  <c r="R1141" s="1"/>
  <c r="S1127"/>
  <c r="S1141" s="1"/>
  <c r="V1127"/>
  <c r="V1141" s="1"/>
  <c r="W1127"/>
  <c r="W1141" s="1"/>
  <c r="X1127"/>
  <c r="X1141" s="1"/>
  <c r="Y1127"/>
  <c r="Y1141" s="1"/>
  <c r="Z1127"/>
  <c r="Z1141" s="1"/>
  <c r="U1371"/>
  <c r="U1385" s="1"/>
  <c r="S1371"/>
  <c r="S1385" s="1"/>
  <c r="R1371"/>
  <c r="R1385" s="1"/>
  <c r="T1371"/>
  <c r="T1385" s="1"/>
  <c r="V1371"/>
  <c r="V1385" s="1"/>
  <c r="W1371"/>
  <c r="W1385" s="1"/>
  <c r="X1371"/>
  <c r="X1385" s="1"/>
  <c r="Y1371"/>
  <c r="Y1385" s="1"/>
  <c r="Z1371"/>
  <c r="Z1385" s="1"/>
  <c r="K1461" i="221"/>
  <c r="K1475" s="1"/>
  <c r="I1461"/>
  <c r="I1475" s="1"/>
  <c r="O1461"/>
  <c r="O1475" s="1"/>
  <c r="J1461"/>
  <c r="J1475" s="1"/>
  <c r="N1461"/>
  <c r="N1475" s="1"/>
  <c r="P1461"/>
  <c r="P1475" s="1"/>
  <c r="M1461"/>
  <c r="M1475" s="1"/>
  <c r="L1461"/>
  <c r="L1475" s="1"/>
  <c r="I1128" i="217"/>
  <c r="I1142" s="1"/>
  <c r="J1128"/>
  <c r="J1142" s="1"/>
  <c r="K1128"/>
  <c r="K1142" s="1"/>
  <c r="L1128"/>
  <c r="L1142" s="1"/>
  <c r="M1128"/>
  <c r="M1142" s="1"/>
  <c r="N1128"/>
  <c r="N1142" s="1"/>
  <c r="O1128"/>
  <c r="O1142" s="1"/>
  <c r="P1128"/>
  <c r="P1142" s="1"/>
  <c r="S1086" i="221"/>
  <c r="S1100" s="1"/>
  <c r="T1086"/>
  <c r="T1100" s="1"/>
  <c r="R1086"/>
  <c r="R1100" s="1"/>
  <c r="U1086"/>
  <c r="U1100" s="1"/>
  <c r="V1086"/>
  <c r="V1100" s="1"/>
  <c r="W1086"/>
  <c r="W1100" s="1"/>
  <c r="X1086"/>
  <c r="X1100" s="1"/>
  <c r="Y1086"/>
  <c r="Y1100" s="1"/>
  <c r="Z1086"/>
  <c r="Z1100" s="1"/>
  <c r="K1131"/>
  <c r="K1145" s="1"/>
  <c r="I1131"/>
  <c r="I1145" s="1"/>
  <c r="J1131"/>
  <c r="J1145" s="1"/>
  <c r="N1131"/>
  <c r="N1145" s="1"/>
  <c r="P1131"/>
  <c r="P1145" s="1"/>
  <c r="M1131"/>
  <c r="M1145" s="1"/>
  <c r="O1131"/>
  <c r="O1145" s="1"/>
  <c r="L1131"/>
  <c r="L1145" s="1"/>
  <c r="R1136" i="217"/>
  <c r="R1150" s="1"/>
  <c r="U1136"/>
  <c r="U1150" s="1"/>
  <c r="S1136"/>
  <c r="S1150" s="1"/>
  <c r="V1136"/>
  <c r="V1150" s="1"/>
  <c r="T1136"/>
  <c r="T1150" s="1"/>
  <c r="W1136"/>
  <c r="W1150" s="1"/>
  <c r="X1136"/>
  <c r="X1150" s="1"/>
  <c r="Y1136"/>
  <c r="Y1150" s="1"/>
  <c r="Z1136"/>
  <c r="Z1150" s="1"/>
  <c r="I1178" i="221"/>
  <c r="I1192" s="1"/>
  <c r="M1178"/>
  <c r="M1192" s="1"/>
  <c r="P1178"/>
  <c r="P1192" s="1"/>
  <c r="K1178"/>
  <c r="K1192" s="1"/>
  <c r="O1178"/>
  <c r="O1192" s="1"/>
  <c r="L1178"/>
  <c r="L1192" s="1"/>
  <c r="N1178"/>
  <c r="N1192" s="1"/>
  <c r="J1178"/>
  <c r="J1192" s="1"/>
  <c r="I1465"/>
  <c r="I1479" s="1"/>
  <c r="M1465"/>
  <c r="M1479" s="1"/>
  <c r="K1465"/>
  <c r="K1479" s="1"/>
  <c r="L1465"/>
  <c r="L1479" s="1"/>
  <c r="O1465"/>
  <c r="O1479" s="1"/>
  <c r="P1465"/>
  <c r="P1479" s="1"/>
  <c r="N1465"/>
  <c r="N1479" s="1"/>
  <c r="J1465"/>
  <c r="J1479" s="1"/>
  <c r="K1364"/>
  <c r="K1378" s="1"/>
  <c r="M1364"/>
  <c r="M1378" s="1"/>
  <c r="J1364"/>
  <c r="J1378" s="1"/>
  <c r="N1364"/>
  <c r="N1378" s="1"/>
  <c r="P1364"/>
  <c r="P1378" s="1"/>
  <c r="I1364"/>
  <c r="I1378" s="1"/>
  <c r="O1364"/>
  <c r="O1378" s="1"/>
  <c r="L1364"/>
  <c r="L1378" s="1"/>
  <c r="J1410" i="217"/>
  <c r="J1424" s="1"/>
  <c r="I1410"/>
  <c r="I1424" s="1"/>
  <c r="K1410"/>
  <c r="K1424" s="1"/>
  <c r="L1410"/>
  <c r="L1424" s="1"/>
  <c r="M1410"/>
  <c r="M1424" s="1"/>
  <c r="N1410"/>
  <c r="N1424" s="1"/>
  <c r="O1410"/>
  <c r="O1424" s="1"/>
  <c r="P1410"/>
  <c r="P1424" s="1"/>
  <c r="R1183" i="221"/>
  <c r="R1197" s="1"/>
  <c r="S1183"/>
  <c r="S1197" s="1"/>
  <c r="T1183"/>
  <c r="T1197" s="1"/>
  <c r="U1183"/>
  <c r="U1197" s="1"/>
  <c r="V1183"/>
  <c r="V1197" s="1"/>
  <c r="W1183"/>
  <c r="W1197" s="1"/>
  <c r="X1183"/>
  <c r="X1197" s="1"/>
  <c r="Y1183"/>
  <c r="Y1197" s="1"/>
  <c r="Z1183"/>
  <c r="Z1197" s="1"/>
  <c r="J1362"/>
  <c r="J1376" s="1"/>
  <c r="N1362"/>
  <c r="N1376" s="1"/>
  <c r="P1362"/>
  <c r="P1376" s="1"/>
  <c r="O1362"/>
  <c r="O1376" s="1"/>
  <c r="I1362"/>
  <c r="I1376" s="1"/>
  <c r="M1362"/>
  <c r="M1376" s="1"/>
  <c r="L1362"/>
  <c r="L1376" s="1"/>
  <c r="K1362"/>
  <c r="K1376" s="1"/>
  <c r="O1370"/>
  <c r="O1384" s="1"/>
  <c r="J1370"/>
  <c r="J1384" s="1"/>
  <c r="N1370"/>
  <c r="N1384" s="1"/>
  <c r="P1370"/>
  <c r="P1384" s="1"/>
  <c r="L1370"/>
  <c r="L1384" s="1"/>
  <c r="I1370"/>
  <c r="I1384" s="1"/>
  <c r="M1370"/>
  <c r="M1384" s="1"/>
  <c r="K1370"/>
  <c r="K1384" s="1"/>
  <c r="R1409"/>
  <c r="R1423" s="1"/>
  <c r="S1409"/>
  <c r="S1423" s="1"/>
  <c r="T1409"/>
  <c r="T1423" s="1"/>
  <c r="U1409"/>
  <c r="U1423" s="1"/>
  <c r="V1409"/>
  <c r="V1423" s="1"/>
  <c r="W1409"/>
  <c r="W1423" s="1"/>
  <c r="X1409"/>
  <c r="X1423" s="1"/>
  <c r="Y1409"/>
  <c r="Y1423" s="1"/>
  <c r="Z1409"/>
  <c r="Z1423" s="1"/>
  <c r="O1184"/>
  <c r="O1198" s="1"/>
  <c r="L1184"/>
  <c r="L1198" s="1"/>
  <c r="J1184"/>
  <c r="J1198" s="1"/>
  <c r="K1184"/>
  <c r="K1198" s="1"/>
  <c r="N1184"/>
  <c r="N1198" s="1"/>
  <c r="P1184"/>
  <c r="P1198" s="1"/>
  <c r="I1184"/>
  <c r="I1198" s="1"/>
  <c r="M1184"/>
  <c r="M1198" s="1"/>
  <c r="R1366"/>
  <c r="R1380" s="1"/>
  <c r="T1366"/>
  <c r="T1380" s="1"/>
  <c r="S1366"/>
  <c r="S1380" s="1"/>
  <c r="U1366"/>
  <c r="U1380" s="1"/>
  <c r="V1366"/>
  <c r="V1380" s="1"/>
  <c r="W1366"/>
  <c r="W1380" s="1"/>
  <c r="X1366"/>
  <c r="X1380" s="1"/>
  <c r="Y1366"/>
  <c r="Y1380" s="1"/>
  <c r="Z1366"/>
  <c r="Z1380" s="1"/>
  <c r="R1458"/>
  <c r="R1472" s="1"/>
  <c r="S1458"/>
  <c r="S1472" s="1"/>
  <c r="T1458"/>
  <c r="T1472" s="1"/>
  <c r="U1458"/>
  <c r="U1472" s="1"/>
  <c r="V1458"/>
  <c r="V1472" s="1"/>
  <c r="W1458"/>
  <c r="W1472" s="1"/>
  <c r="X1458"/>
  <c r="X1472" s="1"/>
  <c r="Y1458"/>
  <c r="Y1472" s="1"/>
  <c r="Z1458"/>
  <c r="Z1472" s="1"/>
  <c r="O1085"/>
  <c r="O1099" s="1"/>
  <c r="K1085"/>
  <c r="K1099" s="1"/>
  <c r="P1085"/>
  <c r="P1099" s="1"/>
  <c r="M1085"/>
  <c r="M1099" s="1"/>
  <c r="J1085"/>
  <c r="J1099" s="1"/>
  <c r="N1085"/>
  <c r="N1099" s="1"/>
  <c r="I1085"/>
  <c r="I1099" s="1"/>
  <c r="L1085"/>
  <c r="L1099" s="1"/>
  <c r="I1127"/>
  <c r="I1141" s="1"/>
  <c r="M1127"/>
  <c r="M1141" s="1"/>
  <c r="K1127"/>
  <c r="K1141" s="1"/>
  <c r="O1127"/>
  <c r="O1141" s="1"/>
  <c r="L1127"/>
  <c r="L1141" s="1"/>
  <c r="P1127"/>
  <c r="P1141" s="1"/>
  <c r="N1127"/>
  <c r="N1141" s="1"/>
  <c r="J1127"/>
  <c r="J1141" s="1"/>
  <c r="L1087"/>
  <c r="L1101" s="1"/>
  <c r="N1087"/>
  <c r="N1101" s="1"/>
  <c r="K1087"/>
  <c r="K1101" s="1"/>
  <c r="P1087"/>
  <c r="P1101" s="1"/>
  <c r="O1087"/>
  <c r="O1101" s="1"/>
  <c r="J1087"/>
  <c r="J1101" s="1"/>
  <c r="I1087"/>
  <c r="I1101" s="1"/>
  <c r="M1087"/>
  <c r="M1101" s="1"/>
  <c r="S1416"/>
  <c r="S1430" s="1"/>
  <c r="R1416"/>
  <c r="R1430" s="1"/>
  <c r="T1416"/>
  <c r="T1430" s="1"/>
  <c r="U1416"/>
  <c r="U1430" s="1"/>
  <c r="V1416"/>
  <c r="V1430" s="1"/>
  <c r="W1416"/>
  <c r="W1430" s="1"/>
  <c r="X1416"/>
  <c r="X1430" s="1"/>
  <c r="Y1416"/>
  <c r="Y1430" s="1"/>
  <c r="Z1416"/>
  <c r="Z1430" s="1"/>
  <c r="O1457"/>
  <c r="O1471" s="1"/>
  <c r="I1457"/>
  <c r="I1471" s="1"/>
  <c r="M1457"/>
  <c r="M1471" s="1"/>
  <c r="L1457"/>
  <c r="L1471" s="1"/>
  <c r="K1457"/>
  <c r="K1471" s="1"/>
  <c r="J1457"/>
  <c r="J1471" s="1"/>
  <c r="N1457"/>
  <c r="N1471" s="1"/>
  <c r="P1457"/>
  <c r="P1471" s="1"/>
  <c r="O1088"/>
  <c r="O1102" s="1"/>
  <c r="J1088"/>
  <c r="J1102" s="1"/>
  <c r="N1088"/>
  <c r="N1102" s="1"/>
  <c r="L1088"/>
  <c r="L1102" s="1"/>
  <c r="I1088"/>
  <c r="I1102" s="1"/>
  <c r="M1088"/>
  <c r="M1102" s="1"/>
  <c r="P1088"/>
  <c r="P1102" s="1"/>
  <c r="K1088"/>
  <c r="K1102" s="1"/>
  <c r="R1085"/>
  <c r="R1099" s="1"/>
  <c r="S1085"/>
  <c r="S1099" s="1"/>
  <c r="T1085"/>
  <c r="T1099" s="1"/>
  <c r="U1085"/>
  <c r="U1099" s="1"/>
  <c r="V1085"/>
  <c r="V1099" s="1"/>
  <c r="W1085"/>
  <c r="W1099" s="1"/>
  <c r="X1085"/>
  <c r="X1099" s="1"/>
  <c r="Y1085"/>
  <c r="Y1099" s="1"/>
  <c r="Z1085"/>
  <c r="Z1099" s="1"/>
  <c r="R1127"/>
  <c r="R1141" s="1"/>
  <c r="S1127"/>
  <c r="S1141" s="1"/>
  <c r="T1127"/>
  <c r="T1141" s="1"/>
  <c r="U1127"/>
  <c r="U1141" s="1"/>
  <c r="V1127"/>
  <c r="V1141" s="1"/>
  <c r="W1127"/>
  <c r="W1141" s="1"/>
  <c r="X1127"/>
  <c r="X1141" s="1"/>
  <c r="Y1127"/>
  <c r="Y1141" s="1"/>
  <c r="Z1127"/>
  <c r="Z1141" s="1"/>
  <c r="S1130"/>
  <c r="S1144" s="1"/>
  <c r="T1130"/>
  <c r="T1144" s="1"/>
  <c r="R1130"/>
  <c r="R1144" s="1"/>
  <c r="U1130"/>
  <c r="U1144" s="1"/>
  <c r="V1130"/>
  <c r="V1144" s="1"/>
  <c r="W1130"/>
  <c r="W1144" s="1"/>
  <c r="X1130"/>
  <c r="X1144" s="1"/>
  <c r="Y1130"/>
  <c r="Y1144" s="1"/>
  <c r="Z1130"/>
  <c r="Z1144" s="1"/>
  <c r="J1456" i="217"/>
  <c r="J1470" s="1"/>
  <c r="I1456"/>
  <c r="I1470" s="1"/>
  <c r="K1456"/>
  <c r="K1470" s="1"/>
  <c r="L1456"/>
  <c r="L1470" s="1"/>
  <c r="M1456"/>
  <c r="M1470" s="1"/>
  <c r="N1456"/>
  <c r="N1470" s="1"/>
  <c r="O1456"/>
  <c r="O1470" s="1"/>
  <c r="P1456"/>
  <c r="P1470" s="1"/>
  <c r="O1089" i="221"/>
  <c r="O1103" s="1"/>
  <c r="I1089"/>
  <c r="I1103" s="1"/>
  <c r="M1089"/>
  <c r="M1103" s="1"/>
  <c r="L1089"/>
  <c r="L1103" s="1"/>
  <c r="K1089"/>
  <c r="K1103" s="1"/>
  <c r="J1089"/>
  <c r="J1103" s="1"/>
  <c r="P1089"/>
  <c r="P1103" s="1"/>
  <c r="N1089"/>
  <c r="N1103" s="1"/>
  <c r="S1136"/>
  <c r="S1150" s="1"/>
  <c r="T1136"/>
  <c r="T1150" s="1"/>
  <c r="U1136"/>
  <c r="U1150" s="1"/>
  <c r="V1136"/>
  <c r="V1150" s="1"/>
  <c r="W1136"/>
  <c r="W1150" s="1"/>
  <c r="X1136"/>
  <c r="X1150" s="1"/>
  <c r="Y1136"/>
  <c r="Y1150" s="1"/>
  <c r="Z1136"/>
  <c r="Z1150" s="1"/>
  <c r="S1176"/>
  <c r="S1190" s="1"/>
  <c r="T1176"/>
  <c r="T1190" s="1"/>
  <c r="R1176"/>
  <c r="R1190" s="1"/>
  <c r="U1176"/>
  <c r="U1190" s="1"/>
  <c r="V1176"/>
  <c r="V1190" s="1"/>
  <c r="W1176"/>
  <c r="W1190" s="1"/>
  <c r="X1176"/>
  <c r="X1190" s="1"/>
  <c r="Y1176"/>
  <c r="Y1190" s="1"/>
  <c r="Z1176"/>
  <c r="Z1190" s="1"/>
  <c r="L1419"/>
  <c r="L1433" s="1"/>
  <c r="J1419"/>
  <c r="J1433" s="1"/>
  <c r="P1419"/>
  <c r="P1433" s="1"/>
  <c r="K1419"/>
  <c r="K1433" s="1"/>
  <c r="N1419"/>
  <c r="N1433" s="1"/>
  <c r="O1419"/>
  <c r="O1433" s="1"/>
  <c r="M1419"/>
  <c r="M1433" s="1"/>
  <c r="I1419"/>
  <c r="I1433" s="1"/>
  <c r="S1137"/>
  <c r="S1151" s="1"/>
  <c r="R1137"/>
  <c r="R1151" s="1"/>
  <c r="T1137"/>
  <c r="T1151" s="1"/>
  <c r="U1137"/>
  <c r="U1151" s="1"/>
  <c r="V1137"/>
  <c r="V1151" s="1"/>
  <c r="W1137"/>
  <c r="W1151" s="1"/>
  <c r="X1137"/>
  <c r="X1151" s="1"/>
  <c r="Y1137"/>
  <c r="Y1151" s="1"/>
  <c r="Z1137"/>
  <c r="Z1151" s="1"/>
  <c r="K1456"/>
  <c r="K1470" s="1"/>
  <c r="O1456"/>
  <c r="O1470" s="1"/>
  <c r="I1456"/>
  <c r="I1470" s="1"/>
  <c r="M1456"/>
  <c r="M1470" s="1"/>
  <c r="P1456"/>
  <c r="P1470" s="1"/>
  <c r="J1456"/>
  <c r="J1470" s="1"/>
  <c r="N1456"/>
  <c r="N1470" s="1"/>
  <c r="L1456"/>
  <c r="L1470" s="1"/>
  <c r="S1461"/>
  <c r="S1475" s="1"/>
  <c r="R1461"/>
  <c r="R1475" s="1"/>
  <c r="T1461"/>
  <c r="T1475" s="1"/>
  <c r="U1461"/>
  <c r="U1475" s="1"/>
  <c r="V1461"/>
  <c r="V1475" s="1"/>
  <c r="W1461"/>
  <c r="W1475" s="1"/>
  <c r="X1461"/>
  <c r="X1475" s="1"/>
  <c r="Y1461"/>
  <c r="Y1475" s="1"/>
  <c r="Z1461"/>
  <c r="Z1475" s="1"/>
  <c r="I1136" i="217"/>
  <c r="I1150" s="1"/>
  <c r="J1136"/>
  <c r="J1150" s="1"/>
  <c r="K1136"/>
  <c r="K1150" s="1"/>
  <c r="L1136"/>
  <c r="L1150" s="1"/>
  <c r="M1136"/>
  <c r="M1150" s="1"/>
  <c r="N1136"/>
  <c r="N1150" s="1"/>
  <c r="O1136"/>
  <c r="O1150" s="1"/>
  <c r="P1136"/>
  <c r="P1150" s="1"/>
  <c r="R1082" i="221"/>
  <c r="R1096" s="1"/>
  <c r="S1082"/>
  <c r="S1096" s="1"/>
  <c r="T1082"/>
  <c r="T1096" s="1"/>
  <c r="U1082"/>
  <c r="U1096" s="1"/>
  <c r="V1082"/>
  <c r="V1096" s="1"/>
  <c r="W1082"/>
  <c r="W1096" s="1"/>
  <c r="X1082"/>
  <c r="X1096" s="1"/>
  <c r="Y1082"/>
  <c r="Y1096" s="1"/>
  <c r="Z1082"/>
  <c r="Z1096" s="1"/>
  <c r="T1180"/>
  <c r="T1194" s="1"/>
  <c r="S1180"/>
  <c r="S1194" s="1"/>
  <c r="U1180"/>
  <c r="U1194" s="1"/>
  <c r="V1180"/>
  <c r="V1194" s="1"/>
  <c r="W1180"/>
  <c r="W1194" s="1"/>
  <c r="X1180"/>
  <c r="X1194" s="1"/>
  <c r="Y1180"/>
  <c r="Y1194" s="1"/>
  <c r="Z1180"/>
  <c r="Z1194" s="1"/>
  <c r="J1133"/>
  <c r="J1147" s="1"/>
  <c r="N1133"/>
  <c r="N1147" s="1"/>
  <c r="O1133"/>
  <c r="O1147" s="1"/>
  <c r="I1133"/>
  <c r="I1147" s="1"/>
  <c r="M1133"/>
  <c r="M1147" s="1"/>
  <c r="L1133"/>
  <c r="L1147" s="1"/>
  <c r="P1133"/>
  <c r="P1147" s="1"/>
  <c r="K1133"/>
  <c r="K1147" s="1"/>
  <c r="I1174" i="217"/>
  <c r="I1188" s="1"/>
  <c r="J1174"/>
  <c r="J1188" s="1"/>
  <c r="K1174"/>
  <c r="K1188" s="1"/>
  <c r="L1174"/>
  <c r="L1188" s="1"/>
  <c r="M1174"/>
  <c r="M1188" s="1"/>
  <c r="N1174"/>
  <c r="N1188" s="1"/>
  <c r="O1174"/>
  <c r="O1188" s="1"/>
  <c r="P1174"/>
  <c r="P1188" s="1"/>
  <c r="S1083" i="221"/>
  <c r="S1097" s="1"/>
  <c r="T1083"/>
  <c r="T1097" s="1"/>
  <c r="U1083"/>
  <c r="U1097" s="1"/>
  <c r="V1083"/>
  <c r="V1097" s="1"/>
  <c r="W1083"/>
  <c r="W1097" s="1"/>
  <c r="X1083"/>
  <c r="X1097" s="1"/>
  <c r="Y1083"/>
  <c r="Y1097" s="1"/>
  <c r="Z1083"/>
  <c r="Z1097" s="1"/>
  <c r="R1413"/>
  <c r="R1427" s="1"/>
  <c r="S1413"/>
  <c r="S1427" s="1"/>
  <c r="T1413"/>
  <c r="T1427" s="1"/>
  <c r="U1413"/>
  <c r="U1427" s="1"/>
  <c r="V1413"/>
  <c r="V1427" s="1"/>
  <c r="W1413"/>
  <c r="W1427" s="1"/>
  <c r="X1413"/>
  <c r="X1427" s="1"/>
  <c r="Y1413"/>
  <c r="Y1427" s="1"/>
  <c r="Z1413"/>
  <c r="Z1427" s="1"/>
  <c r="I1176" i="217"/>
  <c r="I1190" s="1"/>
  <c r="J1176"/>
  <c r="J1190" s="1"/>
  <c r="K1176"/>
  <c r="K1190" s="1"/>
  <c r="L1176"/>
  <c r="L1190" s="1"/>
  <c r="M1176"/>
  <c r="M1190" s="1"/>
  <c r="N1176"/>
  <c r="N1190" s="1"/>
  <c r="O1176"/>
  <c r="O1190" s="1"/>
  <c r="P1176"/>
  <c r="P1190" s="1"/>
  <c r="R1465" i="221"/>
  <c r="R1479" s="1"/>
  <c r="S1465"/>
  <c r="S1479" s="1"/>
  <c r="T1465"/>
  <c r="T1479" s="1"/>
  <c r="U1465"/>
  <c r="U1479" s="1"/>
  <c r="V1465"/>
  <c r="V1479" s="1"/>
  <c r="W1465"/>
  <c r="W1479" s="1"/>
  <c r="X1465"/>
  <c r="X1479" s="1"/>
  <c r="Y1465"/>
  <c r="Y1479" s="1"/>
  <c r="Z1465"/>
  <c r="Z1479" s="1"/>
  <c r="K1417"/>
  <c r="K1431" s="1"/>
  <c r="M1417"/>
  <c r="M1431" s="1"/>
  <c r="J1417"/>
  <c r="J1431" s="1"/>
  <c r="N1417"/>
  <c r="N1431" s="1"/>
  <c r="P1417"/>
  <c r="P1431" s="1"/>
  <c r="I1417"/>
  <c r="I1431" s="1"/>
  <c r="L1417"/>
  <c r="L1431" s="1"/>
  <c r="O1417"/>
  <c r="O1431" s="1"/>
  <c r="L1463"/>
  <c r="L1477" s="1"/>
  <c r="N1463"/>
  <c r="N1477" s="1"/>
  <c r="P1463"/>
  <c r="P1477" s="1"/>
  <c r="O1463"/>
  <c r="O1477" s="1"/>
  <c r="K1463"/>
  <c r="K1477" s="1"/>
  <c r="J1463"/>
  <c r="J1477" s="1"/>
  <c r="M1463"/>
  <c r="M1477" s="1"/>
  <c r="I1463"/>
  <c r="I1477" s="1"/>
  <c r="S1409" i="217"/>
  <c r="S1423" s="1"/>
  <c r="V1409"/>
  <c r="V1423" s="1"/>
  <c r="R1409"/>
  <c r="R1423" s="1"/>
  <c r="T1409"/>
  <c r="T1423" s="1"/>
  <c r="U1409"/>
  <c r="U1423" s="1"/>
  <c r="W1409"/>
  <c r="W1423" s="1"/>
  <c r="X1409"/>
  <c r="X1423" s="1"/>
  <c r="Y1409"/>
  <c r="Y1423" s="1"/>
  <c r="Z1409"/>
  <c r="Z1423" s="1"/>
  <c r="R1134" i="221"/>
  <c r="R1148" s="1"/>
  <c r="T1134"/>
  <c r="T1148" s="1"/>
  <c r="S1134"/>
  <c r="S1148" s="1"/>
  <c r="U1134"/>
  <c r="U1148" s="1"/>
  <c r="V1134"/>
  <c r="V1148" s="1"/>
  <c r="W1134"/>
  <c r="W1148" s="1"/>
  <c r="X1134"/>
  <c r="X1148" s="1"/>
  <c r="Y1134"/>
  <c r="Y1148" s="1"/>
  <c r="Z1134"/>
  <c r="Z1148" s="1"/>
  <c r="L1176"/>
  <c r="L1190" s="1"/>
  <c r="O1176"/>
  <c r="O1190" s="1"/>
  <c r="N1176"/>
  <c r="N1190" s="1"/>
  <c r="K1176"/>
  <c r="K1190" s="1"/>
  <c r="P1176"/>
  <c r="P1190" s="1"/>
  <c r="J1176"/>
  <c r="J1190" s="1"/>
  <c r="M1176"/>
  <c r="M1190" s="1"/>
  <c r="I1176"/>
  <c r="I1190" s="1"/>
  <c r="O1369"/>
  <c r="O1383" s="1"/>
  <c r="K1369"/>
  <c r="K1383" s="1"/>
  <c r="M1369"/>
  <c r="M1383" s="1"/>
  <c r="J1369"/>
  <c r="J1383" s="1"/>
  <c r="N1369"/>
  <c r="N1383" s="1"/>
  <c r="I1369"/>
  <c r="I1383" s="1"/>
  <c r="L1369"/>
  <c r="L1383" s="1"/>
  <c r="P1369"/>
  <c r="P1383" s="1"/>
  <c r="L1411"/>
  <c r="L1425" s="1"/>
  <c r="N1411"/>
  <c r="N1425" s="1"/>
  <c r="O1411"/>
  <c r="O1425" s="1"/>
  <c r="K1411"/>
  <c r="K1425" s="1"/>
  <c r="J1411"/>
  <c r="J1425" s="1"/>
  <c r="P1411"/>
  <c r="P1425" s="1"/>
  <c r="M1411"/>
  <c r="M1425" s="1"/>
  <c r="I1411"/>
  <c r="I1425" s="1"/>
  <c r="S1087"/>
  <c r="S1101" s="1"/>
  <c r="T1087"/>
  <c r="T1101" s="1"/>
  <c r="R1087"/>
  <c r="R1101" s="1"/>
  <c r="U1087"/>
  <c r="U1101" s="1"/>
  <c r="V1087"/>
  <c r="V1101" s="1"/>
  <c r="W1087"/>
  <c r="W1101" s="1"/>
  <c r="X1087"/>
  <c r="X1101" s="1"/>
  <c r="Y1087"/>
  <c r="Y1101" s="1"/>
  <c r="Z1087"/>
  <c r="Z1101" s="1"/>
  <c r="K1367"/>
  <c r="K1381" s="1"/>
  <c r="I1367"/>
  <c r="I1381" s="1"/>
  <c r="M1367"/>
  <c r="M1381" s="1"/>
  <c r="P1367"/>
  <c r="P1381" s="1"/>
  <c r="J1367"/>
  <c r="J1381" s="1"/>
  <c r="N1367"/>
  <c r="N1381" s="1"/>
  <c r="O1367"/>
  <c r="O1381" s="1"/>
  <c r="L1367"/>
  <c r="L1381" s="1"/>
  <c r="T1460"/>
  <c r="T1474" s="1"/>
  <c r="R1460"/>
  <c r="R1474" s="1"/>
  <c r="S1460"/>
  <c r="S1474" s="1"/>
  <c r="U1460"/>
  <c r="U1474" s="1"/>
  <c r="V1460"/>
  <c r="V1474" s="1"/>
  <c r="W1460"/>
  <c r="W1474" s="1"/>
  <c r="X1460"/>
  <c r="X1474" s="1"/>
  <c r="Y1460"/>
  <c r="Y1474" s="1"/>
  <c r="Z1460"/>
  <c r="Z1474" s="1"/>
  <c r="R1369"/>
  <c r="R1383" s="1"/>
  <c r="T1369"/>
  <c r="T1383" s="1"/>
  <c r="S1369"/>
  <c r="S1383" s="1"/>
  <c r="U1369"/>
  <c r="U1383" s="1"/>
  <c r="V1369"/>
  <c r="V1383" s="1"/>
  <c r="W1369"/>
  <c r="W1383" s="1"/>
  <c r="X1369"/>
  <c r="X1383" s="1"/>
  <c r="Y1369"/>
  <c r="Y1383" s="1"/>
  <c r="Z1369"/>
  <c r="Z1383" s="1"/>
  <c r="L1137"/>
  <c r="L1151" s="1"/>
  <c r="P1137"/>
  <c r="P1151" s="1"/>
  <c r="N1137"/>
  <c r="N1151" s="1"/>
  <c r="K1137"/>
  <c r="K1151" s="1"/>
  <c r="J1137"/>
  <c r="J1151" s="1"/>
  <c r="I1137"/>
  <c r="I1151" s="1"/>
  <c r="M1137"/>
  <c r="M1151" s="1"/>
  <c r="O1137"/>
  <c r="O1151" s="1"/>
  <c r="S1457"/>
  <c r="S1471" s="1"/>
  <c r="R1457"/>
  <c r="R1471" s="1"/>
  <c r="T1457"/>
  <c r="T1471" s="1"/>
  <c r="U1457"/>
  <c r="U1471" s="1"/>
  <c r="V1457"/>
  <c r="V1471" s="1"/>
  <c r="W1457"/>
  <c r="W1471" s="1"/>
  <c r="X1457"/>
  <c r="X1471" s="1"/>
  <c r="Y1457"/>
  <c r="Y1471" s="1"/>
  <c r="Z1457"/>
  <c r="Z1471" s="1"/>
  <c r="R1410"/>
  <c r="R1424" s="1"/>
  <c r="S1410"/>
  <c r="S1424" s="1"/>
  <c r="T1410"/>
  <c r="T1424" s="1"/>
  <c r="U1410"/>
  <c r="U1424" s="1"/>
  <c r="V1410"/>
  <c r="V1424" s="1"/>
  <c r="W1410"/>
  <c r="W1424" s="1"/>
  <c r="X1410"/>
  <c r="X1424" s="1"/>
  <c r="Y1410"/>
  <c r="Y1424" s="1"/>
  <c r="Z1410"/>
  <c r="Z1424" s="1"/>
  <c r="S1370"/>
  <c r="S1384" s="1"/>
  <c r="R1370"/>
  <c r="R1384" s="1"/>
  <c r="T1370"/>
  <c r="T1384" s="1"/>
  <c r="U1370"/>
  <c r="U1384" s="1"/>
  <c r="V1370"/>
  <c r="V1384" s="1"/>
  <c r="W1370"/>
  <c r="W1384" s="1"/>
  <c r="X1370"/>
  <c r="X1384" s="1"/>
  <c r="Y1370"/>
  <c r="Y1384" s="1"/>
  <c r="Z1370"/>
  <c r="Z1384" s="1"/>
  <c r="S1179"/>
  <c r="S1193" s="1"/>
  <c r="R1179"/>
  <c r="R1193" s="1"/>
  <c r="T1179"/>
  <c r="T1193" s="1"/>
  <c r="U1179"/>
  <c r="U1193" s="1"/>
  <c r="V1179"/>
  <c r="V1193" s="1"/>
  <c r="W1179"/>
  <c r="W1193" s="1"/>
  <c r="X1179"/>
  <c r="X1193" s="1"/>
  <c r="Y1179"/>
  <c r="Y1193" s="1"/>
  <c r="Z1179"/>
  <c r="Z1193" s="1"/>
  <c r="R1371"/>
  <c r="R1385" s="1"/>
  <c r="T1371"/>
  <c r="T1385" s="1"/>
  <c r="S1371"/>
  <c r="S1385" s="1"/>
  <c r="U1371"/>
  <c r="U1385" s="1"/>
  <c r="V1371"/>
  <c r="V1385" s="1"/>
  <c r="W1371"/>
  <c r="W1385" s="1"/>
  <c r="X1371"/>
  <c r="X1385" s="1"/>
  <c r="Y1371"/>
  <c r="Y1385" s="1"/>
  <c r="Z1371"/>
  <c r="Z1385" s="1"/>
  <c r="O1458"/>
  <c r="O1472" s="1"/>
  <c r="K1458"/>
  <c r="K1472" s="1"/>
  <c r="M1458"/>
  <c r="M1472" s="1"/>
  <c r="J1458"/>
  <c r="J1472" s="1"/>
  <c r="N1458"/>
  <c r="N1472" s="1"/>
  <c r="I1458"/>
  <c r="I1472" s="1"/>
  <c r="P1458"/>
  <c r="P1472" s="1"/>
  <c r="L1458"/>
  <c r="L1472" s="1"/>
  <c r="K1466"/>
  <c r="K1480" s="1"/>
  <c r="O1466"/>
  <c r="O1480" s="1"/>
  <c r="I1466"/>
  <c r="I1480" s="1"/>
  <c r="J1466"/>
  <c r="J1480" s="1"/>
  <c r="N1466"/>
  <c r="N1480" s="1"/>
  <c r="M1466"/>
  <c r="M1480" s="1"/>
  <c r="P1466"/>
  <c r="P1480" s="1"/>
  <c r="L1466"/>
  <c r="L1480" s="1"/>
  <c r="R1174"/>
  <c r="R1188" s="1"/>
  <c r="S1174"/>
  <c r="S1188" s="1"/>
  <c r="T1174"/>
  <c r="T1188" s="1"/>
  <c r="U1174"/>
  <c r="U1188" s="1"/>
  <c r="V1174"/>
  <c r="V1188" s="1"/>
  <c r="W1174"/>
  <c r="W1188" s="1"/>
  <c r="X1174"/>
  <c r="X1188" s="1"/>
  <c r="Y1174"/>
  <c r="Y1188" s="1"/>
  <c r="Z1174"/>
  <c r="Z1188" s="1"/>
  <c r="I1369" i="217"/>
  <c r="I1383" s="1"/>
  <c r="J1369"/>
  <c r="J1383" s="1"/>
  <c r="K1369"/>
  <c r="K1383" s="1"/>
  <c r="L1369"/>
  <c r="L1383" s="1"/>
  <c r="M1369"/>
  <c r="M1383" s="1"/>
  <c r="N1369"/>
  <c r="N1383" s="1"/>
  <c r="O1369"/>
  <c r="O1383" s="1"/>
  <c r="P1369"/>
  <c r="P1383" s="1"/>
  <c r="I1175"/>
  <c r="I1189" s="1"/>
  <c r="J1175"/>
  <c r="J1189" s="1"/>
  <c r="K1175"/>
  <c r="K1189" s="1"/>
  <c r="L1175"/>
  <c r="L1189" s="1"/>
  <c r="M1175"/>
  <c r="M1189" s="1"/>
  <c r="N1175"/>
  <c r="N1189" s="1"/>
  <c r="O1175"/>
  <c r="O1189" s="1"/>
  <c r="P1175"/>
  <c r="P1189" s="1"/>
  <c r="U1419"/>
  <c r="U1433" s="1"/>
  <c r="T1419"/>
  <c r="T1433" s="1"/>
  <c r="S1419"/>
  <c r="S1433" s="1"/>
  <c r="V1419"/>
  <c r="V1433" s="1"/>
  <c r="R1419"/>
  <c r="R1433" s="1"/>
  <c r="W1419"/>
  <c r="W1433" s="1"/>
  <c r="X1419"/>
  <c r="X1433" s="1"/>
  <c r="Y1419"/>
  <c r="Y1433" s="1"/>
  <c r="Z1419"/>
  <c r="Z1433" s="1"/>
  <c r="I1081" i="221"/>
  <c r="I1095" s="1"/>
  <c r="M1081"/>
  <c r="M1095" s="1"/>
  <c r="K1081"/>
  <c r="K1095" s="1"/>
  <c r="L1081"/>
  <c r="L1095" s="1"/>
  <c r="O1081"/>
  <c r="O1095" s="1"/>
  <c r="J1081"/>
  <c r="J1095" s="1"/>
  <c r="N1081"/>
  <c r="N1095" s="1"/>
  <c r="P1081"/>
  <c r="P1095" s="1"/>
  <c r="I1089" i="217"/>
  <c r="I1103" s="1"/>
  <c r="J1089"/>
  <c r="J1103" s="1"/>
  <c r="K1089"/>
  <c r="K1103" s="1"/>
  <c r="L1089"/>
  <c r="L1103" s="1"/>
  <c r="M1089"/>
  <c r="M1103" s="1"/>
  <c r="N1089"/>
  <c r="N1103" s="1"/>
  <c r="O1089"/>
  <c r="O1103" s="1"/>
  <c r="P1089"/>
  <c r="P1103" s="1"/>
  <c r="I1367"/>
  <c r="I1381" s="1"/>
  <c r="J1367"/>
  <c r="J1381" s="1"/>
  <c r="K1367"/>
  <c r="K1381" s="1"/>
  <c r="L1367"/>
  <c r="L1381" s="1"/>
  <c r="M1367"/>
  <c r="M1381" s="1"/>
  <c r="N1367"/>
  <c r="N1381" s="1"/>
  <c r="O1367"/>
  <c r="O1381" s="1"/>
  <c r="P1367"/>
  <c r="P1381" s="1"/>
  <c r="R1364" i="221"/>
  <c r="R1378" s="1"/>
  <c r="S1364"/>
  <c r="S1378" s="1"/>
  <c r="T1364"/>
  <c r="T1378" s="1"/>
  <c r="U1364"/>
  <c r="U1378" s="1"/>
  <c r="V1364"/>
  <c r="V1378" s="1"/>
  <c r="W1364"/>
  <c r="W1378" s="1"/>
  <c r="X1364"/>
  <c r="X1378" s="1"/>
  <c r="Y1364"/>
  <c r="Y1378" s="1"/>
  <c r="Z1364"/>
  <c r="Z1378" s="1"/>
  <c r="J1409" i="217"/>
  <c r="J1423" s="1"/>
  <c r="I1409"/>
  <c r="I1423" s="1"/>
  <c r="K1409"/>
  <c r="K1423" s="1"/>
  <c r="L1409"/>
  <c r="L1423" s="1"/>
  <c r="M1409"/>
  <c r="M1423" s="1"/>
  <c r="N1409"/>
  <c r="N1423" s="1"/>
  <c r="O1409"/>
  <c r="O1423" s="1"/>
  <c r="P1409"/>
  <c r="P1423" s="1"/>
  <c r="I1419"/>
  <c r="I1433" s="1"/>
  <c r="J1419"/>
  <c r="J1433" s="1"/>
  <c r="K1419"/>
  <c r="K1433" s="1"/>
  <c r="L1419"/>
  <c r="L1433" s="1"/>
  <c r="M1419"/>
  <c r="M1433" s="1"/>
  <c r="N1419"/>
  <c r="N1433" s="1"/>
  <c r="O1419"/>
  <c r="O1433" s="1"/>
  <c r="P1419"/>
  <c r="P1433" s="1"/>
  <c r="R1089"/>
  <c r="R1103" s="1"/>
  <c r="V1089"/>
  <c r="V1103" s="1"/>
  <c r="S1089"/>
  <c r="S1103" s="1"/>
  <c r="U1089"/>
  <c r="U1103" s="1"/>
  <c r="T1089"/>
  <c r="T1103" s="1"/>
  <c r="W1089"/>
  <c r="W1103" s="1"/>
  <c r="X1089"/>
  <c r="X1103" s="1"/>
  <c r="Y1089"/>
  <c r="Y1103" s="1"/>
  <c r="Z1089"/>
  <c r="Z1103" s="1"/>
  <c r="I1134" i="221"/>
  <c r="I1148" s="1"/>
  <c r="M1134"/>
  <c r="M1148" s="1"/>
  <c r="K1134"/>
  <c r="K1148" s="1"/>
  <c r="O1134"/>
  <c r="O1148" s="1"/>
  <c r="L1134"/>
  <c r="L1148" s="1"/>
  <c r="N1134"/>
  <c r="N1148" s="1"/>
  <c r="P1134"/>
  <c r="P1148" s="1"/>
  <c r="J1134"/>
  <c r="J1148" s="1"/>
  <c r="R1131"/>
  <c r="R1145" s="1"/>
  <c r="T1131"/>
  <c r="T1145" s="1"/>
  <c r="S1131"/>
  <c r="S1145" s="1"/>
  <c r="U1131"/>
  <c r="U1145" s="1"/>
  <c r="V1131"/>
  <c r="V1145" s="1"/>
  <c r="W1131"/>
  <c r="W1145" s="1"/>
  <c r="X1131"/>
  <c r="X1145" s="1"/>
  <c r="Y1131"/>
  <c r="Y1145" s="1"/>
  <c r="Z1131"/>
  <c r="Z1145" s="1"/>
  <c r="I1462"/>
  <c r="I1476" s="1"/>
  <c r="M1462"/>
  <c r="M1476" s="1"/>
  <c r="K1462"/>
  <c r="K1476" s="1"/>
  <c r="L1462"/>
  <c r="L1476" s="1"/>
  <c r="P1462"/>
  <c r="P1476" s="1"/>
  <c r="O1462"/>
  <c r="O1476" s="1"/>
  <c r="J1462"/>
  <c r="J1476" s="1"/>
  <c r="N1462"/>
  <c r="N1476" s="1"/>
  <c r="R1088"/>
  <c r="R1102" s="1"/>
  <c r="S1088"/>
  <c r="S1102" s="1"/>
  <c r="T1088"/>
  <c r="T1102" s="1"/>
  <c r="U1088"/>
  <c r="U1102" s="1"/>
  <c r="V1088"/>
  <c r="V1102" s="1"/>
  <c r="W1088"/>
  <c r="W1102" s="1"/>
  <c r="X1088"/>
  <c r="X1102" s="1"/>
  <c r="Y1088"/>
  <c r="Y1102" s="1"/>
  <c r="Z1088"/>
  <c r="Z1102" s="1"/>
  <c r="R1419"/>
  <c r="R1433" s="1"/>
  <c r="S1419"/>
  <c r="S1433" s="1"/>
  <c r="T1419"/>
  <c r="T1433" s="1"/>
  <c r="U1419"/>
  <c r="U1433" s="1"/>
  <c r="V1419"/>
  <c r="V1433" s="1"/>
  <c r="W1419"/>
  <c r="W1433" s="1"/>
  <c r="X1419"/>
  <c r="X1433" s="1"/>
  <c r="Y1419"/>
  <c r="Y1433" s="1"/>
  <c r="Z1419"/>
  <c r="Z1433" s="1"/>
  <c r="R1178"/>
  <c r="R1192" s="1"/>
  <c r="S1178"/>
  <c r="S1192" s="1"/>
  <c r="T1178"/>
  <c r="T1192" s="1"/>
  <c r="U1178"/>
  <c r="U1192" s="1"/>
  <c r="V1178"/>
  <c r="V1192" s="1"/>
  <c r="W1178"/>
  <c r="W1192" s="1"/>
  <c r="X1178"/>
  <c r="X1192" s="1"/>
  <c r="Y1178"/>
  <c r="Y1192" s="1"/>
  <c r="Z1178"/>
  <c r="Z1192" s="1"/>
  <c r="R1362"/>
  <c r="R1376" s="1"/>
  <c r="S1362"/>
  <c r="S1376" s="1"/>
  <c r="T1362"/>
  <c r="T1376" s="1"/>
  <c r="U1362"/>
  <c r="U1376" s="1"/>
  <c r="V1362"/>
  <c r="V1376" s="1"/>
  <c r="W1362"/>
  <c r="W1376" s="1"/>
  <c r="X1362"/>
  <c r="X1376" s="1"/>
  <c r="Y1362"/>
  <c r="Y1376" s="1"/>
  <c r="Z1362"/>
  <c r="Z1376" s="1"/>
  <c r="X1117" i="217"/>
  <c r="Y1113" i="221"/>
  <c r="X1449"/>
  <c r="Y1444"/>
  <c r="Y1353"/>
  <c r="Y1351"/>
  <c r="X1073"/>
  <c r="S1086" i="217"/>
  <c r="R1086"/>
  <c r="Z1086"/>
  <c r="N1364"/>
  <c r="N1378" s="1"/>
  <c r="I1364"/>
  <c r="I1378" s="1"/>
  <c r="Z1081"/>
  <c r="Z1095" s="1"/>
  <c r="V1081"/>
  <c r="V1095" s="1"/>
  <c r="R1081"/>
  <c r="R1095" s="1"/>
  <c r="X1369"/>
  <c r="X1383" s="1"/>
  <c r="S1369"/>
  <c r="S1383" s="1"/>
  <c r="Y1456"/>
  <c r="Y1470" s="1"/>
  <c r="U1456"/>
  <c r="U1470" s="1"/>
  <c r="X1459"/>
  <c r="X1473" s="1"/>
  <c r="S1459"/>
  <c r="S1473" s="1"/>
  <c r="X1181"/>
  <c r="X1195" s="1"/>
  <c r="R1181"/>
  <c r="R1195" s="1"/>
  <c r="Y1463"/>
  <c r="Y1477" s="1"/>
  <c r="U1463"/>
  <c r="U1477" s="1"/>
  <c r="X1466"/>
  <c r="X1480" s="1"/>
  <c r="S1466"/>
  <c r="S1480" s="1"/>
  <c r="P1465"/>
  <c r="P1479" s="1"/>
  <c r="L1465"/>
  <c r="L1479" s="1"/>
  <c r="P1179"/>
  <c r="P1193" s="1"/>
  <c r="L1179"/>
  <c r="L1193" s="1"/>
  <c r="P1182"/>
  <c r="P1196" s="1"/>
  <c r="L1182"/>
  <c r="L1196" s="1"/>
  <c r="O1134"/>
  <c r="O1148" s="1"/>
  <c r="K1134"/>
  <c r="K1148" s="1"/>
  <c r="M1129"/>
  <c r="M1143" s="1"/>
  <c r="I1129"/>
  <c r="I1143" s="1"/>
  <c r="Y1417"/>
  <c r="Y1431" s="1"/>
  <c r="P1132"/>
  <c r="P1146" s="1"/>
  <c r="L1132"/>
  <c r="L1146" s="1"/>
  <c r="X1131"/>
  <c r="X1145" s="1"/>
  <c r="R1131"/>
  <c r="R1145" s="1"/>
  <c r="M1459"/>
  <c r="M1473" s="1"/>
  <c r="I1459"/>
  <c r="I1473" s="1"/>
  <c r="M1177"/>
  <c r="M1191" s="1"/>
  <c r="I1177"/>
  <c r="I1191" s="1"/>
  <c r="W1182"/>
  <c r="W1196" s="1"/>
  <c r="T1182"/>
  <c r="T1196" s="1"/>
  <c r="X1074"/>
  <c r="X1443"/>
  <c r="X1118"/>
  <c r="X1121"/>
  <c r="X1443" i="221"/>
  <c r="X1400"/>
  <c r="X1444"/>
  <c r="Y1393" i="217"/>
  <c r="X1113" i="221"/>
  <c r="X1160"/>
  <c r="X1353"/>
  <c r="X1395"/>
  <c r="R1128"/>
  <c r="R1142" s="1"/>
  <c r="X1351"/>
  <c r="Y1064"/>
  <c r="X1121"/>
  <c r="Y1161"/>
  <c r="Y1355"/>
  <c r="X1450"/>
  <c r="X1353" i="217"/>
  <c r="X1393"/>
  <c r="Y1346"/>
  <c r="Y1072" i="221"/>
  <c r="Y1159"/>
  <c r="Y1401"/>
  <c r="Y1449" i="217"/>
  <c r="Y1070"/>
  <c r="Y1086"/>
  <c r="X1086"/>
  <c r="X1367"/>
  <c r="X1381" s="1"/>
  <c r="S1367"/>
  <c r="S1381" s="1"/>
  <c r="O1082"/>
  <c r="O1096" s="1"/>
  <c r="K1082"/>
  <c r="K1096" s="1"/>
  <c r="O1364"/>
  <c r="O1378" s="1"/>
  <c r="K1364"/>
  <c r="K1378" s="1"/>
  <c r="W1081"/>
  <c r="W1095" s="1"/>
  <c r="T1081"/>
  <c r="T1095" s="1"/>
  <c r="Y1369"/>
  <c r="Y1383" s="1"/>
  <c r="U1369"/>
  <c r="U1383" s="1"/>
  <c r="W1087"/>
  <c r="W1101" s="1"/>
  <c r="T1087"/>
  <c r="T1101" s="1"/>
  <c r="X1174"/>
  <c r="X1188" s="1"/>
  <c r="S1174"/>
  <c r="S1188" s="1"/>
  <c r="Z1456"/>
  <c r="Z1470" s="1"/>
  <c r="V1456"/>
  <c r="V1470" s="1"/>
  <c r="T1456"/>
  <c r="T1470" s="1"/>
  <c r="Y1459"/>
  <c r="Y1473" s="1"/>
  <c r="U1459"/>
  <c r="U1473" s="1"/>
  <c r="W1178"/>
  <c r="W1192" s="1"/>
  <c r="T1178"/>
  <c r="T1192" s="1"/>
  <c r="X1460"/>
  <c r="X1474" s="1"/>
  <c r="R1460"/>
  <c r="R1474" s="1"/>
  <c r="Y1181"/>
  <c r="Y1195" s="1"/>
  <c r="U1181"/>
  <c r="U1195" s="1"/>
  <c r="Z1463"/>
  <c r="Z1477" s="1"/>
  <c r="V1463"/>
  <c r="V1477" s="1"/>
  <c r="T1463"/>
  <c r="T1477" s="1"/>
  <c r="W1183"/>
  <c r="W1197" s="1"/>
  <c r="T1183"/>
  <c r="T1197" s="1"/>
  <c r="Y1466"/>
  <c r="Y1480" s="1"/>
  <c r="U1466"/>
  <c r="U1480" s="1"/>
  <c r="Z1184"/>
  <c r="Z1198" s="1"/>
  <c r="V1184"/>
  <c r="V1198" s="1"/>
  <c r="R1184"/>
  <c r="R1198" s="1"/>
  <c r="M1183"/>
  <c r="M1197" s="1"/>
  <c r="I1183"/>
  <c r="I1197" s="1"/>
  <c r="M1465"/>
  <c r="M1479" s="1"/>
  <c r="I1465"/>
  <c r="I1479" s="1"/>
  <c r="M1461"/>
  <c r="M1475" s="1"/>
  <c r="I1461"/>
  <c r="I1475" s="1"/>
  <c r="M1179"/>
  <c r="M1193" s="1"/>
  <c r="J1179"/>
  <c r="J1193" s="1"/>
  <c r="M1182"/>
  <c r="M1196" s="1"/>
  <c r="J1182"/>
  <c r="J1196" s="1"/>
  <c r="O1131"/>
  <c r="O1145" s="1"/>
  <c r="K1131"/>
  <c r="K1145" s="1"/>
  <c r="P1415"/>
  <c r="P1429" s="1"/>
  <c r="L1415"/>
  <c r="L1429" s="1"/>
  <c r="P1134"/>
  <c r="P1148" s="1"/>
  <c r="L1134"/>
  <c r="L1148" s="1"/>
  <c r="N1129"/>
  <c r="N1143" s="1"/>
  <c r="J1129"/>
  <c r="J1143" s="1"/>
  <c r="X1415"/>
  <c r="X1429" s="1"/>
  <c r="S1415"/>
  <c r="S1429" s="1"/>
  <c r="Y1135"/>
  <c r="Y1149" s="1"/>
  <c r="U1135"/>
  <c r="U1149" s="1"/>
  <c r="Z1417"/>
  <c r="Z1431" s="1"/>
  <c r="V1417"/>
  <c r="V1431" s="1"/>
  <c r="R1417"/>
  <c r="R1431" s="1"/>
  <c r="M1130"/>
  <c r="M1144" s="1"/>
  <c r="I1130"/>
  <c r="I1144" s="1"/>
  <c r="M1132"/>
  <c r="M1146" s="1"/>
  <c r="I1132"/>
  <c r="I1146" s="1"/>
  <c r="Y1131"/>
  <c r="Y1145" s="1"/>
  <c r="U1131"/>
  <c r="U1145" s="1"/>
  <c r="N1459"/>
  <c r="N1473" s="1"/>
  <c r="J1459"/>
  <c r="J1473" s="1"/>
  <c r="N1177"/>
  <c r="N1191" s="1"/>
  <c r="J1177"/>
  <c r="J1191" s="1"/>
  <c r="X1182"/>
  <c r="X1196" s="1"/>
  <c r="S1182"/>
  <c r="S1196" s="1"/>
  <c r="Y1464"/>
  <c r="Y1478" s="1"/>
  <c r="U1464"/>
  <c r="U1478" s="1"/>
  <c r="P1084"/>
  <c r="P1098" s="1"/>
  <c r="L1084"/>
  <c r="L1098" s="1"/>
  <c r="X1084"/>
  <c r="X1098" s="1"/>
  <c r="R1084"/>
  <c r="R1098" s="1"/>
  <c r="Y1167"/>
  <c r="W1086"/>
  <c r="Y1367"/>
  <c r="Y1381" s="1"/>
  <c r="P1082"/>
  <c r="P1096" s="1"/>
  <c r="P1364"/>
  <c r="P1378" s="1"/>
  <c r="X1081"/>
  <c r="X1095" s="1"/>
  <c r="Z1369"/>
  <c r="Z1383" s="1"/>
  <c r="V1369"/>
  <c r="V1383" s="1"/>
  <c r="X1087"/>
  <c r="X1101" s="1"/>
  <c r="Y1174"/>
  <c r="Y1188" s="1"/>
  <c r="W1456"/>
  <c r="W1470" s="1"/>
  <c r="Z1459"/>
  <c r="Z1473" s="1"/>
  <c r="V1459"/>
  <c r="V1473" s="1"/>
  <c r="X1178"/>
  <c r="X1192" s="1"/>
  <c r="Y1460"/>
  <c r="Y1474" s="1"/>
  <c r="Z1181"/>
  <c r="Z1195" s="1"/>
  <c r="V1181"/>
  <c r="V1195" s="1"/>
  <c r="W1463"/>
  <c r="W1477" s="1"/>
  <c r="X1183"/>
  <c r="X1197" s="1"/>
  <c r="Z1466"/>
  <c r="Z1480" s="1"/>
  <c r="V1466"/>
  <c r="V1480" s="1"/>
  <c r="W1184"/>
  <c r="W1198" s="1"/>
  <c r="N1183"/>
  <c r="N1197" s="1"/>
  <c r="N1465"/>
  <c r="N1479" s="1"/>
  <c r="N1461"/>
  <c r="N1475" s="1"/>
  <c r="N1179"/>
  <c r="N1193" s="1"/>
  <c r="N1182"/>
  <c r="N1196" s="1"/>
  <c r="P1131"/>
  <c r="P1145" s="1"/>
  <c r="M1415"/>
  <c r="M1429" s="1"/>
  <c r="M1134"/>
  <c r="M1148" s="1"/>
  <c r="O1129"/>
  <c r="O1143" s="1"/>
  <c r="Y1415"/>
  <c r="Y1429" s="1"/>
  <c r="Z1135"/>
  <c r="Z1149" s="1"/>
  <c r="V1135"/>
  <c r="V1149" s="1"/>
  <c r="W1417"/>
  <c r="W1431" s="1"/>
  <c r="N1130"/>
  <c r="N1144" s="1"/>
  <c r="N1132"/>
  <c r="N1146" s="1"/>
  <c r="Z1131"/>
  <c r="Z1145" s="1"/>
  <c r="V1131"/>
  <c r="V1145" s="1"/>
  <c r="O1459"/>
  <c r="O1473" s="1"/>
  <c r="O1177"/>
  <c r="O1191" s="1"/>
  <c r="Y1182"/>
  <c r="Y1196" s="1"/>
  <c r="Z1464"/>
  <c r="Z1478" s="1"/>
  <c r="V1464"/>
  <c r="V1478" s="1"/>
  <c r="M1084"/>
  <c r="M1098" s="1"/>
  <c r="Y1084"/>
  <c r="Y1098" s="1"/>
  <c r="P1231"/>
  <c r="X972"/>
  <c r="X1022"/>
  <c r="X1299"/>
  <c r="Y1399"/>
  <c r="X1168"/>
  <c r="X1397" i="221"/>
  <c r="Y1394" i="217"/>
  <c r="X1071"/>
  <c r="X1164" i="221"/>
  <c r="X1399"/>
  <c r="Y1400" i="217"/>
  <c r="X1441"/>
  <c r="X1064" i="221"/>
  <c r="Y1111" i="217"/>
  <c r="X1165" i="221"/>
  <c r="Y1447"/>
  <c r="Y1117"/>
  <c r="X1352" i="217"/>
  <c r="Y1112" i="221"/>
  <c r="X1070"/>
  <c r="Y1393"/>
  <c r="X1400" i="217"/>
  <c r="X1445"/>
  <c r="X1450"/>
  <c r="Y1441"/>
  <c r="X1346"/>
  <c r="X1168" i="221"/>
  <c r="Y1350"/>
  <c r="Y1442"/>
  <c r="Y1402"/>
  <c r="Y1440"/>
  <c r="X1071"/>
  <c r="X1441"/>
  <c r="X1158"/>
  <c r="X1402"/>
  <c r="X1072"/>
  <c r="Y1069"/>
  <c r="Y1111"/>
  <c r="Y1119"/>
  <c r="Y1114"/>
  <c r="Y1445"/>
  <c r="V1038" i="217"/>
  <c r="W1038"/>
  <c r="Y1132"/>
  <c r="Z1132"/>
  <c r="T1038"/>
  <c r="S1038"/>
  <c r="R1038"/>
  <c r="R1052" s="1"/>
  <c r="Z1038"/>
  <c r="T1132"/>
  <c r="U1038"/>
  <c r="Y1038"/>
  <c r="N1278"/>
  <c r="Y1278"/>
  <c r="X1300"/>
  <c r="X1308"/>
  <c r="X1308" i="221"/>
  <c r="X1020" i="217"/>
  <c r="X1033"/>
  <c r="Y1306"/>
  <c r="Y1305"/>
  <c r="Y1302"/>
  <c r="Y1027" i="221"/>
  <c r="Y1305"/>
  <c r="Y1018"/>
  <c r="Y1020"/>
  <c r="T1315" i="217"/>
  <c r="Y1299"/>
  <c r="J1315"/>
  <c r="S1132"/>
  <c r="X1132"/>
  <c r="R1132"/>
  <c r="R1146" s="1"/>
  <c r="W1132"/>
  <c r="V1132"/>
  <c r="M942" i="221"/>
  <c r="M956" s="1"/>
  <c r="X1208" i="217"/>
  <c r="U1132"/>
  <c r="Y972"/>
  <c r="X1212"/>
  <c r="Z1320"/>
  <c r="R1414"/>
  <c r="R1428" s="1"/>
  <c r="S1414"/>
  <c r="T1320"/>
  <c r="Y1356"/>
  <c r="P1033"/>
  <c r="K1224" i="221"/>
  <c r="K1238" s="1"/>
  <c r="U1320" i="217"/>
  <c r="R1414" i="221"/>
  <c r="R1428" s="1"/>
  <c r="S1414"/>
  <c r="S1428" s="1"/>
  <c r="T1414"/>
  <c r="T1428" s="1"/>
  <c r="U1414"/>
  <c r="U1428" s="1"/>
  <c r="V1414"/>
  <c r="V1428" s="1"/>
  <c r="W1414"/>
  <c r="W1428" s="1"/>
  <c r="X1414"/>
  <c r="X1428" s="1"/>
  <c r="Y1414"/>
  <c r="Y1428" s="1"/>
  <c r="Z1414"/>
  <c r="Z1428" s="1"/>
  <c r="S1132"/>
  <c r="S1146" s="1"/>
  <c r="T1132"/>
  <c r="T1146" s="1"/>
  <c r="R1132"/>
  <c r="R1146" s="1"/>
  <c r="U1132"/>
  <c r="U1146" s="1"/>
  <c r="V1132"/>
  <c r="V1146" s="1"/>
  <c r="W1132"/>
  <c r="W1146" s="1"/>
  <c r="X1132"/>
  <c r="X1146" s="1"/>
  <c r="Y1132"/>
  <c r="Y1146" s="1"/>
  <c r="Z1132"/>
  <c r="Z1146" s="1"/>
  <c r="I988" i="217"/>
  <c r="I1002" s="1"/>
  <c r="S1320"/>
  <c r="M1315"/>
  <c r="Y1414"/>
  <c r="X1414"/>
  <c r="X987"/>
  <c r="X1315"/>
  <c r="W1414"/>
  <c r="V1414"/>
  <c r="U1414"/>
  <c r="J1038"/>
  <c r="Y1022"/>
  <c r="Y987"/>
  <c r="O1038"/>
  <c r="V1033"/>
  <c r="R1226"/>
  <c r="R1240" s="1"/>
  <c r="R1320"/>
  <c r="R1334" s="1"/>
  <c r="Y1315"/>
  <c r="Y970"/>
  <c r="L944" i="221"/>
  <c r="L958" s="1"/>
  <c r="X1223"/>
  <c r="X1237" s="1"/>
  <c r="X1025" i="217"/>
  <c r="X1023"/>
  <c r="X1301"/>
  <c r="X1309"/>
  <c r="X1300" i="221"/>
  <c r="Z939" i="217"/>
  <c r="X1304" i="221"/>
  <c r="K1278" i="217"/>
  <c r="Y1309" i="221"/>
  <c r="I1270" i="217"/>
  <c r="I1284" s="1"/>
  <c r="V987"/>
  <c r="V1315"/>
  <c r="W987"/>
  <c r="W1315"/>
  <c r="Z944"/>
  <c r="Y975" i="221"/>
  <c r="Y974"/>
  <c r="Y1260"/>
  <c r="N996" i="217"/>
  <c r="N986"/>
  <c r="X1020" i="221"/>
  <c r="X1019"/>
  <c r="X1027"/>
  <c r="X1305"/>
  <c r="Y1304" i="217"/>
  <c r="N1268"/>
  <c r="N1033"/>
  <c r="Y1303" i="221"/>
  <c r="J1320" i="217"/>
  <c r="Y1307" i="221"/>
  <c r="V1320" i="217"/>
  <c r="L1278"/>
  <c r="Y1254" i="221"/>
  <c r="Y1215" i="217"/>
  <c r="Y1019"/>
  <c r="S1324" i="221"/>
  <c r="S1338" s="1"/>
  <c r="R1321"/>
  <c r="R1335" s="1"/>
  <c r="Y923" i="217"/>
  <c r="Y1207"/>
  <c r="X1304"/>
  <c r="M1278"/>
  <c r="P1270"/>
  <c r="Y1320"/>
  <c r="X1320"/>
  <c r="X1211"/>
  <c r="V1278"/>
  <c r="S939"/>
  <c r="L1270"/>
  <c r="O987"/>
  <c r="X1027"/>
  <c r="Z1033"/>
  <c r="Y1021"/>
  <c r="Y1017" i="221"/>
  <c r="Y1303" i="217"/>
  <c r="Y1017"/>
  <c r="Y927" i="221"/>
  <c r="X1018" i="217"/>
  <c r="R1035" i="221"/>
  <c r="R1049" s="1"/>
  <c r="W1320" i="217"/>
  <c r="N1315"/>
  <c r="T1223" i="221"/>
  <c r="T1237" s="1"/>
  <c r="Y977" i="217"/>
  <c r="Y1301"/>
  <c r="Y1309"/>
  <c r="Y1020"/>
  <c r="J1033"/>
  <c r="Y1026"/>
  <c r="Y1025" i="221"/>
  <c r="S987" i="217"/>
  <c r="R987"/>
  <c r="R1001" s="1"/>
  <c r="Z987"/>
  <c r="J988"/>
  <c r="P1038"/>
  <c r="W1033"/>
  <c r="O1270"/>
  <c r="S1315"/>
  <c r="R1315"/>
  <c r="R1329" s="1"/>
  <c r="Z1315"/>
  <c r="O1315"/>
  <c r="P1315"/>
  <c r="Y924"/>
  <c r="R1043" i="221"/>
  <c r="R1057" s="1"/>
  <c r="Y1018" i="217"/>
  <c r="L986"/>
  <c r="O1033"/>
  <c r="K1315"/>
  <c r="L1315"/>
  <c r="Y1307"/>
  <c r="Y1026" i="221"/>
  <c r="Y1023"/>
  <c r="Y1021"/>
  <c r="U987" i="217"/>
  <c r="K986"/>
  <c r="I1038"/>
  <c r="I1052" s="1"/>
  <c r="Y1033"/>
  <c r="J1270"/>
  <c r="U1315"/>
  <c r="I1315"/>
  <c r="I1329" s="1"/>
  <c r="X1212" i="221"/>
  <c r="Y1023" i="217"/>
  <c r="Y1022" i="221"/>
  <c r="Y1300" i="217"/>
  <c r="Y1299" i="221"/>
  <c r="Y1300"/>
  <c r="Y1304"/>
  <c r="Y1025" i="217"/>
  <c r="Y1019" i="221"/>
  <c r="R1317" i="217"/>
  <c r="R1331" s="1"/>
  <c r="T1317"/>
  <c r="T1331" s="1"/>
  <c r="V1317"/>
  <c r="V1331" s="1"/>
  <c r="S1317"/>
  <c r="S1331" s="1"/>
  <c r="U1317"/>
  <c r="U1331" s="1"/>
  <c r="W1317"/>
  <c r="W1331" s="1"/>
  <c r="X1317"/>
  <c r="X1331" s="1"/>
  <c r="Y1317"/>
  <c r="Y1331" s="1"/>
  <c r="Z1317"/>
  <c r="Z1331" s="1"/>
  <c r="R1325"/>
  <c r="R1339" s="1"/>
  <c r="V1325"/>
  <c r="V1339" s="1"/>
  <c r="S1325"/>
  <c r="S1339" s="1"/>
  <c r="T1325"/>
  <c r="T1339" s="1"/>
  <c r="U1325"/>
  <c r="U1339" s="1"/>
  <c r="W1325"/>
  <c r="W1339" s="1"/>
  <c r="X1325"/>
  <c r="X1339" s="1"/>
  <c r="Y1325"/>
  <c r="Y1339" s="1"/>
  <c r="Z1325"/>
  <c r="Z1339" s="1"/>
  <c r="T1315" i="221"/>
  <c r="T1329" s="1"/>
  <c r="R1315"/>
  <c r="R1329" s="1"/>
  <c r="S1315"/>
  <c r="S1329" s="1"/>
  <c r="U1315"/>
  <c r="U1329" s="1"/>
  <c r="V1315"/>
  <c r="V1329" s="1"/>
  <c r="W1315"/>
  <c r="W1329" s="1"/>
  <c r="X1315"/>
  <c r="X1329" s="1"/>
  <c r="Y1315"/>
  <c r="Y1329" s="1"/>
  <c r="Z1315"/>
  <c r="Z1329" s="1"/>
  <c r="V1040" i="217"/>
  <c r="V1054" s="1"/>
  <c r="R1040"/>
  <c r="R1054" s="1"/>
  <c r="U1040"/>
  <c r="U1054" s="1"/>
  <c r="S1040"/>
  <c r="S1054" s="1"/>
  <c r="T1040"/>
  <c r="T1054" s="1"/>
  <c r="W1040"/>
  <c r="W1054" s="1"/>
  <c r="X1040"/>
  <c r="X1054" s="1"/>
  <c r="Y1040"/>
  <c r="Y1054" s="1"/>
  <c r="Z1040"/>
  <c r="Z1054" s="1"/>
  <c r="S1040" i="221"/>
  <c r="S1054" s="1"/>
  <c r="R1040"/>
  <c r="R1054" s="1"/>
  <c r="T1040"/>
  <c r="T1054" s="1"/>
  <c r="U1040"/>
  <c r="U1054" s="1"/>
  <c r="V1040"/>
  <c r="V1054" s="1"/>
  <c r="W1040"/>
  <c r="W1054" s="1"/>
  <c r="X1040"/>
  <c r="X1054" s="1"/>
  <c r="Y1040"/>
  <c r="Y1054" s="1"/>
  <c r="Z1040"/>
  <c r="Z1054" s="1"/>
  <c r="R1035" i="217"/>
  <c r="R1049" s="1"/>
  <c r="T1035"/>
  <c r="T1049" s="1"/>
  <c r="U1035"/>
  <c r="U1049" s="1"/>
  <c r="S1035"/>
  <c r="S1049" s="1"/>
  <c r="V1035"/>
  <c r="V1049" s="1"/>
  <c r="W1035"/>
  <c r="W1049" s="1"/>
  <c r="X1035"/>
  <c r="X1049" s="1"/>
  <c r="Y1035"/>
  <c r="Y1049" s="1"/>
  <c r="Z1035"/>
  <c r="Z1049" s="1"/>
  <c r="S1321"/>
  <c r="S1335" s="1"/>
  <c r="R1321"/>
  <c r="R1335" s="1"/>
  <c r="V1321"/>
  <c r="V1335" s="1"/>
  <c r="U1321"/>
  <c r="U1335" s="1"/>
  <c r="T1321"/>
  <c r="T1335" s="1"/>
  <c r="W1321"/>
  <c r="W1335" s="1"/>
  <c r="X1321"/>
  <c r="X1335" s="1"/>
  <c r="Y1321"/>
  <c r="Y1335" s="1"/>
  <c r="Z1321"/>
  <c r="Z1335" s="1"/>
  <c r="S1042"/>
  <c r="S1056" s="1"/>
  <c r="V1042"/>
  <c r="V1056" s="1"/>
  <c r="T1042"/>
  <c r="T1056" s="1"/>
  <c r="R1042"/>
  <c r="R1056" s="1"/>
  <c r="U1042"/>
  <c r="U1056" s="1"/>
  <c r="W1042"/>
  <c r="W1056" s="1"/>
  <c r="X1042"/>
  <c r="X1056" s="1"/>
  <c r="Y1042"/>
  <c r="Y1056" s="1"/>
  <c r="Z1042"/>
  <c r="Z1056" s="1"/>
  <c r="T1033" i="221"/>
  <c r="T1047" s="1"/>
  <c r="R1033"/>
  <c r="R1047" s="1"/>
  <c r="S1033"/>
  <c r="S1047" s="1"/>
  <c r="U1033"/>
  <c r="U1047" s="1"/>
  <c r="V1033"/>
  <c r="V1047" s="1"/>
  <c r="W1033"/>
  <c r="W1047" s="1"/>
  <c r="X1033"/>
  <c r="X1047" s="1"/>
  <c r="Y1033"/>
  <c r="Y1047" s="1"/>
  <c r="Z1033"/>
  <c r="Z1047" s="1"/>
  <c r="T1319" i="217"/>
  <c r="T1333" s="1"/>
  <c r="V1319"/>
  <c r="V1333" s="1"/>
  <c r="S1319"/>
  <c r="S1333" s="1"/>
  <c r="U1319"/>
  <c r="U1333" s="1"/>
  <c r="R1319"/>
  <c r="R1333" s="1"/>
  <c r="W1319"/>
  <c r="W1333" s="1"/>
  <c r="X1319"/>
  <c r="X1333" s="1"/>
  <c r="Y1319"/>
  <c r="Y1333" s="1"/>
  <c r="Z1319"/>
  <c r="Z1333" s="1"/>
  <c r="T1043" i="221"/>
  <c r="T1057" s="1"/>
  <c r="S1043"/>
  <c r="S1057" s="1"/>
  <c r="U1043"/>
  <c r="U1057" s="1"/>
  <c r="V1043"/>
  <c r="V1057" s="1"/>
  <c r="W1043"/>
  <c r="W1057" s="1"/>
  <c r="X1043"/>
  <c r="X1057" s="1"/>
  <c r="Y1043"/>
  <c r="Y1057" s="1"/>
  <c r="Z1043"/>
  <c r="Z1057" s="1"/>
  <c r="T1325"/>
  <c r="T1339" s="1"/>
  <c r="R1325"/>
  <c r="R1339" s="1"/>
  <c r="S1325"/>
  <c r="S1339" s="1"/>
  <c r="U1325"/>
  <c r="U1339" s="1"/>
  <c r="V1325"/>
  <c r="V1339" s="1"/>
  <c r="W1325"/>
  <c r="W1339" s="1"/>
  <c r="X1325"/>
  <c r="X1339" s="1"/>
  <c r="Y1325"/>
  <c r="Y1339" s="1"/>
  <c r="Z1325"/>
  <c r="Z1339" s="1"/>
  <c r="R1037"/>
  <c r="R1051" s="1"/>
  <c r="T1037"/>
  <c r="T1051" s="1"/>
  <c r="S1037"/>
  <c r="S1051" s="1"/>
  <c r="U1037"/>
  <c r="U1051" s="1"/>
  <c r="V1037"/>
  <c r="V1051" s="1"/>
  <c r="W1037"/>
  <c r="W1051" s="1"/>
  <c r="X1037"/>
  <c r="X1051" s="1"/>
  <c r="Y1037"/>
  <c r="Y1051" s="1"/>
  <c r="Z1037"/>
  <c r="Z1051" s="1"/>
  <c r="T1036"/>
  <c r="T1050" s="1"/>
  <c r="R1036"/>
  <c r="R1050" s="1"/>
  <c r="S1036"/>
  <c r="S1050" s="1"/>
  <c r="U1036"/>
  <c r="U1050" s="1"/>
  <c r="V1036"/>
  <c r="V1050" s="1"/>
  <c r="W1036"/>
  <c r="W1050" s="1"/>
  <c r="X1036"/>
  <c r="X1050" s="1"/>
  <c r="Y1036"/>
  <c r="Y1050" s="1"/>
  <c r="Z1036"/>
  <c r="Z1050" s="1"/>
  <c r="J986" i="217"/>
  <c r="O988"/>
  <c r="M1033"/>
  <c r="U939"/>
  <c r="P987"/>
  <c r="O986"/>
  <c r="P986"/>
  <c r="M988"/>
  <c r="N988"/>
  <c r="M1038"/>
  <c r="N1038"/>
  <c r="K1033"/>
  <c r="L1033"/>
  <c r="U1033"/>
  <c r="T1033"/>
  <c r="M1268"/>
  <c r="M1270"/>
  <c r="N1270"/>
  <c r="I1320"/>
  <c r="I1334" s="1"/>
  <c r="O1222" i="221"/>
  <c r="O1236" s="1"/>
  <c r="X923"/>
  <c r="K944"/>
  <c r="K958" s="1"/>
  <c r="P1224"/>
  <c r="P1238" s="1"/>
  <c r="Y996" i="217"/>
  <c r="M939"/>
  <c r="M996"/>
  <c r="P1268"/>
  <c r="L1320"/>
  <c r="J987"/>
  <c r="X1025" i="221"/>
  <c r="R1318"/>
  <c r="R1332" s="1"/>
  <c r="R1322"/>
  <c r="R1336" s="1"/>
  <c r="T1039" i="217"/>
  <c r="T1053" s="1"/>
  <c r="U1039"/>
  <c r="U1053" s="1"/>
  <c r="R1039"/>
  <c r="R1053" s="1"/>
  <c r="S1039"/>
  <c r="S1053" s="1"/>
  <c r="V1039"/>
  <c r="V1053" s="1"/>
  <c r="W1039"/>
  <c r="W1053" s="1"/>
  <c r="X1039"/>
  <c r="X1053" s="1"/>
  <c r="Y1039"/>
  <c r="Y1053" s="1"/>
  <c r="Z1039"/>
  <c r="Z1053" s="1"/>
  <c r="T1038" i="221"/>
  <c r="T1052" s="1"/>
  <c r="R1038"/>
  <c r="R1052" s="1"/>
  <c r="S1038"/>
  <c r="S1052" s="1"/>
  <c r="U1038"/>
  <c r="U1052" s="1"/>
  <c r="V1038"/>
  <c r="V1052" s="1"/>
  <c r="W1038"/>
  <c r="W1052" s="1"/>
  <c r="X1038"/>
  <c r="X1052" s="1"/>
  <c r="Y1038"/>
  <c r="Y1052" s="1"/>
  <c r="Z1038"/>
  <c r="Z1052" s="1"/>
  <c r="R1316"/>
  <c r="R1330" s="1"/>
  <c r="T1316"/>
  <c r="T1330" s="1"/>
  <c r="U1316"/>
  <c r="U1330" s="1"/>
  <c r="V1316"/>
  <c r="V1330" s="1"/>
  <c r="W1316"/>
  <c r="W1330" s="1"/>
  <c r="X1316"/>
  <c r="X1330" s="1"/>
  <c r="Y1316"/>
  <c r="Y1330" s="1"/>
  <c r="Z1316"/>
  <c r="Z1330" s="1"/>
  <c r="S1034" i="217"/>
  <c r="S1048" s="1"/>
  <c r="V1034"/>
  <c r="V1048" s="1"/>
  <c r="U1034"/>
  <c r="U1048" s="1"/>
  <c r="T1034"/>
  <c r="T1048" s="1"/>
  <c r="R1034"/>
  <c r="R1048" s="1"/>
  <c r="W1034"/>
  <c r="W1048" s="1"/>
  <c r="X1034"/>
  <c r="X1048" s="1"/>
  <c r="Y1034"/>
  <c r="Y1048" s="1"/>
  <c r="Z1034"/>
  <c r="Z1048" s="1"/>
  <c r="S1318" i="221"/>
  <c r="S1332" s="1"/>
  <c r="T1318"/>
  <c r="T1332" s="1"/>
  <c r="U1318"/>
  <c r="U1332" s="1"/>
  <c r="V1318"/>
  <c r="V1332" s="1"/>
  <c r="W1318"/>
  <c r="W1332" s="1"/>
  <c r="X1318"/>
  <c r="X1332" s="1"/>
  <c r="Y1318"/>
  <c r="Y1332" s="1"/>
  <c r="Z1318"/>
  <c r="Z1332" s="1"/>
  <c r="S1322"/>
  <c r="S1336" s="1"/>
  <c r="T1322"/>
  <c r="T1336" s="1"/>
  <c r="U1322"/>
  <c r="U1336" s="1"/>
  <c r="V1322"/>
  <c r="V1336" s="1"/>
  <c r="W1322"/>
  <c r="W1336" s="1"/>
  <c r="X1322"/>
  <c r="X1336" s="1"/>
  <c r="Y1322"/>
  <c r="Y1336" s="1"/>
  <c r="Z1322"/>
  <c r="Z1336" s="1"/>
  <c r="S1043" i="217"/>
  <c r="S1057" s="1"/>
  <c r="U1043"/>
  <c r="U1057" s="1"/>
  <c r="T1043"/>
  <c r="T1057" s="1"/>
  <c r="R1043"/>
  <c r="R1057" s="1"/>
  <c r="V1043"/>
  <c r="V1057" s="1"/>
  <c r="W1043"/>
  <c r="W1057" s="1"/>
  <c r="X1043"/>
  <c r="X1057" s="1"/>
  <c r="Y1043"/>
  <c r="Y1057" s="1"/>
  <c r="Z1043"/>
  <c r="Z1057" s="1"/>
  <c r="S1320" i="221"/>
  <c r="S1334" s="1"/>
  <c r="R1320"/>
  <c r="R1334" s="1"/>
  <c r="T1320"/>
  <c r="T1334" s="1"/>
  <c r="U1320"/>
  <c r="U1334" s="1"/>
  <c r="V1320"/>
  <c r="V1334" s="1"/>
  <c r="W1320"/>
  <c r="W1334" s="1"/>
  <c r="X1320"/>
  <c r="X1334" s="1"/>
  <c r="Y1320"/>
  <c r="Y1334" s="1"/>
  <c r="Z1320"/>
  <c r="Z1334" s="1"/>
  <c r="T1316" i="217"/>
  <c r="T1330" s="1"/>
  <c r="V1316"/>
  <c r="V1330" s="1"/>
  <c r="U1316"/>
  <c r="U1330" s="1"/>
  <c r="R1316"/>
  <c r="R1330" s="1"/>
  <c r="S1316"/>
  <c r="S1330" s="1"/>
  <c r="W1316"/>
  <c r="W1330" s="1"/>
  <c r="X1316"/>
  <c r="X1330" s="1"/>
  <c r="Y1316"/>
  <c r="Y1330" s="1"/>
  <c r="Z1316"/>
  <c r="Z1330" s="1"/>
  <c r="S1324"/>
  <c r="S1338" s="1"/>
  <c r="U1324"/>
  <c r="U1338" s="1"/>
  <c r="V1324"/>
  <c r="V1338" s="1"/>
  <c r="R1324"/>
  <c r="R1338" s="1"/>
  <c r="T1324"/>
  <c r="T1338" s="1"/>
  <c r="W1324"/>
  <c r="W1338" s="1"/>
  <c r="X1324"/>
  <c r="X1338" s="1"/>
  <c r="Y1324"/>
  <c r="Y1338" s="1"/>
  <c r="Z1324"/>
  <c r="Z1338" s="1"/>
  <c r="S1037"/>
  <c r="S1051" s="1"/>
  <c r="R1037"/>
  <c r="R1051" s="1"/>
  <c r="V1037"/>
  <c r="V1051" s="1"/>
  <c r="T1037"/>
  <c r="T1051" s="1"/>
  <c r="U1037"/>
  <c r="U1051" s="1"/>
  <c r="W1037"/>
  <c r="W1051" s="1"/>
  <c r="X1037"/>
  <c r="X1051" s="1"/>
  <c r="Y1037"/>
  <c r="Y1051" s="1"/>
  <c r="Z1037"/>
  <c r="Z1051" s="1"/>
  <c r="V1323"/>
  <c r="V1337" s="1"/>
  <c r="U1323"/>
  <c r="U1337" s="1"/>
  <c r="R1323"/>
  <c r="R1337" s="1"/>
  <c r="S1323"/>
  <c r="S1337" s="1"/>
  <c r="T1323"/>
  <c r="T1337" s="1"/>
  <c r="W1323"/>
  <c r="W1337" s="1"/>
  <c r="X1323"/>
  <c r="X1337" s="1"/>
  <c r="Y1323"/>
  <c r="Y1337" s="1"/>
  <c r="Z1323"/>
  <c r="Z1337" s="1"/>
  <c r="R1322"/>
  <c r="R1336" s="1"/>
  <c r="V1322"/>
  <c r="V1336" s="1"/>
  <c r="U1322"/>
  <c r="U1336" s="1"/>
  <c r="S1322"/>
  <c r="S1336" s="1"/>
  <c r="T1322"/>
  <c r="T1336" s="1"/>
  <c r="W1322"/>
  <c r="W1336" s="1"/>
  <c r="X1322"/>
  <c r="X1336" s="1"/>
  <c r="Y1322"/>
  <c r="Y1336" s="1"/>
  <c r="Z1322"/>
  <c r="Z1336" s="1"/>
  <c r="R1318"/>
  <c r="R1332" s="1"/>
  <c r="T1318"/>
  <c r="T1332" s="1"/>
  <c r="U1318"/>
  <c r="U1332" s="1"/>
  <c r="S1318"/>
  <c r="S1332" s="1"/>
  <c r="V1318"/>
  <c r="V1332" s="1"/>
  <c r="W1318"/>
  <c r="W1332" s="1"/>
  <c r="X1318"/>
  <c r="X1332" s="1"/>
  <c r="Y1318"/>
  <c r="Y1332" s="1"/>
  <c r="Z1318"/>
  <c r="Z1332" s="1"/>
  <c r="R1042" i="221"/>
  <c r="R1056" s="1"/>
  <c r="S1042"/>
  <c r="S1056" s="1"/>
  <c r="T1042"/>
  <c r="T1056" s="1"/>
  <c r="U1042"/>
  <c r="U1056" s="1"/>
  <c r="V1042"/>
  <c r="V1056" s="1"/>
  <c r="W1042"/>
  <c r="W1056" s="1"/>
  <c r="X1042"/>
  <c r="X1056" s="1"/>
  <c r="Y1042"/>
  <c r="Y1056" s="1"/>
  <c r="Z1042"/>
  <c r="Z1056" s="1"/>
  <c r="S1319"/>
  <c r="S1333" s="1"/>
  <c r="T1319"/>
  <c r="T1333" s="1"/>
  <c r="R1319"/>
  <c r="R1333" s="1"/>
  <c r="U1319"/>
  <c r="U1333" s="1"/>
  <c r="V1319"/>
  <c r="V1333" s="1"/>
  <c r="W1319"/>
  <c r="W1333" s="1"/>
  <c r="X1319"/>
  <c r="X1333" s="1"/>
  <c r="Y1319"/>
  <c r="Y1333" s="1"/>
  <c r="Z1319"/>
  <c r="Z1333" s="1"/>
  <c r="S1039"/>
  <c r="S1053" s="1"/>
  <c r="R1039"/>
  <c r="R1053" s="1"/>
  <c r="T1039"/>
  <c r="T1053" s="1"/>
  <c r="U1039"/>
  <c r="U1053" s="1"/>
  <c r="V1039"/>
  <c r="V1053" s="1"/>
  <c r="W1039"/>
  <c r="W1053" s="1"/>
  <c r="X1039"/>
  <c r="X1053" s="1"/>
  <c r="Y1039"/>
  <c r="Y1053" s="1"/>
  <c r="Z1039"/>
  <c r="Z1053" s="1"/>
  <c r="R1317"/>
  <c r="R1331" s="1"/>
  <c r="T1317"/>
  <c r="T1331" s="1"/>
  <c r="S1317"/>
  <c r="S1331" s="1"/>
  <c r="U1317"/>
  <c r="U1331" s="1"/>
  <c r="V1317"/>
  <c r="V1331" s="1"/>
  <c r="W1317"/>
  <c r="W1331" s="1"/>
  <c r="X1317"/>
  <c r="X1331" s="1"/>
  <c r="Y1317"/>
  <c r="Y1331" s="1"/>
  <c r="Z1317"/>
  <c r="Z1331" s="1"/>
  <c r="T1324"/>
  <c r="T1338" s="1"/>
  <c r="R1324"/>
  <c r="R1338" s="1"/>
  <c r="U1324"/>
  <c r="U1338" s="1"/>
  <c r="V1324"/>
  <c r="V1338" s="1"/>
  <c r="W1324"/>
  <c r="W1338" s="1"/>
  <c r="X1324"/>
  <c r="X1338" s="1"/>
  <c r="Y1324"/>
  <c r="Y1338" s="1"/>
  <c r="Z1324"/>
  <c r="Z1338" s="1"/>
  <c r="S1323"/>
  <c r="S1337" s="1"/>
  <c r="T1323"/>
  <c r="T1337" s="1"/>
  <c r="R1323"/>
  <c r="R1337" s="1"/>
  <c r="U1323"/>
  <c r="U1337" s="1"/>
  <c r="V1323"/>
  <c r="V1337" s="1"/>
  <c r="W1323"/>
  <c r="W1337" s="1"/>
  <c r="X1323"/>
  <c r="X1337" s="1"/>
  <c r="Y1323"/>
  <c r="Y1337" s="1"/>
  <c r="Z1323"/>
  <c r="Z1337" s="1"/>
  <c r="V1041" i="217"/>
  <c r="V1055" s="1"/>
  <c r="U1041"/>
  <c r="U1055" s="1"/>
  <c r="S1041"/>
  <c r="S1055" s="1"/>
  <c r="T1041"/>
  <c r="T1055" s="1"/>
  <c r="R1041"/>
  <c r="R1055" s="1"/>
  <c r="W1041"/>
  <c r="W1055" s="1"/>
  <c r="X1041"/>
  <c r="X1055" s="1"/>
  <c r="Y1041"/>
  <c r="Y1055" s="1"/>
  <c r="Z1041"/>
  <c r="Z1055" s="1"/>
  <c r="S1036"/>
  <c r="S1050" s="1"/>
  <c r="V1036"/>
  <c r="V1050" s="1"/>
  <c r="U1036"/>
  <c r="U1050" s="1"/>
  <c r="T1036"/>
  <c r="T1050" s="1"/>
  <c r="R1036"/>
  <c r="R1050" s="1"/>
  <c r="W1036"/>
  <c r="W1050" s="1"/>
  <c r="X1036"/>
  <c r="X1050" s="1"/>
  <c r="Y1036"/>
  <c r="Y1050" s="1"/>
  <c r="Z1036"/>
  <c r="Z1050" s="1"/>
  <c r="T1035" i="221"/>
  <c r="T1049" s="1"/>
  <c r="S1035"/>
  <c r="S1049" s="1"/>
  <c r="U1035"/>
  <c r="U1049" s="1"/>
  <c r="V1035"/>
  <c r="V1049" s="1"/>
  <c r="W1035"/>
  <c r="W1049" s="1"/>
  <c r="X1035"/>
  <c r="X1049" s="1"/>
  <c r="Y1035"/>
  <c r="Y1049" s="1"/>
  <c r="Z1035"/>
  <c r="Z1049" s="1"/>
  <c r="S1321"/>
  <c r="S1335" s="1"/>
  <c r="T1321"/>
  <c r="T1335" s="1"/>
  <c r="U1321"/>
  <c r="U1335" s="1"/>
  <c r="V1321"/>
  <c r="V1335" s="1"/>
  <c r="W1321"/>
  <c r="W1335" s="1"/>
  <c r="X1321"/>
  <c r="X1335" s="1"/>
  <c r="Y1321"/>
  <c r="Y1335" s="1"/>
  <c r="Z1321"/>
  <c r="Z1335" s="1"/>
  <c r="S1034"/>
  <c r="S1048" s="1"/>
  <c r="R1034"/>
  <c r="R1048" s="1"/>
  <c r="T1034"/>
  <c r="T1048" s="1"/>
  <c r="U1034"/>
  <c r="U1048" s="1"/>
  <c r="V1034"/>
  <c r="V1048" s="1"/>
  <c r="W1034"/>
  <c r="W1048" s="1"/>
  <c r="X1034"/>
  <c r="X1048" s="1"/>
  <c r="Y1034"/>
  <c r="Y1048" s="1"/>
  <c r="Z1034"/>
  <c r="Z1048" s="1"/>
  <c r="S1041"/>
  <c r="S1055" s="1"/>
  <c r="R1041"/>
  <c r="R1055" s="1"/>
  <c r="T1041"/>
  <c r="T1055" s="1"/>
  <c r="U1041"/>
  <c r="U1055" s="1"/>
  <c r="V1041"/>
  <c r="V1055" s="1"/>
  <c r="W1041"/>
  <c r="W1055" s="1"/>
  <c r="X1041"/>
  <c r="X1055" s="1"/>
  <c r="Y1041"/>
  <c r="Y1055" s="1"/>
  <c r="Z1041"/>
  <c r="Z1055" s="1"/>
  <c r="I986" i="217"/>
  <c r="I1000" s="1"/>
  <c r="P988"/>
  <c r="K1222" i="221"/>
  <c r="K1236" s="1"/>
  <c r="M1226"/>
  <c r="M1240" s="1"/>
  <c r="Y1214"/>
  <c r="X1307"/>
  <c r="X1302"/>
  <c r="X1301"/>
  <c r="X1019" i="217"/>
  <c r="S1316" i="221"/>
  <c r="S1330" s="1"/>
  <c r="M986" i="217"/>
  <c r="K988"/>
  <c r="K1038"/>
  <c r="I1033"/>
  <c r="I1047" s="1"/>
  <c r="S1033"/>
  <c r="S1047" s="1"/>
  <c r="R1033"/>
  <c r="R1047" s="1"/>
  <c r="K1270"/>
  <c r="L940" i="221"/>
  <c r="L954" s="1"/>
  <c r="X929"/>
  <c r="Y1224" i="217"/>
  <c r="W1223" i="221"/>
  <c r="W1237" s="1"/>
  <c r="X1278" i="217"/>
  <c r="X1307"/>
  <c r="X1302"/>
  <c r="X1303"/>
  <c r="X1306"/>
  <c r="R939"/>
  <c r="R953" s="1"/>
  <c r="Y1210"/>
  <c r="X1021" i="221"/>
  <c r="X1024"/>
  <c r="X1018"/>
  <c r="X1026"/>
  <c r="X1306"/>
  <c r="L1043"/>
  <c r="L1057" s="1"/>
  <c r="K1043"/>
  <c r="K1057" s="1"/>
  <c r="J1043"/>
  <c r="J1057" s="1"/>
  <c r="O1043"/>
  <c r="O1057" s="1"/>
  <c r="I1043"/>
  <c r="I1057" s="1"/>
  <c r="M1043"/>
  <c r="M1057" s="1"/>
  <c r="P1043"/>
  <c r="P1057" s="1"/>
  <c r="N1043"/>
  <c r="N1057" s="1"/>
  <c r="J1035" i="217"/>
  <c r="J1049" s="1"/>
  <c r="I1035"/>
  <c r="I1049" s="1"/>
  <c r="K1035"/>
  <c r="K1049" s="1"/>
  <c r="L1035"/>
  <c r="L1049" s="1"/>
  <c r="M1035"/>
  <c r="M1049" s="1"/>
  <c r="N1035"/>
  <c r="N1049" s="1"/>
  <c r="O1035"/>
  <c r="O1049" s="1"/>
  <c r="P1035"/>
  <c r="P1049" s="1"/>
  <c r="J1324"/>
  <c r="J1338" s="1"/>
  <c r="I1324"/>
  <c r="I1338" s="1"/>
  <c r="K1324"/>
  <c r="K1338" s="1"/>
  <c r="L1324"/>
  <c r="L1338" s="1"/>
  <c r="M1324"/>
  <c r="M1338" s="1"/>
  <c r="N1324"/>
  <c r="N1338" s="1"/>
  <c r="O1324"/>
  <c r="O1338" s="1"/>
  <c r="P1324"/>
  <c r="P1338" s="1"/>
  <c r="J1039" i="221"/>
  <c r="J1053" s="1"/>
  <c r="N1039"/>
  <c r="N1053" s="1"/>
  <c r="M1039"/>
  <c r="M1053" s="1"/>
  <c r="O1039"/>
  <c r="O1053" s="1"/>
  <c r="L1039"/>
  <c r="L1053" s="1"/>
  <c r="K1039"/>
  <c r="K1053" s="1"/>
  <c r="I1039"/>
  <c r="I1053" s="1"/>
  <c r="P1039"/>
  <c r="P1053" s="1"/>
  <c r="J1036" i="217"/>
  <c r="J1050" s="1"/>
  <c r="I1036"/>
  <c r="I1050" s="1"/>
  <c r="K1036"/>
  <c r="K1050" s="1"/>
  <c r="L1036"/>
  <c r="L1050" s="1"/>
  <c r="M1036"/>
  <c r="M1050" s="1"/>
  <c r="N1036"/>
  <c r="N1050" s="1"/>
  <c r="O1036"/>
  <c r="O1050" s="1"/>
  <c r="P1036"/>
  <c r="P1050" s="1"/>
  <c r="J1321"/>
  <c r="J1335" s="1"/>
  <c r="I1321"/>
  <c r="I1335" s="1"/>
  <c r="K1321"/>
  <c r="K1335" s="1"/>
  <c r="L1321"/>
  <c r="L1335" s="1"/>
  <c r="M1321"/>
  <c r="M1335" s="1"/>
  <c r="N1321"/>
  <c r="N1335" s="1"/>
  <c r="O1321"/>
  <c r="O1335" s="1"/>
  <c r="P1321"/>
  <c r="P1335" s="1"/>
  <c r="I1037"/>
  <c r="I1051" s="1"/>
  <c r="J1037"/>
  <c r="J1051" s="1"/>
  <c r="K1037"/>
  <c r="K1051" s="1"/>
  <c r="L1037"/>
  <c r="L1051" s="1"/>
  <c r="M1037"/>
  <c r="M1051" s="1"/>
  <c r="N1037"/>
  <c r="N1051" s="1"/>
  <c r="O1037"/>
  <c r="O1051" s="1"/>
  <c r="P1037"/>
  <c r="P1051" s="1"/>
  <c r="I1034"/>
  <c r="I1048" s="1"/>
  <c r="J1034"/>
  <c r="J1048" s="1"/>
  <c r="K1034"/>
  <c r="K1048" s="1"/>
  <c r="L1034"/>
  <c r="L1048" s="1"/>
  <c r="M1034"/>
  <c r="M1048" s="1"/>
  <c r="N1034"/>
  <c r="N1048" s="1"/>
  <c r="O1034"/>
  <c r="O1048" s="1"/>
  <c r="P1034"/>
  <c r="P1048" s="1"/>
  <c r="I1041"/>
  <c r="I1055" s="1"/>
  <c r="J1041"/>
  <c r="J1055" s="1"/>
  <c r="K1041"/>
  <c r="K1055" s="1"/>
  <c r="L1041"/>
  <c r="L1055" s="1"/>
  <c r="M1041"/>
  <c r="M1055" s="1"/>
  <c r="N1041"/>
  <c r="N1055" s="1"/>
  <c r="O1041"/>
  <c r="O1055" s="1"/>
  <c r="P1041"/>
  <c r="P1055" s="1"/>
  <c r="J1323"/>
  <c r="J1337" s="1"/>
  <c r="I1323"/>
  <c r="I1337" s="1"/>
  <c r="K1323"/>
  <c r="K1337" s="1"/>
  <c r="L1323"/>
  <c r="L1337" s="1"/>
  <c r="M1323"/>
  <c r="M1337" s="1"/>
  <c r="N1323"/>
  <c r="N1337" s="1"/>
  <c r="O1323"/>
  <c r="O1337" s="1"/>
  <c r="P1323"/>
  <c r="P1337" s="1"/>
  <c r="J1318"/>
  <c r="J1332" s="1"/>
  <c r="I1318"/>
  <c r="I1332" s="1"/>
  <c r="K1318"/>
  <c r="K1332" s="1"/>
  <c r="L1318"/>
  <c r="L1332" s="1"/>
  <c r="M1318"/>
  <c r="M1332" s="1"/>
  <c r="N1318"/>
  <c r="N1332" s="1"/>
  <c r="O1318"/>
  <c r="O1332" s="1"/>
  <c r="P1318"/>
  <c r="P1332" s="1"/>
  <c r="J1039"/>
  <c r="J1053" s="1"/>
  <c r="I1039"/>
  <c r="I1053" s="1"/>
  <c r="K1039"/>
  <c r="K1053" s="1"/>
  <c r="L1039"/>
  <c r="L1053" s="1"/>
  <c r="M1039"/>
  <c r="M1053" s="1"/>
  <c r="N1039"/>
  <c r="N1053" s="1"/>
  <c r="O1039"/>
  <c r="O1053" s="1"/>
  <c r="P1039"/>
  <c r="P1053" s="1"/>
  <c r="J1319"/>
  <c r="J1333" s="1"/>
  <c r="I1319"/>
  <c r="I1333" s="1"/>
  <c r="K1319"/>
  <c r="K1333" s="1"/>
  <c r="L1319"/>
  <c r="L1333" s="1"/>
  <c r="M1319"/>
  <c r="M1333" s="1"/>
  <c r="N1319"/>
  <c r="N1333" s="1"/>
  <c r="O1319"/>
  <c r="O1333" s="1"/>
  <c r="P1319"/>
  <c r="P1333" s="1"/>
  <c r="O1037" i="221"/>
  <c r="O1051" s="1"/>
  <c r="L1037"/>
  <c r="L1051" s="1"/>
  <c r="P1037"/>
  <c r="P1051" s="1"/>
  <c r="K1037"/>
  <c r="K1051" s="1"/>
  <c r="J1037"/>
  <c r="J1051" s="1"/>
  <c r="I1037"/>
  <c r="I1051" s="1"/>
  <c r="M1037"/>
  <c r="M1051" s="1"/>
  <c r="N1037"/>
  <c r="N1051" s="1"/>
  <c r="J1320"/>
  <c r="J1334" s="1"/>
  <c r="N1320"/>
  <c r="N1334" s="1"/>
  <c r="O1320"/>
  <c r="O1334" s="1"/>
  <c r="I1320"/>
  <c r="I1334" s="1"/>
  <c r="P1320"/>
  <c r="P1334" s="1"/>
  <c r="K1320"/>
  <c r="K1334" s="1"/>
  <c r="M1320"/>
  <c r="M1334" s="1"/>
  <c r="L1320"/>
  <c r="L1334" s="1"/>
  <c r="J1041"/>
  <c r="J1055" s="1"/>
  <c r="N1041"/>
  <c r="N1055" s="1"/>
  <c r="I1041"/>
  <c r="I1055" s="1"/>
  <c r="O1041"/>
  <c r="O1055" s="1"/>
  <c r="P1041"/>
  <c r="P1055" s="1"/>
  <c r="K1041"/>
  <c r="K1055" s="1"/>
  <c r="M1041"/>
  <c r="M1055" s="1"/>
  <c r="L1041"/>
  <c r="L1055" s="1"/>
  <c r="O1322"/>
  <c r="O1336" s="1"/>
  <c r="L1322"/>
  <c r="L1336" s="1"/>
  <c r="N1322"/>
  <c r="N1336" s="1"/>
  <c r="I1322"/>
  <c r="I1336" s="1"/>
  <c r="M1322"/>
  <c r="M1336" s="1"/>
  <c r="P1322"/>
  <c r="P1336" s="1"/>
  <c r="K1322"/>
  <c r="K1336" s="1"/>
  <c r="J1322"/>
  <c r="J1336" s="1"/>
  <c r="L1324"/>
  <c r="L1338" s="1"/>
  <c r="P1324"/>
  <c r="P1338" s="1"/>
  <c r="O1324"/>
  <c r="O1338" s="1"/>
  <c r="N1324"/>
  <c r="N1338" s="1"/>
  <c r="I1324"/>
  <c r="I1338" s="1"/>
  <c r="M1324"/>
  <c r="M1338" s="1"/>
  <c r="K1324"/>
  <c r="K1338" s="1"/>
  <c r="J1324"/>
  <c r="J1338" s="1"/>
  <c r="N987" i="217"/>
  <c r="Y1226"/>
  <c r="L1268"/>
  <c r="O1320"/>
  <c r="P1222" i="221"/>
  <c r="P1236" s="1"/>
  <c r="Y979" i="217"/>
  <c r="N939"/>
  <c r="T939"/>
  <c r="K987"/>
  <c r="L987"/>
  <c r="X996"/>
  <c r="S1226"/>
  <c r="Z1226"/>
  <c r="W1278"/>
  <c r="I1278"/>
  <c r="I1292" s="1"/>
  <c r="J1278"/>
  <c r="J1292" s="1"/>
  <c r="I1268"/>
  <c r="I1282" s="1"/>
  <c r="J1268"/>
  <c r="M1320"/>
  <c r="N1320"/>
  <c r="M1222" i="221"/>
  <c r="M1236" s="1"/>
  <c r="I1222"/>
  <c r="I1236" s="1"/>
  <c r="Y1253"/>
  <c r="Y1252" i="217"/>
  <c r="O942" i="221"/>
  <c r="O956" s="1"/>
  <c r="X942" i="217"/>
  <c r="Y1211" i="221"/>
  <c r="Y1206"/>
  <c r="S1223"/>
  <c r="S1237" s="1"/>
  <c r="W1221"/>
  <c r="W1235" s="1"/>
  <c r="X971"/>
  <c r="X975" i="217"/>
  <c r="X979"/>
  <c r="X974"/>
  <c r="X973"/>
  <c r="X1258"/>
  <c r="Y973" i="221"/>
  <c r="Y978"/>
  <c r="P939" i="217"/>
  <c r="P996"/>
  <c r="Y971"/>
  <c r="Z996"/>
  <c r="Y980"/>
  <c r="L1035" i="221"/>
  <c r="L1049" s="1"/>
  <c r="N1035"/>
  <c r="N1049" s="1"/>
  <c r="O1035"/>
  <c r="O1049" s="1"/>
  <c r="I1035"/>
  <c r="I1049" s="1"/>
  <c r="M1035"/>
  <c r="M1049" s="1"/>
  <c r="P1035"/>
  <c r="P1049" s="1"/>
  <c r="K1035"/>
  <c r="K1049" s="1"/>
  <c r="J1035"/>
  <c r="J1049" s="1"/>
  <c r="J1040" i="217"/>
  <c r="J1054" s="1"/>
  <c r="I1040"/>
  <c r="I1054" s="1"/>
  <c r="K1040"/>
  <c r="K1054" s="1"/>
  <c r="L1040"/>
  <c r="L1054" s="1"/>
  <c r="M1040"/>
  <c r="M1054" s="1"/>
  <c r="N1040"/>
  <c r="N1054" s="1"/>
  <c r="O1040"/>
  <c r="O1054" s="1"/>
  <c r="P1040"/>
  <c r="P1054" s="1"/>
  <c r="J1316"/>
  <c r="J1330" s="1"/>
  <c r="I1316"/>
  <c r="I1330" s="1"/>
  <c r="K1316"/>
  <c r="K1330" s="1"/>
  <c r="L1316"/>
  <c r="L1330" s="1"/>
  <c r="M1316"/>
  <c r="M1330" s="1"/>
  <c r="N1316"/>
  <c r="N1330" s="1"/>
  <c r="O1316"/>
  <c r="O1330" s="1"/>
  <c r="P1316"/>
  <c r="P1330" s="1"/>
  <c r="J1323" i="221"/>
  <c r="J1337" s="1"/>
  <c r="N1323"/>
  <c r="N1337" s="1"/>
  <c r="I1323"/>
  <c r="I1337" s="1"/>
  <c r="M1323"/>
  <c r="M1337" s="1"/>
  <c r="P1323"/>
  <c r="P1337" s="1"/>
  <c r="K1323"/>
  <c r="K1337" s="1"/>
  <c r="O1323"/>
  <c r="O1337" s="1"/>
  <c r="L1323"/>
  <c r="L1337" s="1"/>
  <c r="J1315"/>
  <c r="J1329" s="1"/>
  <c r="N1315"/>
  <c r="N1329" s="1"/>
  <c r="O1315"/>
  <c r="O1329" s="1"/>
  <c r="M1315"/>
  <c r="M1329" s="1"/>
  <c r="L1315"/>
  <c r="L1329" s="1"/>
  <c r="K1315"/>
  <c r="K1329" s="1"/>
  <c r="I1315"/>
  <c r="I1329" s="1"/>
  <c r="P1315"/>
  <c r="P1329" s="1"/>
  <c r="J1318"/>
  <c r="J1332" s="1"/>
  <c r="N1318"/>
  <c r="N1332" s="1"/>
  <c r="I1318"/>
  <c r="I1332" s="1"/>
  <c r="P1318"/>
  <c r="P1332" s="1"/>
  <c r="O1318"/>
  <c r="O1332" s="1"/>
  <c r="K1318"/>
  <c r="K1332" s="1"/>
  <c r="M1318"/>
  <c r="M1332" s="1"/>
  <c r="L1318"/>
  <c r="L1332" s="1"/>
  <c r="L1317"/>
  <c r="L1331" s="1"/>
  <c r="N1317"/>
  <c r="N1331" s="1"/>
  <c r="O1317"/>
  <c r="O1331" s="1"/>
  <c r="I1317"/>
  <c r="I1331" s="1"/>
  <c r="M1317"/>
  <c r="M1331" s="1"/>
  <c r="P1317"/>
  <c r="P1331" s="1"/>
  <c r="K1317"/>
  <c r="K1331" s="1"/>
  <c r="J1317"/>
  <c r="J1331" s="1"/>
  <c r="L1038"/>
  <c r="L1052" s="1"/>
  <c r="K1038"/>
  <c r="K1052" s="1"/>
  <c r="N1038"/>
  <c r="N1052" s="1"/>
  <c r="I1038"/>
  <c r="I1052" s="1"/>
  <c r="M1038"/>
  <c r="M1052" s="1"/>
  <c r="P1038"/>
  <c r="P1052" s="1"/>
  <c r="O1038"/>
  <c r="O1052" s="1"/>
  <c r="J1038"/>
  <c r="J1052" s="1"/>
  <c r="J1033"/>
  <c r="J1047" s="1"/>
  <c r="N1033"/>
  <c r="N1047" s="1"/>
  <c r="O1033"/>
  <c r="O1047" s="1"/>
  <c r="M1033"/>
  <c r="M1047" s="1"/>
  <c r="L1033"/>
  <c r="L1047" s="1"/>
  <c r="K1033"/>
  <c r="K1047" s="1"/>
  <c r="I1033"/>
  <c r="I1047" s="1"/>
  <c r="P1033"/>
  <c r="P1047" s="1"/>
  <c r="J1043" i="217"/>
  <c r="J1057" s="1"/>
  <c r="I1043"/>
  <c r="I1057" s="1"/>
  <c r="K1043"/>
  <c r="K1057" s="1"/>
  <c r="L1043"/>
  <c r="L1057" s="1"/>
  <c r="M1043"/>
  <c r="M1057" s="1"/>
  <c r="N1043"/>
  <c r="N1057" s="1"/>
  <c r="O1043"/>
  <c r="O1057" s="1"/>
  <c r="P1043"/>
  <c r="P1057" s="1"/>
  <c r="I1042"/>
  <c r="I1056" s="1"/>
  <c r="J1042"/>
  <c r="J1056" s="1"/>
  <c r="K1042"/>
  <c r="K1056" s="1"/>
  <c r="L1042"/>
  <c r="L1056" s="1"/>
  <c r="M1042"/>
  <c r="M1056" s="1"/>
  <c r="N1042"/>
  <c r="N1056" s="1"/>
  <c r="O1042"/>
  <c r="O1056" s="1"/>
  <c r="P1042"/>
  <c r="P1056" s="1"/>
  <c r="I1317"/>
  <c r="I1331" s="1"/>
  <c r="J1317"/>
  <c r="J1331" s="1"/>
  <c r="K1317"/>
  <c r="K1331" s="1"/>
  <c r="L1317"/>
  <c r="L1331" s="1"/>
  <c r="M1317"/>
  <c r="M1331" s="1"/>
  <c r="N1317"/>
  <c r="N1331" s="1"/>
  <c r="O1317"/>
  <c r="O1331" s="1"/>
  <c r="P1317"/>
  <c r="P1331" s="1"/>
  <c r="I1325"/>
  <c r="I1339" s="1"/>
  <c r="J1325"/>
  <c r="J1339" s="1"/>
  <c r="K1325"/>
  <c r="K1339" s="1"/>
  <c r="L1325"/>
  <c r="L1339" s="1"/>
  <c r="M1325"/>
  <c r="M1339" s="1"/>
  <c r="N1325"/>
  <c r="N1339" s="1"/>
  <c r="O1325"/>
  <c r="O1339" s="1"/>
  <c r="P1325"/>
  <c r="P1339" s="1"/>
  <c r="J1322"/>
  <c r="J1336" s="1"/>
  <c r="I1322"/>
  <c r="I1336" s="1"/>
  <c r="K1322"/>
  <c r="K1336" s="1"/>
  <c r="L1322"/>
  <c r="L1336" s="1"/>
  <c r="M1322"/>
  <c r="M1336" s="1"/>
  <c r="N1322"/>
  <c r="N1336" s="1"/>
  <c r="O1322"/>
  <c r="O1336" s="1"/>
  <c r="P1322"/>
  <c r="P1336" s="1"/>
  <c r="O1319" i="221"/>
  <c r="O1333" s="1"/>
  <c r="L1319"/>
  <c r="L1333" s="1"/>
  <c r="P1319"/>
  <c r="P1333" s="1"/>
  <c r="N1319"/>
  <c r="N1333" s="1"/>
  <c r="I1319"/>
  <c r="I1333" s="1"/>
  <c r="M1319"/>
  <c r="M1333" s="1"/>
  <c r="K1319"/>
  <c r="K1333" s="1"/>
  <c r="J1319"/>
  <c r="J1333" s="1"/>
  <c r="O1316"/>
  <c r="O1330" s="1"/>
  <c r="L1316"/>
  <c r="L1330" s="1"/>
  <c r="P1316"/>
  <c r="P1330" s="1"/>
  <c r="K1316"/>
  <c r="K1330" s="1"/>
  <c r="J1316"/>
  <c r="J1330" s="1"/>
  <c r="I1316"/>
  <c r="I1330" s="1"/>
  <c r="M1316"/>
  <c r="M1330" s="1"/>
  <c r="N1316"/>
  <c r="N1330" s="1"/>
  <c r="L1036"/>
  <c r="L1050" s="1"/>
  <c r="O1036"/>
  <c r="O1050" s="1"/>
  <c r="K1036"/>
  <c r="K1050" s="1"/>
  <c r="N1036"/>
  <c r="N1050" s="1"/>
  <c r="P1036"/>
  <c r="P1050" s="1"/>
  <c r="I1036"/>
  <c r="I1050" s="1"/>
  <c r="M1036"/>
  <c r="M1050" s="1"/>
  <c r="J1036"/>
  <c r="J1050" s="1"/>
  <c r="O1321"/>
  <c r="O1335" s="1"/>
  <c r="J1321"/>
  <c r="J1335" s="1"/>
  <c r="N1321"/>
  <c r="N1335" s="1"/>
  <c r="I1321"/>
  <c r="I1335" s="1"/>
  <c r="P1321"/>
  <c r="P1335" s="1"/>
  <c r="K1321"/>
  <c r="K1335" s="1"/>
  <c r="M1321"/>
  <c r="M1335" s="1"/>
  <c r="L1321"/>
  <c r="L1335" s="1"/>
  <c r="J1040"/>
  <c r="J1054" s="1"/>
  <c r="N1040"/>
  <c r="N1054" s="1"/>
  <c r="P1040"/>
  <c r="P1054" s="1"/>
  <c r="M1040"/>
  <c r="M1054" s="1"/>
  <c r="K1040"/>
  <c r="K1054" s="1"/>
  <c r="I1040"/>
  <c r="I1054" s="1"/>
  <c r="O1040"/>
  <c r="O1054" s="1"/>
  <c r="L1040"/>
  <c r="L1054" s="1"/>
  <c r="J1034"/>
  <c r="J1048" s="1"/>
  <c r="N1034"/>
  <c r="N1048" s="1"/>
  <c r="I1034"/>
  <c r="I1048" s="1"/>
  <c r="P1034"/>
  <c r="P1048" s="1"/>
  <c r="L1034"/>
  <c r="L1048" s="1"/>
  <c r="O1034"/>
  <c r="O1048" s="1"/>
  <c r="K1034"/>
  <c r="K1048" s="1"/>
  <c r="M1034"/>
  <c r="M1048" s="1"/>
  <c r="J1042"/>
  <c r="J1056" s="1"/>
  <c r="N1042"/>
  <c r="N1056" s="1"/>
  <c r="M1042"/>
  <c r="M1056" s="1"/>
  <c r="K1042"/>
  <c r="K1056" s="1"/>
  <c r="O1042"/>
  <c r="O1056" s="1"/>
  <c r="I1042"/>
  <c r="I1056" s="1"/>
  <c r="P1042"/>
  <c r="P1056" s="1"/>
  <c r="L1042"/>
  <c r="L1056" s="1"/>
  <c r="L1325"/>
  <c r="L1339" s="1"/>
  <c r="K1325"/>
  <c r="K1339" s="1"/>
  <c r="J1325"/>
  <c r="J1339" s="1"/>
  <c r="I1325"/>
  <c r="I1339" s="1"/>
  <c r="M1325"/>
  <c r="M1339" s="1"/>
  <c r="P1325"/>
  <c r="P1339" s="1"/>
  <c r="O1325"/>
  <c r="O1339" s="1"/>
  <c r="N1325"/>
  <c r="N1339" s="1"/>
  <c r="M987" i="217"/>
  <c r="K1268"/>
  <c r="P1320"/>
  <c r="L1222" i="221"/>
  <c r="L1236" s="1"/>
  <c r="P942"/>
  <c r="P956" s="1"/>
  <c r="V1221"/>
  <c r="V1235" s="1"/>
  <c r="X971" i="217"/>
  <c r="Y973"/>
  <c r="Y975"/>
  <c r="I987"/>
  <c r="X1224"/>
  <c r="X1226"/>
  <c r="O1278"/>
  <c r="O1268"/>
  <c r="K1320"/>
  <c r="N1222" i="221"/>
  <c r="N1236" s="1"/>
  <c r="Y1254" i="217"/>
  <c r="J942" i="221"/>
  <c r="J956" s="1"/>
  <c r="Z1221"/>
  <c r="Z1235" s="1"/>
  <c r="Y931"/>
  <c r="Y929"/>
  <c r="X1257" i="217"/>
  <c r="O1224" i="221"/>
  <c r="O1238" s="1"/>
  <c r="Y1258"/>
  <c r="Y1261"/>
  <c r="Y976"/>
  <c r="Y979"/>
  <c r="Y1257"/>
  <c r="Y1259" i="217"/>
  <c r="Y1262" i="221"/>
  <c r="Z1278" i="217"/>
  <c r="V939"/>
  <c r="X1206"/>
  <c r="L939"/>
  <c r="W996"/>
  <c r="K996"/>
  <c r="M940" i="221"/>
  <c r="M954" s="1"/>
  <c r="X978"/>
  <c r="Y1206" i="217"/>
  <c r="X975" i="221"/>
  <c r="X1260"/>
  <c r="X974"/>
  <c r="Y978" i="217"/>
  <c r="Y1262"/>
  <c r="I939"/>
  <c r="I953" s="1"/>
  <c r="J939"/>
  <c r="J953" s="1"/>
  <c r="X944"/>
  <c r="Y939"/>
  <c r="X939"/>
  <c r="U996"/>
  <c r="T996"/>
  <c r="I996"/>
  <c r="I1010" s="1"/>
  <c r="J996"/>
  <c r="M1231"/>
  <c r="U1278"/>
  <c r="T1278"/>
  <c r="P940" i="221"/>
  <c r="P954" s="1"/>
  <c r="O1226"/>
  <c r="O1240" s="1"/>
  <c r="O944"/>
  <c r="O958" s="1"/>
  <c r="X1222" i="217"/>
  <c r="Y976"/>
  <c r="L1224" i="221"/>
  <c r="L1238" s="1"/>
  <c r="Y1260" i="217"/>
  <c r="K939"/>
  <c r="V996"/>
  <c r="L996"/>
  <c r="P1226" i="221"/>
  <c r="P1240" s="1"/>
  <c r="Z1224" i="217"/>
  <c r="X973" i="221"/>
  <c r="R987"/>
  <c r="R1001" s="1"/>
  <c r="Y1205" i="217"/>
  <c r="O939"/>
  <c r="W939"/>
  <c r="S996"/>
  <c r="S1010" s="1"/>
  <c r="R996"/>
  <c r="R1010" s="1"/>
  <c r="O996"/>
  <c r="S1278"/>
  <c r="R1278"/>
  <c r="R1292" s="1"/>
  <c r="I940" i="221"/>
  <c r="I954" s="1"/>
  <c r="X1211"/>
  <c r="J1226"/>
  <c r="J1240" s="1"/>
  <c r="I944"/>
  <c r="I958" s="1"/>
  <c r="X980" i="217"/>
  <c r="Y971" i="221"/>
  <c r="Y1257" i="217"/>
  <c r="Y1258"/>
  <c r="T993"/>
  <c r="T1007" s="1"/>
  <c r="V993"/>
  <c r="V1007" s="1"/>
  <c r="U993"/>
  <c r="U1007" s="1"/>
  <c r="R993"/>
  <c r="R1007" s="1"/>
  <c r="S993"/>
  <c r="S1007" s="1"/>
  <c r="W993"/>
  <c r="W1007" s="1"/>
  <c r="X993"/>
  <c r="X1007" s="1"/>
  <c r="Y993"/>
  <c r="Y1007" s="1"/>
  <c r="Z993"/>
  <c r="Z1007" s="1"/>
  <c r="R994" i="221"/>
  <c r="R1008" s="1"/>
  <c r="T994"/>
  <c r="T1008" s="1"/>
  <c r="U994"/>
  <c r="U1008" s="1"/>
  <c r="V994"/>
  <c r="V1008" s="1"/>
  <c r="W994"/>
  <c r="W1008" s="1"/>
  <c r="X994"/>
  <c r="X1008" s="1"/>
  <c r="Y994"/>
  <c r="Y1008" s="1"/>
  <c r="Z994"/>
  <c r="Z1008" s="1"/>
  <c r="U1271" i="217"/>
  <c r="U1285" s="1"/>
  <c r="R1271"/>
  <c r="R1285" s="1"/>
  <c r="S1271"/>
  <c r="S1285" s="1"/>
  <c r="T1271"/>
  <c r="T1285" s="1"/>
  <c r="V1271"/>
  <c r="V1285" s="1"/>
  <c r="W1271"/>
  <c r="W1285" s="1"/>
  <c r="X1271"/>
  <c r="X1285" s="1"/>
  <c r="Y1271"/>
  <c r="Y1285" s="1"/>
  <c r="Z1271"/>
  <c r="Z1285" s="1"/>
  <c r="R991"/>
  <c r="R1005" s="1"/>
  <c r="T991"/>
  <c r="T1005" s="1"/>
  <c r="V991"/>
  <c r="V1005" s="1"/>
  <c r="U991"/>
  <c r="U1005" s="1"/>
  <c r="S991"/>
  <c r="S1005" s="1"/>
  <c r="W991"/>
  <c r="W1005" s="1"/>
  <c r="X991"/>
  <c r="X1005" s="1"/>
  <c r="Y991"/>
  <c r="Y1005" s="1"/>
  <c r="Z991"/>
  <c r="Z1005" s="1"/>
  <c r="S1274" i="221"/>
  <c r="S1288" s="1"/>
  <c r="R1274"/>
  <c r="R1288" s="1"/>
  <c r="T1274"/>
  <c r="T1288" s="1"/>
  <c r="U1274"/>
  <c r="U1288" s="1"/>
  <c r="V1274"/>
  <c r="V1288" s="1"/>
  <c r="W1274"/>
  <c r="W1288" s="1"/>
  <c r="X1274"/>
  <c r="X1288" s="1"/>
  <c r="Y1274"/>
  <c r="Y1288" s="1"/>
  <c r="Z1274"/>
  <c r="Z1288" s="1"/>
  <c r="S990"/>
  <c r="S1004" s="1"/>
  <c r="T990"/>
  <c r="T1004" s="1"/>
  <c r="R990"/>
  <c r="R1004" s="1"/>
  <c r="U990"/>
  <c r="U1004" s="1"/>
  <c r="V990"/>
  <c r="V1004" s="1"/>
  <c r="W990"/>
  <c r="W1004" s="1"/>
  <c r="X990"/>
  <c r="X1004" s="1"/>
  <c r="Y990"/>
  <c r="Y1004" s="1"/>
  <c r="Z990"/>
  <c r="Z1004" s="1"/>
  <c r="S994" i="217"/>
  <c r="S1008" s="1"/>
  <c r="V994"/>
  <c r="V1008" s="1"/>
  <c r="T994"/>
  <c r="T1008" s="1"/>
  <c r="U994"/>
  <c r="U1008" s="1"/>
  <c r="R994"/>
  <c r="R1008" s="1"/>
  <c r="W994"/>
  <c r="W1008" s="1"/>
  <c r="X994"/>
  <c r="X1008" s="1"/>
  <c r="Y994"/>
  <c r="Y1008" s="1"/>
  <c r="Z994"/>
  <c r="Z1008" s="1"/>
  <c r="T1273" i="221"/>
  <c r="T1287" s="1"/>
  <c r="S1273"/>
  <c r="S1287" s="1"/>
  <c r="U1273"/>
  <c r="U1287" s="1"/>
  <c r="V1273"/>
  <c r="V1287" s="1"/>
  <c r="W1273"/>
  <c r="W1287" s="1"/>
  <c r="X1273"/>
  <c r="X1287" s="1"/>
  <c r="Y1273"/>
  <c r="Y1287" s="1"/>
  <c r="Z1273"/>
  <c r="Z1287" s="1"/>
  <c r="R1275" i="217"/>
  <c r="R1289" s="1"/>
  <c r="U1275"/>
  <c r="U1289" s="1"/>
  <c r="T1275"/>
  <c r="T1289" s="1"/>
  <c r="S1275"/>
  <c r="S1289" s="1"/>
  <c r="V1275"/>
  <c r="V1289" s="1"/>
  <c r="W1275"/>
  <c r="W1289" s="1"/>
  <c r="X1275"/>
  <c r="X1289" s="1"/>
  <c r="Y1275"/>
  <c r="Y1289" s="1"/>
  <c r="Z1275"/>
  <c r="Z1289" s="1"/>
  <c r="S990"/>
  <c r="S1004" s="1"/>
  <c r="V990"/>
  <c r="V1004" s="1"/>
  <c r="R990"/>
  <c r="R1004" s="1"/>
  <c r="U990"/>
  <c r="U1004" s="1"/>
  <c r="T990"/>
  <c r="T1004" s="1"/>
  <c r="W990"/>
  <c r="W1004" s="1"/>
  <c r="X990"/>
  <c r="X1004" s="1"/>
  <c r="Y990"/>
  <c r="Y1004" s="1"/>
  <c r="Z990"/>
  <c r="Z1004" s="1"/>
  <c r="R993" i="221"/>
  <c r="R1007" s="1"/>
  <c r="S993"/>
  <c r="S1007" s="1"/>
  <c r="T993"/>
  <c r="T1007" s="1"/>
  <c r="U993"/>
  <c r="U1007" s="1"/>
  <c r="V993"/>
  <c r="V1007" s="1"/>
  <c r="W993"/>
  <c r="W1007" s="1"/>
  <c r="X993"/>
  <c r="X1007" s="1"/>
  <c r="Y993"/>
  <c r="Y1007" s="1"/>
  <c r="Z993"/>
  <c r="Z1007" s="1"/>
  <c r="R992"/>
  <c r="R1006" s="1"/>
  <c r="S992"/>
  <c r="S1006" s="1"/>
  <c r="T992"/>
  <c r="T1006" s="1"/>
  <c r="U992"/>
  <c r="U1006" s="1"/>
  <c r="V992"/>
  <c r="V1006" s="1"/>
  <c r="W992"/>
  <c r="W1006" s="1"/>
  <c r="X992"/>
  <c r="X1006" s="1"/>
  <c r="Y992"/>
  <c r="Y1006" s="1"/>
  <c r="Z992"/>
  <c r="Z1006" s="1"/>
  <c r="S995"/>
  <c r="S1009" s="1"/>
  <c r="R995"/>
  <c r="R1009" s="1"/>
  <c r="T995"/>
  <c r="T1009" s="1"/>
  <c r="U995"/>
  <c r="U1009" s="1"/>
  <c r="V995"/>
  <c r="V1009" s="1"/>
  <c r="W995"/>
  <c r="W1009" s="1"/>
  <c r="X995"/>
  <c r="X1009" s="1"/>
  <c r="Y995"/>
  <c r="Y1009" s="1"/>
  <c r="Z995"/>
  <c r="Z1009" s="1"/>
  <c r="S1277" i="217"/>
  <c r="S1291" s="1"/>
  <c r="V1277"/>
  <c r="V1291" s="1"/>
  <c r="T1277"/>
  <c r="T1291" s="1"/>
  <c r="U1277"/>
  <c r="U1291" s="1"/>
  <c r="R1277"/>
  <c r="R1291" s="1"/>
  <c r="W1277"/>
  <c r="W1291" s="1"/>
  <c r="X1277"/>
  <c r="X1291" s="1"/>
  <c r="Y1277"/>
  <c r="Y1291" s="1"/>
  <c r="Z1277"/>
  <c r="Z1291" s="1"/>
  <c r="R996" i="221"/>
  <c r="R1010" s="1"/>
  <c r="T996"/>
  <c r="T1010" s="1"/>
  <c r="S996"/>
  <c r="S1010" s="1"/>
  <c r="U996"/>
  <c r="U1010" s="1"/>
  <c r="V996"/>
  <c r="V1010" s="1"/>
  <c r="W996"/>
  <c r="W1010" s="1"/>
  <c r="X996"/>
  <c r="X1010" s="1"/>
  <c r="Y996"/>
  <c r="Y1010" s="1"/>
  <c r="Z996"/>
  <c r="Z1010" s="1"/>
  <c r="R1278"/>
  <c r="R1292" s="1"/>
  <c r="S1278"/>
  <c r="S1292" s="1"/>
  <c r="T1278"/>
  <c r="T1292" s="1"/>
  <c r="U1278"/>
  <c r="U1292" s="1"/>
  <c r="V1278"/>
  <c r="V1292" s="1"/>
  <c r="W1278"/>
  <c r="W1292" s="1"/>
  <c r="X1278"/>
  <c r="X1292" s="1"/>
  <c r="Y1278"/>
  <c r="Y1292" s="1"/>
  <c r="Z1278"/>
  <c r="Z1292" s="1"/>
  <c r="S1276" i="217"/>
  <c r="S1290" s="1"/>
  <c r="T1276"/>
  <c r="T1290" s="1"/>
  <c r="V1276"/>
  <c r="V1290" s="1"/>
  <c r="U1276"/>
  <c r="U1290" s="1"/>
  <c r="R1276"/>
  <c r="R1290" s="1"/>
  <c r="W1276"/>
  <c r="W1290" s="1"/>
  <c r="X1276"/>
  <c r="X1290" s="1"/>
  <c r="Y1276"/>
  <c r="Y1290" s="1"/>
  <c r="Z1276"/>
  <c r="Z1290" s="1"/>
  <c r="V1224"/>
  <c r="U941" i="221"/>
  <c r="U955" s="1"/>
  <c r="X1225"/>
  <c r="X1239" s="1"/>
  <c r="X1262"/>
  <c r="X977"/>
  <c r="X1261"/>
  <c r="S994"/>
  <c r="S1008" s="1"/>
  <c r="X1210" i="217"/>
  <c r="U1224"/>
  <c r="T1224"/>
  <c r="X1213"/>
  <c r="X1214"/>
  <c r="L942" i="221"/>
  <c r="L956" s="1"/>
  <c r="N942"/>
  <c r="N956" s="1"/>
  <c r="M1224"/>
  <c r="M1238" s="1"/>
  <c r="J1224"/>
  <c r="J1238" s="1"/>
  <c r="Y926"/>
  <c r="Y933"/>
  <c r="X1221"/>
  <c r="X1235" s="1"/>
  <c r="R1221"/>
  <c r="R1235" s="1"/>
  <c r="Y941"/>
  <c r="Y955" s="1"/>
  <c r="Y923"/>
  <c r="S1221"/>
  <c r="S1235" s="1"/>
  <c r="X1256" i="217"/>
  <c r="X977"/>
  <c r="W942"/>
  <c r="X976" i="221"/>
  <c r="R1273"/>
  <c r="R1287" s="1"/>
  <c r="R1276"/>
  <c r="R1290" s="1"/>
  <c r="S1276"/>
  <c r="S1290" s="1"/>
  <c r="T1276"/>
  <c r="T1290" s="1"/>
  <c r="U1276"/>
  <c r="U1290" s="1"/>
  <c r="V1276"/>
  <c r="V1290" s="1"/>
  <c r="W1276"/>
  <c r="W1290" s="1"/>
  <c r="X1276"/>
  <c r="X1290" s="1"/>
  <c r="Y1276"/>
  <c r="Y1290" s="1"/>
  <c r="Z1276"/>
  <c r="Z1290" s="1"/>
  <c r="S992" i="217"/>
  <c r="S1006" s="1"/>
  <c r="U992"/>
  <c r="U1006" s="1"/>
  <c r="T992"/>
  <c r="T1006" s="1"/>
  <c r="V992"/>
  <c r="V1006" s="1"/>
  <c r="R992"/>
  <c r="R1006" s="1"/>
  <c r="W992"/>
  <c r="W1006" s="1"/>
  <c r="X992"/>
  <c r="X1006" s="1"/>
  <c r="Y992"/>
  <c r="Y1006" s="1"/>
  <c r="Z992"/>
  <c r="Z1006" s="1"/>
  <c r="S995"/>
  <c r="S1009" s="1"/>
  <c r="T995"/>
  <c r="T1009" s="1"/>
  <c r="R995"/>
  <c r="R1009" s="1"/>
  <c r="U995"/>
  <c r="U1009" s="1"/>
  <c r="V995"/>
  <c r="V1009" s="1"/>
  <c r="W995"/>
  <c r="W1009" s="1"/>
  <c r="X995"/>
  <c r="X1009" s="1"/>
  <c r="Y995"/>
  <c r="Y1009" s="1"/>
  <c r="Z995"/>
  <c r="Z1009" s="1"/>
  <c r="U1274"/>
  <c r="U1288" s="1"/>
  <c r="T1274"/>
  <c r="T1288" s="1"/>
  <c r="R1274"/>
  <c r="R1288" s="1"/>
  <c r="V1274"/>
  <c r="V1288" s="1"/>
  <c r="S1274"/>
  <c r="S1288" s="1"/>
  <c r="W1274"/>
  <c r="W1288" s="1"/>
  <c r="X1274"/>
  <c r="X1288" s="1"/>
  <c r="Y1274"/>
  <c r="Y1288" s="1"/>
  <c r="Z1274"/>
  <c r="Z1288" s="1"/>
  <c r="S991" i="221"/>
  <c r="S1005" s="1"/>
  <c r="R991"/>
  <c r="R1005" s="1"/>
  <c r="T991"/>
  <c r="T1005" s="1"/>
  <c r="U991"/>
  <c r="U1005" s="1"/>
  <c r="V991"/>
  <c r="V1005" s="1"/>
  <c r="W991"/>
  <c r="W1005" s="1"/>
  <c r="X991"/>
  <c r="X1005" s="1"/>
  <c r="Y991"/>
  <c r="Y1005" s="1"/>
  <c r="Z991"/>
  <c r="Z1005" s="1"/>
  <c r="T1275"/>
  <c r="T1289" s="1"/>
  <c r="R1275"/>
  <c r="R1289" s="1"/>
  <c r="S1275"/>
  <c r="S1289" s="1"/>
  <c r="U1275"/>
  <c r="U1289" s="1"/>
  <c r="V1275"/>
  <c r="V1289" s="1"/>
  <c r="W1275"/>
  <c r="W1289" s="1"/>
  <c r="X1275"/>
  <c r="X1289" s="1"/>
  <c r="Y1275"/>
  <c r="Y1289" s="1"/>
  <c r="Z1275"/>
  <c r="Z1289" s="1"/>
  <c r="T1272" i="217"/>
  <c r="T1286" s="1"/>
  <c r="R1272"/>
  <c r="R1286" s="1"/>
  <c r="V1272"/>
  <c r="V1286" s="1"/>
  <c r="U1272"/>
  <c r="U1286" s="1"/>
  <c r="S1272"/>
  <c r="S1286" s="1"/>
  <c r="W1272"/>
  <c r="W1286" s="1"/>
  <c r="X1272"/>
  <c r="X1286" s="1"/>
  <c r="Y1272"/>
  <c r="Y1286" s="1"/>
  <c r="Z1272"/>
  <c r="Z1286" s="1"/>
  <c r="T989" i="221"/>
  <c r="T1003" s="1"/>
  <c r="R989"/>
  <c r="R1003" s="1"/>
  <c r="S989"/>
  <c r="S1003" s="1"/>
  <c r="U989"/>
  <c r="U1003" s="1"/>
  <c r="V989"/>
  <c r="V1003" s="1"/>
  <c r="W989"/>
  <c r="W1003" s="1"/>
  <c r="X989"/>
  <c r="X1003" s="1"/>
  <c r="Y989"/>
  <c r="Y1003" s="1"/>
  <c r="Z989"/>
  <c r="Z1003" s="1"/>
  <c r="S1272"/>
  <c r="S1286" s="1"/>
  <c r="R1272"/>
  <c r="R1286" s="1"/>
  <c r="T1272"/>
  <c r="T1286" s="1"/>
  <c r="U1272"/>
  <c r="U1286" s="1"/>
  <c r="V1272"/>
  <c r="V1286" s="1"/>
  <c r="W1272"/>
  <c r="W1286" s="1"/>
  <c r="X1272"/>
  <c r="X1286" s="1"/>
  <c r="Y1272"/>
  <c r="Y1286" s="1"/>
  <c r="Z1272"/>
  <c r="Z1286" s="1"/>
  <c r="S1271"/>
  <c r="S1285" s="1"/>
  <c r="R1271"/>
  <c r="R1285" s="1"/>
  <c r="T1271"/>
  <c r="T1285" s="1"/>
  <c r="U1271"/>
  <c r="U1285" s="1"/>
  <c r="V1271"/>
  <c r="V1285" s="1"/>
  <c r="W1271"/>
  <c r="W1285" s="1"/>
  <c r="X1271"/>
  <c r="X1285" s="1"/>
  <c r="Y1271"/>
  <c r="Y1285" s="1"/>
  <c r="Z1271"/>
  <c r="Z1285" s="1"/>
  <c r="S1277"/>
  <c r="S1291" s="1"/>
  <c r="R1277"/>
  <c r="R1291" s="1"/>
  <c r="T1277"/>
  <c r="T1291" s="1"/>
  <c r="U1277"/>
  <c r="U1291" s="1"/>
  <c r="V1277"/>
  <c r="V1291" s="1"/>
  <c r="W1277"/>
  <c r="W1291" s="1"/>
  <c r="X1277"/>
  <c r="X1291" s="1"/>
  <c r="Y1277"/>
  <c r="Y1291" s="1"/>
  <c r="Z1277"/>
  <c r="Z1291" s="1"/>
  <c r="T987"/>
  <c r="T1001" s="1"/>
  <c r="S987"/>
  <c r="S1001" s="1"/>
  <c r="U987"/>
  <c r="U1001" s="1"/>
  <c r="V987"/>
  <c r="V1001" s="1"/>
  <c r="W987"/>
  <c r="W1001" s="1"/>
  <c r="X987"/>
  <c r="X1001" s="1"/>
  <c r="Y987"/>
  <c r="Y1001" s="1"/>
  <c r="Z987"/>
  <c r="Z1001" s="1"/>
  <c r="U1273" i="217"/>
  <c r="U1287" s="1"/>
  <c r="S1273"/>
  <c r="S1287" s="1"/>
  <c r="R1273"/>
  <c r="R1287" s="1"/>
  <c r="V1273"/>
  <c r="V1287" s="1"/>
  <c r="T1273"/>
  <c r="T1287" s="1"/>
  <c r="W1273"/>
  <c r="W1287" s="1"/>
  <c r="X1273"/>
  <c r="X1287" s="1"/>
  <c r="Y1273"/>
  <c r="Y1287" s="1"/>
  <c r="Z1273"/>
  <c r="Z1287" s="1"/>
  <c r="T989"/>
  <c r="T1003" s="1"/>
  <c r="V989"/>
  <c r="V1003" s="1"/>
  <c r="U989"/>
  <c r="U1003" s="1"/>
  <c r="R989"/>
  <c r="R1003" s="1"/>
  <c r="S989"/>
  <c r="S1003" s="1"/>
  <c r="W989"/>
  <c r="W1003" s="1"/>
  <c r="X989"/>
  <c r="X1003" s="1"/>
  <c r="Y989"/>
  <c r="Y1003" s="1"/>
  <c r="Z989"/>
  <c r="Z1003" s="1"/>
  <c r="Y944"/>
  <c r="W1224"/>
  <c r="Y1253"/>
  <c r="I1224" i="221"/>
  <c r="I1238" s="1"/>
  <c r="Y1213"/>
  <c r="X1255"/>
  <c r="Z940" i="217"/>
  <c r="S1224"/>
  <c r="R1224"/>
  <c r="R1238" s="1"/>
  <c r="T1222"/>
  <c r="Y970" i="221"/>
  <c r="Y972"/>
  <c r="Y1252"/>
  <c r="I942"/>
  <c r="I956" s="1"/>
  <c r="N1224"/>
  <c r="N1238" s="1"/>
  <c r="Y924"/>
  <c r="Y1221"/>
  <c r="Y1235" s="1"/>
  <c r="X1257"/>
  <c r="X1259"/>
  <c r="X1258"/>
  <c r="X1259" i="217"/>
  <c r="X976"/>
  <c r="X1253"/>
  <c r="X1261"/>
  <c r="X970" i="221"/>
  <c r="O1268"/>
  <c r="O1282" s="1"/>
  <c r="K1268"/>
  <c r="K1282" s="1"/>
  <c r="P1268"/>
  <c r="P1282" s="1"/>
  <c r="J1268"/>
  <c r="J1282" s="1"/>
  <c r="M1268"/>
  <c r="M1282" s="1"/>
  <c r="L1268"/>
  <c r="L1282" s="1"/>
  <c r="N1268"/>
  <c r="N1282" s="1"/>
  <c r="I1268"/>
  <c r="I1282" s="1"/>
  <c r="K993"/>
  <c r="K1007" s="1"/>
  <c r="N993"/>
  <c r="N1007" s="1"/>
  <c r="I993"/>
  <c r="I1007" s="1"/>
  <c r="L993"/>
  <c r="L1007" s="1"/>
  <c r="P993"/>
  <c r="P1007" s="1"/>
  <c r="J993"/>
  <c r="J1007" s="1"/>
  <c r="O993"/>
  <c r="O1007" s="1"/>
  <c r="M993"/>
  <c r="M1007" s="1"/>
  <c r="O990"/>
  <c r="O1004" s="1"/>
  <c r="K990"/>
  <c r="K1004" s="1"/>
  <c r="P990"/>
  <c r="P1004" s="1"/>
  <c r="J990"/>
  <c r="J1004" s="1"/>
  <c r="M990"/>
  <c r="M1004" s="1"/>
  <c r="L990"/>
  <c r="L1004" s="1"/>
  <c r="N990"/>
  <c r="N1004" s="1"/>
  <c r="I990"/>
  <c r="I1004" s="1"/>
  <c r="I1271" i="217"/>
  <c r="I1285" s="1"/>
  <c r="J1271"/>
  <c r="J1285" s="1"/>
  <c r="K1271"/>
  <c r="K1285" s="1"/>
  <c r="L1271"/>
  <c r="L1285" s="1"/>
  <c r="M1271"/>
  <c r="M1285" s="1"/>
  <c r="N1271"/>
  <c r="N1285" s="1"/>
  <c r="O1271"/>
  <c r="O1285" s="1"/>
  <c r="P1271"/>
  <c r="P1285" s="1"/>
  <c r="K1271" i="221"/>
  <c r="K1285" s="1"/>
  <c r="N1271"/>
  <c r="N1285" s="1"/>
  <c r="M1271"/>
  <c r="M1285" s="1"/>
  <c r="L1271"/>
  <c r="L1285" s="1"/>
  <c r="J1271"/>
  <c r="J1285" s="1"/>
  <c r="P1271"/>
  <c r="P1285" s="1"/>
  <c r="O1271"/>
  <c r="O1285" s="1"/>
  <c r="I1271"/>
  <c r="I1285" s="1"/>
  <c r="I1272" i="217"/>
  <c r="I1286" s="1"/>
  <c r="J1272"/>
  <c r="J1286" s="1"/>
  <c r="K1272"/>
  <c r="K1286" s="1"/>
  <c r="L1272"/>
  <c r="L1286" s="1"/>
  <c r="M1272"/>
  <c r="M1286" s="1"/>
  <c r="N1272"/>
  <c r="N1286" s="1"/>
  <c r="O1272"/>
  <c r="O1286" s="1"/>
  <c r="P1272"/>
  <c r="P1286" s="1"/>
  <c r="I993"/>
  <c r="I1007" s="1"/>
  <c r="J993"/>
  <c r="J1007" s="1"/>
  <c r="K993"/>
  <c r="K1007" s="1"/>
  <c r="L993"/>
  <c r="L1007" s="1"/>
  <c r="M993"/>
  <c r="M1007" s="1"/>
  <c r="N993"/>
  <c r="N1007" s="1"/>
  <c r="O993"/>
  <c r="O1007" s="1"/>
  <c r="P993"/>
  <c r="P1007" s="1"/>
  <c r="K1270" i="221"/>
  <c r="K1284" s="1"/>
  <c r="O1270"/>
  <c r="O1284" s="1"/>
  <c r="J1270"/>
  <c r="J1284" s="1"/>
  <c r="I1270"/>
  <c r="I1284" s="1"/>
  <c r="L1270"/>
  <c r="L1284" s="1"/>
  <c r="N1270"/>
  <c r="N1284" s="1"/>
  <c r="P1270"/>
  <c r="P1284" s="1"/>
  <c r="M1270"/>
  <c r="M1284" s="1"/>
  <c r="K987"/>
  <c r="K1001" s="1"/>
  <c r="P987"/>
  <c r="P1001" s="1"/>
  <c r="J987"/>
  <c r="J1001" s="1"/>
  <c r="M987"/>
  <c r="M1001" s="1"/>
  <c r="O987"/>
  <c r="O1001" s="1"/>
  <c r="L987"/>
  <c r="L1001" s="1"/>
  <c r="N987"/>
  <c r="N1001" s="1"/>
  <c r="I987"/>
  <c r="I1001" s="1"/>
  <c r="O992"/>
  <c r="O1006" s="1"/>
  <c r="K992"/>
  <c r="K1006" s="1"/>
  <c r="J992"/>
  <c r="J1006" s="1"/>
  <c r="P992"/>
  <c r="P1006" s="1"/>
  <c r="I992"/>
  <c r="I1006" s="1"/>
  <c r="L992"/>
  <c r="L1006" s="1"/>
  <c r="N992"/>
  <c r="N1006" s="1"/>
  <c r="M992"/>
  <c r="M1006" s="1"/>
  <c r="O1269"/>
  <c r="O1283" s="1"/>
  <c r="I1269"/>
  <c r="I1283" s="1"/>
  <c r="M1269"/>
  <c r="M1283" s="1"/>
  <c r="P1269"/>
  <c r="P1283" s="1"/>
  <c r="L1269"/>
  <c r="L1283" s="1"/>
  <c r="J1269"/>
  <c r="J1283" s="1"/>
  <c r="N1269"/>
  <c r="N1283" s="1"/>
  <c r="K1269"/>
  <c r="K1283" s="1"/>
  <c r="I1275" i="217"/>
  <c r="I1289" s="1"/>
  <c r="J1275"/>
  <c r="J1289" s="1"/>
  <c r="K1275"/>
  <c r="K1289" s="1"/>
  <c r="L1275"/>
  <c r="L1289" s="1"/>
  <c r="M1275"/>
  <c r="M1289" s="1"/>
  <c r="N1275"/>
  <c r="N1289" s="1"/>
  <c r="O1275"/>
  <c r="O1289" s="1"/>
  <c r="P1275"/>
  <c r="P1289" s="1"/>
  <c r="I995"/>
  <c r="I1009" s="1"/>
  <c r="J995"/>
  <c r="J1009" s="1"/>
  <c r="K995"/>
  <c r="K1009" s="1"/>
  <c r="L995"/>
  <c r="L1009" s="1"/>
  <c r="M995"/>
  <c r="M1009" s="1"/>
  <c r="N995"/>
  <c r="N1009" s="1"/>
  <c r="O995"/>
  <c r="O1009" s="1"/>
  <c r="P995"/>
  <c r="P1009" s="1"/>
  <c r="I986" i="221"/>
  <c r="I1000" s="1"/>
  <c r="M986"/>
  <c r="M1000" s="1"/>
  <c r="L986"/>
  <c r="L1000" s="1"/>
  <c r="P986"/>
  <c r="P1000" s="1"/>
  <c r="O986"/>
  <c r="O1000" s="1"/>
  <c r="J986"/>
  <c r="J1000" s="1"/>
  <c r="N986"/>
  <c r="N1000" s="1"/>
  <c r="K986"/>
  <c r="K1000" s="1"/>
  <c r="J1274" i="217"/>
  <c r="J1288" s="1"/>
  <c r="I1274"/>
  <c r="I1288" s="1"/>
  <c r="K1274"/>
  <c r="K1288" s="1"/>
  <c r="L1274"/>
  <c r="L1288" s="1"/>
  <c r="M1274"/>
  <c r="M1288" s="1"/>
  <c r="N1274"/>
  <c r="N1288" s="1"/>
  <c r="O1274"/>
  <c r="O1288" s="1"/>
  <c r="P1274"/>
  <c r="P1288" s="1"/>
  <c r="V942"/>
  <c r="V944"/>
  <c r="X932" i="221"/>
  <c r="Y1212" i="217"/>
  <c r="R945" i="221"/>
  <c r="R959" s="1"/>
  <c r="Z941"/>
  <c r="Z955" s="1"/>
  <c r="Y942" i="217"/>
  <c r="U944"/>
  <c r="T944"/>
  <c r="U1222"/>
  <c r="N940" i="221"/>
  <c r="N954" s="1"/>
  <c r="J940"/>
  <c r="J954" s="1"/>
  <c r="Y928"/>
  <c r="T1225"/>
  <c r="T1239" s="1"/>
  <c r="W941"/>
  <c r="W955" s="1"/>
  <c r="S941"/>
  <c r="S955" s="1"/>
  <c r="U1223"/>
  <c r="U1237" s="1"/>
  <c r="I994" i="217"/>
  <c r="I1008" s="1"/>
  <c r="J994"/>
  <c r="J1008" s="1"/>
  <c r="K994"/>
  <c r="K1008" s="1"/>
  <c r="L994"/>
  <c r="L1008" s="1"/>
  <c r="M994"/>
  <c r="M1008" s="1"/>
  <c r="N994"/>
  <c r="N1008" s="1"/>
  <c r="O994"/>
  <c r="O1008" s="1"/>
  <c r="P994"/>
  <c r="P1008" s="1"/>
  <c r="O996" i="221"/>
  <c r="O1010" s="1"/>
  <c r="I996"/>
  <c r="I1010" s="1"/>
  <c r="M996"/>
  <c r="M1010" s="1"/>
  <c r="J996"/>
  <c r="J1010" s="1"/>
  <c r="N996"/>
  <c r="N1010" s="1"/>
  <c r="P996"/>
  <c r="P1010" s="1"/>
  <c r="L996"/>
  <c r="L1010" s="1"/>
  <c r="K996"/>
  <c r="K1010" s="1"/>
  <c r="K1278"/>
  <c r="K1292" s="1"/>
  <c r="N1278"/>
  <c r="N1292" s="1"/>
  <c r="P1278"/>
  <c r="P1292" s="1"/>
  <c r="M1278"/>
  <c r="M1292" s="1"/>
  <c r="O1278"/>
  <c r="O1292" s="1"/>
  <c r="L1278"/>
  <c r="L1292" s="1"/>
  <c r="J1278"/>
  <c r="J1292" s="1"/>
  <c r="I1278"/>
  <c r="I1292" s="1"/>
  <c r="I1276" i="217"/>
  <c r="I1290" s="1"/>
  <c r="J1276"/>
  <c r="J1290" s="1"/>
  <c r="K1276"/>
  <c r="K1290" s="1"/>
  <c r="L1276"/>
  <c r="L1290" s="1"/>
  <c r="M1276"/>
  <c r="M1290" s="1"/>
  <c r="N1276"/>
  <c r="N1290" s="1"/>
  <c r="O1276"/>
  <c r="O1290" s="1"/>
  <c r="P1276"/>
  <c r="P1290" s="1"/>
  <c r="I1277" i="221"/>
  <c r="I1291" s="1"/>
  <c r="M1277"/>
  <c r="M1291" s="1"/>
  <c r="P1277"/>
  <c r="P1291" s="1"/>
  <c r="K1277"/>
  <c r="K1291" s="1"/>
  <c r="J1277"/>
  <c r="J1291" s="1"/>
  <c r="N1277"/>
  <c r="N1291" s="1"/>
  <c r="L1277"/>
  <c r="L1291" s="1"/>
  <c r="O1277"/>
  <c r="O1291" s="1"/>
  <c r="I988"/>
  <c r="I1002" s="1"/>
  <c r="M988"/>
  <c r="M1002" s="1"/>
  <c r="L988"/>
  <c r="L1002" s="1"/>
  <c r="O988"/>
  <c r="O1002" s="1"/>
  <c r="K988"/>
  <c r="K1002" s="1"/>
  <c r="J988"/>
  <c r="J1002" s="1"/>
  <c r="N988"/>
  <c r="N1002" s="1"/>
  <c r="P988"/>
  <c r="P1002" s="1"/>
  <c r="I1273" i="217"/>
  <c r="I1287" s="1"/>
  <c r="J1273"/>
  <c r="J1287" s="1"/>
  <c r="K1273"/>
  <c r="K1287" s="1"/>
  <c r="L1273"/>
  <c r="L1287" s="1"/>
  <c r="M1273"/>
  <c r="M1287" s="1"/>
  <c r="N1273"/>
  <c r="N1287" s="1"/>
  <c r="O1273"/>
  <c r="O1287" s="1"/>
  <c r="P1273"/>
  <c r="P1287" s="1"/>
  <c r="I994" i="221"/>
  <c r="I1008" s="1"/>
  <c r="M994"/>
  <c r="M1008" s="1"/>
  <c r="O994"/>
  <c r="O1008" s="1"/>
  <c r="K994"/>
  <c r="K1008" s="1"/>
  <c r="J994"/>
  <c r="J1008" s="1"/>
  <c r="N994"/>
  <c r="N1008" s="1"/>
  <c r="L994"/>
  <c r="L1008" s="1"/>
  <c r="P994"/>
  <c r="P1008" s="1"/>
  <c r="K1273"/>
  <c r="K1287" s="1"/>
  <c r="J1273"/>
  <c r="J1287" s="1"/>
  <c r="M1273"/>
  <c r="M1287" s="1"/>
  <c r="P1273"/>
  <c r="P1287" s="1"/>
  <c r="O1273"/>
  <c r="O1287" s="1"/>
  <c r="L1273"/>
  <c r="L1287" s="1"/>
  <c r="N1273"/>
  <c r="N1287" s="1"/>
  <c r="I1273"/>
  <c r="I1287" s="1"/>
  <c r="I1272"/>
  <c r="I1286" s="1"/>
  <c r="M1272"/>
  <c r="M1286" s="1"/>
  <c r="L1272"/>
  <c r="L1286" s="1"/>
  <c r="O1272"/>
  <c r="O1286" s="1"/>
  <c r="P1272"/>
  <c r="P1286" s="1"/>
  <c r="J1272"/>
  <c r="J1286" s="1"/>
  <c r="N1272"/>
  <c r="N1286" s="1"/>
  <c r="K1272"/>
  <c r="K1286" s="1"/>
  <c r="I991"/>
  <c r="I1005" s="1"/>
  <c r="M991"/>
  <c r="M1005" s="1"/>
  <c r="L991"/>
  <c r="L1005" s="1"/>
  <c r="J991"/>
  <c r="J1005" s="1"/>
  <c r="N991"/>
  <c r="N1005" s="1"/>
  <c r="O991"/>
  <c r="O1005" s="1"/>
  <c r="K991"/>
  <c r="K1005" s="1"/>
  <c r="P991"/>
  <c r="P1005" s="1"/>
  <c r="K1276"/>
  <c r="K1290" s="1"/>
  <c r="P1276"/>
  <c r="P1290" s="1"/>
  <c r="O1276"/>
  <c r="O1290" s="1"/>
  <c r="N1276"/>
  <c r="N1290" s="1"/>
  <c r="I1276"/>
  <c r="I1290" s="1"/>
  <c r="L1276"/>
  <c r="L1290" s="1"/>
  <c r="J1276"/>
  <c r="J1290" s="1"/>
  <c r="M1276"/>
  <c r="M1290" s="1"/>
  <c r="O1275"/>
  <c r="O1289" s="1"/>
  <c r="I1275"/>
  <c r="I1289" s="1"/>
  <c r="M1275"/>
  <c r="M1289" s="1"/>
  <c r="L1275"/>
  <c r="L1289" s="1"/>
  <c r="K1275"/>
  <c r="K1289" s="1"/>
  <c r="J1275"/>
  <c r="J1289" s="1"/>
  <c r="N1275"/>
  <c r="N1289" s="1"/>
  <c r="P1275"/>
  <c r="P1289" s="1"/>
  <c r="O995"/>
  <c r="O1009" s="1"/>
  <c r="K995"/>
  <c r="K1009" s="1"/>
  <c r="P995"/>
  <c r="P1009" s="1"/>
  <c r="N995"/>
  <c r="N1009" s="1"/>
  <c r="I995"/>
  <c r="I1009" s="1"/>
  <c r="L995"/>
  <c r="L1009" s="1"/>
  <c r="J995"/>
  <c r="J1009" s="1"/>
  <c r="M995"/>
  <c r="M1009" s="1"/>
  <c r="I989"/>
  <c r="I1003" s="1"/>
  <c r="M989"/>
  <c r="M1003" s="1"/>
  <c r="L989"/>
  <c r="L1003" s="1"/>
  <c r="P989"/>
  <c r="P1003" s="1"/>
  <c r="O989"/>
  <c r="O1003" s="1"/>
  <c r="J989"/>
  <c r="J1003" s="1"/>
  <c r="N989"/>
  <c r="N1003" s="1"/>
  <c r="K989"/>
  <c r="K1003" s="1"/>
  <c r="I1274"/>
  <c r="I1288" s="1"/>
  <c r="M1274"/>
  <c r="M1288" s="1"/>
  <c r="L1274"/>
  <c r="L1288" s="1"/>
  <c r="K1274"/>
  <c r="K1288" s="1"/>
  <c r="J1274"/>
  <c r="J1288" s="1"/>
  <c r="N1274"/>
  <c r="N1288" s="1"/>
  <c r="P1274"/>
  <c r="P1288" s="1"/>
  <c r="O1274"/>
  <c r="O1288" s="1"/>
  <c r="I991" i="217"/>
  <c r="I1005" s="1"/>
  <c r="J991"/>
  <c r="J1005" s="1"/>
  <c r="K991"/>
  <c r="K1005" s="1"/>
  <c r="L991"/>
  <c r="L1005" s="1"/>
  <c r="M991"/>
  <c r="M1005" s="1"/>
  <c r="N991"/>
  <c r="N1005" s="1"/>
  <c r="O991"/>
  <c r="O1005" s="1"/>
  <c r="P991"/>
  <c r="P1005" s="1"/>
  <c r="J992"/>
  <c r="J1006" s="1"/>
  <c r="I992"/>
  <c r="I1006" s="1"/>
  <c r="K992"/>
  <c r="K1006" s="1"/>
  <c r="L992"/>
  <c r="L1006" s="1"/>
  <c r="M992"/>
  <c r="M1006" s="1"/>
  <c r="N992"/>
  <c r="N1006" s="1"/>
  <c r="O992"/>
  <c r="O1006" s="1"/>
  <c r="P992"/>
  <c r="P1006" s="1"/>
  <c r="I1269"/>
  <c r="I1283" s="1"/>
  <c r="J1269"/>
  <c r="J1283" s="1"/>
  <c r="K1269"/>
  <c r="K1283" s="1"/>
  <c r="L1269"/>
  <c r="L1283" s="1"/>
  <c r="M1269"/>
  <c r="M1283" s="1"/>
  <c r="N1269"/>
  <c r="N1283" s="1"/>
  <c r="O1269"/>
  <c r="O1283" s="1"/>
  <c r="P1269"/>
  <c r="P1283" s="1"/>
  <c r="J1277"/>
  <c r="J1291" s="1"/>
  <c r="I1277"/>
  <c r="I1291" s="1"/>
  <c r="K1277"/>
  <c r="K1291" s="1"/>
  <c r="L1277"/>
  <c r="L1291" s="1"/>
  <c r="M1277"/>
  <c r="M1291" s="1"/>
  <c r="N1277"/>
  <c r="N1291" s="1"/>
  <c r="O1277"/>
  <c r="O1291" s="1"/>
  <c r="P1277"/>
  <c r="P1291" s="1"/>
  <c r="I990"/>
  <c r="I1004" s="1"/>
  <c r="J990"/>
  <c r="J1004" s="1"/>
  <c r="K990"/>
  <c r="K1004" s="1"/>
  <c r="L990"/>
  <c r="L1004" s="1"/>
  <c r="M990"/>
  <c r="M1004" s="1"/>
  <c r="N990"/>
  <c r="N1004" s="1"/>
  <c r="O990"/>
  <c r="O1004" s="1"/>
  <c r="P990"/>
  <c r="P1004" s="1"/>
  <c r="J989"/>
  <c r="J1003" s="1"/>
  <c r="I989"/>
  <c r="I1003" s="1"/>
  <c r="K989"/>
  <c r="K1003" s="1"/>
  <c r="L989"/>
  <c r="L1003" s="1"/>
  <c r="M989"/>
  <c r="M1003" s="1"/>
  <c r="N989"/>
  <c r="N1003" s="1"/>
  <c r="O989"/>
  <c r="O1003" s="1"/>
  <c r="P989"/>
  <c r="P1003" s="1"/>
  <c r="S940"/>
  <c r="W944"/>
  <c r="T942"/>
  <c r="Y1208" i="221"/>
  <c r="V941"/>
  <c r="V955" s="1"/>
  <c r="T941"/>
  <c r="T955" s="1"/>
  <c r="R1225"/>
  <c r="R1239" s="1"/>
  <c r="X924" i="217"/>
  <c r="S944"/>
  <c r="R944"/>
  <c r="O940" i="221"/>
  <c r="O954" s="1"/>
  <c r="X1213"/>
  <c r="Y1215"/>
  <c r="Y1214" i="217"/>
  <c r="X941" i="221"/>
  <c r="X955" s="1"/>
  <c r="R1222" i="217"/>
  <c r="R1236" s="1"/>
  <c r="Y1225" i="221"/>
  <c r="Y1239" s="1"/>
  <c r="U1225"/>
  <c r="U1239" s="1"/>
  <c r="W940" i="217"/>
  <c r="S942"/>
  <c r="R942"/>
  <c r="Z942"/>
  <c r="U1226"/>
  <c r="T1226"/>
  <c r="W1222"/>
  <c r="V1222"/>
  <c r="X927" i="221"/>
  <c r="I1226"/>
  <c r="I1240" s="1"/>
  <c r="K1226"/>
  <c r="K1240" s="1"/>
  <c r="P944"/>
  <c r="P958" s="1"/>
  <c r="N944"/>
  <c r="N958" s="1"/>
  <c r="Y1212"/>
  <c r="Z1223"/>
  <c r="Z1237" s="1"/>
  <c r="V1223"/>
  <c r="V1237" s="1"/>
  <c r="R1223"/>
  <c r="R1237" s="1"/>
  <c r="W1225"/>
  <c r="W1239" s="1"/>
  <c r="S1225"/>
  <c r="S1239" s="1"/>
  <c r="Y932"/>
  <c r="V940" i="217"/>
  <c r="S1222"/>
  <c r="S1236" s="1"/>
  <c r="Z1222"/>
  <c r="R940"/>
  <c r="R954" s="1"/>
  <c r="U942"/>
  <c r="W1226"/>
  <c r="Y1222"/>
  <c r="N1226" i="221"/>
  <c r="N1240" s="1"/>
  <c r="M944"/>
  <c r="M958" s="1"/>
  <c r="Y1213" i="217"/>
  <c r="Y930" i="221"/>
  <c r="Y1211" i="217"/>
  <c r="Y1223" i="221"/>
  <c r="Y1237" s="1"/>
  <c r="Z1225"/>
  <c r="Z1239" s="1"/>
  <c r="V1225"/>
  <c r="V1239" s="1"/>
  <c r="X1208"/>
  <c r="R1224"/>
  <c r="R1238" s="1"/>
  <c r="S1224"/>
  <c r="S1238" s="1"/>
  <c r="T1224"/>
  <c r="T1238" s="1"/>
  <c r="U1224"/>
  <c r="U1238" s="1"/>
  <c r="V1224"/>
  <c r="V1238" s="1"/>
  <c r="W1224"/>
  <c r="W1238" s="1"/>
  <c r="X1224"/>
  <c r="X1238" s="1"/>
  <c r="Y1224"/>
  <c r="Y1238" s="1"/>
  <c r="Z1224"/>
  <c r="Z1238" s="1"/>
  <c r="R943" i="217"/>
  <c r="S943"/>
  <c r="U943"/>
  <c r="T943"/>
  <c r="V943"/>
  <c r="W943"/>
  <c r="X943"/>
  <c r="Y943"/>
  <c r="Z943"/>
  <c r="S946" i="221"/>
  <c r="S960" s="1"/>
  <c r="R946"/>
  <c r="R960" s="1"/>
  <c r="T946"/>
  <c r="T960" s="1"/>
  <c r="U946"/>
  <c r="U960" s="1"/>
  <c r="V946"/>
  <c r="V960" s="1"/>
  <c r="W946"/>
  <c r="W960" s="1"/>
  <c r="X946"/>
  <c r="X960" s="1"/>
  <c r="Y946"/>
  <c r="Y960" s="1"/>
  <c r="Z946"/>
  <c r="Z960" s="1"/>
  <c r="R1222"/>
  <c r="R1236" s="1"/>
  <c r="T1222"/>
  <c r="T1236" s="1"/>
  <c r="S1222"/>
  <c r="S1236" s="1"/>
  <c r="U1222"/>
  <c r="U1236" s="1"/>
  <c r="V1222"/>
  <c r="V1236" s="1"/>
  <c r="W1222"/>
  <c r="W1236" s="1"/>
  <c r="X1222"/>
  <c r="X1236" s="1"/>
  <c r="Y1222"/>
  <c r="Y1236" s="1"/>
  <c r="Z1222"/>
  <c r="Z1236" s="1"/>
  <c r="R946" i="217"/>
  <c r="U946"/>
  <c r="S946"/>
  <c r="V946"/>
  <c r="T946"/>
  <c r="W946"/>
  <c r="X946"/>
  <c r="Y946"/>
  <c r="Z946"/>
  <c r="S948" i="221"/>
  <c r="S962" s="1"/>
  <c r="T948"/>
  <c r="T962" s="1"/>
  <c r="U948"/>
  <c r="U962" s="1"/>
  <c r="V948"/>
  <c r="V962" s="1"/>
  <c r="W948"/>
  <c r="W962" s="1"/>
  <c r="X948"/>
  <c r="X962" s="1"/>
  <c r="Y948"/>
  <c r="Y962" s="1"/>
  <c r="Z948"/>
  <c r="Z962" s="1"/>
  <c r="T1230"/>
  <c r="T1244" s="1"/>
  <c r="S1230"/>
  <c r="S1244" s="1"/>
  <c r="R1230"/>
  <c r="R1244" s="1"/>
  <c r="U1230"/>
  <c r="U1244" s="1"/>
  <c r="V1230"/>
  <c r="V1244" s="1"/>
  <c r="W1230"/>
  <c r="W1244" s="1"/>
  <c r="X1230"/>
  <c r="X1244" s="1"/>
  <c r="Y1230"/>
  <c r="Y1244" s="1"/>
  <c r="Z1230"/>
  <c r="Z1244" s="1"/>
  <c r="S1228"/>
  <c r="S1242" s="1"/>
  <c r="T1228"/>
  <c r="T1242" s="1"/>
  <c r="R1228"/>
  <c r="R1242" s="1"/>
  <c r="U1228"/>
  <c r="U1242" s="1"/>
  <c r="V1228"/>
  <c r="V1242" s="1"/>
  <c r="W1228"/>
  <c r="W1242" s="1"/>
  <c r="X1228"/>
  <c r="X1242" s="1"/>
  <c r="Y1228"/>
  <c r="Y1242" s="1"/>
  <c r="Z1228"/>
  <c r="Z1242" s="1"/>
  <c r="S949"/>
  <c r="S963" s="1"/>
  <c r="T949"/>
  <c r="T963" s="1"/>
  <c r="R949"/>
  <c r="R963" s="1"/>
  <c r="U949"/>
  <c r="U963" s="1"/>
  <c r="V949"/>
  <c r="V963" s="1"/>
  <c r="W949"/>
  <c r="W963" s="1"/>
  <c r="X949"/>
  <c r="X963" s="1"/>
  <c r="Y949"/>
  <c r="Y963" s="1"/>
  <c r="Z949"/>
  <c r="Z963" s="1"/>
  <c r="R1229"/>
  <c r="R1243" s="1"/>
  <c r="S1229"/>
  <c r="S1243" s="1"/>
  <c r="T1229"/>
  <c r="T1243" s="1"/>
  <c r="U1229"/>
  <c r="U1243" s="1"/>
  <c r="V1229"/>
  <c r="V1243" s="1"/>
  <c r="W1229"/>
  <c r="W1243" s="1"/>
  <c r="X1229"/>
  <c r="X1243" s="1"/>
  <c r="Y1229"/>
  <c r="Y1243" s="1"/>
  <c r="Z1229"/>
  <c r="Z1243" s="1"/>
  <c r="R1231"/>
  <c r="R1245" s="1"/>
  <c r="S1231"/>
  <c r="S1245" s="1"/>
  <c r="T1231"/>
  <c r="T1245" s="1"/>
  <c r="U1231"/>
  <c r="U1245" s="1"/>
  <c r="V1231"/>
  <c r="V1245" s="1"/>
  <c r="W1231"/>
  <c r="W1245" s="1"/>
  <c r="X1231"/>
  <c r="X1245" s="1"/>
  <c r="Y1231"/>
  <c r="Y1245" s="1"/>
  <c r="Z1231"/>
  <c r="Z1245" s="1"/>
  <c r="U940" i="217"/>
  <c r="T940"/>
  <c r="X933" i="221"/>
  <c r="X1215"/>
  <c r="X1214"/>
  <c r="R948"/>
  <c r="R962" s="1"/>
  <c r="U1228" i="217"/>
  <c r="U1242" s="1"/>
  <c r="T1228"/>
  <c r="T1242" s="1"/>
  <c r="S1228"/>
  <c r="S1242" s="1"/>
  <c r="R1228"/>
  <c r="R1242" s="1"/>
  <c r="V1228"/>
  <c r="V1242" s="1"/>
  <c r="W1228"/>
  <c r="W1242" s="1"/>
  <c r="X1228"/>
  <c r="X1242" s="1"/>
  <c r="Y1228"/>
  <c r="Y1242" s="1"/>
  <c r="Z1228"/>
  <c r="Z1242" s="1"/>
  <c r="S1226" i="221"/>
  <c r="S1240" s="1"/>
  <c r="R1226"/>
  <c r="R1240" s="1"/>
  <c r="T1226"/>
  <c r="T1240" s="1"/>
  <c r="U1226"/>
  <c r="U1240" s="1"/>
  <c r="V1226"/>
  <c r="V1240" s="1"/>
  <c r="W1226"/>
  <c r="W1240" s="1"/>
  <c r="X1226"/>
  <c r="X1240" s="1"/>
  <c r="Y1226"/>
  <c r="Y1240" s="1"/>
  <c r="Z1226"/>
  <c r="Z1240" s="1"/>
  <c r="R942"/>
  <c r="R956" s="1"/>
  <c r="S942"/>
  <c r="S956" s="1"/>
  <c r="T942"/>
  <c r="T956" s="1"/>
  <c r="U942"/>
  <c r="U956" s="1"/>
  <c r="V942"/>
  <c r="V956" s="1"/>
  <c r="W942"/>
  <c r="W956" s="1"/>
  <c r="X942"/>
  <c r="X956" s="1"/>
  <c r="Y942"/>
  <c r="Y956" s="1"/>
  <c r="Z942"/>
  <c r="Z956" s="1"/>
  <c r="R1231" i="217"/>
  <c r="R1245" s="1"/>
  <c r="S1231"/>
  <c r="S1245" s="1"/>
  <c r="U1231"/>
  <c r="U1245" s="1"/>
  <c r="T1231"/>
  <c r="T1245" s="1"/>
  <c r="V1231"/>
  <c r="V1245" s="1"/>
  <c r="W1231"/>
  <c r="W1245" s="1"/>
  <c r="X1231"/>
  <c r="X1245" s="1"/>
  <c r="Y1231"/>
  <c r="Y1245" s="1"/>
  <c r="Z1231"/>
  <c r="Z1245" s="1"/>
  <c r="R943" i="221"/>
  <c r="R957" s="1"/>
  <c r="T943"/>
  <c r="T957" s="1"/>
  <c r="S943"/>
  <c r="S957" s="1"/>
  <c r="U943"/>
  <c r="U957" s="1"/>
  <c r="V943"/>
  <c r="V957" s="1"/>
  <c r="W943"/>
  <c r="W957" s="1"/>
  <c r="X943"/>
  <c r="X957" s="1"/>
  <c r="Y943"/>
  <c r="Y957" s="1"/>
  <c r="Z943"/>
  <c r="Z957" s="1"/>
  <c r="V947" i="217"/>
  <c r="U947"/>
  <c r="S947"/>
  <c r="T947"/>
  <c r="R947"/>
  <c r="W947"/>
  <c r="X947"/>
  <c r="Y947"/>
  <c r="Z947"/>
  <c r="T1227" i="221"/>
  <c r="T1241" s="1"/>
  <c r="S1227"/>
  <c r="S1241" s="1"/>
  <c r="R1227"/>
  <c r="R1241" s="1"/>
  <c r="U1227"/>
  <c r="U1241" s="1"/>
  <c r="V1227"/>
  <c r="V1241" s="1"/>
  <c r="W1227"/>
  <c r="W1241" s="1"/>
  <c r="X1227"/>
  <c r="X1241" s="1"/>
  <c r="Y1227"/>
  <c r="Y1241" s="1"/>
  <c r="Z1227"/>
  <c r="Z1241" s="1"/>
  <c r="S949" i="217"/>
  <c r="U949"/>
  <c r="V949"/>
  <c r="T949"/>
  <c r="R949"/>
  <c r="W949"/>
  <c r="X949"/>
  <c r="Y949"/>
  <c r="Z949"/>
  <c r="U1229"/>
  <c r="U1243" s="1"/>
  <c r="T1229"/>
  <c r="T1243" s="1"/>
  <c r="V1229"/>
  <c r="V1243" s="1"/>
  <c r="R1229"/>
  <c r="R1243" s="1"/>
  <c r="S1229"/>
  <c r="S1243" s="1"/>
  <c r="W1229"/>
  <c r="W1243" s="1"/>
  <c r="X1229"/>
  <c r="X1243" s="1"/>
  <c r="Y1229"/>
  <c r="Y1243" s="1"/>
  <c r="Z1229"/>
  <c r="Z1243" s="1"/>
  <c r="T945"/>
  <c r="V945"/>
  <c r="S945"/>
  <c r="U945"/>
  <c r="R945"/>
  <c r="W945"/>
  <c r="X945"/>
  <c r="Y945"/>
  <c r="Z945"/>
  <c r="R1227"/>
  <c r="R1241" s="1"/>
  <c r="T1227"/>
  <c r="T1241" s="1"/>
  <c r="V1227"/>
  <c r="V1241" s="1"/>
  <c r="S1227"/>
  <c r="S1241" s="1"/>
  <c r="U1227"/>
  <c r="U1241" s="1"/>
  <c r="W1227"/>
  <c r="W1241" s="1"/>
  <c r="X1227"/>
  <c r="X1241" s="1"/>
  <c r="Y1227"/>
  <c r="Y1241" s="1"/>
  <c r="Z1227"/>
  <c r="Z1241" s="1"/>
  <c r="R944" i="221"/>
  <c r="R958" s="1"/>
  <c r="S944"/>
  <c r="S958" s="1"/>
  <c r="T944"/>
  <c r="T958" s="1"/>
  <c r="U944"/>
  <c r="U958" s="1"/>
  <c r="V944"/>
  <c r="V958" s="1"/>
  <c r="W944"/>
  <c r="W958" s="1"/>
  <c r="X944"/>
  <c r="X958" s="1"/>
  <c r="Y944"/>
  <c r="Y958" s="1"/>
  <c r="Z944"/>
  <c r="Z958" s="1"/>
  <c r="R940"/>
  <c r="R954" s="1"/>
  <c r="S940"/>
  <c r="S954" s="1"/>
  <c r="T940"/>
  <c r="T954" s="1"/>
  <c r="U940"/>
  <c r="U954" s="1"/>
  <c r="V940"/>
  <c r="V954" s="1"/>
  <c r="W940"/>
  <c r="W954" s="1"/>
  <c r="X940"/>
  <c r="X954" s="1"/>
  <c r="Y940"/>
  <c r="Y954" s="1"/>
  <c r="Z940"/>
  <c r="Z954" s="1"/>
  <c r="U948" i="217"/>
  <c r="T948"/>
  <c r="R948"/>
  <c r="S948"/>
  <c r="V948"/>
  <c r="W948"/>
  <c r="X948"/>
  <c r="Y948"/>
  <c r="Z948"/>
  <c r="T947" i="221"/>
  <c r="T961" s="1"/>
  <c r="R947"/>
  <c r="R961" s="1"/>
  <c r="S947"/>
  <c r="S961" s="1"/>
  <c r="U947"/>
  <c r="U961" s="1"/>
  <c r="V947"/>
  <c r="V961" s="1"/>
  <c r="W947"/>
  <c r="W961" s="1"/>
  <c r="X947"/>
  <c r="X961" s="1"/>
  <c r="Y947"/>
  <c r="Y961" s="1"/>
  <c r="Z947"/>
  <c r="Z961" s="1"/>
  <c r="S945"/>
  <c r="S959" s="1"/>
  <c r="T945"/>
  <c r="T959" s="1"/>
  <c r="U945"/>
  <c r="U959" s="1"/>
  <c r="V945"/>
  <c r="V959" s="1"/>
  <c r="W945"/>
  <c r="W959" s="1"/>
  <c r="X945"/>
  <c r="X959" s="1"/>
  <c r="Y945"/>
  <c r="Y959" s="1"/>
  <c r="Z945"/>
  <c r="Z959" s="1"/>
  <c r="S1230" i="217"/>
  <c r="S1244" s="1"/>
  <c r="V1230"/>
  <c r="V1244" s="1"/>
  <c r="U1230"/>
  <c r="U1244" s="1"/>
  <c r="R1230"/>
  <c r="R1244" s="1"/>
  <c r="T1230"/>
  <c r="T1244" s="1"/>
  <c r="W1230"/>
  <c r="W1244" s="1"/>
  <c r="X1230"/>
  <c r="X1244" s="1"/>
  <c r="Y1230"/>
  <c r="Y1244" s="1"/>
  <c r="Z1230"/>
  <c r="Z1244" s="1"/>
  <c r="T939" i="221"/>
  <c r="T953" s="1"/>
  <c r="S939"/>
  <c r="S953" s="1"/>
  <c r="R939"/>
  <c r="R953" s="1"/>
  <c r="U939"/>
  <c r="U953" s="1"/>
  <c r="V939"/>
  <c r="V953" s="1"/>
  <c r="W939"/>
  <c r="W953" s="1"/>
  <c r="X939"/>
  <c r="X953" s="1"/>
  <c r="Y939"/>
  <c r="Y953" s="1"/>
  <c r="Z939"/>
  <c r="Z953" s="1"/>
  <c r="Y940" i="217"/>
  <c r="N1231"/>
  <c r="X931" i="221"/>
  <c r="X930"/>
  <c r="X1210"/>
  <c r="O945"/>
  <c r="O959" s="1"/>
  <c r="J945"/>
  <c r="J959" s="1"/>
  <c r="N945"/>
  <c r="N959" s="1"/>
  <c r="I945"/>
  <c r="I959" s="1"/>
  <c r="M945"/>
  <c r="M959" s="1"/>
  <c r="L945"/>
  <c r="L959" s="1"/>
  <c r="K945"/>
  <c r="K959" s="1"/>
  <c r="P945"/>
  <c r="P959" s="1"/>
  <c r="J1230"/>
  <c r="J1244" s="1"/>
  <c r="N1230"/>
  <c r="N1244" s="1"/>
  <c r="I1230"/>
  <c r="I1244" s="1"/>
  <c r="M1230"/>
  <c r="M1244" s="1"/>
  <c r="P1230"/>
  <c r="P1244" s="1"/>
  <c r="L1230"/>
  <c r="L1244" s="1"/>
  <c r="O1230"/>
  <c r="O1244" s="1"/>
  <c r="K1230"/>
  <c r="K1244" s="1"/>
  <c r="I1230" i="217"/>
  <c r="I1244" s="1"/>
  <c r="J1230"/>
  <c r="J1244" s="1"/>
  <c r="K1230"/>
  <c r="K1244" s="1"/>
  <c r="L1230"/>
  <c r="L1244" s="1"/>
  <c r="M1230"/>
  <c r="M1244" s="1"/>
  <c r="N1230"/>
  <c r="N1244" s="1"/>
  <c r="O1230"/>
  <c r="O1244" s="1"/>
  <c r="P1230"/>
  <c r="P1244" s="1"/>
  <c r="I947"/>
  <c r="J947"/>
  <c r="K947"/>
  <c r="L947"/>
  <c r="M947"/>
  <c r="N947"/>
  <c r="O947"/>
  <c r="P947"/>
  <c r="L947" i="221"/>
  <c r="L961" s="1"/>
  <c r="P947"/>
  <c r="P961" s="1"/>
  <c r="K947"/>
  <c r="K961" s="1"/>
  <c r="O947"/>
  <c r="O961" s="1"/>
  <c r="J947"/>
  <c r="J961" s="1"/>
  <c r="N947"/>
  <c r="N961" s="1"/>
  <c r="I947"/>
  <c r="I961" s="1"/>
  <c r="M947"/>
  <c r="M961" s="1"/>
  <c r="I946"/>
  <c r="I960" s="1"/>
  <c r="M946"/>
  <c r="M960" s="1"/>
  <c r="P946"/>
  <c r="P960" s="1"/>
  <c r="L946"/>
  <c r="L960" s="1"/>
  <c r="O946"/>
  <c r="O960" s="1"/>
  <c r="K946"/>
  <c r="K960" s="1"/>
  <c r="J946"/>
  <c r="J960" s="1"/>
  <c r="N946"/>
  <c r="N960" s="1"/>
  <c r="L939"/>
  <c r="L953" s="1"/>
  <c r="P939"/>
  <c r="P953" s="1"/>
  <c r="K939"/>
  <c r="K953" s="1"/>
  <c r="O939"/>
  <c r="O953" s="1"/>
  <c r="J939"/>
  <c r="J953" s="1"/>
  <c r="N939"/>
  <c r="N953" s="1"/>
  <c r="I939"/>
  <c r="I953" s="1"/>
  <c r="M939"/>
  <c r="M953" s="1"/>
  <c r="I1229" i="217"/>
  <c r="I1243" s="1"/>
  <c r="J1229"/>
  <c r="J1243" s="1"/>
  <c r="K1229"/>
  <c r="K1243" s="1"/>
  <c r="L1229"/>
  <c r="L1243" s="1"/>
  <c r="M1229"/>
  <c r="M1243" s="1"/>
  <c r="N1229"/>
  <c r="N1243" s="1"/>
  <c r="O1229"/>
  <c r="O1243" s="1"/>
  <c r="P1229"/>
  <c r="P1243" s="1"/>
  <c r="I948"/>
  <c r="J948"/>
  <c r="K948"/>
  <c r="L948"/>
  <c r="M948"/>
  <c r="N948"/>
  <c r="O948"/>
  <c r="P948"/>
  <c r="I943"/>
  <c r="J943"/>
  <c r="K943"/>
  <c r="L943"/>
  <c r="M943"/>
  <c r="N943"/>
  <c r="O943"/>
  <c r="P943"/>
  <c r="K1231"/>
  <c r="I1231"/>
  <c r="I1245" s="1"/>
  <c r="J1231"/>
  <c r="J1227" i="221"/>
  <c r="J1241" s="1"/>
  <c r="N1227"/>
  <c r="N1241" s="1"/>
  <c r="I1227"/>
  <c r="I1241" s="1"/>
  <c r="M1227"/>
  <c r="M1241" s="1"/>
  <c r="L1227"/>
  <c r="L1241" s="1"/>
  <c r="O1227"/>
  <c r="O1241" s="1"/>
  <c r="K1227"/>
  <c r="K1241" s="1"/>
  <c r="P1227"/>
  <c r="P1241" s="1"/>
  <c r="H949" i="217"/>
  <c r="H963" s="1"/>
  <c r="I949"/>
  <c r="J949"/>
  <c r="K949"/>
  <c r="L949"/>
  <c r="M949"/>
  <c r="N949"/>
  <c r="O949"/>
  <c r="P949"/>
  <c r="I1225" i="221"/>
  <c r="I1239" s="1"/>
  <c r="M1225"/>
  <c r="M1239" s="1"/>
  <c r="L1225"/>
  <c r="L1239" s="1"/>
  <c r="O1225"/>
  <c r="O1239" s="1"/>
  <c r="K1225"/>
  <c r="K1239" s="1"/>
  <c r="P1225"/>
  <c r="P1239" s="1"/>
  <c r="J1225"/>
  <c r="J1239" s="1"/>
  <c r="N1225"/>
  <c r="N1239" s="1"/>
  <c r="I1228" i="217"/>
  <c r="I1242" s="1"/>
  <c r="J1228"/>
  <c r="J1242" s="1"/>
  <c r="K1228"/>
  <c r="K1242" s="1"/>
  <c r="L1228"/>
  <c r="L1242" s="1"/>
  <c r="M1228"/>
  <c r="M1242" s="1"/>
  <c r="N1228"/>
  <c r="N1242" s="1"/>
  <c r="O1228"/>
  <c r="O1242" s="1"/>
  <c r="P1228"/>
  <c r="P1242" s="1"/>
  <c r="J1228" i="221"/>
  <c r="J1242" s="1"/>
  <c r="N1228"/>
  <c r="N1242" s="1"/>
  <c r="P1228"/>
  <c r="P1242" s="1"/>
  <c r="I1228"/>
  <c r="I1242" s="1"/>
  <c r="M1228"/>
  <c r="M1242" s="1"/>
  <c r="O1228"/>
  <c r="O1242" s="1"/>
  <c r="L1228"/>
  <c r="L1242" s="1"/>
  <c r="K1228"/>
  <c r="K1242" s="1"/>
  <c r="I1227" i="217"/>
  <c r="I1241" s="1"/>
  <c r="J1227"/>
  <c r="J1241" s="1"/>
  <c r="K1227"/>
  <c r="K1241" s="1"/>
  <c r="L1227"/>
  <c r="L1241" s="1"/>
  <c r="M1227"/>
  <c r="M1241" s="1"/>
  <c r="N1227"/>
  <c r="N1241" s="1"/>
  <c r="O1227"/>
  <c r="O1241" s="1"/>
  <c r="P1227"/>
  <c r="P1241" s="1"/>
  <c r="J943" i="221"/>
  <c r="J957" s="1"/>
  <c r="N943"/>
  <c r="N957" s="1"/>
  <c r="I943"/>
  <c r="I957" s="1"/>
  <c r="M943"/>
  <c r="M957" s="1"/>
  <c r="O943"/>
  <c r="O957" s="1"/>
  <c r="L943"/>
  <c r="L957" s="1"/>
  <c r="P943"/>
  <c r="P957" s="1"/>
  <c r="K943"/>
  <c r="K957" s="1"/>
  <c r="K1229"/>
  <c r="K1243" s="1"/>
  <c r="P1229"/>
  <c r="P1243" s="1"/>
  <c r="J1229"/>
  <c r="J1243" s="1"/>
  <c r="N1229"/>
  <c r="N1243" s="1"/>
  <c r="I1229"/>
  <c r="I1243" s="1"/>
  <c r="M1229"/>
  <c r="M1243" s="1"/>
  <c r="O1229"/>
  <c r="O1243" s="1"/>
  <c r="L1229"/>
  <c r="L1243" s="1"/>
  <c r="K949"/>
  <c r="K963" s="1"/>
  <c r="J949"/>
  <c r="J963" s="1"/>
  <c r="N949"/>
  <c r="N963" s="1"/>
  <c r="P949"/>
  <c r="P963" s="1"/>
  <c r="I949"/>
  <c r="I963" s="1"/>
  <c r="M949"/>
  <c r="M963" s="1"/>
  <c r="O949"/>
  <c r="O963" s="1"/>
  <c r="H949"/>
  <c r="H963" s="1"/>
  <c r="L949"/>
  <c r="L963" s="1"/>
  <c r="L1221"/>
  <c r="L1235" s="1"/>
  <c r="P1221"/>
  <c r="P1235" s="1"/>
  <c r="K1221"/>
  <c r="K1235" s="1"/>
  <c r="J1221"/>
  <c r="J1235" s="1"/>
  <c r="N1221"/>
  <c r="N1235" s="1"/>
  <c r="O1221"/>
  <c r="O1235" s="1"/>
  <c r="I1221"/>
  <c r="I1235" s="1"/>
  <c r="M1221"/>
  <c r="M1235" s="1"/>
  <c r="I946" i="217"/>
  <c r="J946"/>
  <c r="K946"/>
  <c r="L946"/>
  <c r="M946"/>
  <c r="N946"/>
  <c r="O946"/>
  <c r="P946"/>
  <c r="L1223" i="221"/>
  <c r="L1237" s="1"/>
  <c r="K1223"/>
  <c r="K1237" s="1"/>
  <c r="P1223"/>
  <c r="P1237" s="1"/>
  <c r="O1223"/>
  <c r="O1237" s="1"/>
  <c r="J1223"/>
  <c r="J1237" s="1"/>
  <c r="N1223"/>
  <c r="N1237" s="1"/>
  <c r="I1223"/>
  <c r="I1237" s="1"/>
  <c r="M1223"/>
  <c r="M1237" s="1"/>
  <c r="O1231"/>
  <c r="O1245" s="1"/>
  <c r="L1231"/>
  <c r="L1245" s="1"/>
  <c r="K1231"/>
  <c r="K1245" s="1"/>
  <c r="P1231"/>
  <c r="P1245" s="1"/>
  <c r="J1231"/>
  <c r="J1245" s="1"/>
  <c r="N1231"/>
  <c r="N1245" s="1"/>
  <c r="I1231"/>
  <c r="I1245" s="1"/>
  <c r="M1231"/>
  <c r="M1245" s="1"/>
  <c r="I945" i="217"/>
  <c r="J945"/>
  <c r="K945"/>
  <c r="L945"/>
  <c r="M945"/>
  <c r="N945"/>
  <c r="O945"/>
  <c r="P945"/>
  <c r="O948" i="221"/>
  <c r="O962" s="1"/>
  <c r="J948"/>
  <c r="J962" s="1"/>
  <c r="N948"/>
  <c r="N962" s="1"/>
  <c r="I948"/>
  <c r="I962" s="1"/>
  <c r="M948"/>
  <c r="M962" s="1"/>
  <c r="P948"/>
  <c r="P962" s="1"/>
  <c r="L948"/>
  <c r="L962" s="1"/>
  <c r="K948"/>
  <c r="K962" s="1"/>
  <c r="L1231" i="217"/>
  <c r="O1231"/>
  <c r="Z1372"/>
  <c r="AD70" i="158"/>
  <c r="BE70" s="1"/>
  <c r="CF70" s="1"/>
  <c r="X1372" i="217"/>
  <c r="Z1268"/>
  <c r="Z986"/>
  <c r="Z988"/>
  <c r="AD65" i="158"/>
  <c r="BE65" s="1"/>
  <c r="CF65" s="1"/>
  <c r="X988" i="217"/>
  <c r="U986"/>
  <c r="X1270"/>
  <c r="Y1270"/>
  <c r="T1270"/>
  <c r="U1270"/>
  <c r="U1268"/>
  <c r="Z1270"/>
  <c r="S1270"/>
  <c r="W1270"/>
  <c r="R1270"/>
  <c r="R1284" s="1"/>
  <c r="V1270"/>
  <c r="T986"/>
  <c r="Y988"/>
  <c r="T1268"/>
  <c r="Y986"/>
  <c r="X986"/>
  <c r="U988"/>
  <c r="T988"/>
  <c r="Y1268"/>
  <c r="X1268"/>
  <c r="S986"/>
  <c r="S1000" s="1"/>
  <c r="W986"/>
  <c r="R986"/>
  <c r="R1000" s="1"/>
  <c r="V986"/>
  <c r="S988"/>
  <c r="W988"/>
  <c r="R988"/>
  <c r="R1002" s="1"/>
  <c r="V988"/>
  <c r="S1268"/>
  <c r="S1282" s="1"/>
  <c r="W1268"/>
  <c r="R1268"/>
  <c r="R1282" s="1"/>
  <c r="V1268"/>
  <c r="S1268" i="221"/>
  <c r="S1282" s="1"/>
  <c r="R1268"/>
  <c r="R1282" s="1"/>
  <c r="T1268"/>
  <c r="T1282" s="1"/>
  <c r="U1268"/>
  <c r="U1282" s="1"/>
  <c r="V1268"/>
  <c r="V1282" s="1"/>
  <c r="W1268"/>
  <c r="W1282" s="1"/>
  <c r="X1268"/>
  <c r="X1282" s="1"/>
  <c r="Y1268"/>
  <c r="Y1282" s="1"/>
  <c r="Z1268"/>
  <c r="Z1282" s="1"/>
  <c r="R1270"/>
  <c r="R1284" s="1"/>
  <c r="T1270"/>
  <c r="T1284" s="1"/>
  <c r="S1270"/>
  <c r="S1284" s="1"/>
  <c r="U1270"/>
  <c r="U1284" s="1"/>
  <c r="V1270"/>
  <c r="V1284" s="1"/>
  <c r="W1270"/>
  <c r="W1284" s="1"/>
  <c r="X1270"/>
  <c r="X1284" s="1"/>
  <c r="Y1270"/>
  <c r="Y1284" s="1"/>
  <c r="Z1270"/>
  <c r="Z1284" s="1"/>
  <c r="R1269" i="217"/>
  <c r="R1283" s="1"/>
  <c r="T1269"/>
  <c r="T1283" s="1"/>
  <c r="S1269"/>
  <c r="S1283" s="1"/>
  <c r="U1269"/>
  <c r="U1283" s="1"/>
  <c r="V1269"/>
  <c r="V1283" s="1"/>
  <c r="W1269"/>
  <c r="W1283" s="1"/>
  <c r="X1269"/>
  <c r="X1283" s="1"/>
  <c r="Y1269"/>
  <c r="Y1283" s="1"/>
  <c r="Z1269"/>
  <c r="Z1283" s="1"/>
  <c r="R1269" i="221"/>
  <c r="R1283" s="1"/>
  <c r="S1269"/>
  <c r="S1283" s="1"/>
  <c r="T1269"/>
  <c r="T1283" s="1"/>
  <c r="U1269"/>
  <c r="U1283" s="1"/>
  <c r="V1269"/>
  <c r="V1283" s="1"/>
  <c r="W1269"/>
  <c r="W1283" s="1"/>
  <c r="X1269"/>
  <c r="X1283" s="1"/>
  <c r="Y1269"/>
  <c r="Y1283" s="1"/>
  <c r="Z1269"/>
  <c r="Z1283" s="1"/>
  <c r="R986"/>
  <c r="R1000" s="1"/>
  <c r="R988"/>
  <c r="R1002" s="1"/>
  <c r="S988"/>
  <c r="S1002" s="1"/>
  <c r="T988"/>
  <c r="T1002" s="1"/>
  <c r="U988"/>
  <c r="U1002" s="1"/>
  <c r="V988"/>
  <c r="V1002" s="1"/>
  <c r="W988"/>
  <c r="W1002" s="1"/>
  <c r="X988"/>
  <c r="X1002" s="1"/>
  <c r="Y988"/>
  <c r="Y1002" s="1"/>
  <c r="Z988"/>
  <c r="Z1002" s="1"/>
  <c r="S986"/>
  <c r="S1000" s="1"/>
  <c r="T986"/>
  <c r="T1000" s="1"/>
  <c r="U986"/>
  <c r="U1000" s="1"/>
  <c r="V986"/>
  <c r="V1000" s="1"/>
  <c r="W986"/>
  <c r="W1000" s="1"/>
  <c r="X986"/>
  <c r="X1000" s="1"/>
  <c r="Y986"/>
  <c r="Y1000" s="1"/>
  <c r="Z986"/>
  <c r="Z1000" s="1"/>
  <c r="X1356" i="217"/>
  <c r="N1090"/>
  <c r="V1090"/>
  <c r="S1372"/>
  <c r="K1090"/>
  <c r="R1372"/>
  <c r="R1386" s="1"/>
  <c r="L1090"/>
  <c r="W1372"/>
  <c r="V1372"/>
  <c r="W1090"/>
  <c r="M1372"/>
  <c r="Y1074"/>
  <c r="Z1090"/>
  <c r="N1372"/>
  <c r="S1090"/>
  <c r="R1090"/>
  <c r="R1104" s="1"/>
  <c r="J1372"/>
  <c r="X1090"/>
  <c r="O1090"/>
  <c r="P1090"/>
  <c r="U1090"/>
  <c r="Y1090"/>
  <c r="T1090"/>
  <c r="U1372"/>
  <c r="Y1372"/>
  <c r="T1372"/>
  <c r="I1372"/>
  <c r="I1386" s="1"/>
  <c r="P1372"/>
  <c r="I1090"/>
  <c r="I1104" s="1"/>
  <c r="M1090"/>
  <c r="J1090"/>
  <c r="K1372"/>
  <c r="O1372"/>
  <c r="L1372"/>
  <c r="I1090" i="221"/>
  <c r="I1104" s="1"/>
  <c r="J1090"/>
  <c r="J1104" s="1"/>
  <c r="K1090"/>
  <c r="K1104" s="1"/>
  <c r="L1090"/>
  <c r="L1104" s="1"/>
  <c r="M1090"/>
  <c r="M1104" s="1"/>
  <c r="N1090"/>
  <c r="N1104" s="1"/>
  <c r="O1090"/>
  <c r="O1104" s="1"/>
  <c r="P1090"/>
  <c r="P1104" s="1"/>
  <c r="R1090"/>
  <c r="R1104" s="1"/>
  <c r="S1090"/>
  <c r="S1104" s="1"/>
  <c r="T1090"/>
  <c r="T1104" s="1"/>
  <c r="U1090"/>
  <c r="U1104" s="1"/>
  <c r="V1090"/>
  <c r="V1104" s="1"/>
  <c r="W1090"/>
  <c r="W1104" s="1"/>
  <c r="X1090"/>
  <c r="X1104" s="1"/>
  <c r="Y1090"/>
  <c r="Y1104" s="1"/>
  <c r="Z1090"/>
  <c r="Z1104" s="1"/>
  <c r="S1372"/>
  <c r="S1386" s="1"/>
  <c r="R1372"/>
  <c r="R1386" s="1"/>
  <c r="T1372"/>
  <c r="T1386" s="1"/>
  <c r="U1372"/>
  <c r="U1386" s="1"/>
  <c r="V1372"/>
  <c r="V1386" s="1"/>
  <c r="W1372"/>
  <c r="W1386" s="1"/>
  <c r="X1372"/>
  <c r="X1386" s="1"/>
  <c r="Y1372"/>
  <c r="Y1386" s="1"/>
  <c r="Z1372"/>
  <c r="Z1386" s="1"/>
  <c r="Y1074"/>
  <c r="X1074"/>
  <c r="I1372"/>
  <c r="I1386" s="1"/>
  <c r="J1372"/>
  <c r="J1386" s="1"/>
  <c r="K1372"/>
  <c r="K1386" s="1"/>
  <c r="L1372"/>
  <c r="L1386" s="1"/>
  <c r="M1372"/>
  <c r="M1386" s="1"/>
  <c r="N1372"/>
  <c r="N1386" s="1"/>
  <c r="O1372"/>
  <c r="O1386" s="1"/>
  <c r="P1372"/>
  <c r="P1386" s="1"/>
  <c r="Y1356"/>
  <c r="X1356"/>
  <c r="I1224" i="217"/>
  <c r="I1238" s="1"/>
  <c r="N1224"/>
  <c r="J1224"/>
  <c r="M1224"/>
  <c r="P1224"/>
  <c r="K1224"/>
  <c r="O1224"/>
  <c r="L1224"/>
  <c r="Z1223"/>
  <c r="X1223"/>
  <c r="V1223"/>
  <c r="T1223"/>
  <c r="R1223"/>
  <c r="R1237" s="1"/>
  <c r="Y1223"/>
  <c r="W1223"/>
  <c r="U1223"/>
  <c r="S1223"/>
  <c r="P1221"/>
  <c r="N1221"/>
  <c r="L1221"/>
  <c r="J1221"/>
  <c r="O1221"/>
  <c r="M1221"/>
  <c r="K1221"/>
  <c r="I1221"/>
  <c r="P1225"/>
  <c r="N1225"/>
  <c r="L1225"/>
  <c r="J1225"/>
  <c r="O1225"/>
  <c r="M1225"/>
  <c r="K1225"/>
  <c r="I1225"/>
  <c r="P1222"/>
  <c r="N1222"/>
  <c r="L1222"/>
  <c r="J1222"/>
  <c r="O1222"/>
  <c r="M1222"/>
  <c r="K1222"/>
  <c r="I1222"/>
  <c r="I1236" s="1"/>
  <c r="Z1221"/>
  <c r="X1221"/>
  <c r="V1221"/>
  <c r="T1221"/>
  <c r="R1221"/>
  <c r="R1235" s="1"/>
  <c r="Y1221"/>
  <c r="W1221"/>
  <c r="U1221"/>
  <c r="S1221"/>
  <c r="P1226"/>
  <c r="N1226"/>
  <c r="L1226"/>
  <c r="J1226"/>
  <c r="O1226"/>
  <c r="M1226"/>
  <c r="K1226"/>
  <c r="I1226"/>
  <c r="I1240" s="1"/>
  <c r="Z1225"/>
  <c r="X1225"/>
  <c r="V1225"/>
  <c r="T1225"/>
  <c r="R1225"/>
  <c r="Y1225"/>
  <c r="W1225"/>
  <c r="U1225"/>
  <c r="S1225"/>
  <c r="P1223"/>
  <c r="N1223"/>
  <c r="L1223"/>
  <c r="J1223"/>
  <c r="O1223"/>
  <c r="M1223"/>
  <c r="K1223"/>
  <c r="I1223"/>
  <c r="P941"/>
  <c r="N941"/>
  <c r="L941"/>
  <c r="J941"/>
  <c r="O941"/>
  <c r="M941"/>
  <c r="K941"/>
  <c r="I941"/>
  <c r="P940"/>
  <c r="N940"/>
  <c r="L940"/>
  <c r="J940"/>
  <c r="O940"/>
  <c r="M940"/>
  <c r="K940"/>
  <c r="I940"/>
  <c r="P944"/>
  <c r="N944"/>
  <c r="L944"/>
  <c r="J944"/>
  <c r="O944"/>
  <c r="M944"/>
  <c r="K944"/>
  <c r="I944"/>
  <c r="Z941"/>
  <c r="X941"/>
  <c r="V941"/>
  <c r="T941"/>
  <c r="R941"/>
  <c r="Y941"/>
  <c r="W941"/>
  <c r="U941"/>
  <c r="S941"/>
  <c r="P942"/>
  <c r="N942"/>
  <c r="L942"/>
  <c r="J942"/>
  <c r="O942"/>
  <c r="M942"/>
  <c r="K942"/>
  <c r="I942"/>
  <c r="I1001"/>
  <c r="X1209"/>
  <c r="Y1209"/>
  <c r="R1100"/>
  <c r="X1207"/>
  <c r="X1205"/>
  <c r="D100" i="158"/>
  <c r="AD85"/>
  <c r="BE85" s="1"/>
  <c r="CF85" s="1"/>
  <c r="D95"/>
  <c r="AD80"/>
  <c r="BE80" s="1"/>
  <c r="CF80" s="1"/>
  <c r="I1237" i="217" l="1"/>
  <c r="J1001"/>
  <c r="J1000"/>
  <c r="J1282"/>
  <c r="J1238"/>
  <c r="R1239"/>
  <c r="I1239"/>
  <c r="J1245"/>
  <c r="K1245"/>
  <c r="S1100"/>
  <c r="S1428"/>
  <c r="S1146"/>
  <c r="J1386"/>
  <c r="S1334"/>
  <c r="S1329"/>
  <c r="J1329"/>
  <c r="T1047"/>
  <c r="J1047"/>
  <c r="T1010"/>
  <c r="S1292"/>
  <c r="K1292"/>
  <c r="J1010"/>
  <c r="S1002"/>
  <c r="S1284"/>
  <c r="J1002"/>
  <c r="J1284"/>
  <c r="T1282"/>
  <c r="T1000"/>
  <c r="U1282"/>
  <c r="S1240"/>
  <c r="J1240"/>
  <c r="S1237"/>
  <c r="T1236"/>
  <c r="S954"/>
  <c r="S1235"/>
  <c r="I1235"/>
  <c r="J1237"/>
  <c r="I954"/>
  <c r="S953"/>
  <c r="D110" i="158"/>
  <c r="AD110" s="1"/>
  <c r="AD95"/>
  <c r="BE95" s="1"/>
  <c r="CF95" s="1"/>
  <c r="D115"/>
  <c r="AD115" s="1"/>
  <c r="AD100"/>
  <c r="BE100" s="1"/>
  <c r="CF100" s="1"/>
  <c r="K1001" i="217" l="1"/>
  <c r="K1000"/>
  <c r="S1001"/>
  <c r="K1282"/>
  <c r="K1238"/>
  <c r="S1238"/>
  <c r="L1245"/>
  <c r="J1100"/>
  <c r="T1100"/>
  <c r="T1146"/>
  <c r="T1428"/>
  <c r="T1334"/>
  <c r="J1104"/>
  <c r="S1104"/>
  <c r="S1386"/>
  <c r="J1334"/>
  <c r="S1052"/>
  <c r="J1052"/>
  <c r="K1047"/>
  <c r="U1047"/>
  <c r="K1329"/>
  <c r="T1329"/>
  <c r="U1010"/>
  <c r="T1292"/>
  <c r="K1010"/>
  <c r="L1292"/>
  <c r="T1002"/>
  <c r="T1284"/>
  <c r="U1000"/>
  <c r="K1284"/>
  <c r="K1002"/>
  <c r="V1282"/>
  <c r="K953"/>
  <c r="T1240"/>
  <c r="T1235"/>
  <c r="T1237"/>
  <c r="T954"/>
  <c r="U1236"/>
  <c r="K1237"/>
  <c r="J1236"/>
  <c r="J954"/>
  <c r="T953"/>
  <c r="AD131" i="158"/>
  <c r="BE115"/>
  <c r="AD126"/>
  <c r="BE110"/>
  <c r="K1386" i="217" l="1"/>
  <c r="K1240"/>
  <c r="BE131" i="158"/>
  <c r="CF115"/>
  <c r="CF131" s="1"/>
  <c r="L1001" i="217"/>
  <c r="T1001"/>
  <c r="L1000"/>
  <c r="BE126" i="158"/>
  <c r="CF110"/>
  <c r="CF126" s="1"/>
  <c r="L1282" i="217"/>
  <c r="V1000"/>
  <c r="S1239"/>
  <c r="T1238"/>
  <c r="J1235"/>
  <c r="J1239"/>
  <c r="L1238"/>
  <c r="M1245"/>
  <c r="U1100"/>
  <c r="K1100"/>
  <c r="U1428"/>
  <c r="U1146"/>
  <c r="K1104"/>
  <c r="L1386"/>
  <c r="T1386"/>
  <c r="T1104"/>
  <c r="V1010"/>
  <c r="K1052"/>
  <c r="T1052"/>
  <c r="K1334"/>
  <c r="U1329"/>
  <c r="L1329"/>
  <c r="V1047"/>
  <c r="L1047"/>
  <c r="U1292"/>
  <c r="M1292"/>
  <c r="L1010"/>
  <c r="U1002"/>
  <c r="U1284"/>
  <c r="L1002"/>
  <c r="L1284"/>
  <c r="W1282"/>
  <c r="L953"/>
  <c r="U1240"/>
  <c r="U1237"/>
  <c r="L1240"/>
  <c r="V1236"/>
  <c r="U954"/>
  <c r="L1237"/>
  <c r="K954"/>
  <c r="K1236"/>
  <c r="U953"/>
  <c r="F194" i="184"/>
  <c r="F190"/>
  <c r="F189"/>
  <c r="F117" i="193"/>
  <c r="F129" s="1"/>
  <c r="O129" s="1"/>
  <c r="F116"/>
  <c r="F128" s="1"/>
  <c r="O128" s="1"/>
  <c r="F112"/>
  <c r="F124" s="1"/>
  <c r="O124" s="1"/>
  <c r="F111"/>
  <c r="F123" s="1"/>
  <c r="O123" s="1"/>
  <c r="G65" i="221" l="1"/>
  <c r="G98" s="1"/>
  <c r="G131" s="1"/>
  <c r="G164" s="1"/>
  <c r="G197" s="1"/>
  <c r="G211" s="1"/>
  <c r="G244" s="1"/>
  <c r="G258" s="1"/>
  <c r="G291" s="1"/>
  <c r="G305" s="1"/>
  <c r="G338" s="1"/>
  <c r="G352" s="1"/>
  <c r="G385" s="1"/>
  <c r="G399" s="1"/>
  <c r="G432" s="1"/>
  <c r="G446" s="1"/>
  <c r="G479" s="1"/>
  <c r="G512" s="1"/>
  <c r="G545" s="1"/>
  <c r="G578" s="1"/>
  <c r="G611" s="1"/>
  <c r="G644" s="1"/>
  <c r="O194" i="184"/>
  <c r="G61" i="221"/>
  <c r="G94" s="1"/>
  <c r="G127" s="1"/>
  <c r="G160" s="1"/>
  <c r="G193" s="1"/>
  <c r="G207" s="1"/>
  <c r="G240" s="1"/>
  <c r="G254" s="1"/>
  <c r="G287" s="1"/>
  <c r="G301" s="1"/>
  <c r="G334" s="1"/>
  <c r="G348" s="1"/>
  <c r="G381" s="1"/>
  <c r="G395" s="1"/>
  <c r="G428" s="1"/>
  <c r="G442" s="1"/>
  <c r="G475" s="1"/>
  <c r="G508" s="1"/>
  <c r="G541" s="1"/>
  <c r="G574" s="1"/>
  <c r="G607" s="1"/>
  <c r="G640" s="1"/>
  <c r="O190" i="184"/>
  <c r="G60" i="221"/>
  <c r="G93" s="1"/>
  <c r="G126" s="1"/>
  <c r="G159" s="1"/>
  <c r="G192" s="1"/>
  <c r="G206" s="1"/>
  <c r="G239" s="1"/>
  <c r="G253" s="1"/>
  <c r="G286" s="1"/>
  <c r="G300" s="1"/>
  <c r="G333" s="1"/>
  <c r="G347" s="1"/>
  <c r="G380" s="1"/>
  <c r="G394" s="1"/>
  <c r="G427" s="1"/>
  <c r="G441" s="1"/>
  <c r="G458" s="1"/>
  <c r="G491" s="1"/>
  <c r="G524" s="1"/>
  <c r="G557" s="1"/>
  <c r="G590" s="1"/>
  <c r="G623" s="1"/>
  <c r="O189" i="184"/>
  <c r="G61" i="217"/>
  <c r="G94" s="1"/>
  <c r="G127" s="1"/>
  <c r="G160" s="1"/>
  <c r="G193" s="1"/>
  <c r="G207" s="1"/>
  <c r="G240" s="1"/>
  <c r="G254" s="1"/>
  <c r="G287" s="1"/>
  <c r="G301" s="1"/>
  <c r="G334" s="1"/>
  <c r="G348" s="1"/>
  <c r="G381" s="1"/>
  <c r="G395" s="1"/>
  <c r="G428" s="1"/>
  <c r="G442" s="1"/>
  <c r="F195" i="184"/>
  <c r="O195" s="1"/>
  <c r="U1334" i="217"/>
  <c r="U1235"/>
  <c r="M1000"/>
  <c r="U1001"/>
  <c r="G65"/>
  <c r="G98" s="1"/>
  <c r="G131" s="1"/>
  <c r="G164" s="1"/>
  <c r="G197" s="1"/>
  <c r="G211" s="1"/>
  <c r="G244" s="1"/>
  <c r="G258" s="1"/>
  <c r="G291" s="1"/>
  <c r="G305" s="1"/>
  <c r="G338" s="1"/>
  <c r="G352" s="1"/>
  <c r="G385" s="1"/>
  <c r="G399" s="1"/>
  <c r="G432" s="1"/>
  <c r="G446" s="1"/>
  <c r="G60"/>
  <c r="G93" s="1"/>
  <c r="G126" s="1"/>
  <c r="G159" s="1"/>
  <c r="G192" s="1"/>
  <c r="G206" s="1"/>
  <c r="G239" s="1"/>
  <c r="G253" s="1"/>
  <c r="G286" s="1"/>
  <c r="G300" s="1"/>
  <c r="G333" s="1"/>
  <c r="G347" s="1"/>
  <c r="G380" s="1"/>
  <c r="G394" s="1"/>
  <c r="G427" s="1"/>
  <c r="G441" s="1"/>
  <c r="M1282"/>
  <c r="M1238"/>
  <c r="K1239"/>
  <c r="K1235"/>
  <c r="U1238"/>
  <c r="T1239"/>
  <c r="N1245"/>
  <c r="L1100"/>
  <c r="V1100"/>
  <c r="V1146"/>
  <c r="V1428"/>
  <c r="L1104"/>
  <c r="U1104"/>
  <c r="U1386"/>
  <c r="M1386"/>
  <c r="V1334"/>
  <c r="L1334"/>
  <c r="U1052"/>
  <c r="L1052"/>
  <c r="M1329"/>
  <c r="M1047"/>
  <c r="W1047"/>
  <c r="V1329"/>
  <c r="V1292"/>
  <c r="W1010"/>
  <c r="M1010"/>
  <c r="N1292"/>
  <c r="V1002"/>
  <c r="V1284"/>
  <c r="M1284"/>
  <c r="M1002"/>
  <c r="X1282"/>
  <c r="W1000"/>
  <c r="M953"/>
  <c r="V1237"/>
  <c r="V1240"/>
  <c r="M1240"/>
  <c r="V954"/>
  <c r="W1236"/>
  <c r="V1235"/>
  <c r="M1237"/>
  <c r="L1236"/>
  <c r="L954"/>
  <c r="V953"/>
  <c r="G459" i="221" l="1"/>
  <c r="G492" s="1"/>
  <c r="G525" s="1"/>
  <c r="G558" s="1"/>
  <c r="G591" s="1"/>
  <c r="G624" s="1"/>
  <c r="G474"/>
  <c r="G507" s="1"/>
  <c r="G540" s="1"/>
  <c r="G573" s="1"/>
  <c r="G606" s="1"/>
  <c r="G639" s="1"/>
  <c r="G656" s="1"/>
  <c r="G463"/>
  <c r="G496" s="1"/>
  <c r="G529" s="1"/>
  <c r="G562" s="1"/>
  <c r="G595" s="1"/>
  <c r="G628" s="1"/>
  <c r="G657"/>
  <c r="G673"/>
  <c r="G791" s="1"/>
  <c r="G805" s="1"/>
  <c r="G819" s="1"/>
  <c r="G835" s="1"/>
  <c r="G850" s="1"/>
  <c r="G865" s="1"/>
  <c r="G880" s="1"/>
  <c r="G895" s="1"/>
  <c r="G910" s="1"/>
  <c r="G661"/>
  <c r="G677"/>
  <c r="G795" s="1"/>
  <c r="G809" s="1"/>
  <c r="G823" s="1"/>
  <c r="G839" s="1"/>
  <c r="G854" s="1"/>
  <c r="G869" s="1"/>
  <c r="G884" s="1"/>
  <c r="G899" s="1"/>
  <c r="G914" s="1"/>
  <c r="G66"/>
  <c r="G99" s="1"/>
  <c r="G132" s="1"/>
  <c r="G165" s="1"/>
  <c r="G198" s="1"/>
  <c r="G212" s="1"/>
  <c r="G245" s="1"/>
  <c r="G259" s="1"/>
  <c r="G292" s="1"/>
  <c r="G306" s="1"/>
  <c r="G339" s="1"/>
  <c r="G353" s="1"/>
  <c r="G386" s="1"/>
  <c r="G400" s="1"/>
  <c r="G433" s="1"/>
  <c r="G447" s="1"/>
  <c r="G475" i="217"/>
  <c r="G508" s="1"/>
  <c r="G541" s="1"/>
  <c r="G574" s="1"/>
  <c r="G607" s="1"/>
  <c r="G640" s="1"/>
  <c r="G459"/>
  <c r="G492" s="1"/>
  <c r="G525" s="1"/>
  <c r="G558" s="1"/>
  <c r="G591" s="1"/>
  <c r="G624" s="1"/>
  <c r="G66"/>
  <c r="G99" s="1"/>
  <c r="G132" s="1"/>
  <c r="G165" s="1"/>
  <c r="G198" s="1"/>
  <c r="G212" s="1"/>
  <c r="G245" s="1"/>
  <c r="G259" s="1"/>
  <c r="G292" s="1"/>
  <c r="G306" s="1"/>
  <c r="G339" s="1"/>
  <c r="G353" s="1"/>
  <c r="G386" s="1"/>
  <c r="G400" s="1"/>
  <c r="G433" s="1"/>
  <c r="G447" s="1"/>
  <c r="M1001"/>
  <c r="V1001"/>
  <c r="N1000"/>
  <c r="G479"/>
  <c r="G512" s="1"/>
  <c r="G545" s="1"/>
  <c r="G578" s="1"/>
  <c r="G611" s="1"/>
  <c r="G644" s="1"/>
  <c r="G463"/>
  <c r="G496" s="1"/>
  <c r="G529" s="1"/>
  <c r="G562" s="1"/>
  <c r="G595" s="1"/>
  <c r="G628" s="1"/>
  <c r="G474"/>
  <c r="G507" s="1"/>
  <c r="G540" s="1"/>
  <c r="G573" s="1"/>
  <c r="G606" s="1"/>
  <c r="G639" s="1"/>
  <c r="G458"/>
  <c r="G491" s="1"/>
  <c r="G524" s="1"/>
  <c r="G557" s="1"/>
  <c r="G590" s="1"/>
  <c r="G623" s="1"/>
  <c r="N1282"/>
  <c r="U1239"/>
  <c r="V1238"/>
  <c r="L1235"/>
  <c r="L1239"/>
  <c r="N1238"/>
  <c r="O1245"/>
  <c r="P1245"/>
  <c r="W1100"/>
  <c r="M1100"/>
  <c r="W1428"/>
  <c r="W1146"/>
  <c r="M1104"/>
  <c r="N1386"/>
  <c r="V1386"/>
  <c r="V1104"/>
  <c r="M1052"/>
  <c r="V1052"/>
  <c r="M1334"/>
  <c r="W1334"/>
  <c r="W1329"/>
  <c r="X1047"/>
  <c r="N1047"/>
  <c r="N1329"/>
  <c r="W1237"/>
  <c r="X1010"/>
  <c r="W1292"/>
  <c r="O1292"/>
  <c r="P1292"/>
  <c r="N1010"/>
  <c r="W1002"/>
  <c r="W1284"/>
  <c r="N1002"/>
  <c r="N1284"/>
  <c r="X1000"/>
  <c r="Y1282"/>
  <c r="Z1282"/>
  <c r="N953"/>
  <c r="W1240"/>
  <c r="N1240"/>
  <c r="X1236"/>
  <c r="W954"/>
  <c r="W1235"/>
  <c r="N1237"/>
  <c r="M954"/>
  <c r="M1236"/>
  <c r="W953"/>
  <c r="G169" i="184"/>
  <c r="U128"/>
  <c r="U131"/>
  <c r="U130"/>
  <c r="U129"/>
  <c r="U127"/>
  <c r="U125"/>
  <c r="U124"/>
  <c r="U123"/>
  <c r="U122"/>
  <c r="U120"/>
  <c r="U119"/>
  <c r="U117"/>
  <c r="U116"/>
  <c r="U115"/>
  <c r="U114"/>
  <c r="U113"/>
  <c r="U112"/>
  <c r="U111"/>
  <c r="G672" i="221" l="1"/>
  <c r="G790" s="1"/>
  <c r="G804" s="1"/>
  <c r="G818" s="1"/>
  <c r="G834" s="1"/>
  <c r="G849" s="1"/>
  <c r="G864" s="1"/>
  <c r="G879" s="1"/>
  <c r="G894" s="1"/>
  <c r="G909" s="1"/>
  <c r="G942" s="1"/>
  <c r="G956" s="1"/>
  <c r="G480"/>
  <c r="G513" s="1"/>
  <c r="G546" s="1"/>
  <c r="G579" s="1"/>
  <c r="G612" s="1"/>
  <c r="G645" s="1"/>
  <c r="G464"/>
  <c r="G497" s="1"/>
  <c r="G530" s="1"/>
  <c r="G563" s="1"/>
  <c r="G596" s="1"/>
  <c r="G629" s="1"/>
  <c r="G947"/>
  <c r="G961" s="1"/>
  <c r="G931"/>
  <c r="G943"/>
  <c r="G957" s="1"/>
  <c r="G927"/>
  <c r="G657" i="217"/>
  <c r="G673"/>
  <c r="G791" s="1"/>
  <c r="G805" s="1"/>
  <c r="G819" s="1"/>
  <c r="G835" s="1"/>
  <c r="G850" s="1"/>
  <c r="G865" s="1"/>
  <c r="G880" s="1"/>
  <c r="G895" s="1"/>
  <c r="G910" s="1"/>
  <c r="G480"/>
  <c r="G513" s="1"/>
  <c r="G546" s="1"/>
  <c r="G579" s="1"/>
  <c r="G612" s="1"/>
  <c r="G645" s="1"/>
  <c r="G464"/>
  <c r="G497" s="1"/>
  <c r="G530" s="1"/>
  <c r="G563" s="1"/>
  <c r="G596" s="1"/>
  <c r="G629" s="1"/>
  <c r="N1001"/>
  <c r="O1000"/>
  <c r="P1000"/>
  <c r="W1001"/>
  <c r="X1237"/>
  <c r="G661"/>
  <c r="G677"/>
  <c r="G795" s="1"/>
  <c r="G809" s="1"/>
  <c r="G823" s="1"/>
  <c r="G839" s="1"/>
  <c r="G854" s="1"/>
  <c r="G869" s="1"/>
  <c r="G884" s="1"/>
  <c r="G899" s="1"/>
  <c r="G914" s="1"/>
  <c r="G672"/>
  <c r="G790" s="1"/>
  <c r="G804" s="1"/>
  <c r="G818" s="1"/>
  <c r="G834" s="1"/>
  <c r="G849" s="1"/>
  <c r="G864" s="1"/>
  <c r="G879" s="1"/>
  <c r="G894" s="1"/>
  <c r="G909" s="1"/>
  <c r="G656"/>
  <c r="O1282"/>
  <c r="P1282"/>
  <c r="O1238"/>
  <c r="P1238"/>
  <c r="M1239"/>
  <c r="M1235"/>
  <c r="W1238"/>
  <c r="V1239"/>
  <c r="N1100"/>
  <c r="X1100"/>
  <c r="X1146"/>
  <c r="X1428"/>
  <c r="N1104"/>
  <c r="W1104"/>
  <c r="W1386"/>
  <c r="O1386"/>
  <c r="P1386"/>
  <c r="X1334"/>
  <c r="N1334"/>
  <c r="W1052"/>
  <c r="N1052"/>
  <c r="P1329"/>
  <c r="O1329"/>
  <c r="O1047"/>
  <c r="P1047"/>
  <c r="Y1047"/>
  <c r="Z1047"/>
  <c r="X1329"/>
  <c r="X1292"/>
  <c r="Y1010"/>
  <c r="Z1010"/>
  <c r="P1010"/>
  <c r="O1010"/>
  <c r="X1002"/>
  <c r="X1284"/>
  <c r="O1284"/>
  <c r="P1284"/>
  <c r="O1002"/>
  <c r="P1002"/>
  <c r="Y1000"/>
  <c r="Z1000"/>
  <c r="O953"/>
  <c r="P953"/>
  <c r="X1240"/>
  <c r="O1240"/>
  <c r="P1240"/>
  <c r="X954"/>
  <c r="Y1236"/>
  <c r="Z1236"/>
  <c r="X1235"/>
  <c r="O1237"/>
  <c r="P1237"/>
  <c r="N1236"/>
  <c r="N954"/>
  <c r="X953"/>
  <c r="V112" i="184"/>
  <c r="V113" s="1"/>
  <c r="V114" s="1"/>
  <c r="V115" s="1"/>
  <c r="V116" s="1"/>
  <c r="V117" s="1"/>
  <c r="V118" s="1"/>
  <c r="V119" s="1"/>
  <c r="V120" s="1"/>
  <c r="V121" l="1"/>
  <c r="V122" s="1"/>
  <c r="V123" s="1"/>
  <c r="V124" s="1"/>
  <c r="V125" s="1"/>
  <c r="V126" s="1"/>
  <c r="V127" s="1"/>
  <c r="V128" s="1"/>
  <c r="V129" s="1"/>
  <c r="V130" s="1"/>
  <c r="H170"/>
  <c r="G926" i="221"/>
  <c r="G974"/>
  <c r="G990"/>
  <c r="G1004" s="1"/>
  <c r="G994"/>
  <c r="G1008" s="1"/>
  <c r="G978"/>
  <c r="G678"/>
  <c r="G796" s="1"/>
  <c r="G810" s="1"/>
  <c r="G824" s="1"/>
  <c r="G840" s="1"/>
  <c r="G855" s="1"/>
  <c r="G870" s="1"/>
  <c r="G885" s="1"/>
  <c r="G900" s="1"/>
  <c r="G915" s="1"/>
  <c r="G662"/>
  <c r="G989"/>
  <c r="G1003" s="1"/>
  <c r="G973"/>
  <c r="G662" i="217"/>
  <c r="G678"/>
  <c r="G796" s="1"/>
  <c r="G810" s="1"/>
  <c r="G824" s="1"/>
  <c r="G840" s="1"/>
  <c r="G855" s="1"/>
  <c r="G870" s="1"/>
  <c r="G885" s="1"/>
  <c r="G900" s="1"/>
  <c r="G915" s="1"/>
  <c r="G927"/>
  <c r="G943"/>
  <c r="G957" s="1"/>
  <c r="Y1237"/>
  <c r="P1001"/>
  <c r="O1001"/>
  <c r="X1001"/>
  <c r="G931"/>
  <c r="G947"/>
  <c r="G961" s="1"/>
  <c r="G926"/>
  <c r="G942"/>
  <c r="G956" s="1"/>
  <c r="W1239"/>
  <c r="X1238"/>
  <c r="N1235"/>
  <c r="N1239"/>
  <c r="Y1100"/>
  <c r="Z1100"/>
  <c r="O1100"/>
  <c r="P1100"/>
  <c r="Y1428"/>
  <c r="Z1428"/>
  <c r="Y1146"/>
  <c r="Z1146"/>
  <c r="P1104"/>
  <c r="O1104"/>
  <c r="X1386"/>
  <c r="X1104"/>
  <c r="O1052"/>
  <c r="P1052"/>
  <c r="X1052"/>
  <c r="O1334"/>
  <c r="P1334"/>
  <c r="Y1334"/>
  <c r="Z1334"/>
  <c r="Y1329"/>
  <c r="Z1329"/>
  <c r="Y1292"/>
  <c r="Z1292"/>
  <c r="Z1002"/>
  <c r="Y1002"/>
  <c r="Y1284"/>
  <c r="Z1284"/>
  <c r="Y1240"/>
  <c r="Z1240"/>
  <c r="Y954"/>
  <c r="Z954"/>
  <c r="Y1235"/>
  <c r="Z1235"/>
  <c r="O954"/>
  <c r="P954"/>
  <c r="O1236"/>
  <c r="P1236"/>
  <c r="Y953"/>
  <c r="Q123" i="184"/>
  <c r="Q121"/>
  <c r="Q120"/>
  <c r="Q119"/>
  <c r="Q118"/>
  <c r="P109"/>
  <c r="O109"/>
  <c r="V131" l="1"/>
  <c r="V132" s="1"/>
  <c r="I170"/>
  <c r="Q111"/>
  <c r="H155"/>
  <c r="G1020" i="221"/>
  <c r="G1036"/>
  <c r="G1050" s="1"/>
  <c r="G932"/>
  <c r="G948"/>
  <c r="G962" s="1"/>
  <c r="G1041"/>
  <c r="G1055" s="1"/>
  <c r="G1025"/>
  <c r="G1021"/>
  <c r="G1037"/>
  <c r="G1051" s="1"/>
  <c r="G974" i="217"/>
  <c r="G990"/>
  <c r="G1004" s="1"/>
  <c r="G948"/>
  <c r="G962" s="1"/>
  <c r="G932"/>
  <c r="Z1237"/>
  <c r="Y1001"/>
  <c r="Z1001"/>
  <c r="G994"/>
  <c r="G1008" s="1"/>
  <c r="G978"/>
  <c r="G973"/>
  <c r="G989"/>
  <c r="G1003" s="1"/>
  <c r="O1239"/>
  <c r="P1239"/>
  <c r="O1235"/>
  <c r="P1235"/>
  <c r="Y1238"/>
  <c r="Z1238"/>
  <c r="X1239"/>
  <c r="Y1104"/>
  <c r="Z1104"/>
  <c r="Y1386"/>
  <c r="Z1386"/>
  <c r="Y1052"/>
  <c r="Z1052"/>
  <c r="Z953"/>
  <c r="H169" i="184"/>
  <c r="I169"/>
  <c r="T112"/>
  <c r="T113" s="1"/>
  <c r="T114" s="1"/>
  <c r="T115" s="1"/>
  <c r="T116" s="1"/>
  <c r="T117" s="1"/>
  <c r="T118" s="1"/>
  <c r="T119" s="1"/>
  <c r="T120" s="1"/>
  <c r="T121" s="1"/>
  <c r="T122" s="1"/>
  <c r="T123" s="1"/>
  <c r="T124" s="1"/>
  <c r="T125" s="1"/>
  <c r="T126" s="1"/>
  <c r="T127" s="1"/>
  <c r="T128" s="1"/>
  <c r="T129" s="1"/>
  <c r="T130" s="1"/>
  <c r="T131" s="1"/>
  <c r="T132" s="1"/>
  <c r="G1084" i="221" l="1"/>
  <c r="G1098" s="1"/>
  <c r="G1068"/>
  <c r="G1072"/>
  <c r="G1088"/>
  <c r="G1102" s="1"/>
  <c r="G995"/>
  <c r="G1009" s="1"/>
  <c r="G979"/>
  <c r="G1083"/>
  <c r="G1097" s="1"/>
  <c r="G1067"/>
  <c r="G995" i="217"/>
  <c r="G1009" s="1"/>
  <c r="G979"/>
  <c r="G1037"/>
  <c r="G1051" s="1"/>
  <c r="G1021"/>
  <c r="G1041"/>
  <c r="G1055" s="1"/>
  <c r="G1025"/>
  <c r="G1020"/>
  <c r="G1036"/>
  <c r="G1050" s="1"/>
  <c r="Y1239"/>
  <c r="Z1239"/>
  <c r="H156" i="184"/>
  <c r="T135"/>
  <c r="G161"/>
  <c r="G166" s="1"/>
  <c r="G1114" i="221" l="1"/>
  <c r="G1130"/>
  <c r="G1144" s="1"/>
  <c r="G1026"/>
  <c r="G1042"/>
  <c r="G1056" s="1"/>
  <c r="G1135"/>
  <c r="G1149" s="1"/>
  <c r="G1119"/>
  <c r="G1131"/>
  <c r="G1145" s="1"/>
  <c r="G1115"/>
  <c r="G1084" i="217"/>
  <c r="G1098" s="1"/>
  <c r="G1068"/>
  <c r="G1042"/>
  <c r="G1056" s="1"/>
  <c r="G1026"/>
  <c r="G1072"/>
  <c r="G1088"/>
  <c r="G1102" s="1"/>
  <c r="G1083"/>
  <c r="G1097" s="1"/>
  <c r="G1067"/>
  <c r="T64" i="193"/>
  <c r="T65"/>
  <c r="T66"/>
  <c r="T45"/>
  <c r="T63"/>
  <c r="G89"/>
  <c r="P43"/>
  <c r="O43"/>
  <c r="I89"/>
  <c r="H90" l="1"/>
  <c r="H91"/>
  <c r="G1162" i="221"/>
  <c r="G1178"/>
  <c r="G1192" s="1"/>
  <c r="G1166"/>
  <c r="G1182"/>
  <c r="G1196" s="1"/>
  <c r="G1089"/>
  <c r="G1103" s="1"/>
  <c r="G1073"/>
  <c r="G1161"/>
  <c r="G1177"/>
  <c r="G1191" s="1"/>
  <c r="G1089" i="217"/>
  <c r="G1103" s="1"/>
  <c r="G1073"/>
  <c r="G1115"/>
  <c r="G1131"/>
  <c r="G1145" s="1"/>
  <c r="G1135"/>
  <c r="G1149" s="1"/>
  <c r="G1119"/>
  <c r="G1114"/>
  <c r="G1130"/>
  <c r="G1144" s="1"/>
  <c r="S69" i="193"/>
  <c r="H104" l="1"/>
  <c r="Q96" s="1"/>
  <c r="P96"/>
  <c r="G1120" i="221"/>
  <c r="G1136"/>
  <c r="G1150" s="1"/>
  <c r="G1208"/>
  <c r="G1224"/>
  <c r="G1238" s="1"/>
  <c r="G1213"/>
  <c r="G1229"/>
  <c r="G1243" s="1"/>
  <c r="G1225"/>
  <c r="G1239" s="1"/>
  <c r="G1209"/>
  <c r="G1120" i="217"/>
  <c r="G1136"/>
  <c r="G1150" s="1"/>
  <c r="G1162"/>
  <c r="G1178"/>
  <c r="G1192" s="1"/>
  <c r="G1182"/>
  <c r="G1196" s="1"/>
  <c r="G1166"/>
  <c r="G1161"/>
  <c r="G1177"/>
  <c r="G1191" s="1"/>
  <c r="S70" i="193"/>
  <c r="I104" l="1"/>
  <c r="R96" s="1"/>
  <c r="R95"/>
  <c r="P95"/>
  <c r="Q95"/>
  <c r="H105" s="1"/>
  <c r="G1276" i="221"/>
  <c r="G1290" s="1"/>
  <c r="G1260"/>
  <c r="G1271"/>
  <c r="G1285" s="1"/>
  <c r="G1255"/>
  <c r="G1272"/>
  <c r="G1286" s="1"/>
  <c r="G1256"/>
  <c r="G1183"/>
  <c r="G1197" s="1"/>
  <c r="G1167"/>
  <c r="G1209" i="217"/>
  <c r="G1225"/>
  <c r="G1239" s="1"/>
  <c r="G1183"/>
  <c r="G1197" s="1"/>
  <c r="G1167"/>
  <c r="G1213"/>
  <c r="G1229"/>
  <c r="G1243" s="1"/>
  <c r="G1208"/>
  <c r="G1224"/>
  <c r="G1238" s="1"/>
  <c r="U109" i="193"/>
  <c r="T109"/>
  <c r="C42" i="214"/>
  <c r="C43" s="1"/>
  <c r="C44" s="1"/>
  <c r="C45" s="1"/>
  <c r="C46" s="1"/>
  <c r="C47" s="1"/>
  <c r="C48" s="1"/>
  <c r="C49" s="1"/>
  <c r="C50" s="1"/>
  <c r="W40"/>
  <c r="V40"/>
  <c r="U40"/>
  <c r="C18"/>
  <c r="B18"/>
  <c r="J25" s="1"/>
  <c r="D11"/>
  <c r="D10"/>
  <c r="O18" l="1"/>
  <c r="P18"/>
  <c r="D12"/>
  <c r="G105" i="193"/>
  <c r="G106" s="1"/>
  <c r="I105"/>
  <c r="G1230" i="221"/>
  <c r="G1244" s="1"/>
  <c r="G1214"/>
  <c r="G1319"/>
  <c r="G1333" s="1"/>
  <c r="G1303"/>
  <c r="G1302"/>
  <c r="G1318"/>
  <c r="G1332" s="1"/>
  <c r="G1323"/>
  <c r="G1337" s="1"/>
  <c r="G1307"/>
  <c r="G1214" i="217"/>
  <c r="G1230"/>
  <c r="G1244" s="1"/>
  <c r="G1256"/>
  <c r="G1272"/>
  <c r="G1286" s="1"/>
  <c r="G1276"/>
  <c r="G1290" s="1"/>
  <c r="G1260"/>
  <c r="G1271"/>
  <c r="G1285" s="1"/>
  <c r="G1255"/>
  <c r="D18" i="214"/>
  <c r="J26" s="1"/>
  <c r="D41"/>
  <c r="D42" s="1"/>
  <c r="D43" s="1"/>
  <c r="D44" s="1"/>
  <c r="D45" s="1"/>
  <c r="D46" s="1"/>
  <c r="D47" s="1"/>
  <c r="D48" s="1"/>
  <c r="D49" s="1"/>
  <c r="D50" s="1"/>
  <c r="C19" s="1"/>
  <c r="D19" s="1"/>
  <c r="C51"/>
  <c r="C52" s="1"/>
  <c r="C53" s="1"/>
  <c r="C54" s="1"/>
  <c r="C55" s="1"/>
  <c r="C56" s="1"/>
  <c r="C57" s="1"/>
  <c r="C58" s="1"/>
  <c r="C59" s="1"/>
  <c r="C60" s="1"/>
  <c r="F25"/>
  <c r="B19"/>
  <c r="K25" s="1"/>
  <c r="E25"/>
  <c r="E18" l="1"/>
  <c r="L18" s="1"/>
  <c r="Q18"/>
  <c r="G1354" i="221"/>
  <c r="G1370"/>
  <c r="G1384" s="1"/>
  <c r="G1350"/>
  <c r="G1366"/>
  <c r="G1380" s="1"/>
  <c r="G1277"/>
  <c r="G1291" s="1"/>
  <c r="G1261"/>
  <c r="G1365"/>
  <c r="G1379" s="1"/>
  <c r="G1349"/>
  <c r="G1303" i="217"/>
  <c r="G1319"/>
  <c r="G1333" s="1"/>
  <c r="G1277"/>
  <c r="G1291" s="1"/>
  <c r="G1261"/>
  <c r="G1323"/>
  <c r="G1337" s="1"/>
  <c r="G1307"/>
  <c r="G1302"/>
  <c r="G1318"/>
  <c r="G1332" s="1"/>
  <c r="D51" i="214"/>
  <c r="D52" s="1"/>
  <c r="D53" s="1"/>
  <c r="D54" s="1"/>
  <c r="D55" s="1"/>
  <c r="D56" s="1"/>
  <c r="D57" s="1"/>
  <c r="D58" s="1"/>
  <c r="D59" s="1"/>
  <c r="D60" s="1"/>
  <c r="C20" s="1"/>
  <c r="D20" s="1"/>
  <c r="O20" s="1"/>
  <c r="O19"/>
  <c r="E19"/>
  <c r="Q19"/>
  <c r="K26"/>
  <c r="P19"/>
  <c r="N18"/>
  <c r="B20"/>
  <c r="L25" s="1"/>
  <c r="G25"/>
  <c r="P20"/>
  <c r="Q20"/>
  <c r="L26"/>
  <c r="E20"/>
  <c r="M18" l="1"/>
  <c r="G1396" i="221"/>
  <c r="G1412"/>
  <c r="G1426" s="1"/>
  <c r="G1308"/>
  <c r="G1324"/>
  <c r="G1338" s="1"/>
  <c r="G1413"/>
  <c r="G1427" s="1"/>
  <c r="G1397"/>
  <c r="G1417"/>
  <c r="G1431" s="1"/>
  <c r="G1401"/>
  <c r="G1308" i="217"/>
  <c r="G1324"/>
  <c r="G1338" s="1"/>
  <c r="G1350"/>
  <c r="G1366"/>
  <c r="G1380" s="1"/>
  <c r="G1354"/>
  <c r="G1370"/>
  <c r="G1384" s="1"/>
  <c r="G1365"/>
  <c r="G1379" s="1"/>
  <c r="G1349"/>
  <c r="L20" i="214"/>
  <c r="N20"/>
  <c r="M20"/>
  <c r="R18"/>
  <c r="E27" s="1"/>
  <c r="N19"/>
  <c r="L19"/>
  <c r="M19"/>
  <c r="G1448" i="221" l="1"/>
  <c r="G1464"/>
  <c r="G1478" s="1"/>
  <c r="G1444"/>
  <c r="G1460"/>
  <c r="G1474" s="1"/>
  <c r="G1371"/>
  <c r="G1385" s="1"/>
  <c r="G1355"/>
  <c r="G1459"/>
  <c r="G1473" s="1"/>
  <c r="G1443"/>
  <c r="G1413" i="217"/>
  <c r="G1427" s="1"/>
  <c r="G1397"/>
  <c r="G1371"/>
  <c r="G1385" s="1"/>
  <c r="G1355"/>
  <c r="G1401"/>
  <c r="G1417"/>
  <c r="G1431" s="1"/>
  <c r="G1396"/>
  <c r="G1412"/>
  <c r="G1426" s="1"/>
  <c r="E29" i="214"/>
  <c r="E26"/>
  <c r="R20"/>
  <c r="R19"/>
  <c r="F26" s="1"/>
  <c r="G29"/>
  <c r="E31"/>
  <c r="E28"/>
  <c r="E30"/>
  <c r="F27" l="1"/>
  <c r="G1490" i="221"/>
  <c r="G1506"/>
  <c r="G1537" s="1"/>
  <c r="G1553" s="1"/>
  <c r="G1584" s="1"/>
  <c r="G1600" s="1"/>
  <c r="G1631" s="1"/>
  <c r="G1647" s="1"/>
  <c r="G1678" s="1"/>
  <c r="G1694" s="1"/>
  <c r="G1725" s="1"/>
  <c r="G1741" s="1"/>
  <c r="G1755" s="1"/>
  <c r="G1771" s="1"/>
  <c r="G1786" s="1"/>
  <c r="G1801" s="1"/>
  <c r="G1816" s="1"/>
  <c r="G1831" s="1"/>
  <c r="G1846" s="1"/>
  <c r="G1862" s="1"/>
  <c r="G1877" s="1"/>
  <c r="G1892" s="1"/>
  <c r="G1907" s="1"/>
  <c r="G1922" s="1"/>
  <c r="G1937" s="1"/>
  <c r="G1953" s="1"/>
  <c r="G1968" s="1"/>
  <c r="G1983" s="1"/>
  <c r="G1998" s="1"/>
  <c r="G2013" s="1"/>
  <c r="G2028" s="1"/>
  <c r="G1402"/>
  <c r="G1418"/>
  <c r="G1432" s="1"/>
  <c r="G1491"/>
  <c r="G1507"/>
  <c r="G1538" s="1"/>
  <c r="G1554" s="1"/>
  <c r="G1585" s="1"/>
  <c r="G1601" s="1"/>
  <c r="G1632" s="1"/>
  <c r="G1648" s="1"/>
  <c r="G1679" s="1"/>
  <c r="G1695" s="1"/>
  <c r="G1726" s="1"/>
  <c r="G1742" s="1"/>
  <c r="G1756" s="1"/>
  <c r="G1772" s="1"/>
  <c r="G1787" s="1"/>
  <c r="G1802" s="1"/>
  <c r="G1817" s="1"/>
  <c r="G1832" s="1"/>
  <c r="G1847" s="1"/>
  <c r="G1863" s="1"/>
  <c r="G1878" s="1"/>
  <c r="G1893" s="1"/>
  <c r="G1908" s="1"/>
  <c r="G1923" s="1"/>
  <c r="G1938" s="1"/>
  <c r="G1954" s="1"/>
  <c r="G1969" s="1"/>
  <c r="G1984" s="1"/>
  <c r="G1999" s="1"/>
  <c r="G2014" s="1"/>
  <c r="G2029" s="1"/>
  <c r="G1495"/>
  <c r="G1511"/>
  <c r="G1542" s="1"/>
  <c r="G1558" s="1"/>
  <c r="G1589" s="1"/>
  <c r="G1605" s="1"/>
  <c r="G1636" s="1"/>
  <c r="G1652" s="1"/>
  <c r="G1683" s="1"/>
  <c r="G1699" s="1"/>
  <c r="G1730" s="1"/>
  <c r="G1746" s="1"/>
  <c r="G1760" s="1"/>
  <c r="G1776" s="1"/>
  <c r="G1791" s="1"/>
  <c r="G1806" s="1"/>
  <c r="G1821" s="1"/>
  <c r="G1836" s="1"/>
  <c r="G1851" s="1"/>
  <c r="G1867" s="1"/>
  <c r="G1882" s="1"/>
  <c r="G1897" s="1"/>
  <c r="G1912" s="1"/>
  <c r="G1927" s="1"/>
  <c r="G1942" s="1"/>
  <c r="G1958" s="1"/>
  <c r="G1973" s="1"/>
  <c r="G1988" s="1"/>
  <c r="G2003" s="1"/>
  <c r="G2018" s="1"/>
  <c r="G2033" s="1"/>
  <c r="G1418" i="217"/>
  <c r="G1432" s="1"/>
  <c r="G1402"/>
  <c r="G1460"/>
  <c r="G1474" s="1"/>
  <c r="G1444"/>
  <c r="G1464"/>
  <c r="G1478" s="1"/>
  <c r="G1448"/>
  <c r="G1443"/>
  <c r="G1459"/>
  <c r="G1473" s="1"/>
  <c r="G31" i="214"/>
  <c r="G28"/>
  <c r="G30"/>
  <c r="F31"/>
  <c r="F30"/>
  <c r="F28"/>
  <c r="G27"/>
  <c r="F29"/>
  <c r="G26"/>
  <c r="G2071" i="221" l="1"/>
  <c r="G2120" s="1"/>
  <c r="G2134" s="1"/>
  <c r="G2148" s="1"/>
  <c r="G2162" s="1"/>
  <c r="G2043"/>
  <c r="G2057" s="1"/>
  <c r="G1465"/>
  <c r="G1479" s="1"/>
  <c r="G1449"/>
  <c r="G2075"/>
  <c r="G2124" s="1"/>
  <c r="G2138" s="1"/>
  <c r="G2152" s="1"/>
  <c r="G2166" s="1"/>
  <c r="G2047"/>
  <c r="G2061" s="1"/>
  <c r="G2070"/>
  <c r="G2119" s="1"/>
  <c r="G2133" s="1"/>
  <c r="G2147" s="1"/>
  <c r="G2161" s="1"/>
  <c r="G2042"/>
  <c r="G2056" s="1"/>
  <c r="G1491" i="217"/>
  <c r="G1507"/>
  <c r="G1538" s="1"/>
  <c r="G1554" s="1"/>
  <c r="G1585" s="1"/>
  <c r="G1601" s="1"/>
  <c r="G1632" s="1"/>
  <c r="G1648" s="1"/>
  <c r="G1679" s="1"/>
  <c r="G1695" s="1"/>
  <c r="G1726" s="1"/>
  <c r="G1742" s="1"/>
  <c r="G1756" s="1"/>
  <c r="G1772" s="1"/>
  <c r="G1787" s="1"/>
  <c r="G1802" s="1"/>
  <c r="G1817" s="1"/>
  <c r="G1832" s="1"/>
  <c r="G1847" s="1"/>
  <c r="G1863" s="1"/>
  <c r="G1878" s="1"/>
  <c r="G1893" s="1"/>
  <c r="G1908" s="1"/>
  <c r="G1923" s="1"/>
  <c r="G1938" s="1"/>
  <c r="G1954" s="1"/>
  <c r="G1969" s="1"/>
  <c r="G1984" s="1"/>
  <c r="G1999" s="1"/>
  <c r="G2014" s="1"/>
  <c r="G2029" s="1"/>
  <c r="G1465"/>
  <c r="G1479" s="1"/>
  <c r="G1449"/>
  <c r="G1495"/>
  <c r="G1511"/>
  <c r="G1542" s="1"/>
  <c r="G1558" s="1"/>
  <c r="G1589" s="1"/>
  <c r="G1605" s="1"/>
  <c r="G1636" s="1"/>
  <c r="G1652" s="1"/>
  <c r="G1683" s="1"/>
  <c r="G1699" s="1"/>
  <c r="G1730" s="1"/>
  <c r="G1746" s="1"/>
  <c r="G1760" s="1"/>
  <c r="G1776" s="1"/>
  <c r="G1791" s="1"/>
  <c r="G1806" s="1"/>
  <c r="G1821" s="1"/>
  <c r="G1836" s="1"/>
  <c r="G1851" s="1"/>
  <c r="G1867" s="1"/>
  <c r="G1882" s="1"/>
  <c r="G1897" s="1"/>
  <c r="G1912" s="1"/>
  <c r="G1927" s="1"/>
  <c r="G1942" s="1"/>
  <c r="G1958" s="1"/>
  <c r="G1973" s="1"/>
  <c r="G1988" s="1"/>
  <c r="G2003" s="1"/>
  <c r="G1490"/>
  <c r="G1506"/>
  <c r="G1537" s="1"/>
  <c r="G1553" s="1"/>
  <c r="G1584" s="1"/>
  <c r="G1600" s="1"/>
  <c r="G1631" s="1"/>
  <c r="G1647" s="1"/>
  <c r="G1678" s="1"/>
  <c r="G1694" s="1"/>
  <c r="G1725" s="1"/>
  <c r="G1741" s="1"/>
  <c r="G1755" s="1"/>
  <c r="G1771" s="1"/>
  <c r="G1786" s="1"/>
  <c r="G1801" s="1"/>
  <c r="G1816" s="1"/>
  <c r="G1831" s="1"/>
  <c r="G1846" s="1"/>
  <c r="G1862" s="1"/>
  <c r="G1877" s="1"/>
  <c r="G1892" s="1"/>
  <c r="G1907" s="1"/>
  <c r="G1922" s="1"/>
  <c r="G1937" s="1"/>
  <c r="G1953" s="1"/>
  <c r="G1968" s="1"/>
  <c r="G1983" s="1"/>
  <c r="G1998" s="1"/>
  <c r="G2013" s="1"/>
  <c r="G2028" s="1"/>
  <c r="G1496" i="221" l="1"/>
  <c r="G1512"/>
  <c r="G1543" s="1"/>
  <c r="G1559" s="1"/>
  <c r="G1590" s="1"/>
  <c r="G1606" s="1"/>
  <c r="G1637" s="1"/>
  <c r="G1653" s="1"/>
  <c r="G1684" s="1"/>
  <c r="G1700" s="1"/>
  <c r="G1731" s="1"/>
  <c r="G1747" s="1"/>
  <c r="G1761" s="1"/>
  <c r="G1777" s="1"/>
  <c r="G1792" s="1"/>
  <c r="G1807" s="1"/>
  <c r="G1822" s="1"/>
  <c r="G1837" s="1"/>
  <c r="G1852" s="1"/>
  <c r="G1868" s="1"/>
  <c r="G1883" s="1"/>
  <c r="G1898" s="1"/>
  <c r="G1913" s="1"/>
  <c r="G1928" s="1"/>
  <c r="G1943" s="1"/>
  <c r="G1959" s="1"/>
  <c r="G1974" s="1"/>
  <c r="G1989" s="1"/>
  <c r="G2004" s="1"/>
  <c r="G2019" s="1"/>
  <c r="G2034" s="1"/>
  <c r="G2070" i="217"/>
  <c r="G2119" s="1"/>
  <c r="G2133" s="1"/>
  <c r="G2147" s="1"/>
  <c r="G2161" s="1"/>
  <c r="G2042"/>
  <c r="G2056" s="1"/>
  <c r="G2071"/>
  <c r="G2120" s="1"/>
  <c r="G2134" s="1"/>
  <c r="G2148" s="1"/>
  <c r="G2162" s="1"/>
  <c r="G2043"/>
  <c r="G2057" s="1"/>
  <c r="G2018"/>
  <c r="G2033" s="1"/>
  <c r="G1512"/>
  <c r="G1543" s="1"/>
  <c r="G1559" s="1"/>
  <c r="G1590" s="1"/>
  <c r="G1606" s="1"/>
  <c r="G1637" s="1"/>
  <c r="G1653" s="1"/>
  <c r="G1684" s="1"/>
  <c r="G1700" s="1"/>
  <c r="G1731" s="1"/>
  <c r="G1747" s="1"/>
  <c r="G1761" s="1"/>
  <c r="G1777" s="1"/>
  <c r="G1792" s="1"/>
  <c r="G1807" s="1"/>
  <c r="G1822" s="1"/>
  <c r="G1837" s="1"/>
  <c r="G1852" s="1"/>
  <c r="G1868" s="1"/>
  <c r="G1883" s="1"/>
  <c r="G1898" s="1"/>
  <c r="G1913" s="1"/>
  <c r="G1928" s="1"/>
  <c r="G1943" s="1"/>
  <c r="G1959" s="1"/>
  <c r="G1974" s="1"/>
  <c r="G1989" s="1"/>
  <c r="G2004" s="1"/>
  <c r="G1496"/>
  <c r="G2076" i="221" l="1"/>
  <c r="G2125" s="1"/>
  <c r="G2139" s="1"/>
  <c r="G2153" s="1"/>
  <c r="G2167" s="1"/>
  <c r="G2048"/>
  <c r="G2062" s="1"/>
  <c r="G2075" i="217"/>
  <c r="G2124" s="1"/>
  <c r="G2138" s="1"/>
  <c r="G2152" s="1"/>
  <c r="G2166" s="1"/>
  <c r="G2047"/>
  <c r="G2061" s="1"/>
  <c r="G2019"/>
  <c r="G2034" s="1"/>
  <c r="E29" i="158"/>
  <c r="E7" s="1"/>
  <c r="O29"/>
  <c r="S7" s="1"/>
  <c r="S193" s="1"/>
  <c r="O163" i="184"/>
  <c r="P163"/>
  <c r="Q163"/>
  <c r="B46" i="201"/>
  <c r="B45"/>
  <c r="B44"/>
  <c r="B43"/>
  <c r="B42"/>
  <c r="B41"/>
  <c r="B40"/>
  <c r="B39"/>
  <c r="B38"/>
  <c r="F37"/>
  <c r="X37"/>
  <c r="D5"/>
  <c r="E5" s="1"/>
  <c r="C5"/>
  <c r="D4"/>
  <c r="E4" s="1"/>
  <c r="E6" s="1"/>
  <c r="C4"/>
  <c r="D3"/>
  <c r="E3"/>
  <c r="C3"/>
  <c r="P162" i="184"/>
  <c r="Q162" s="1"/>
  <c r="P161"/>
  <c r="Q161" s="1"/>
  <c r="F17" i="193" l="1"/>
  <c r="G163" i="184"/>
  <c r="G2076" i="217"/>
  <c r="G2125" s="1"/>
  <c r="G2139" s="1"/>
  <c r="G2153" s="1"/>
  <c r="G2167" s="1"/>
  <c r="G2048"/>
  <c r="G2062" s="1"/>
  <c r="I2101" i="221"/>
  <c r="E193" i="158"/>
  <c r="O44"/>
  <c r="AO29"/>
  <c r="E44"/>
  <c r="AE29"/>
  <c r="S110" i="193" l="1"/>
  <c r="S111" s="1"/>
  <c r="G133" s="1"/>
  <c r="T110"/>
  <c r="T111" s="1"/>
  <c r="H133" s="1"/>
  <c r="J133" s="1"/>
  <c r="H106"/>
  <c r="U110"/>
  <c r="U111" s="1"/>
  <c r="I133" s="1"/>
  <c r="I106"/>
  <c r="H218" i="184"/>
  <c r="I2101" i="217"/>
  <c r="T47" i="184"/>
  <c r="I231" i="158"/>
  <c r="L231" s="1"/>
  <c r="E59"/>
  <c r="AE44"/>
  <c r="O59"/>
  <c r="AO44"/>
  <c r="AE121"/>
  <c r="BF29"/>
  <c r="CG29" s="1"/>
  <c r="AG121"/>
  <c r="BP29"/>
  <c r="CQ29" s="1"/>
  <c r="J29"/>
  <c r="L7" s="1"/>
  <c r="L193" s="1"/>
  <c r="BN50" i="184" l="1"/>
  <c r="AN56"/>
  <c r="CI121" i="158"/>
  <c r="CQ44"/>
  <c r="CQ59" s="1"/>
  <c r="CQ74" s="1"/>
  <c r="CQ89" s="1"/>
  <c r="CQ104" s="1"/>
  <c r="CG121"/>
  <c r="CG44"/>
  <c r="CG59" s="1"/>
  <c r="CG74" s="1"/>
  <c r="CG89" s="1"/>
  <c r="CG104" s="1"/>
  <c r="BH121"/>
  <c r="BP44"/>
  <c r="BP59" s="1"/>
  <c r="BP74" s="1"/>
  <c r="BP89" s="1"/>
  <c r="BP104" s="1"/>
  <c r="BF121"/>
  <c r="BF44"/>
  <c r="BF59" s="1"/>
  <c r="BF74" s="1"/>
  <c r="BF89" s="1"/>
  <c r="BF104" s="1"/>
  <c r="O74"/>
  <c r="AO59"/>
  <c r="E74"/>
  <c r="AE59"/>
  <c r="J44"/>
  <c r="AJ29"/>
  <c r="BN56" i="184" l="1"/>
  <c r="BO53"/>
  <c r="BP53"/>
  <c r="BN53"/>
  <c r="J59" i="158"/>
  <c r="AJ44"/>
  <c r="E89"/>
  <c r="AE74"/>
  <c r="O89"/>
  <c r="AO74"/>
  <c r="AF121"/>
  <c r="BK29"/>
  <c r="CL29" s="1"/>
  <c r="CH121" l="1"/>
  <c r="CL44"/>
  <c r="CL59" s="1"/>
  <c r="CL74" s="1"/>
  <c r="CL89" s="1"/>
  <c r="CL104" s="1"/>
  <c r="O104"/>
  <c r="AO104" s="1"/>
  <c r="AO89"/>
  <c r="E104"/>
  <c r="AE104" s="1"/>
  <c r="AE89"/>
  <c r="J74"/>
  <c r="AJ59"/>
  <c r="BG121"/>
  <c r="BK44"/>
  <c r="BK59" s="1"/>
  <c r="BK74" s="1"/>
  <c r="BK89" s="1"/>
  <c r="BK104" s="1"/>
  <c r="J89" l="1"/>
  <c r="AJ74"/>
  <c r="J104" l="1"/>
  <c r="AJ104" s="1"/>
  <c r="AJ89"/>
  <c r="H17" i="193" l="1"/>
  <c r="S52"/>
  <c r="S53" s="1"/>
  <c r="S54" s="1"/>
  <c r="S55" s="1"/>
  <c r="S56" s="1"/>
  <c r="S57" s="1"/>
  <c r="S58" s="1"/>
  <c r="S59" s="1"/>
  <c r="S60" s="1"/>
  <c r="S61" s="1"/>
  <c r="S62" s="1"/>
  <c r="S63" s="1"/>
  <c r="S64" s="1"/>
  <c r="S65" s="1"/>
  <c r="S66" s="1"/>
  <c r="S67" s="1"/>
  <c r="G103"/>
  <c r="G23"/>
  <c r="H23" l="1"/>
  <c r="H26"/>
  <c r="I26"/>
  <c r="G95"/>
  <c r="S108" l="1"/>
  <c r="G132"/>
  <c r="I103"/>
  <c r="H103"/>
  <c r="H95" s="1"/>
  <c r="I23"/>
  <c r="I17"/>
  <c r="I95"/>
  <c r="J23"/>
  <c r="T108" l="1"/>
  <c r="H132"/>
  <c r="U108"/>
  <c r="I132"/>
  <c r="V932" i="217" l="1"/>
  <c r="Y932" s="1"/>
  <c r="X932"/>
  <c r="V930"/>
  <c r="Y930" s="1"/>
  <c r="V928"/>
  <c r="Y928" s="1"/>
  <c r="X928"/>
  <c r="V926"/>
  <c r="Y926" s="1"/>
  <c r="V929"/>
  <c r="Y929" s="1"/>
  <c r="V927"/>
  <c r="Y927" s="1"/>
  <c r="X930"/>
  <c r="X926"/>
  <c r="V933"/>
  <c r="Y933" s="1"/>
  <c r="X933"/>
  <c r="V931"/>
  <c r="Y931" s="1"/>
  <c r="X931"/>
  <c r="X929"/>
  <c r="X927"/>
  <c r="V925"/>
  <c r="Y925" s="1"/>
  <c r="X925"/>
  <c r="R958" l="1"/>
  <c r="R960"/>
  <c r="R962"/>
  <c r="R956"/>
  <c r="R957" l="1"/>
  <c r="R963"/>
  <c r="I959"/>
  <c r="I962"/>
  <c r="R959"/>
  <c r="I956"/>
  <c r="I961"/>
  <c r="I955"/>
  <c r="S960"/>
  <c r="S962"/>
  <c r="S958"/>
  <c r="R961"/>
  <c r="R955"/>
  <c r="I958"/>
  <c r="I960"/>
  <c r="I963"/>
  <c r="I957"/>
  <c r="S956" l="1"/>
  <c r="J957"/>
  <c r="J963"/>
  <c r="J960"/>
  <c r="J958"/>
  <c r="S955"/>
  <c r="S961"/>
  <c r="T958"/>
  <c r="T962"/>
  <c r="T956"/>
  <c r="T960"/>
  <c r="J955"/>
  <c r="J961"/>
  <c r="J956"/>
  <c r="S959"/>
  <c r="J962"/>
  <c r="J959"/>
  <c r="S963"/>
  <c r="S957"/>
  <c r="T957" l="1"/>
  <c r="T963"/>
  <c r="K959"/>
  <c r="K962"/>
  <c r="T959"/>
  <c r="K956"/>
  <c r="K961"/>
  <c r="K955"/>
  <c r="U960"/>
  <c r="U956"/>
  <c r="U962"/>
  <c r="U958"/>
  <c r="T961"/>
  <c r="T955"/>
  <c r="K958"/>
  <c r="K960"/>
  <c r="K963"/>
  <c r="K957"/>
  <c r="L957" l="1"/>
  <c r="L963"/>
  <c r="L960"/>
  <c r="L958"/>
  <c r="U955"/>
  <c r="U961"/>
  <c r="V958"/>
  <c r="V962"/>
  <c r="V956"/>
  <c r="V960"/>
  <c r="L955"/>
  <c r="L961"/>
  <c r="L956"/>
  <c r="U959"/>
  <c r="L962"/>
  <c r="L959"/>
  <c r="U963"/>
  <c r="U957"/>
  <c r="V957" l="1"/>
  <c r="V963"/>
  <c r="M959"/>
  <c r="M962"/>
  <c r="V959"/>
  <c r="M956"/>
  <c r="M961"/>
  <c r="M955"/>
  <c r="W960"/>
  <c r="W956"/>
  <c r="W962"/>
  <c r="W958"/>
  <c r="V961"/>
  <c r="V955"/>
  <c r="M958"/>
  <c r="M960"/>
  <c r="M963"/>
  <c r="M957"/>
  <c r="N957" l="1"/>
  <c r="N963"/>
  <c r="N960"/>
  <c r="N958"/>
  <c r="W955"/>
  <c r="W961"/>
  <c r="X958"/>
  <c r="X962"/>
  <c r="X956"/>
  <c r="X960"/>
  <c r="N955"/>
  <c r="N961"/>
  <c r="N956"/>
  <c r="W959"/>
  <c r="N962"/>
  <c r="N959"/>
  <c r="W963"/>
  <c r="W957"/>
  <c r="X957" l="1"/>
  <c r="X963"/>
  <c r="O959"/>
  <c r="O962"/>
  <c r="X959"/>
  <c r="O956"/>
  <c r="O961"/>
  <c r="P955"/>
  <c r="O955"/>
  <c r="Y960"/>
  <c r="Y956"/>
  <c r="Y962"/>
  <c r="Y958"/>
  <c r="X961"/>
  <c r="X955"/>
  <c r="O958"/>
  <c r="O960"/>
  <c r="O963"/>
  <c r="O957"/>
  <c r="Z962" l="1"/>
  <c r="Z956"/>
  <c r="Z960"/>
  <c r="Z958"/>
  <c r="P963"/>
  <c r="P958"/>
  <c r="P961"/>
  <c r="P956"/>
  <c r="P962"/>
  <c r="P959"/>
  <c r="P957"/>
  <c r="P960"/>
  <c r="Y961"/>
  <c r="Y959"/>
  <c r="Y963"/>
  <c r="Y957"/>
  <c r="Z955"/>
  <c r="Y955"/>
  <c r="Z957" l="1"/>
  <c r="Z959"/>
  <c r="Z961"/>
  <c r="Z963"/>
  <c r="G179" i="184" l="1"/>
  <c r="K13" i="221" s="1"/>
  <c r="T13" s="1"/>
  <c r="G180" i="184"/>
  <c r="K14" i="221" s="1"/>
  <c r="G181" i="184"/>
  <c r="G182"/>
  <c r="K16" i="221" s="1"/>
  <c r="G183" i="184"/>
  <c r="K17" i="221" s="1"/>
  <c r="T17" s="1"/>
  <c r="H179" i="184"/>
  <c r="H180"/>
  <c r="L14" i="221" s="1"/>
  <c r="H181" i="184"/>
  <c r="H182"/>
  <c r="L16" i="221" s="1"/>
  <c r="R16" s="1"/>
  <c r="H183" i="184"/>
  <c r="I179"/>
  <c r="M13" i="221" s="1"/>
  <c r="AA29" s="1"/>
  <c r="AA128" s="1"/>
  <c r="AA161" s="1"/>
  <c r="I180" i="184"/>
  <c r="M14" i="221" s="1"/>
  <c r="AA30" s="1"/>
  <c r="AA129" s="1"/>
  <c r="AA2164" s="1"/>
  <c r="I181" i="184"/>
  <c r="M15" i="221" s="1"/>
  <c r="AA31" s="1"/>
  <c r="AA130" s="1"/>
  <c r="AA445" s="1"/>
  <c r="AA1941" s="1"/>
  <c r="I182" i="184"/>
  <c r="M16" i="221" s="1"/>
  <c r="AA32" s="1"/>
  <c r="AA131" s="1"/>
  <c r="AA164" s="1"/>
  <c r="I183" i="184"/>
  <c r="M17" i="221" s="1"/>
  <c r="AA33" s="1"/>
  <c r="AA132" s="1"/>
  <c r="AA2167" s="1"/>
  <c r="U16" l="1"/>
  <c r="K14" i="217"/>
  <c r="H30" s="1"/>
  <c r="H129" s="1"/>
  <c r="H162" s="1"/>
  <c r="AA2163" i="221"/>
  <c r="K17" i="217"/>
  <c r="P17" s="1"/>
  <c r="AA2165" i="221"/>
  <c r="V13"/>
  <c r="M14" i="217"/>
  <c r="AA30" s="1"/>
  <c r="AA129" s="1"/>
  <c r="AA2164" s="1"/>
  <c r="V15" i="221"/>
  <c r="L14" i="217"/>
  <c r="Q30" s="1"/>
  <c r="Q129" s="1"/>
  <c r="Q256" s="1"/>
  <c r="Q1789" s="1"/>
  <c r="K16"/>
  <c r="M15"/>
  <c r="AA31" s="1"/>
  <c r="AA130" s="1"/>
  <c r="AA2166" i="221"/>
  <c r="V14"/>
  <c r="M17" i="217"/>
  <c r="AA163" i="221"/>
  <c r="AA210"/>
  <c r="AA1866" s="1"/>
  <c r="L15"/>
  <c r="U15" s="1"/>
  <c r="L15" i="217"/>
  <c r="K15" i="221"/>
  <c r="K15" i="217"/>
  <c r="L17" i="221"/>
  <c r="R17" s="1"/>
  <c r="L17" i="217"/>
  <c r="L13" i="221"/>
  <c r="U13" s="1"/>
  <c r="X13" s="1"/>
  <c r="L13" i="217"/>
  <c r="H32" i="221"/>
  <c r="H131" s="1"/>
  <c r="H446" s="1"/>
  <c r="O16"/>
  <c r="T16"/>
  <c r="P16"/>
  <c r="V17"/>
  <c r="AA165"/>
  <c r="AA212"/>
  <c r="AA1777" s="1"/>
  <c r="T14"/>
  <c r="P14"/>
  <c r="Q32"/>
  <c r="Q131" s="1"/>
  <c r="Q399" s="1"/>
  <c r="Q1927" s="1"/>
  <c r="Q16"/>
  <c r="T32" s="1"/>
  <c r="T131" s="1"/>
  <c r="Q30"/>
  <c r="Q129" s="1"/>
  <c r="Q444" s="1"/>
  <c r="Q1940" s="1"/>
  <c r="Q14"/>
  <c r="U14"/>
  <c r="R14"/>
  <c r="V16"/>
  <c r="L16" i="217"/>
  <c r="U16" s="1"/>
  <c r="AA443" i="221"/>
  <c r="AA1939" s="1"/>
  <c r="M16" i="217"/>
  <c r="M13"/>
  <c r="K13"/>
  <c r="AA444" i="221"/>
  <c r="AA256"/>
  <c r="AA852" s="1"/>
  <c r="AA1971" s="1"/>
  <c r="AA350"/>
  <c r="AA1910" s="1"/>
  <c r="AA397"/>
  <c r="AA303"/>
  <c r="AA1895" s="1"/>
  <c r="AA209"/>
  <c r="AA1774" s="1"/>
  <c r="AA162"/>
  <c r="AA399"/>
  <c r="AA1836" s="1"/>
  <c r="AA211"/>
  <c r="AA1776" s="1"/>
  <c r="AA446"/>
  <c r="AA1851" s="1"/>
  <c r="AA258"/>
  <c r="AA1791" s="1"/>
  <c r="AA352"/>
  <c r="AA1912" s="1"/>
  <c r="AA305"/>
  <c r="AA1897" s="1"/>
  <c r="AA349"/>
  <c r="AA1818" s="1"/>
  <c r="AA302"/>
  <c r="AA866" s="1"/>
  <c r="AA1985" s="1"/>
  <c r="AA396"/>
  <c r="AA896" s="1"/>
  <c r="AA2015" s="1"/>
  <c r="AA255"/>
  <c r="AA851" s="1"/>
  <c r="AA1970" s="1"/>
  <c r="AA306"/>
  <c r="AA1898" s="1"/>
  <c r="AA353"/>
  <c r="AA1913" s="1"/>
  <c r="AA447"/>
  <c r="AA1943" s="1"/>
  <c r="AA259"/>
  <c r="AA1883" s="1"/>
  <c r="AA208"/>
  <c r="AA1773" s="1"/>
  <c r="AA351"/>
  <c r="AA1911" s="1"/>
  <c r="AA304"/>
  <c r="AA868" s="1"/>
  <c r="AA1987" s="1"/>
  <c r="AA398"/>
  <c r="AA1926" s="1"/>
  <c r="AA257"/>
  <c r="AA1790" s="1"/>
  <c r="AA400"/>
  <c r="O17"/>
  <c r="H33"/>
  <c r="H132" s="1"/>
  <c r="P17"/>
  <c r="H30"/>
  <c r="H129" s="1"/>
  <c r="O14"/>
  <c r="O13"/>
  <c r="H29"/>
  <c r="H128" s="1"/>
  <c r="P13"/>
  <c r="AA913"/>
  <c r="AA2032" s="1"/>
  <c r="AA1850"/>
  <c r="X16" l="1"/>
  <c r="Y16"/>
  <c r="P14" i="217"/>
  <c r="H256"/>
  <c r="H852" s="1"/>
  <c r="H1971" s="1"/>
  <c r="H397"/>
  <c r="H1834" s="1"/>
  <c r="O14"/>
  <c r="T14"/>
  <c r="H209"/>
  <c r="H1865" s="1"/>
  <c r="H350"/>
  <c r="H1819" s="1"/>
  <c r="H303"/>
  <c r="H1804" s="1"/>
  <c r="H444"/>
  <c r="H912" s="1"/>
  <c r="H2031" s="1"/>
  <c r="H2164"/>
  <c r="AA397"/>
  <c r="AA1834" s="1"/>
  <c r="V32" i="221"/>
  <c r="V131" s="1"/>
  <c r="V352" s="1"/>
  <c r="AA256" i="217"/>
  <c r="AA1789" s="1"/>
  <c r="AA162"/>
  <c r="H33"/>
  <c r="H132" s="1"/>
  <c r="H400" s="1"/>
  <c r="H1837" s="1"/>
  <c r="T17"/>
  <c r="Y15" i="221"/>
  <c r="O17" i="217"/>
  <c r="L33" s="1"/>
  <c r="L132" s="1"/>
  <c r="Q305" i="221"/>
  <c r="Q1806" s="1"/>
  <c r="V15" i="217"/>
  <c r="R13" i="221"/>
  <c r="AA350" i="217"/>
  <c r="AA1910" s="1"/>
  <c r="AA444"/>
  <c r="AA1849" s="1"/>
  <c r="V14"/>
  <c r="AA209"/>
  <c r="AA837" s="1"/>
  <c r="AA1956" s="1"/>
  <c r="Q29" i="221"/>
  <c r="Q128" s="1"/>
  <c r="Q302" s="1"/>
  <c r="AA303" i="217"/>
  <c r="AA1895" s="1"/>
  <c r="AA911" i="221"/>
  <c r="AA2030" s="1"/>
  <c r="Q14" i="217"/>
  <c r="Z32" i="221"/>
  <c r="Z131" s="1"/>
  <c r="Z399" s="1"/>
  <c r="R32"/>
  <c r="R131" s="1"/>
  <c r="R399" s="1"/>
  <c r="AA838"/>
  <c r="AA1957" s="1"/>
  <c r="Y32"/>
  <c r="Y131" s="1"/>
  <c r="Y352" s="1"/>
  <c r="U32"/>
  <c r="U131" s="1"/>
  <c r="U211" s="1"/>
  <c r="R16" i="217"/>
  <c r="W32" i="221"/>
  <c r="W131" s="1"/>
  <c r="W399" s="1"/>
  <c r="S32"/>
  <c r="S131" s="1"/>
  <c r="S211" s="1"/>
  <c r="R15"/>
  <c r="Y13"/>
  <c r="X32"/>
  <c r="X131" s="1"/>
  <c r="X352" s="1"/>
  <c r="Q32" i="217"/>
  <c r="Q131" s="1"/>
  <c r="Q446" s="1"/>
  <c r="Q15" i="221"/>
  <c r="Q303"/>
  <c r="Q867" s="1"/>
  <c r="Q1986" s="1"/>
  <c r="Q17"/>
  <c r="T33" s="1"/>
  <c r="T132" s="1"/>
  <c r="Q31"/>
  <c r="Q130" s="1"/>
  <c r="Q210" s="1"/>
  <c r="Y14"/>
  <c r="S30"/>
  <c r="S129" s="1"/>
  <c r="S397" s="1"/>
  <c r="H32" i="217"/>
  <c r="H131" s="1"/>
  <c r="T16"/>
  <c r="X16" s="1"/>
  <c r="P16"/>
  <c r="O16"/>
  <c r="Q397" i="221"/>
  <c r="Q897" s="1"/>
  <c r="Q2016" s="1"/>
  <c r="U14" i="217"/>
  <c r="AA1848" i="221"/>
  <c r="AA1775"/>
  <c r="Q256"/>
  <c r="Q1880" s="1"/>
  <c r="W30"/>
  <c r="W129" s="1"/>
  <c r="W397" s="1"/>
  <c r="R14" i="217"/>
  <c r="Q209" i="221"/>
  <c r="Q1865" s="1"/>
  <c r="Q13"/>
  <c r="N32"/>
  <c r="N131" s="1"/>
  <c r="N399" s="1"/>
  <c r="AA33" i="217"/>
  <c r="AA132" s="1"/>
  <c r="V17"/>
  <c r="R30" i="221"/>
  <c r="R129" s="1"/>
  <c r="R397" s="1"/>
  <c r="V30"/>
  <c r="V129" s="1"/>
  <c r="V397" s="1"/>
  <c r="Z30"/>
  <c r="Z129" s="1"/>
  <c r="Z397" s="1"/>
  <c r="Q16" i="217"/>
  <c r="AA840" i="221"/>
  <c r="AA1959" s="1"/>
  <c r="AA1868"/>
  <c r="J32"/>
  <c r="J131" s="1"/>
  <c r="J446" s="1"/>
  <c r="K32"/>
  <c r="K131" s="1"/>
  <c r="K446" s="1"/>
  <c r="I32"/>
  <c r="I131" s="1"/>
  <c r="I352" s="1"/>
  <c r="P32"/>
  <c r="P131" s="1"/>
  <c r="P399" s="1"/>
  <c r="Q2164" i="217"/>
  <c r="Q162"/>
  <c r="Q444"/>
  <c r="Q1940" s="1"/>
  <c r="Q209"/>
  <c r="Q1865" s="1"/>
  <c r="Q303"/>
  <c r="Q867" s="1"/>
  <c r="Q1986" s="1"/>
  <c r="H2166" i="221"/>
  <c r="H164"/>
  <c r="H305"/>
  <c r="H869" s="1"/>
  <c r="H1988" s="1"/>
  <c r="H211"/>
  <c r="H1776" s="1"/>
  <c r="H352"/>
  <c r="H884" s="1"/>
  <c r="H2003" s="1"/>
  <c r="H399"/>
  <c r="H1836" s="1"/>
  <c r="U17"/>
  <c r="Q33"/>
  <c r="Q132" s="1"/>
  <c r="Q400" s="1"/>
  <c r="H31"/>
  <c r="H130" s="1"/>
  <c r="T15"/>
  <c r="X15" s="1"/>
  <c r="O15"/>
  <c r="Q350" i="217"/>
  <c r="Q882" s="1"/>
  <c r="Q2001" s="1"/>
  <c r="P15" i="221"/>
  <c r="O32"/>
  <c r="O131" s="1"/>
  <c r="O2166" s="1"/>
  <c r="H258"/>
  <c r="H1791" s="1"/>
  <c r="X14"/>
  <c r="Q29" i="217"/>
  <c r="Q128" s="1"/>
  <c r="Q13"/>
  <c r="R13"/>
  <c r="U13"/>
  <c r="V13"/>
  <c r="AA29"/>
  <c r="AA128" s="1"/>
  <c r="U30" i="221"/>
  <c r="U129" s="1"/>
  <c r="U397" s="1"/>
  <c r="Y30"/>
  <c r="Y129" s="1"/>
  <c r="Y397" s="1"/>
  <c r="T30"/>
  <c r="T129" s="1"/>
  <c r="T303" s="1"/>
  <c r="X30"/>
  <c r="X129" s="1"/>
  <c r="X209" s="1"/>
  <c r="Q164"/>
  <c r="Q2166"/>
  <c r="Q258"/>
  <c r="Q352"/>
  <c r="Q1912" s="1"/>
  <c r="Q446"/>
  <c r="Q1851" s="1"/>
  <c r="Q211"/>
  <c r="Q1776" s="1"/>
  <c r="M32"/>
  <c r="M131" s="1"/>
  <c r="M446" s="1"/>
  <c r="L32"/>
  <c r="L131" s="1"/>
  <c r="L352" s="1"/>
  <c r="Q397" i="217"/>
  <c r="Q1834" s="1"/>
  <c r="H29"/>
  <c r="H128" s="1"/>
  <c r="P13"/>
  <c r="T13"/>
  <c r="O13"/>
  <c r="Q350" i="221"/>
  <c r="Q2164"/>
  <c r="Q162"/>
  <c r="Q33" i="217"/>
  <c r="Q132" s="1"/>
  <c r="R17"/>
  <c r="U17"/>
  <c r="Q17"/>
  <c r="H31"/>
  <c r="H130" s="1"/>
  <c r="O15"/>
  <c r="T15"/>
  <c r="P15"/>
  <c r="AA32"/>
  <c r="AA131" s="1"/>
  <c r="V16"/>
  <c r="Y16" s="1"/>
  <c r="R15"/>
  <c r="U15"/>
  <c r="Q31"/>
  <c r="Q130" s="1"/>
  <c r="Q15"/>
  <c r="AA1804" i="221"/>
  <c r="AA1788"/>
  <c r="AA869"/>
  <c r="AA1988" s="1"/>
  <c r="AA839"/>
  <c r="AA1958" s="1"/>
  <c r="AA1807"/>
  <c r="AA1820"/>
  <c r="AA1867"/>
  <c r="AA1806"/>
  <c r="AA867"/>
  <c r="AA1986" s="1"/>
  <c r="AA1879"/>
  <c r="AA870"/>
  <c r="AA1989" s="1"/>
  <c r="AA899"/>
  <c r="AA2018" s="1"/>
  <c r="AA883"/>
  <c r="AA2002" s="1"/>
  <c r="AA1821"/>
  <c r="AA1924"/>
  <c r="AA884"/>
  <c r="AA2003" s="1"/>
  <c r="AA1927"/>
  <c r="AA914"/>
  <c r="AA2033" s="1"/>
  <c r="AA1909"/>
  <c r="AA1864"/>
  <c r="AA1865"/>
  <c r="AA1896"/>
  <c r="AA1880"/>
  <c r="Q912"/>
  <c r="Q2031" s="1"/>
  <c r="AA837"/>
  <c r="AA1956" s="1"/>
  <c r="AA885"/>
  <c r="AA2004" s="1"/>
  <c r="AA1789"/>
  <c r="Q1849"/>
  <c r="AA1942"/>
  <c r="AA915"/>
  <c r="AA2034" s="1"/>
  <c r="AA1805"/>
  <c r="AA836"/>
  <c r="AA1955" s="1"/>
  <c r="AA881"/>
  <c r="AA2000" s="1"/>
  <c r="AA1822"/>
  <c r="Q1836"/>
  <c r="Q899"/>
  <c r="Q2018" s="1"/>
  <c r="AA1792"/>
  <c r="AA855"/>
  <c r="AA1974" s="1"/>
  <c r="AA1894"/>
  <c r="AA1803"/>
  <c r="AA1882"/>
  <c r="AA854"/>
  <c r="AA1973" s="1"/>
  <c r="AA1819"/>
  <c r="AA882"/>
  <c r="AA2001" s="1"/>
  <c r="Q1880" i="217"/>
  <c r="Q852"/>
  <c r="Q1971" s="1"/>
  <c r="AA900" i="221"/>
  <c r="AA2019" s="1"/>
  <c r="AA1928"/>
  <c r="AA1834"/>
  <c r="AA1925"/>
  <c r="AA898"/>
  <c r="AA2017" s="1"/>
  <c r="AA1852"/>
  <c r="AA1833"/>
  <c r="AA1837"/>
  <c r="AA897"/>
  <c r="AA2016" s="1"/>
  <c r="AA1835"/>
  <c r="AA1881"/>
  <c r="AA853"/>
  <c r="AA1972" s="1"/>
  <c r="I29"/>
  <c r="I128" s="1"/>
  <c r="K29"/>
  <c r="K128" s="1"/>
  <c r="M29"/>
  <c r="M128" s="1"/>
  <c r="O29"/>
  <c r="O128" s="1"/>
  <c r="J29"/>
  <c r="J128" s="1"/>
  <c r="L29"/>
  <c r="L128" s="1"/>
  <c r="N29"/>
  <c r="N128" s="1"/>
  <c r="P29"/>
  <c r="P128" s="1"/>
  <c r="H444"/>
  <c r="H256"/>
  <c r="H397"/>
  <c r="H209"/>
  <c r="H350"/>
  <c r="H303"/>
  <c r="H2164"/>
  <c r="H162"/>
  <c r="AA1849"/>
  <c r="AA1940"/>
  <c r="AA912"/>
  <c r="AA2031" s="1"/>
  <c r="H396"/>
  <c r="H208"/>
  <c r="H349"/>
  <c r="H302"/>
  <c r="H255"/>
  <c r="H443"/>
  <c r="H2163"/>
  <c r="H161"/>
  <c r="K33"/>
  <c r="K132" s="1"/>
  <c r="M33"/>
  <c r="M132" s="1"/>
  <c r="O33"/>
  <c r="O132" s="1"/>
  <c r="J33"/>
  <c r="J132" s="1"/>
  <c r="L33"/>
  <c r="L132" s="1"/>
  <c r="N33"/>
  <c r="N132" s="1"/>
  <c r="P33"/>
  <c r="P132" s="1"/>
  <c r="I33"/>
  <c r="I132" s="1"/>
  <c r="AA304" i="217"/>
  <c r="AA351"/>
  <c r="AA445"/>
  <c r="AA257"/>
  <c r="AA2165"/>
  <c r="AA210"/>
  <c r="AA163"/>
  <c r="AA398"/>
  <c r="J30" i="221"/>
  <c r="J129" s="1"/>
  <c r="L30"/>
  <c r="L129" s="1"/>
  <c r="N30"/>
  <c r="N129" s="1"/>
  <c r="P30"/>
  <c r="P129" s="1"/>
  <c r="K30"/>
  <c r="K129" s="1"/>
  <c r="M30"/>
  <c r="M129" s="1"/>
  <c r="O30"/>
  <c r="O129" s="1"/>
  <c r="T352"/>
  <c r="T399"/>
  <c r="T211"/>
  <c r="T305"/>
  <c r="T446"/>
  <c r="T258"/>
  <c r="T164"/>
  <c r="T2166"/>
  <c r="H1789" i="217"/>
  <c r="I30" i="221"/>
  <c r="I129" s="1"/>
  <c r="H400"/>
  <c r="H212"/>
  <c r="H353"/>
  <c r="H306"/>
  <c r="H447"/>
  <c r="H259"/>
  <c r="H2167"/>
  <c r="H165"/>
  <c r="H914"/>
  <c r="H2033" s="1"/>
  <c r="H1942"/>
  <c r="H1851"/>
  <c r="H867" i="217" l="1"/>
  <c r="H1986" s="1"/>
  <c r="M30"/>
  <c r="M129" s="1"/>
  <c r="M2164" s="1"/>
  <c r="H1895"/>
  <c r="H1849"/>
  <c r="Y33" i="221"/>
  <c r="Y132" s="1"/>
  <c r="Y306" s="1"/>
  <c r="N30" i="217"/>
  <c r="N129" s="1"/>
  <c r="N2164" s="1"/>
  <c r="O30"/>
  <c r="O129" s="1"/>
  <c r="O444" s="1"/>
  <c r="O1940" s="1"/>
  <c r="K30"/>
  <c r="K129" s="1"/>
  <c r="K209" s="1"/>
  <c r="K1774" s="1"/>
  <c r="H1940"/>
  <c r="J30"/>
  <c r="J129" s="1"/>
  <c r="J350" s="1"/>
  <c r="J1819" s="1"/>
  <c r="I30"/>
  <c r="I129" s="1"/>
  <c r="I350" s="1"/>
  <c r="I1819" s="1"/>
  <c r="H837"/>
  <c r="H1956" s="1"/>
  <c r="H1774"/>
  <c r="H1880"/>
  <c r="H897"/>
  <c r="H2016" s="1"/>
  <c r="H1925"/>
  <c r="L30"/>
  <c r="L129" s="1"/>
  <c r="L444" s="1"/>
  <c r="P30"/>
  <c r="P129" s="1"/>
  <c r="P209" s="1"/>
  <c r="H1910"/>
  <c r="H882"/>
  <c r="H2001" s="1"/>
  <c r="X2166" i="221"/>
  <c r="V399"/>
  <c r="V899" s="1"/>
  <c r="V2018" s="1"/>
  <c r="AA1925" i="217"/>
  <c r="V446" i="221"/>
  <c r="V914" s="1"/>
  <c r="V2033" s="1"/>
  <c r="S446"/>
  <c r="S914" s="1"/>
  <c r="S2033" s="1"/>
  <c r="AA897" i="217"/>
  <c r="AA2016" s="1"/>
  <c r="U399" i="221"/>
  <c r="V164"/>
  <c r="V211"/>
  <c r="V1776" s="1"/>
  <c r="H900" i="217"/>
  <c r="H2019" s="1"/>
  <c r="V2166" i="221"/>
  <c r="V305"/>
  <c r="V869" s="1"/>
  <c r="V1988" s="1"/>
  <c r="V258"/>
  <c r="V1791" s="1"/>
  <c r="AA852" i="217"/>
  <c r="AA1971" s="1"/>
  <c r="H1928"/>
  <c r="AA1880"/>
  <c r="H259"/>
  <c r="H855" s="1"/>
  <c r="H1974" s="1"/>
  <c r="N33"/>
  <c r="N132" s="1"/>
  <c r="N165" s="1"/>
  <c r="Y17"/>
  <c r="Z29" i="221"/>
  <c r="Z128" s="1"/>
  <c r="Z396" s="1"/>
  <c r="M33" i="217"/>
  <c r="M132" s="1"/>
  <c r="M165" s="1"/>
  <c r="H165"/>
  <c r="H447"/>
  <c r="H1943" s="1"/>
  <c r="S33" i="221"/>
  <c r="S132" s="1"/>
  <c r="S306" s="1"/>
  <c r="X350"/>
  <c r="X1819" s="1"/>
  <c r="H2167" i="217"/>
  <c r="O209"/>
  <c r="O1774" s="1"/>
  <c r="H353"/>
  <c r="H1913" s="1"/>
  <c r="H306"/>
  <c r="H870" s="1"/>
  <c r="H1989" s="1"/>
  <c r="R33" i="221"/>
  <c r="R132" s="1"/>
  <c r="R259" s="1"/>
  <c r="H212" i="217"/>
  <c r="H840" s="1"/>
  <c r="H1959" s="1"/>
  <c r="U258" i="221"/>
  <c r="U1791" s="1"/>
  <c r="Q304"/>
  <c r="Q868" s="1"/>
  <c r="Q1987" s="1"/>
  <c r="X211"/>
  <c r="X839" s="1"/>
  <c r="X1958" s="1"/>
  <c r="S209"/>
  <c r="S1774" s="1"/>
  <c r="S258"/>
  <c r="S854" s="1"/>
  <c r="S1973" s="1"/>
  <c r="I33" i="217"/>
  <c r="I132" s="1"/>
  <c r="I2167" s="1"/>
  <c r="Z162" i="221"/>
  <c r="Q396"/>
  <c r="Q1924" s="1"/>
  <c r="U446"/>
  <c r="U1942" s="1"/>
  <c r="Q163"/>
  <c r="X305"/>
  <c r="X1897" s="1"/>
  <c r="S162"/>
  <c r="S352"/>
  <c r="S1821" s="1"/>
  <c r="O33" i="217"/>
  <c r="O132" s="1"/>
  <c r="J33"/>
  <c r="J132" s="1"/>
  <c r="J306" s="1"/>
  <c r="P33"/>
  <c r="P132" s="1"/>
  <c r="P2167" s="1"/>
  <c r="U352" i="221"/>
  <c r="U1821" s="1"/>
  <c r="X164"/>
  <c r="S399"/>
  <c r="S1836" s="1"/>
  <c r="K33" i="217"/>
  <c r="K132" s="1"/>
  <c r="K353" s="1"/>
  <c r="V303" i="221"/>
  <c r="V867" s="1"/>
  <c r="V1986" s="1"/>
  <c r="V162"/>
  <c r="Q869"/>
  <c r="Q1988" s="1"/>
  <c r="U209"/>
  <c r="U837" s="1"/>
  <c r="U1956" s="1"/>
  <c r="Z2166"/>
  <c r="AA1819" i="217"/>
  <c r="U32"/>
  <c r="U131" s="1"/>
  <c r="U305" s="1"/>
  <c r="Q164"/>
  <c r="U31" i="221"/>
  <c r="U130" s="1"/>
  <c r="U210" s="1"/>
  <c r="Q258" i="217"/>
  <c r="Q1791" s="1"/>
  <c r="Q1897" i="221"/>
  <c r="R303"/>
  <c r="R1895" s="1"/>
  <c r="Z211"/>
  <c r="Z1776" s="1"/>
  <c r="Y15" i="217"/>
  <c r="Q443" i="221"/>
  <c r="Q1848" s="1"/>
  <c r="Q349"/>
  <c r="Q881" s="1"/>
  <c r="Q2000" s="1"/>
  <c r="U2166"/>
  <c r="U305"/>
  <c r="U1897" s="1"/>
  <c r="X446"/>
  <c r="X1851" s="1"/>
  <c r="X399"/>
  <c r="X899" s="1"/>
  <c r="X2018" s="1"/>
  <c r="W33"/>
  <c r="W132" s="1"/>
  <c r="W353" s="1"/>
  <c r="S2166"/>
  <c r="S305"/>
  <c r="S869" s="1"/>
  <c r="S1988" s="1"/>
  <c r="U30" i="217"/>
  <c r="U129" s="1"/>
  <c r="U350" s="1"/>
  <c r="U1910" s="1"/>
  <c r="AA882"/>
  <c r="AA2001" s="1"/>
  <c r="AA1774"/>
  <c r="Q255" i="221"/>
  <c r="Q1788" s="1"/>
  <c r="U164"/>
  <c r="X258"/>
  <c r="X1882" s="1"/>
  <c r="U33"/>
  <c r="U132" s="1"/>
  <c r="R2166"/>
  <c r="S164"/>
  <c r="AA1940" i="217"/>
  <c r="T29" i="221"/>
  <c r="T128" s="1"/>
  <c r="T349" s="1"/>
  <c r="Q161"/>
  <c r="Q208"/>
  <c r="Q1864" s="1"/>
  <c r="M258"/>
  <c r="M1791" s="1"/>
  <c r="W2166"/>
  <c r="AA912" i="217"/>
  <c r="AA2031" s="1"/>
  <c r="Q2163" i="221"/>
  <c r="J164"/>
  <c r="Y164"/>
  <c r="R352"/>
  <c r="R1912" s="1"/>
  <c r="H1927"/>
  <c r="AA1865" i="217"/>
  <c r="V30"/>
  <c r="V129" s="1"/>
  <c r="V444" s="1"/>
  <c r="V912" s="1"/>
  <c r="V2031" s="1"/>
  <c r="Z31" i="221"/>
  <c r="Z130" s="1"/>
  <c r="Z398" s="1"/>
  <c r="W32" i="217"/>
  <c r="W131" s="1"/>
  <c r="W305" s="1"/>
  <c r="R2164" i="221"/>
  <c r="Q165"/>
  <c r="Q211" i="217"/>
  <c r="Q1867" s="1"/>
  <c r="Q351" i="221"/>
  <c r="Q1911" s="1"/>
  <c r="S2164"/>
  <c r="Z258"/>
  <c r="Z854" s="1"/>
  <c r="Z1973" s="1"/>
  <c r="S32" i="217"/>
  <c r="S131" s="1"/>
  <c r="S305" s="1"/>
  <c r="Q2166"/>
  <c r="Q352"/>
  <c r="Q1821" s="1"/>
  <c r="Q445" i="221"/>
  <c r="Q1850" s="1"/>
  <c r="Q398"/>
  <c r="Q898" s="1"/>
  <c r="Q2017" s="1"/>
  <c r="S444"/>
  <c r="S1849" s="1"/>
  <c r="S350"/>
  <c r="S882" s="1"/>
  <c r="S2001" s="1"/>
  <c r="L211"/>
  <c r="L1776" s="1"/>
  <c r="Z446"/>
  <c r="Z1942" s="1"/>
  <c r="Z352"/>
  <c r="Z1821" s="1"/>
  <c r="X2164"/>
  <c r="Q852"/>
  <c r="Q1971" s="1"/>
  <c r="AA867" i="217"/>
  <c r="AA1986" s="1"/>
  <c r="AA1804"/>
  <c r="T31" i="221"/>
  <c r="T130" s="1"/>
  <c r="T304" s="1"/>
  <c r="Q305" i="217"/>
  <c r="Q869" s="1"/>
  <c r="Q1988" s="1"/>
  <c r="Q257" i="221"/>
  <c r="Q1881" s="1"/>
  <c r="S303"/>
  <c r="S867" s="1"/>
  <c r="S1986" s="1"/>
  <c r="Z164"/>
  <c r="K2166"/>
  <c r="Q399" i="217"/>
  <c r="Q1836" s="1"/>
  <c r="Q2165" i="221"/>
  <c r="S256"/>
  <c r="S852" s="1"/>
  <c r="S1971" s="1"/>
  <c r="V29"/>
  <c r="V128" s="1"/>
  <c r="V396" s="1"/>
  <c r="Z305"/>
  <c r="Z869" s="1"/>
  <c r="Z1988" s="1"/>
  <c r="R30" i="217"/>
  <c r="R129" s="1"/>
  <c r="R256" s="1"/>
  <c r="R852" s="1"/>
  <c r="R1971" s="1"/>
  <c r="Y211" i="221"/>
  <c r="Y1776" s="1"/>
  <c r="Y209"/>
  <c r="Y1865" s="1"/>
  <c r="P352"/>
  <c r="P884" s="1"/>
  <c r="P2003" s="1"/>
  <c r="R258"/>
  <c r="R854" s="1"/>
  <c r="R1973" s="1"/>
  <c r="H899"/>
  <c r="H2018" s="1"/>
  <c r="P446"/>
  <c r="P914" s="1"/>
  <c r="P2033" s="1"/>
  <c r="R305"/>
  <c r="R869" s="1"/>
  <c r="R1988" s="1"/>
  <c r="Z30" i="217"/>
  <c r="Z129" s="1"/>
  <c r="Z444" s="1"/>
  <c r="Z1940" s="1"/>
  <c r="X32"/>
  <c r="X131" s="1"/>
  <c r="X258" s="1"/>
  <c r="T32"/>
  <c r="T131" s="1"/>
  <c r="T258" s="1"/>
  <c r="K399" i="221"/>
  <c r="K1836" s="1"/>
  <c r="T162"/>
  <c r="N446"/>
  <c r="N914" s="1"/>
  <c r="N2033" s="1"/>
  <c r="Z32" i="217"/>
  <c r="Z131" s="1"/>
  <c r="Z305" s="1"/>
  <c r="V32"/>
  <c r="V131" s="1"/>
  <c r="V305" s="1"/>
  <c r="R32"/>
  <c r="R131" s="1"/>
  <c r="R258" s="1"/>
  <c r="Y31" i="221"/>
  <c r="Y130" s="1"/>
  <c r="Y304" s="1"/>
  <c r="I444" i="217"/>
  <c r="I1940" s="1"/>
  <c r="Q306" i="221"/>
  <c r="Q1807" s="1"/>
  <c r="K305"/>
  <c r="K869" s="1"/>
  <c r="K1988" s="1"/>
  <c r="H1867"/>
  <c r="R446"/>
  <c r="R914" s="1"/>
  <c r="R2033" s="1"/>
  <c r="R211"/>
  <c r="R839" s="1"/>
  <c r="R1958" s="1"/>
  <c r="X256"/>
  <c r="X852" s="1"/>
  <c r="X1971" s="1"/>
  <c r="W305"/>
  <c r="W869" s="1"/>
  <c r="W1988" s="1"/>
  <c r="Q1895"/>
  <c r="I209" i="217"/>
  <c r="I837" s="1"/>
  <c r="I1956" s="1"/>
  <c r="Q2167" i="221"/>
  <c r="Y32" i="217"/>
  <c r="Y131" s="1"/>
  <c r="Y258" s="1"/>
  <c r="V31" i="221"/>
  <c r="V130" s="1"/>
  <c r="V351" s="1"/>
  <c r="I162" i="217"/>
  <c r="Q212" i="221"/>
  <c r="Q1868" s="1"/>
  <c r="K258"/>
  <c r="K1882" s="1"/>
  <c r="H839"/>
  <c r="H1958" s="1"/>
  <c r="R164"/>
  <c r="X303"/>
  <c r="X1804" s="1"/>
  <c r="N164"/>
  <c r="Q897" i="217"/>
  <c r="Q2016" s="1"/>
  <c r="Q1804" i="221"/>
  <c r="Q1925"/>
  <c r="Y446"/>
  <c r="Y1851" s="1"/>
  <c r="Y399"/>
  <c r="Y1836" s="1"/>
  <c r="W2164"/>
  <c r="W164"/>
  <c r="W211"/>
  <c r="W839" s="1"/>
  <c r="W1958" s="1"/>
  <c r="Q1774"/>
  <c r="R31"/>
  <c r="R130" s="1"/>
  <c r="R445" s="1"/>
  <c r="Y2166"/>
  <c r="Y305"/>
  <c r="Y1806" s="1"/>
  <c r="W446"/>
  <c r="W914" s="1"/>
  <c r="W2033" s="1"/>
  <c r="W352"/>
  <c r="W884" s="1"/>
  <c r="W2003" s="1"/>
  <c r="Q837"/>
  <c r="Q1956" s="1"/>
  <c r="I31"/>
  <c r="I130" s="1"/>
  <c r="I257" s="1"/>
  <c r="W31"/>
  <c r="W130" s="1"/>
  <c r="W210" s="1"/>
  <c r="S31"/>
  <c r="S130" s="1"/>
  <c r="S351" s="1"/>
  <c r="X31"/>
  <c r="X130" s="1"/>
  <c r="X398" s="1"/>
  <c r="Y258"/>
  <c r="Y854" s="1"/>
  <c r="Y1973" s="1"/>
  <c r="W303"/>
  <c r="W1804" s="1"/>
  <c r="W258"/>
  <c r="W1882" s="1"/>
  <c r="H1806"/>
  <c r="W350"/>
  <c r="W1910" s="1"/>
  <c r="Z33"/>
  <c r="Z132" s="1"/>
  <c r="Z353" s="1"/>
  <c r="V33"/>
  <c r="V132" s="1"/>
  <c r="V353" s="1"/>
  <c r="N2166"/>
  <c r="O258"/>
  <c r="O854" s="1"/>
  <c r="O1973" s="1"/>
  <c r="T30" i="217"/>
  <c r="T129" s="1"/>
  <c r="T2164" s="1"/>
  <c r="Y30"/>
  <c r="Y129" s="1"/>
  <c r="Y397" s="1"/>
  <c r="Y897" s="1"/>
  <c r="Y2016" s="1"/>
  <c r="Z209" i="221"/>
  <c r="Z1774" s="1"/>
  <c r="J258"/>
  <c r="J1882" s="1"/>
  <c r="U162"/>
  <c r="W444"/>
  <c r="W912" s="1"/>
  <c r="W2031" s="1"/>
  <c r="X33"/>
  <c r="X132" s="1"/>
  <c r="X400" s="1"/>
  <c r="L164"/>
  <c r="N258"/>
  <c r="N1791" s="1"/>
  <c r="Q1789"/>
  <c r="Q1834"/>
  <c r="S30" i="217"/>
  <c r="S129" s="1"/>
  <c r="S444" s="1"/>
  <c r="O303"/>
  <c r="W30"/>
  <c r="W129" s="1"/>
  <c r="X30"/>
  <c r="X129" s="1"/>
  <c r="Y303" i="221"/>
  <c r="Y1895" s="1"/>
  <c r="R209"/>
  <c r="R1774" s="1"/>
  <c r="V209"/>
  <c r="V1865" s="1"/>
  <c r="Y2164"/>
  <c r="I258"/>
  <c r="I854" s="1"/>
  <c r="I1973" s="1"/>
  <c r="P211"/>
  <c r="P839" s="1"/>
  <c r="P1958" s="1"/>
  <c r="W162"/>
  <c r="W209"/>
  <c r="W1774" s="1"/>
  <c r="Y29"/>
  <c r="Y128" s="1"/>
  <c r="Y349" s="1"/>
  <c r="U29"/>
  <c r="U128" s="1"/>
  <c r="U396" s="1"/>
  <c r="M399"/>
  <c r="M899" s="1"/>
  <c r="M2018" s="1"/>
  <c r="N352"/>
  <c r="N1912" s="1"/>
  <c r="N211"/>
  <c r="N1867" s="1"/>
  <c r="H2166" i="217"/>
  <c r="H258"/>
  <c r="H164"/>
  <c r="H305"/>
  <c r="H211"/>
  <c r="H399"/>
  <c r="H446"/>
  <c r="H352"/>
  <c r="Y14"/>
  <c r="X14"/>
  <c r="N32"/>
  <c r="N131" s="1"/>
  <c r="O32"/>
  <c r="O131" s="1"/>
  <c r="I32"/>
  <c r="I131" s="1"/>
  <c r="K32"/>
  <c r="K131" s="1"/>
  <c r="J32"/>
  <c r="J131" s="1"/>
  <c r="P32"/>
  <c r="P131" s="1"/>
  <c r="L32"/>
  <c r="L131" s="1"/>
  <c r="M32"/>
  <c r="M131" s="1"/>
  <c r="R29" i="221"/>
  <c r="R128" s="1"/>
  <c r="R302" s="1"/>
  <c r="W29"/>
  <c r="W128" s="1"/>
  <c r="W349" s="1"/>
  <c r="S29"/>
  <c r="S128" s="1"/>
  <c r="S302" s="1"/>
  <c r="M305"/>
  <c r="M1806" s="1"/>
  <c r="R162"/>
  <c r="V2164"/>
  <c r="Y162"/>
  <c r="P2166"/>
  <c r="W256"/>
  <c r="W852" s="1"/>
  <c r="W1971" s="1"/>
  <c r="X29"/>
  <c r="X128" s="1"/>
  <c r="X302" s="1"/>
  <c r="M2166"/>
  <c r="H1821"/>
  <c r="N305"/>
  <c r="N869" s="1"/>
  <c r="N1988" s="1"/>
  <c r="AA447" i="217"/>
  <c r="AA2167"/>
  <c r="AA212"/>
  <c r="AA306"/>
  <c r="AA165"/>
  <c r="AA259"/>
  <c r="AA400"/>
  <c r="AA353"/>
  <c r="Z303" i="221"/>
  <c r="Z1895" s="1"/>
  <c r="J399"/>
  <c r="J1836" s="1"/>
  <c r="U2164"/>
  <c r="R444"/>
  <c r="R912" s="1"/>
  <c r="R2031" s="1"/>
  <c r="R350"/>
  <c r="R1910" s="1"/>
  <c r="V256"/>
  <c r="V1789" s="1"/>
  <c r="V350"/>
  <c r="V1910" s="1"/>
  <c r="Z444"/>
  <c r="Z1849" s="1"/>
  <c r="Z350"/>
  <c r="Z882" s="1"/>
  <c r="Z2001" s="1"/>
  <c r="J352"/>
  <c r="J1912" s="1"/>
  <c r="J211"/>
  <c r="J1867" s="1"/>
  <c r="K352"/>
  <c r="K1821" s="1"/>
  <c r="K211"/>
  <c r="K1867" s="1"/>
  <c r="U256"/>
  <c r="U1880" s="1"/>
  <c r="U350"/>
  <c r="U1819" s="1"/>
  <c r="Y256"/>
  <c r="Y852" s="1"/>
  <c r="Y1971" s="1"/>
  <c r="Y350"/>
  <c r="Y882" s="1"/>
  <c r="Y2001" s="1"/>
  <c r="H1882"/>
  <c r="L446"/>
  <c r="L914" s="1"/>
  <c r="L2033" s="1"/>
  <c r="M352"/>
  <c r="M1821" s="1"/>
  <c r="M211"/>
  <c r="M1776" s="1"/>
  <c r="X13" i="217"/>
  <c r="Z2164" i="221"/>
  <c r="J305"/>
  <c r="J1806" s="1"/>
  <c r="AC129"/>
  <c r="U303"/>
  <c r="U1804" s="1"/>
  <c r="H854"/>
  <c r="H1973" s="1"/>
  <c r="H1912"/>
  <c r="R256"/>
  <c r="R1880" s="1"/>
  <c r="V444"/>
  <c r="V1849" s="1"/>
  <c r="Z256"/>
  <c r="Z852" s="1"/>
  <c r="Z1971" s="1"/>
  <c r="J2166"/>
  <c r="K164"/>
  <c r="U444"/>
  <c r="U912" s="1"/>
  <c r="U2031" s="1"/>
  <c r="Y444"/>
  <c r="Y912" s="1"/>
  <c r="Y2031" s="1"/>
  <c r="M164"/>
  <c r="X17" i="217"/>
  <c r="Q1895"/>
  <c r="Q914" i="221"/>
  <c r="Q2033" s="1"/>
  <c r="Q1804" i="217"/>
  <c r="Q1867" i="221"/>
  <c r="Q839"/>
  <c r="Q1958" s="1"/>
  <c r="Q1942"/>
  <c r="Q1774" i="217"/>
  <c r="Q1821" i="221"/>
  <c r="Q1925" i="217"/>
  <c r="Q854" i="221"/>
  <c r="Q1973" s="1"/>
  <c r="Q1882"/>
  <c r="Q255" i="217"/>
  <c r="Q161"/>
  <c r="Q443"/>
  <c r="Q2163"/>
  <c r="Q396"/>
  <c r="Q349"/>
  <c r="Q302"/>
  <c r="Q208"/>
  <c r="M31" i="221"/>
  <c r="M130" s="1"/>
  <c r="M445" s="1"/>
  <c r="N31"/>
  <c r="N130" s="1"/>
  <c r="N445" s="1"/>
  <c r="K31"/>
  <c r="K130" s="1"/>
  <c r="K445" s="1"/>
  <c r="L31"/>
  <c r="L130" s="1"/>
  <c r="L304" s="1"/>
  <c r="Y17"/>
  <c r="X17"/>
  <c r="Q912" i="217"/>
  <c r="Q2031" s="1"/>
  <c r="Q1849"/>
  <c r="S31"/>
  <c r="S130" s="1"/>
  <c r="U31"/>
  <c r="U130" s="1"/>
  <c r="W31"/>
  <c r="W130" s="1"/>
  <c r="Y31"/>
  <c r="Y130" s="1"/>
  <c r="V31"/>
  <c r="V130" s="1"/>
  <c r="Z31"/>
  <c r="Z130" s="1"/>
  <c r="R31"/>
  <c r="R130" s="1"/>
  <c r="T31"/>
  <c r="T130" s="1"/>
  <c r="X31"/>
  <c r="X130" s="1"/>
  <c r="T350" i="221"/>
  <c r="T1910" s="1"/>
  <c r="O164"/>
  <c r="J31"/>
  <c r="J130" s="1"/>
  <c r="J445" s="1"/>
  <c r="T209"/>
  <c r="T1774" s="1"/>
  <c r="T2164"/>
  <c r="T397"/>
  <c r="T1925" s="1"/>
  <c r="T256"/>
  <c r="T1880" s="1"/>
  <c r="O211"/>
  <c r="O352"/>
  <c r="O1912" s="1"/>
  <c r="O399"/>
  <c r="O899" s="1"/>
  <c r="O2018" s="1"/>
  <c r="O305"/>
  <c r="O869" s="1"/>
  <c r="O1988" s="1"/>
  <c r="Q1819" i="217"/>
  <c r="Q1910"/>
  <c r="I305" i="221"/>
  <c r="I1897" s="1"/>
  <c r="I446"/>
  <c r="I1851" s="1"/>
  <c r="AC131"/>
  <c r="I211"/>
  <c r="I1867" s="1"/>
  <c r="I164"/>
  <c r="L353" i="217"/>
  <c r="L2167"/>
  <c r="L165"/>
  <c r="L306"/>
  <c r="L259"/>
  <c r="L447"/>
  <c r="L212"/>
  <c r="L400"/>
  <c r="I31"/>
  <c r="I130" s="1"/>
  <c r="K31"/>
  <c r="K130" s="1"/>
  <c r="N31"/>
  <c r="N130" s="1"/>
  <c r="O31"/>
  <c r="O130" s="1"/>
  <c r="M31"/>
  <c r="M130" s="1"/>
  <c r="J31"/>
  <c r="J130" s="1"/>
  <c r="L31"/>
  <c r="L130" s="1"/>
  <c r="P31"/>
  <c r="P130" s="1"/>
  <c r="I29"/>
  <c r="I128" s="1"/>
  <c r="K29"/>
  <c r="K128" s="1"/>
  <c r="N29"/>
  <c r="N128" s="1"/>
  <c r="O29"/>
  <c r="O128" s="1"/>
  <c r="M29"/>
  <c r="M128" s="1"/>
  <c r="P29"/>
  <c r="P128" s="1"/>
  <c r="J29"/>
  <c r="J128" s="1"/>
  <c r="L29"/>
  <c r="L128" s="1"/>
  <c r="L399" i="221"/>
  <c r="L1927" s="1"/>
  <c r="L305"/>
  <c r="L869" s="1"/>
  <c r="L1988" s="1"/>
  <c r="L258"/>
  <c r="L1882" s="1"/>
  <c r="L2166"/>
  <c r="H1897"/>
  <c r="I2166"/>
  <c r="O31"/>
  <c r="O130" s="1"/>
  <c r="O210" s="1"/>
  <c r="I399"/>
  <c r="I899" s="1"/>
  <c r="I2018" s="1"/>
  <c r="P31"/>
  <c r="P130" s="1"/>
  <c r="P210" s="1"/>
  <c r="T444"/>
  <c r="T912" s="1"/>
  <c r="T2031" s="1"/>
  <c r="O446"/>
  <c r="O1851" s="1"/>
  <c r="Q1791"/>
  <c r="H257" i="217"/>
  <c r="H163"/>
  <c r="H210"/>
  <c r="H398"/>
  <c r="H445"/>
  <c r="H304"/>
  <c r="H2165"/>
  <c r="H351"/>
  <c r="Q165"/>
  <c r="Q353"/>
  <c r="Q2167"/>
  <c r="Q306"/>
  <c r="Q447"/>
  <c r="Q259"/>
  <c r="Q212"/>
  <c r="Q400"/>
  <c r="Q1910" i="221"/>
  <c r="Q1819"/>
  <c r="Q882"/>
  <c r="Q2001" s="1"/>
  <c r="AA302" i="217"/>
  <c r="AA2163"/>
  <c r="AA161"/>
  <c r="AA396"/>
  <c r="AA349"/>
  <c r="AA255"/>
  <c r="AA443"/>
  <c r="AA208"/>
  <c r="Q2165"/>
  <c r="Q351"/>
  <c r="Q163"/>
  <c r="Q304"/>
  <c r="Q257"/>
  <c r="Q445"/>
  <c r="Q210"/>
  <c r="Q398"/>
  <c r="AA164"/>
  <c r="AA258"/>
  <c r="AA2166"/>
  <c r="AA446"/>
  <c r="AA352"/>
  <c r="AA305"/>
  <c r="AA211"/>
  <c r="AA399"/>
  <c r="R33"/>
  <c r="R132" s="1"/>
  <c r="V33"/>
  <c r="V132" s="1"/>
  <c r="Z33"/>
  <c r="Z132" s="1"/>
  <c r="S33"/>
  <c r="S132" s="1"/>
  <c r="W33"/>
  <c r="W132" s="1"/>
  <c r="T33"/>
  <c r="T132" s="1"/>
  <c r="X33"/>
  <c r="X132" s="1"/>
  <c r="U33"/>
  <c r="U132" s="1"/>
  <c r="Y33"/>
  <c r="Y132" s="1"/>
  <c r="R29"/>
  <c r="R128" s="1"/>
  <c r="T29"/>
  <c r="T128" s="1"/>
  <c r="V29"/>
  <c r="V128" s="1"/>
  <c r="X29"/>
  <c r="X128" s="1"/>
  <c r="Z29"/>
  <c r="Z128" s="1"/>
  <c r="S29"/>
  <c r="S128" s="1"/>
  <c r="W29"/>
  <c r="W128" s="1"/>
  <c r="U29"/>
  <c r="U128" s="1"/>
  <c r="Y29"/>
  <c r="Y128" s="1"/>
  <c r="H163" i="221"/>
  <c r="H2165"/>
  <c r="H257"/>
  <c r="H445"/>
  <c r="H351"/>
  <c r="H304"/>
  <c r="H210"/>
  <c r="H398"/>
  <c r="Q259"/>
  <c r="Q1883" s="1"/>
  <c r="Q353"/>
  <c r="P164"/>
  <c r="P258"/>
  <c r="P1791" s="1"/>
  <c r="Q837" i="217"/>
  <c r="Q1956" s="1"/>
  <c r="X444" i="221"/>
  <c r="X912" s="1"/>
  <c r="X2031" s="1"/>
  <c r="X397"/>
  <c r="X1925" s="1"/>
  <c r="Q884"/>
  <c r="Q2003" s="1"/>
  <c r="H2163" i="217"/>
  <c r="H161"/>
  <c r="H255"/>
  <c r="H443"/>
  <c r="H302"/>
  <c r="H349"/>
  <c r="H396"/>
  <c r="H208"/>
  <c r="Q447" i="221"/>
  <c r="Q1943" s="1"/>
  <c r="P305"/>
  <c r="P869" s="1"/>
  <c r="P1988" s="1"/>
  <c r="X162"/>
  <c r="X15" i="217"/>
  <c r="Y13"/>
  <c r="AA2124" i="221"/>
  <c r="AA2047"/>
  <c r="AA2152"/>
  <c r="AA2075"/>
  <c r="AA2137"/>
  <c r="AA2072"/>
  <c r="AA2076"/>
  <c r="AA2061"/>
  <c r="AA2149"/>
  <c r="AA2044"/>
  <c r="AA2125"/>
  <c r="AA2153"/>
  <c r="AA2136"/>
  <c r="AA2046"/>
  <c r="AA2135"/>
  <c r="AA2060"/>
  <c r="AA2138"/>
  <c r="AA2139"/>
  <c r="AA2062"/>
  <c r="AA2045"/>
  <c r="AA2122"/>
  <c r="AA2073"/>
  <c r="AA2150"/>
  <c r="AA2121"/>
  <c r="AA2048"/>
  <c r="AA2123"/>
  <c r="AA2059"/>
  <c r="AA2058"/>
  <c r="AA2074"/>
  <c r="AA898" i="217"/>
  <c r="AA1926"/>
  <c r="AA1835"/>
  <c r="Q900" i="221"/>
  <c r="Q2019" s="1"/>
  <c r="Q1837"/>
  <c r="Q1928"/>
  <c r="H885"/>
  <c r="H2004" s="1"/>
  <c r="H1822"/>
  <c r="H1913"/>
  <c r="P1927"/>
  <c r="P899"/>
  <c r="P2018" s="1"/>
  <c r="P1836"/>
  <c r="T839"/>
  <c r="T1958" s="1"/>
  <c r="T1776"/>
  <c r="T1867"/>
  <c r="M397"/>
  <c r="M209"/>
  <c r="M444"/>
  <c r="M256"/>
  <c r="M303"/>
  <c r="M350"/>
  <c r="M2164"/>
  <c r="M162"/>
  <c r="L397"/>
  <c r="L209"/>
  <c r="L444"/>
  <c r="L256"/>
  <c r="L303"/>
  <c r="L350"/>
  <c r="L162"/>
  <c r="L2164"/>
  <c r="O400"/>
  <c r="O212"/>
  <c r="O447"/>
  <c r="O259"/>
  <c r="O306"/>
  <c r="O353"/>
  <c r="O2167"/>
  <c r="O165"/>
  <c r="H882"/>
  <c r="H2001" s="1"/>
  <c r="H1910"/>
  <c r="H1819"/>
  <c r="R1925"/>
  <c r="R1834"/>
  <c r="R897"/>
  <c r="R2016" s="1"/>
  <c r="V1834"/>
  <c r="V897"/>
  <c r="V2016" s="1"/>
  <c r="V1925"/>
  <c r="Z1925"/>
  <c r="Z897"/>
  <c r="Z2016" s="1"/>
  <c r="Z1834"/>
  <c r="U839"/>
  <c r="U1958" s="1"/>
  <c r="U1867"/>
  <c r="U1776"/>
  <c r="H855"/>
  <c r="H1974" s="1"/>
  <c r="H1883"/>
  <c r="H1792"/>
  <c r="H840"/>
  <c r="H1959" s="1"/>
  <c r="H1777"/>
  <c r="H1868"/>
  <c r="Q1942" i="217"/>
  <c r="Q1851"/>
  <c r="Q914"/>
  <c r="Q2033" s="1"/>
  <c r="T854" i="221"/>
  <c r="T1973" s="1"/>
  <c r="T1882"/>
  <c r="T1791"/>
  <c r="T899"/>
  <c r="T2018" s="1"/>
  <c r="T1836"/>
  <c r="T1927"/>
  <c r="K397"/>
  <c r="K209"/>
  <c r="K444"/>
  <c r="K256"/>
  <c r="K303"/>
  <c r="K350"/>
  <c r="K162"/>
  <c r="K2164"/>
  <c r="J397"/>
  <c r="J209"/>
  <c r="J444"/>
  <c r="J256"/>
  <c r="J303"/>
  <c r="J350"/>
  <c r="J2164"/>
  <c r="J162"/>
  <c r="AA1941" i="217"/>
  <c r="AA913"/>
  <c r="AA2032" s="1"/>
  <c r="AA1850"/>
  <c r="N400" i="221"/>
  <c r="N212"/>
  <c r="N447"/>
  <c r="N259"/>
  <c r="N306"/>
  <c r="N353"/>
  <c r="N2167"/>
  <c r="N165"/>
  <c r="M400"/>
  <c r="M212"/>
  <c r="M447"/>
  <c r="M259"/>
  <c r="M306"/>
  <c r="M353"/>
  <c r="M2167"/>
  <c r="M165"/>
  <c r="H881"/>
  <c r="H2000" s="1"/>
  <c r="H1818"/>
  <c r="H1909"/>
  <c r="H837"/>
  <c r="H1956" s="1"/>
  <c r="H1774"/>
  <c r="H1865"/>
  <c r="N396"/>
  <c r="N208"/>
  <c r="N443"/>
  <c r="N255"/>
  <c r="N302"/>
  <c r="N349"/>
  <c r="N161"/>
  <c r="N2163"/>
  <c r="M396"/>
  <c r="M208"/>
  <c r="M443"/>
  <c r="M255"/>
  <c r="M302"/>
  <c r="M349"/>
  <c r="M2163"/>
  <c r="M161"/>
  <c r="N899"/>
  <c r="N2018" s="1"/>
  <c r="N1836"/>
  <c r="N1927"/>
  <c r="S1867"/>
  <c r="S839"/>
  <c r="S1958" s="1"/>
  <c r="S1776"/>
  <c r="AA2151"/>
  <c r="AA853" i="217"/>
  <c r="AA1881"/>
  <c r="AA1790"/>
  <c r="V1912" i="221"/>
  <c r="V884"/>
  <c r="V2003" s="1"/>
  <c r="V1821"/>
  <c r="H866"/>
  <c r="H1894"/>
  <c r="H1803"/>
  <c r="J914"/>
  <c r="J2033" s="1"/>
  <c r="J1851"/>
  <c r="J1942"/>
  <c r="K1851"/>
  <c r="K914"/>
  <c r="K2033" s="1"/>
  <c r="K1942"/>
  <c r="Y1912"/>
  <c r="Y884"/>
  <c r="Y2003" s="1"/>
  <c r="Y1821"/>
  <c r="H870"/>
  <c r="H1989" s="1"/>
  <c r="H1898"/>
  <c r="H1807"/>
  <c r="I303"/>
  <c r="I350"/>
  <c r="I397"/>
  <c r="I209"/>
  <c r="I256"/>
  <c r="I444"/>
  <c r="I2164"/>
  <c r="I162"/>
  <c r="Q1775"/>
  <c r="Q1866"/>
  <c r="Q838"/>
  <c r="Q1957" s="1"/>
  <c r="I884"/>
  <c r="I2003" s="1"/>
  <c r="I1912"/>
  <c r="I1821"/>
  <c r="T1897"/>
  <c r="T869"/>
  <c r="T1988" s="1"/>
  <c r="T1806"/>
  <c r="O397"/>
  <c r="O209"/>
  <c r="O444"/>
  <c r="O256"/>
  <c r="O303"/>
  <c r="O350"/>
  <c r="O2164"/>
  <c r="O162"/>
  <c r="N397"/>
  <c r="N209"/>
  <c r="N444"/>
  <c r="N256"/>
  <c r="N303"/>
  <c r="N350"/>
  <c r="N2164"/>
  <c r="N162"/>
  <c r="AA1896" i="217"/>
  <c r="AA1805"/>
  <c r="AA868"/>
  <c r="S1925" i="221"/>
  <c r="S1834"/>
  <c r="S897"/>
  <c r="S2016" s="1"/>
  <c r="W1925"/>
  <c r="W1834"/>
  <c r="W897"/>
  <c r="W2016" s="1"/>
  <c r="L1821"/>
  <c r="L1912"/>
  <c r="L884"/>
  <c r="L2003" s="1"/>
  <c r="R899"/>
  <c r="R2018" s="1"/>
  <c r="R1927"/>
  <c r="R1836"/>
  <c r="Z1927"/>
  <c r="Z1836"/>
  <c r="Z899"/>
  <c r="Z2018" s="1"/>
  <c r="I400"/>
  <c r="I212"/>
  <c r="I447"/>
  <c r="I259"/>
  <c r="I306"/>
  <c r="I353"/>
  <c r="I2167"/>
  <c r="I165"/>
  <c r="J400"/>
  <c r="J212"/>
  <c r="J447"/>
  <c r="J259"/>
  <c r="J306"/>
  <c r="J353"/>
  <c r="J2167"/>
  <c r="J165"/>
  <c r="H851"/>
  <c r="H1970" s="1"/>
  <c r="H1879"/>
  <c r="H1788"/>
  <c r="H1833"/>
  <c r="H1924"/>
  <c r="H896"/>
  <c r="H2015" s="1"/>
  <c r="X1865"/>
  <c r="X837"/>
  <c r="X1956" s="1"/>
  <c r="X1774"/>
  <c r="H867"/>
  <c r="H1986" s="1"/>
  <c r="H1895"/>
  <c r="H1804"/>
  <c r="H852"/>
  <c r="H1971" s="1"/>
  <c r="H1789"/>
  <c r="H1880"/>
  <c r="J396"/>
  <c r="J208"/>
  <c r="J443"/>
  <c r="J255"/>
  <c r="J302"/>
  <c r="J349"/>
  <c r="J161"/>
  <c r="J2163"/>
  <c r="I396"/>
  <c r="I208"/>
  <c r="I443"/>
  <c r="I255"/>
  <c r="I302"/>
  <c r="I349"/>
  <c r="I161"/>
  <c r="I2163"/>
  <c r="P400"/>
  <c r="P212"/>
  <c r="P447"/>
  <c r="P259"/>
  <c r="P306"/>
  <c r="P353"/>
  <c r="P165"/>
  <c r="P2167"/>
  <c r="H912"/>
  <c r="H2031" s="1"/>
  <c r="H1849"/>
  <c r="H1940"/>
  <c r="P396"/>
  <c r="P208"/>
  <c r="P443"/>
  <c r="P255"/>
  <c r="P302"/>
  <c r="P349"/>
  <c r="P2163"/>
  <c r="P161"/>
  <c r="O396"/>
  <c r="O208"/>
  <c r="O443"/>
  <c r="O255"/>
  <c r="O302"/>
  <c r="O349"/>
  <c r="O2163"/>
  <c r="O161"/>
  <c r="Q866"/>
  <c r="Q1985" s="1"/>
  <c r="Q1803"/>
  <c r="Q1894"/>
  <c r="H915"/>
  <c r="H2034" s="1"/>
  <c r="H1943"/>
  <c r="H1852"/>
  <c r="H900"/>
  <c r="H2019" s="1"/>
  <c r="H1837"/>
  <c r="H1928"/>
  <c r="U1834"/>
  <c r="U1925"/>
  <c r="U897"/>
  <c r="U2016" s="1"/>
  <c r="Y1925"/>
  <c r="Y1834"/>
  <c r="Y897"/>
  <c r="Y2016" s="1"/>
  <c r="T914"/>
  <c r="T2033" s="1"/>
  <c r="T1942"/>
  <c r="T1851"/>
  <c r="T1821"/>
  <c r="T1912"/>
  <c r="T884"/>
  <c r="T2003" s="1"/>
  <c r="X1821"/>
  <c r="X884"/>
  <c r="X2003" s="1"/>
  <c r="X1912"/>
  <c r="P397"/>
  <c r="P209"/>
  <c r="P444"/>
  <c r="P256"/>
  <c r="P303"/>
  <c r="P350"/>
  <c r="P2164"/>
  <c r="P162"/>
  <c r="AA838" i="217"/>
  <c r="AA1866"/>
  <c r="AA1775"/>
  <c r="AA1911"/>
  <c r="AA1820"/>
  <c r="AA883"/>
  <c r="T353" i="221"/>
  <c r="T400"/>
  <c r="T212"/>
  <c r="T306"/>
  <c r="T259"/>
  <c r="T447"/>
  <c r="T165"/>
  <c r="T2167"/>
  <c r="M914"/>
  <c r="M2033" s="1"/>
  <c r="M1851"/>
  <c r="M1942"/>
  <c r="L400"/>
  <c r="L212"/>
  <c r="L447"/>
  <c r="L259"/>
  <c r="L306"/>
  <c r="L353"/>
  <c r="L2167"/>
  <c r="L165"/>
  <c r="K400"/>
  <c r="K212"/>
  <c r="K447"/>
  <c r="K259"/>
  <c r="K306"/>
  <c r="K353"/>
  <c r="K2167"/>
  <c r="K165"/>
  <c r="H911"/>
  <c r="H2030" s="1"/>
  <c r="H1939"/>
  <c r="H1848"/>
  <c r="H836"/>
  <c r="H1955" s="1"/>
  <c r="H1773"/>
  <c r="H1864"/>
  <c r="T1895"/>
  <c r="T867"/>
  <c r="T1986" s="1"/>
  <c r="T1804"/>
  <c r="H897"/>
  <c r="H2016" s="1"/>
  <c r="H1834"/>
  <c r="H1925"/>
  <c r="L396"/>
  <c r="L208"/>
  <c r="L443"/>
  <c r="L255"/>
  <c r="L302"/>
  <c r="L349"/>
  <c r="L161"/>
  <c r="L2163"/>
  <c r="K396"/>
  <c r="K208"/>
  <c r="K443"/>
  <c r="K255"/>
  <c r="K302"/>
  <c r="K349"/>
  <c r="K161"/>
  <c r="K2163"/>
  <c r="W1927"/>
  <c r="W899"/>
  <c r="W2018" s="1"/>
  <c r="W1836"/>
  <c r="O1849" i="217" l="1"/>
  <c r="P256"/>
  <c r="P1789" s="1"/>
  <c r="I256"/>
  <c r="I852" s="1"/>
  <c r="I1971" s="1"/>
  <c r="O912"/>
  <c r="O2031" s="1"/>
  <c r="O397"/>
  <c r="O1925" s="1"/>
  <c r="P2164"/>
  <c r="O162"/>
  <c r="O2164"/>
  <c r="I397"/>
  <c r="I1925" s="1"/>
  <c r="I303"/>
  <c r="I867" s="1"/>
  <c r="I1986" s="1"/>
  <c r="I2164"/>
  <c r="O256"/>
  <c r="O1789" s="1"/>
  <c r="O350"/>
  <c r="O882" s="1"/>
  <c r="O2001" s="1"/>
  <c r="M162"/>
  <c r="N209"/>
  <c r="N837" s="1"/>
  <c r="N1956" s="1"/>
  <c r="M303"/>
  <c r="M1804" s="1"/>
  <c r="N303"/>
  <c r="N867" s="1"/>
  <c r="N1986" s="1"/>
  <c r="M444"/>
  <c r="M912" s="1"/>
  <c r="M2031" s="1"/>
  <c r="N162"/>
  <c r="M256"/>
  <c r="M1789" s="1"/>
  <c r="N397"/>
  <c r="N897" s="1"/>
  <c r="N2016" s="1"/>
  <c r="P162"/>
  <c r="M209"/>
  <c r="M1774" s="1"/>
  <c r="M350"/>
  <c r="M1910" s="1"/>
  <c r="N350"/>
  <c r="N882" s="1"/>
  <c r="N2001" s="1"/>
  <c r="N256"/>
  <c r="N852" s="1"/>
  <c r="N1971" s="1"/>
  <c r="J256"/>
  <c r="J1880" s="1"/>
  <c r="P303"/>
  <c r="P867" s="1"/>
  <c r="P1986" s="1"/>
  <c r="M397"/>
  <c r="M1925" s="1"/>
  <c r="N444"/>
  <c r="N912" s="1"/>
  <c r="N2031" s="1"/>
  <c r="H2150"/>
  <c r="Y353" i="221"/>
  <c r="Y1913" s="1"/>
  <c r="Y259"/>
  <c r="Y1792" s="1"/>
  <c r="Y400"/>
  <c r="Y900" s="1"/>
  <c r="Y2019" s="1"/>
  <c r="K837" i="217"/>
  <c r="K1956" s="1"/>
  <c r="H2073"/>
  <c r="Y447" i="221"/>
  <c r="Y1852" s="1"/>
  <c r="K444" i="217"/>
  <c r="K912" s="1"/>
  <c r="K2031" s="1"/>
  <c r="K350"/>
  <c r="K1910" s="1"/>
  <c r="K397"/>
  <c r="K1834" s="1"/>
  <c r="H2122"/>
  <c r="Y165" i="221"/>
  <c r="Y212"/>
  <c r="Y1868" s="1"/>
  <c r="U446" i="217"/>
  <c r="U914" s="1"/>
  <c r="U2033" s="1"/>
  <c r="K1865"/>
  <c r="K256"/>
  <c r="K1880" s="1"/>
  <c r="K303"/>
  <c r="K1804" s="1"/>
  <c r="K162"/>
  <c r="K2164"/>
  <c r="Y2167" i="221"/>
  <c r="J1910" i="217"/>
  <c r="I1910"/>
  <c r="J882"/>
  <c r="J2001" s="1"/>
  <c r="I882"/>
  <c r="I2001" s="1"/>
  <c r="Z161" i="221"/>
  <c r="J212" i="217"/>
  <c r="J1868" s="1"/>
  <c r="P350"/>
  <c r="P1910" s="1"/>
  <c r="P444"/>
  <c r="P1849" s="1"/>
  <c r="L397"/>
  <c r="L897" s="1"/>
  <c r="L2016" s="1"/>
  <c r="J209"/>
  <c r="J1774" s="1"/>
  <c r="J444"/>
  <c r="J912" s="1"/>
  <c r="J2031" s="1"/>
  <c r="Z2163" i="221"/>
  <c r="P397" i="217"/>
  <c r="P1925" s="1"/>
  <c r="L162"/>
  <c r="J2164"/>
  <c r="J162"/>
  <c r="J397"/>
  <c r="J1834" s="1"/>
  <c r="J303"/>
  <c r="J867" s="1"/>
  <c r="J1986" s="1"/>
  <c r="H2136"/>
  <c r="H2045"/>
  <c r="L2164"/>
  <c r="L303"/>
  <c r="L1804" s="1"/>
  <c r="R400" i="221"/>
  <c r="R1837" s="1"/>
  <c r="H2059" i="217"/>
  <c r="V1897" i="221"/>
  <c r="L350" i="217"/>
  <c r="L882" s="1"/>
  <c r="L2001" s="1"/>
  <c r="L256"/>
  <c r="L1880" s="1"/>
  <c r="S1942" i="221"/>
  <c r="L209" i="217"/>
  <c r="L837" s="1"/>
  <c r="L1956" s="1"/>
  <c r="H1777"/>
  <c r="O837"/>
  <c r="O1956" s="1"/>
  <c r="U352"/>
  <c r="U1821" s="1"/>
  <c r="J259"/>
  <c r="J1883" s="1"/>
  <c r="V2166"/>
  <c r="H1883"/>
  <c r="S1851" i="221"/>
  <c r="V1806"/>
  <c r="V1867"/>
  <c r="H1792" i="217"/>
  <c r="U304" i="221"/>
  <c r="U868" s="1"/>
  <c r="U1987" s="1"/>
  <c r="J165" i="217"/>
  <c r="T302" i="221"/>
  <c r="T1894" s="1"/>
  <c r="U351"/>
  <c r="U1820" s="1"/>
  <c r="J400" i="217"/>
  <c r="J1928" s="1"/>
  <c r="V1836" i="221"/>
  <c r="V839"/>
  <c r="V1958" s="1"/>
  <c r="V1927"/>
  <c r="V854"/>
  <c r="V1973" s="1"/>
  <c r="K867" i="217"/>
  <c r="K1986" s="1"/>
  <c r="U212" i="221"/>
  <c r="U1868" s="1"/>
  <c r="U353"/>
  <c r="U1913" s="1"/>
  <c r="U1836"/>
  <c r="U1927"/>
  <c r="O400" i="217"/>
  <c r="O1837" s="1"/>
  <c r="O447"/>
  <c r="O915" s="1"/>
  <c r="O2034" s="1"/>
  <c r="V1851" i="221"/>
  <c r="V1942"/>
  <c r="M2167" i="217"/>
  <c r="I165"/>
  <c r="I351" i="221"/>
  <c r="I883" s="1"/>
  <c r="I2002" s="1"/>
  <c r="N447" i="217"/>
  <c r="U899" i="221"/>
  <c r="U2018" s="1"/>
  <c r="V1882"/>
  <c r="S447"/>
  <c r="S1852" s="1"/>
  <c r="N306" i="217"/>
  <c r="K400"/>
  <c r="K1837" s="1"/>
  <c r="S353" i="221"/>
  <c r="S1913" s="1"/>
  <c r="M353" i="217"/>
  <c r="M1913" s="1"/>
  <c r="P353"/>
  <c r="P1913" s="1"/>
  <c r="Z208" i="221"/>
  <c r="U303" i="217"/>
  <c r="Z302" i="221"/>
  <c r="Z866" s="1"/>
  <c r="Z1985" s="1"/>
  <c r="T445"/>
  <c r="T913" s="1"/>
  <c r="T2032" s="1"/>
  <c r="Z255"/>
  <c r="Z1788" s="1"/>
  <c r="Z349"/>
  <c r="Z1818" s="1"/>
  <c r="Z443"/>
  <c r="Z911" s="1"/>
  <c r="Z2030" s="1"/>
  <c r="H915" i="217"/>
  <c r="H2034" s="1"/>
  <c r="H1852"/>
  <c r="S2167" i="221"/>
  <c r="S400"/>
  <c r="S1837" s="1"/>
  <c r="R212"/>
  <c r="R1868" s="1"/>
  <c r="M212" i="217"/>
  <c r="M1777" s="1"/>
  <c r="M400"/>
  <c r="M900" s="1"/>
  <c r="M2019" s="1"/>
  <c r="P306"/>
  <c r="P870" s="1"/>
  <c r="P1989" s="1"/>
  <c r="S212" i="221"/>
  <c r="S1868" s="1"/>
  <c r="R165"/>
  <c r="R447"/>
  <c r="R915" s="1"/>
  <c r="R2034" s="1"/>
  <c r="M447" i="217"/>
  <c r="M915" s="1"/>
  <c r="M2034" s="1"/>
  <c r="M306"/>
  <c r="M1807" s="1"/>
  <c r="I353"/>
  <c r="I885" s="1"/>
  <c r="I2004" s="1"/>
  <c r="P447"/>
  <c r="P1943" s="1"/>
  <c r="N400"/>
  <c r="N1837" s="1"/>
  <c r="N2167"/>
  <c r="K306"/>
  <c r="K870" s="1"/>
  <c r="K1989" s="1"/>
  <c r="R257" i="221"/>
  <c r="R853" s="1"/>
  <c r="R1972" s="1"/>
  <c r="I306" i="217"/>
  <c r="I870" s="1"/>
  <c r="I1989" s="1"/>
  <c r="N212"/>
  <c r="N840" s="1"/>
  <c r="N1959" s="1"/>
  <c r="N353"/>
  <c r="K447"/>
  <c r="K1943" s="1"/>
  <c r="S259" i="221"/>
  <c r="S1792" s="1"/>
  <c r="R2167"/>
  <c r="R306"/>
  <c r="R1807" s="1"/>
  <c r="M259" i="217"/>
  <c r="M1792" s="1"/>
  <c r="I259"/>
  <c r="I1792" s="1"/>
  <c r="P400"/>
  <c r="P1928" s="1"/>
  <c r="N259"/>
  <c r="N855" s="1"/>
  <c r="N1974" s="1"/>
  <c r="K259"/>
  <c r="K855" s="1"/>
  <c r="K1974" s="1"/>
  <c r="S1791" i="221"/>
  <c r="O1865" i="217"/>
  <c r="Q896" i="221"/>
  <c r="Q2015" s="1"/>
  <c r="Z839"/>
  <c r="Z1958" s="1"/>
  <c r="X1806"/>
  <c r="W306"/>
  <c r="W870" s="1"/>
  <c r="W1989" s="1"/>
  <c r="W2167"/>
  <c r="X882"/>
  <c r="X2001" s="1"/>
  <c r="U914"/>
  <c r="U2033" s="1"/>
  <c r="X1910"/>
  <c r="Q1805"/>
  <c r="U1851"/>
  <c r="Q1896"/>
  <c r="H1822" i="217"/>
  <c r="H885"/>
  <c r="H2004" s="1"/>
  <c r="K304" i="221"/>
  <c r="K1805" s="1"/>
  <c r="S446" i="217"/>
  <c r="S914" s="1"/>
  <c r="S2033" s="1"/>
  <c r="S165" i="221"/>
  <c r="R353"/>
  <c r="R1822" s="1"/>
  <c r="K2165"/>
  <c r="Z351"/>
  <c r="Z1820" s="1"/>
  <c r="O259" i="217"/>
  <c r="O1792" s="1"/>
  <c r="I447"/>
  <c r="I915" s="1"/>
  <c r="I2034" s="1"/>
  <c r="I212"/>
  <c r="I840" s="1"/>
  <c r="I1959" s="1"/>
  <c r="P212"/>
  <c r="P1868" s="1"/>
  <c r="P165"/>
  <c r="K212"/>
  <c r="K1868" s="1"/>
  <c r="K2167"/>
  <c r="H1868"/>
  <c r="H1898"/>
  <c r="H1807"/>
  <c r="I400"/>
  <c r="I1837" s="1"/>
  <c r="P259"/>
  <c r="P855" s="1"/>
  <c r="P1974" s="1"/>
  <c r="K165"/>
  <c r="X1776" i="221"/>
  <c r="S884"/>
  <c r="S2003" s="1"/>
  <c r="Z1806"/>
  <c r="Q1833"/>
  <c r="S1882"/>
  <c r="U884"/>
  <c r="U2003" s="1"/>
  <c r="S1927"/>
  <c r="S899"/>
  <c r="S2018" s="1"/>
  <c r="U1912"/>
  <c r="X1867"/>
  <c r="S1865"/>
  <c r="U1882"/>
  <c r="S837"/>
  <c r="S1956" s="1"/>
  <c r="S1912"/>
  <c r="X869"/>
  <c r="X1988" s="1"/>
  <c r="U854"/>
  <c r="U1973" s="1"/>
  <c r="U447"/>
  <c r="U1943" s="1"/>
  <c r="K398"/>
  <c r="K1926" s="1"/>
  <c r="U445"/>
  <c r="U1850" s="1"/>
  <c r="S1910"/>
  <c r="U2166" i="217"/>
  <c r="J447"/>
  <c r="J1852" s="1"/>
  <c r="J2167"/>
  <c r="O306"/>
  <c r="O1807" s="1"/>
  <c r="O165"/>
  <c r="O2167"/>
  <c r="O212"/>
  <c r="O840" s="1"/>
  <c r="O1959" s="1"/>
  <c r="U1849" i="221"/>
  <c r="K257"/>
  <c r="K853" s="1"/>
  <c r="K1972" s="1"/>
  <c r="Q853"/>
  <c r="Q1972" s="1"/>
  <c r="Q1939"/>
  <c r="U2165"/>
  <c r="T164" i="217"/>
  <c r="V398" i="221"/>
  <c r="V1926" s="1"/>
  <c r="U164" i="217"/>
  <c r="J353"/>
  <c r="J1913" s="1"/>
  <c r="O353"/>
  <c r="O885" s="1"/>
  <c r="O2004" s="1"/>
  <c r="V303"/>
  <c r="V1804" s="1"/>
  <c r="S1804" i="221"/>
  <c r="R1804"/>
  <c r="I1865" i="217"/>
  <c r="R1880"/>
  <c r="V1804" i="221"/>
  <c r="V1895"/>
  <c r="Q1818"/>
  <c r="S258" i="217"/>
  <c r="S854" s="1"/>
  <c r="S1973" s="1"/>
  <c r="Q1776"/>
  <c r="V446"/>
  <c r="V1851" s="1"/>
  <c r="S1895" i="221"/>
  <c r="Z304"/>
  <c r="Z868" s="1"/>
  <c r="Z1987" s="1"/>
  <c r="X2167"/>
  <c r="Q870"/>
  <c r="Q1989" s="1"/>
  <c r="S2166" i="217"/>
  <c r="V259" i="221"/>
  <c r="V1883" s="1"/>
  <c r="L1867"/>
  <c r="T161"/>
  <c r="W165"/>
  <c r="R867"/>
  <c r="R1986" s="1"/>
  <c r="V258" i="217"/>
  <c r="V854" s="1"/>
  <c r="V1973" s="1"/>
  <c r="Y445" i="221"/>
  <c r="Y1850" s="1"/>
  <c r="Z257"/>
  <c r="Z1790" s="1"/>
  <c r="R444" i="217"/>
  <c r="R912" s="1"/>
  <c r="R2031" s="1"/>
  <c r="T2163" i="221"/>
  <c r="X854"/>
  <c r="X1973" s="1"/>
  <c r="S164" i="217"/>
  <c r="W352"/>
  <c r="W884" s="1"/>
  <c r="W2003" s="1"/>
  <c r="R884" i="221"/>
  <c r="R2003" s="1"/>
  <c r="R2152" s="1"/>
  <c r="M869"/>
  <c r="M1988" s="1"/>
  <c r="T208"/>
  <c r="T1773" s="1"/>
  <c r="W212"/>
  <c r="W1868" s="1"/>
  <c r="V399" i="217"/>
  <c r="V1836" s="1"/>
  <c r="M854" i="221"/>
  <c r="M1973" s="1"/>
  <c r="X1927"/>
  <c r="Q1835"/>
  <c r="Z445"/>
  <c r="Z1850" s="1"/>
  <c r="W211" i="217"/>
  <c r="W1776" s="1"/>
  <c r="S1897" i="221"/>
  <c r="U1774"/>
  <c r="R209" i="217"/>
  <c r="R837" s="1"/>
  <c r="R1956" s="1"/>
  <c r="AA2059"/>
  <c r="X163" i="221"/>
  <c r="S1806"/>
  <c r="Y1791"/>
  <c r="Y2124" s="1"/>
  <c r="V208"/>
  <c r="V1773" s="1"/>
  <c r="K351"/>
  <c r="K1820" s="1"/>
  <c r="K210"/>
  <c r="K1775" s="1"/>
  <c r="U1865"/>
  <c r="Q911"/>
  <c r="Q2030" s="1"/>
  <c r="U257"/>
  <c r="U1881" s="1"/>
  <c r="U398"/>
  <c r="U1835" s="1"/>
  <c r="X305" i="217"/>
  <c r="X1806" s="1"/>
  <c r="N1776" i="221"/>
  <c r="Q1879"/>
  <c r="U211" i="217"/>
  <c r="U839" s="1"/>
  <c r="U1958" s="1"/>
  <c r="U258"/>
  <c r="U1882" s="1"/>
  <c r="AA2122"/>
  <c r="Q1909" i="221"/>
  <c r="Q851"/>
  <c r="Q1970" s="1"/>
  <c r="K163"/>
  <c r="X1942"/>
  <c r="U163"/>
  <c r="U399" i="217"/>
  <c r="U1927" s="1"/>
  <c r="U256"/>
  <c r="U1880" s="1"/>
  <c r="Z1867" i="221"/>
  <c r="X1895"/>
  <c r="Q1941"/>
  <c r="V1849" i="217"/>
  <c r="Z352"/>
  <c r="Z1821" s="1"/>
  <c r="X1836" i="221"/>
  <c r="S1819"/>
  <c r="U1806"/>
  <c r="X1791"/>
  <c r="Q1898"/>
  <c r="T351"/>
  <c r="T1911" s="1"/>
  <c r="S399" i="217"/>
  <c r="S1836" s="1"/>
  <c r="S352"/>
  <c r="S884" s="1"/>
  <c r="S2003" s="1"/>
  <c r="R1821" i="221"/>
  <c r="W208"/>
  <c r="W1864" s="1"/>
  <c r="L839"/>
  <c r="L1958" s="1"/>
  <c r="T443"/>
  <c r="T1939" s="1"/>
  <c r="T396"/>
  <c r="T1833" s="1"/>
  <c r="W447"/>
  <c r="W1852" s="1"/>
  <c r="W400"/>
  <c r="W900" s="1"/>
  <c r="W2019" s="1"/>
  <c r="Q839" i="217"/>
  <c r="Q1958" s="1"/>
  <c r="Q1777" i="221"/>
  <c r="V164" i="217"/>
  <c r="V352"/>
  <c r="V884" s="1"/>
  <c r="V2003" s="1"/>
  <c r="X1789" i="221"/>
  <c r="M1882"/>
  <c r="Q1926"/>
  <c r="Q854" i="217"/>
  <c r="Q1973" s="1"/>
  <c r="Z163" i="221"/>
  <c r="Z210"/>
  <c r="Z838" s="1"/>
  <c r="Z1957" s="1"/>
  <c r="V209" i="217"/>
  <c r="V1774" s="1"/>
  <c r="AA2150"/>
  <c r="Y1927" i="221"/>
  <c r="M1927"/>
  <c r="W304"/>
  <c r="W1805" s="1"/>
  <c r="Q1882" i="217"/>
  <c r="S211"/>
  <c r="S1776" s="1"/>
  <c r="V165" i="221"/>
  <c r="T255"/>
  <c r="T1788" s="1"/>
  <c r="W259"/>
  <c r="W1883" s="1"/>
  <c r="W2165"/>
  <c r="V211" i="217"/>
  <c r="V1867" s="1"/>
  <c r="Z2165" i="221"/>
  <c r="V2164" i="217"/>
  <c r="V256"/>
  <c r="V852" s="1"/>
  <c r="V1971" s="1"/>
  <c r="U259" i="221"/>
  <c r="U1792" s="1"/>
  <c r="U400"/>
  <c r="U900" s="1"/>
  <c r="U2019" s="1"/>
  <c r="T257"/>
  <c r="T1881" s="1"/>
  <c r="X304"/>
  <c r="X1896" s="1"/>
  <c r="Q840"/>
  <c r="Q1959" s="1"/>
  <c r="U882" i="217"/>
  <c r="U2001" s="1"/>
  <c r="U2167" i="221"/>
  <c r="U306"/>
  <c r="U1898" s="1"/>
  <c r="V1940" i="217"/>
  <c r="U869" i="221"/>
  <c r="U1988" s="1"/>
  <c r="AA2045" i="217"/>
  <c r="U2164"/>
  <c r="V350"/>
  <c r="V882" s="1"/>
  <c r="V2001" s="1"/>
  <c r="V162"/>
  <c r="U1819"/>
  <c r="V2163" i="221"/>
  <c r="X914"/>
  <c r="X2033" s="1"/>
  <c r="Y305" i="217"/>
  <c r="Y1806" s="1"/>
  <c r="U209"/>
  <c r="U837" s="1"/>
  <c r="U1956" s="1"/>
  <c r="U162"/>
  <c r="T398" i="221"/>
  <c r="T1926" s="1"/>
  <c r="W1821"/>
  <c r="N1851"/>
  <c r="P1912"/>
  <c r="Z446" i="217"/>
  <c r="Z1942" s="1"/>
  <c r="Z1791" i="221"/>
  <c r="U165"/>
  <c r="T2166" i="217"/>
  <c r="R2163" i="221"/>
  <c r="Y352" i="217"/>
  <c r="Y1821" s="1"/>
  <c r="U397"/>
  <c r="U897" s="1"/>
  <c r="U2016" s="1"/>
  <c r="U444"/>
  <c r="U912" s="1"/>
  <c r="U2031" s="1"/>
  <c r="V397"/>
  <c r="V1925" s="1"/>
  <c r="H2124" i="221"/>
  <c r="Q836"/>
  <c r="Q1955" s="1"/>
  <c r="Q899" i="217"/>
  <c r="Q2018" s="1"/>
  <c r="Y839" i="221"/>
  <c r="Y1958" s="1"/>
  <c r="Q915"/>
  <c r="Q2034" s="1"/>
  <c r="Z1940"/>
  <c r="W1912"/>
  <c r="S1789"/>
  <c r="Q1806" i="217"/>
  <c r="W1895" i="221"/>
  <c r="Q883"/>
  <c r="Q2002" s="1"/>
  <c r="Z1851"/>
  <c r="W2166" i="217"/>
  <c r="W443" i="221"/>
  <c r="W911" s="1"/>
  <c r="W2030" s="1"/>
  <c r="R1789" i="217"/>
  <c r="S1880" i="221"/>
  <c r="Q1773"/>
  <c r="O1791"/>
  <c r="Q884" i="217"/>
  <c r="Q2003" s="1"/>
  <c r="J854" i="221"/>
  <c r="J1973" s="1"/>
  <c r="W164" i="217"/>
  <c r="W258"/>
  <c r="W854" s="1"/>
  <c r="W1973" s="1"/>
  <c r="Z884" i="221"/>
  <c r="Z2003" s="1"/>
  <c r="R2166" i="217"/>
  <c r="S396" i="221"/>
  <c r="S896" s="1"/>
  <c r="S2015" s="1"/>
  <c r="S912"/>
  <c r="S2031" s="1"/>
  <c r="Q1820"/>
  <c r="Y1867"/>
  <c r="K1927"/>
  <c r="AA2136" i="217"/>
  <c r="R350"/>
  <c r="R882" s="1"/>
  <c r="R2001" s="1"/>
  <c r="Q1912"/>
  <c r="W446"/>
  <c r="W914" s="1"/>
  <c r="W2033" s="1"/>
  <c r="Q1897"/>
  <c r="R305"/>
  <c r="R1806" s="1"/>
  <c r="Z914" i="221"/>
  <c r="Z2033" s="1"/>
  <c r="R397" i="217"/>
  <c r="R1834" s="1"/>
  <c r="Z162"/>
  <c r="W1791" i="221"/>
  <c r="I304"/>
  <c r="I1805" s="1"/>
  <c r="Y1940"/>
  <c r="W399" i="217"/>
  <c r="W1927" s="1"/>
  <c r="M1836" i="221"/>
  <c r="M2124" s="1"/>
  <c r="Y351"/>
  <c r="Y1911" s="1"/>
  <c r="V837"/>
  <c r="V1956" s="1"/>
  <c r="R2164" i="217"/>
  <c r="Z350"/>
  <c r="Z1910" s="1"/>
  <c r="S303"/>
  <c r="S867" s="1"/>
  <c r="S1986" s="1"/>
  <c r="R303"/>
  <c r="X867" i="221"/>
  <c r="X1986" s="1"/>
  <c r="K854"/>
  <c r="K1973" s="1"/>
  <c r="P1776"/>
  <c r="R211" i="217"/>
  <c r="R1867" s="1"/>
  <c r="R352"/>
  <c r="R884" s="1"/>
  <c r="R2003" s="1"/>
  <c r="V161" i="221"/>
  <c r="K899"/>
  <c r="K2018" s="1"/>
  <c r="K1897"/>
  <c r="Y257"/>
  <c r="Y1881" s="1"/>
  <c r="Z209" i="217"/>
  <c r="Z837" s="1"/>
  <c r="Z1956" s="1"/>
  <c r="Z256"/>
  <c r="P1942" i="221"/>
  <c r="K1791"/>
  <c r="I1774" i="217"/>
  <c r="T2165" i="221"/>
  <c r="T210"/>
  <c r="T838" s="1"/>
  <c r="T1957" s="1"/>
  <c r="Z1912"/>
  <c r="Z1897"/>
  <c r="P445"/>
  <c r="P1941" s="1"/>
  <c r="P1867"/>
  <c r="Y1882"/>
  <c r="W445"/>
  <c r="W1941" s="1"/>
  <c r="W398"/>
  <c r="W1835" s="1"/>
  <c r="R164" i="217"/>
  <c r="R446"/>
  <c r="R914" s="1"/>
  <c r="R2033" s="1"/>
  <c r="W1819" i="221"/>
  <c r="X1880"/>
  <c r="Z1882"/>
  <c r="V443"/>
  <c r="V1939" s="1"/>
  <c r="V349"/>
  <c r="V1818" s="1"/>
  <c r="Q1790"/>
  <c r="Y837"/>
  <c r="Y1956" s="1"/>
  <c r="Q1927" i="217"/>
  <c r="K1806" i="221"/>
  <c r="Y163"/>
  <c r="Y210"/>
  <c r="Y1866" s="1"/>
  <c r="Q913"/>
  <c r="Q2032" s="1"/>
  <c r="Z1865"/>
  <c r="AA2073" i="217"/>
  <c r="R162"/>
  <c r="W257" i="221"/>
  <c r="W1881" s="1"/>
  <c r="W351"/>
  <c r="W1820" s="1"/>
  <c r="S443"/>
  <c r="S1848" s="1"/>
  <c r="S1940"/>
  <c r="V302"/>
  <c r="V1803" s="1"/>
  <c r="Y1774"/>
  <c r="Y398"/>
  <c r="Y898" s="1"/>
  <c r="Y2017" s="1"/>
  <c r="Z2164" i="217"/>
  <c r="Z303"/>
  <c r="Z867" s="1"/>
  <c r="Z1986" s="1"/>
  <c r="T163" i="221"/>
  <c r="Z400"/>
  <c r="Z900" s="1"/>
  <c r="Z2019" s="1"/>
  <c r="W163"/>
  <c r="R399" i="217"/>
  <c r="R1836" s="1"/>
  <c r="V255" i="221"/>
  <c r="V851" s="1"/>
  <c r="V1970" s="1"/>
  <c r="Y2165"/>
  <c r="R1882"/>
  <c r="Q2073"/>
  <c r="Z397" i="217"/>
  <c r="Z1834" s="1"/>
  <c r="P1851" i="221"/>
  <c r="Z306"/>
  <c r="Z1807" s="1"/>
  <c r="P1821"/>
  <c r="H2047"/>
  <c r="N1882"/>
  <c r="R1867"/>
  <c r="Y255"/>
  <c r="Y1788" s="1"/>
  <c r="I398"/>
  <c r="I1926" s="1"/>
  <c r="W1897"/>
  <c r="V400"/>
  <c r="V1837" s="1"/>
  <c r="W1789"/>
  <c r="S398"/>
  <c r="S1926" s="1"/>
  <c r="Z399" i="217"/>
  <c r="Z899" s="1"/>
  <c r="Z2018" s="1"/>
  <c r="W1867" i="221"/>
  <c r="R1897"/>
  <c r="V1940"/>
  <c r="T305" i="217"/>
  <c r="T869" s="1"/>
  <c r="T1988" s="1"/>
  <c r="R1791" i="221"/>
  <c r="Y1804"/>
  <c r="Y399" i="217"/>
  <c r="Y1927" s="1"/>
  <c r="T397"/>
  <c r="T897" s="1"/>
  <c r="T2016" s="1"/>
  <c r="R351" i="221"/>
  <c r="R1911" s="1"/>
  <c r="R1806"/>
  <c r="X2166" i="217"/>
  <c r="V257" i="221"/>
  <c r="V1881" s="1"/>
  <c r="N854"/>
  <c r="N1973" s="1"/>
  <c r="R1776"/>
  <c r="U2163"/>
  <c r="I210"/>
  <c r="I1775" s="1"/>
  <c r="Y1942"/>
  <c r="V1819"/>
  <c r="V212"/>
  <c r="V1868" s="1"/>
  <c r="N1942"/>
  <c r="X396"/>
  <c r="X1924" s="1"/>
  <c r="Y1819"/>
  <c r="S445"/>
  <c r="S1850" s="1"/>
  <c r="Z164" i="217"/>
  <c r="W1940" i="221"/>
  <c r="T352" i="217"/>
  <c r="T1912" s="1"/>
  <c r="N304" i="221"/>
  <c r="N1805" s="1"/>
  <c r="I912" i="217"/>
  <c r="I2031" s="1"/>
  <c r="Y2166"/>
  <c r="W1806" i="221"/>
  <c r="Z212"/>
  <c r="Z840" s="1"/>
  <c r="Z1959" s="1"/>
  <c r="M1912"/>
  <c r="X443"/>
  <c r="X1939" s="1"/>
  <c r="R2165"/>
  <c r="W1849"/>
  <c r="X211" i="217"/>
  <c r="X1867" s="1"/>
  <c r="U867" i="221"/>
  <c r="U1986" s="1"/>
  <c r="V163"/>
  <c r="T303" i="217"/>
  <c r="T1895" s="1"/>
  <c r="W854" i="221"/>
  <c r="W1973" s="1"/>
  <c r="W2075" s="1"/>
  <c r="O1882"/>
  <c r="R1942"/>
  <c r="W837"/>
  <c r="W1956" s="1"/>
  <c r="I163"/>
  <c r="I445"/>
  <c r="I913" s="1"/>
  <c r="I2032" s="1"/>
  <c r="Y914"/>
  <c r="Y2033" s="1"/>
  <c r="J1791"/>
  <c r="R1940"/>
  <c r="W161"/>
  <c r="V2167"/>
  <c r="V306"/>
  <c r="V870" s="1"/>
  <c r="V1989" s="1"/>
  <c r="Z165"/>
  <c r="Z259"/>
  <c r="Z855" s="1"/>
  <c r="Z1974" s="1"/>
  <c r="W1851"/>
  <c r="X255"/>
  <c r="X851" s="1"/>
  <c r="X1970" s="1"/>
  <c r="U1789"/>
  <c r="S163"/>
  <c r="S304"/>
  <c r="S1896" s="1"/>
  <c r="R163"/>
  <c r="R398"/>
  <c r="R1926" s="1"/>
  <c r="Z2166" i="217"/>
  <c r="Z258"/>
  <c r="Z1882" s="1"/>
  <c r="W882" i="221"/>
  <c r="W2001" s="1"/>
  <c r="W1776"/>
  <c r="J869"/>
  <c r="J1988" s="1"/>
  <c r="Z1789"/>
  <c r="T211" i="217"/>
  <c r="T839" s="1"/>
  <c r="T1958" s="1"/>
  <c r="T446"/>
  <c r="T1942" s="1"/>
  <c r="X399"/>
  <c r="X899" s="1"/>
  <c r="X2018" s="1"/>
  <c r="X446"/>
  <c r="X1942" s="1"/>
  <c r="U1895" i="221"/>
  <c r="I1849" i="217"/>
  <c r="V2165" i="221"/>
  <c r="V304"/>
  <c r="V1805" s="1"/>
  <c r="Y211" i="217"/>
  <c r="Y1867" s="1"/>
  <c r="Y446"/>
  <c r="Y1851" s="1"/>
  <c r="T162"/>
  <c r="H2152" i="221"/>
  <c r="T256" i="217"/>
  <c r="T1789" s="1"/>
  <c r="T444"/>
  <c r="R1851" i="221"/>
  <c r="R1849"/>
  <c r="Z2167"/>
  <c r="W1942"/>
  <c r="S2165"/>
  <c r="S210"/>
  <c r="S838" s="1"/>
  <c r="S1957" s="1"/>
  <c r="R304"/>
  <c r="R868" s="1"/>
  <c r="R1987" s="1"/>
  <c r="J1897"/>
  <c r="X352" i="217"/>
  <c r="X884" s="1"/>
  <c r="X2003" s="1"/>
  <c r="V210" i="221"/>
  <c r="V838" s="1"/>
  <c r="V1957" s="1"/>
  <c r="I2165"/>
  <c r="W396"/>
  <c r="W1924" s="1"/>
  <c r="V447"/>
  <c r="V1943" s="1"/>
  <c r="Z447"/>
  <c r="Z1852" s="1"/>
  <c r="X349"/>
  <c r="X881" s="1"/>
  <c r="X2000" s="1"/>
  <c r="S257"/>
  <c r="S1790" s="1"/>
  <c r="R210"/>
  <c r="R838" s="1"/>
  <c r="R1957" s="1"/>
  <c r="Z211" i="217"/>
  <c r="Z839" s="1"/>
  <c r="Z1958" s="1"/>
  <c r="T399"/>
  <c r="T1927" s="1"/>
  <c r="X164"/>
  <c r="Y867" i="221"/>
  <c r="Y1986" s="1"/>
  <c r="K884"/>
  <c r="K2003" s="1"/>
  <c r="V445"/>
  <c r="V913" s="1"/>
  <c r="V2032" s="1"/>
  <c r="Y164" i="217"/>
  <c r="U302" i="221"/>
  <c r="U1894" s="1"/>
  <c r="X212"/>
  <c r="X840" s="1"/>
  <c r="X1959" s="1"/>
  <c r="X2165"/>
  <c r="X210"/>
  <c r="X1866" s="1"/>
  <c r="S255"/>
  <c r="S851" s="1"/>
  <c r="S1970" s="1"/>
  <c r="S349"/>
  <c r="S881" s="1"/>
  <c r="S2000" s="1"/>
  <c r="N257"/>
  <c r="N1881" s="1"/>
  <c r="Y869"/>
  <c r="Y1988" s="1"/>
  <c r="Y162" i="217"/>
  <c r="U161" i="221"/>
  <c r="U1940"/>
  <c r="Y899"/>
  <c r="Y2018" s="1"/>
  <c r="X445"/>
  <c r="X913" s="1"/>
  <c r="X2032" s="1"/>
  <c r="X351"/>
  <c r="X1820" s="1"/>
  <c r="S161"/>
  <c r="S208"/>
  <c r="S1773" s="1"/>
  <c r="W867"/>
  <c r="W1986" s="1"/>
  <c r="N163"/>
  <c r="Y1897"/>
  <c r="Q2045"/>
  <c r="H2061"/>
  <c r="U208"/>
  <c r="U1864" s="1"/>
  <c r="X257"/>
  <c r="X1790" s="1"/>
  <c r="Y1789"/>
  <c r="S2163"/>
  <c r="N398"/>
  <c r="N1835" s="1"/>
  <c r="Z1849" i="217"/>
  <c r="S1940"/>
  <c r="S912"/>
  <c r="S2031" s="1"/>
  <c r="S1849"/>
  <c r="Y256"/>
  <c r="Y350"/>
  <c r="Y303"/>
  <c r="Y2164"/>
  <c r="Y209"/>
  <c r="T350"/>
  <c r="T209"/>
  <c r="Y161" i="221"/>
  <c r="P257"/>
  <c r="P853" s="1"/>
  <c r="P1972" s="1"/>
  <c r="R443"/>
  <c r="R911" s="1"/>
  <c r="R2030" s="1"/>
  <c r="Z912" i="217"/>
  <c r="Z2031" s="1"/>
  <c r="S209"/>
  <c r="S1774" s="1"/>
  <c r="L1942" i="221"/>
  <c r="U443"/>
  <c r="U1939" s="1"/>
  <c r="U349"/>
  <c r="U1818" s="1"/>
  <c r="Y396"/>
  <c r="Y896" s="1"/>
  <c r="Y2015" s="1"/>
  <c r="X447"/>
  <c r="X915" s="1"/>
  <c r="X2034" s="1"/>
  <c r="X353"/>
  <c r="X1822" s="1"/>
  <c r="J351"/>
  <c r="J1820" s="1"/>
  <c r="H2138"/>
  <c r="N884"/>
  <c r="N2003" s="1"/>
  <c r="T852"/>
  <c r="T1971" s="1"/>
  <c r="W2163"/>
  <c r="W302"/>
  <c r="W1803" s="1"/>
  <c r="X2163"/>
  <c r="X208"/>
  <c r="X836" s="1"/>
  <c r="X1955" s="1"/>
  <c r="P2165"/>
  <c r="Z867"/>
  <c r="Z1986" s="1"/>
  <c r="N1897"/>
  <c r="R1789"/>
  <c r="R396"/>
  <c r="R1924" s="1"/>
  <c r="J884"/>
  <c r="J2003" s="1"/>
  <c r="Z837"/>
  <c r="Z1956" s="1"/>
  <c r="AC132"/>
  <c r="S350" i="217"/>
  <c r="S397"/>
  <c r="O1895"/>
  <c r="O867"/>
  <c r="O1986" s="1"/>
  <c r="O1804"/>
  <c r="X165" i="221"/>
  <c r="X306"/>
  <c r="X1898" s="1"/>
  <c r="AC130"/>
  <c r="Y444" i="217"/>
  <c r="Y1849" s="1"/>
  <c r="U255" i="221"/>
  <c r="U1879" s="1"/>
  <c r="Y208"/>
  <c r="Y836" s="1"/>
  <c r="Y1955" s="1"/>
  <c r="X259"/>
  <c r="X1883" s="1"/>
  <c r="W255"/>
  <c r="W1879" s="1"/>
  <c r="X161"/>
  <c r="P163"/>
  <c r="I1791"/>
  <c r="Z1804"/>
  <c r="J899"/>
  <c r="J2018" s="1"/>
  <c r="R852"/>
  <c r="R1971" s="1"/>
  <c r="R208"/>
  <c r="R1773" s="1"/>
  <c r="J839"/>
  <c r="J1958" s="1"/>
  <c r="V1774"/>
  <c r="Q2122"/>
  <c r="AC128"/>
  <c r="S2164" i="217"/>
  <c r="S162"/>
  <c r="S256"/>
  <c r="L1851" i="221"/>
  <c r="V882"/>
  <c r="V2001" s="1"/>
  <c r="N839"/>
  <c r="N1958" s="1"/>
  <c r="Q2047"/>
  <c r="Z912"/>
  <c r="Z2031" s="1"/>
  <c r="M884"/>
  <c r="M2003" s="1"/>
  <c r="I1882"/>
  <c r="Y1910"/>
  <c r="U852"/>
  <c r="U1971" s="1"/>
  <c r="J1927"/>
  <c r="K1912"/>
  <c r="J1776"/>
  <c r="Q2150" i="217"/>
  <c r="O258"/>
  <c r="O399"/>
  <c r="O211"/>
  <c r="O164"/>
  <c r="O305"/>
  <c r="O352"/>
  <c r="O2166"/>
  <c r="O446"/>
  <c r="H839"/>
  <c r="H1958" s="1"/>
  <c r="H1776"/>
  <c r="H1867"/>
  <c r="X256"/>
  <c r="X209"/>
  <c r="X444"/>
  <c r="X162"/>
  <c r="X2164"/>
  <c r="X303"/>
  <c r="X397"/>
  <c r="X350"/>
  <c r="L258"/>
  <c r="L2166"/>
  <c r="L305"/>
  <c r="L352"/>
  <c r="L164"/>
  <c r="L446"/>
  <c r="L399"/>
  <c r="L211"/>
  <c r="H854"/>
  <c r="H1973" s="1"/>
  <c r="H1882"/>
  <c r="H1791"/>
  <c r="M258"/>
  <c r="M399"/>
  <c r="M305"/>
  <c r="M446"/>
  <c r="M211"/>
  <c r="M352"/>
  <c r="M164"/>
  <c r="M2166"/>
  <c r="K446"/>
  <c r="K211"/>
  <c r="K258"/>
  <c r="K399"/>
  <c r="K305"/>
  <c r="K352"/>
  <c r="K164"/>
  <c r="K2166"/>
  <c r="H1851"/>
  <c r="H1942"/>
  <c r="H914"/>
  <c r="H2033" s="1"/>
  <c r="T1819" i="221"/>
  <c r="M398"/>
  <c r="M1835" s="1"/>
  <c r="R837"/>
  <c r="R1956" s="1"/>
  <c r="Q2075"/>
  <c r="Y2163"/>
  <c r="Y302"/>
  <c r="Y866" s="1"/>
  <c r="Y1985" s="1"/>
  <c r="W1865"/>
  <c r="J210"/>
  <c r="J1775" s="1"/>
  <c r="V1880"/>
  <c r="N1821"/>
  <c r="M1897"/>
  <c r="W1880"/>
  <c r="O445"/>
  <c r="O913" s="1"/>
  <c r="O2032" s="1"/>
  <c r="N1806"/>
  <c r="T882"/>
  <c r="T2001" s="1"/>
  <c r="R349"/>
  <c r="R1909" s="1"/>
  <c r="R255"/>
  <c r="R1788" s="1"/>
  <c r="M163"/>
  <c r="N351"/>
  <c r="N883" s="1"/>
  <c r="N2002" s="1"/>
  <c r="N210"/>
  <c r="N838" s="1"/>
  <c r="N1957" s="1"/>
  <c r="R1865"/>
  <c r="P399" i="217"/>
  <c r="P164"/>
  <c r="P211"/>
  <c r="P446"/>
  <c r="P2166"/>
  <c r="P352"/>
  <c r="P258"/>
  <c r="P305"/>
  <c r="I446"/>
  <c r="I2166"/>
  <c r="I352"/>
  <c r="I399"/>
  <c r="I211"/>
  <c r="I258"/>
  <c r="I164"/>
  <c r="I305"/>
  <c r="H899"/>
  <c r="H2018" s="1"/>
  <c r="H1836"/>
  <c r="H1927"/>
  <c r="J352"/>
  <c r="J446"/>
  <c r="J2166"/>
  <c r="J258"/>
  <c r="J164"/>
  <c r="J211"/>
  <c r="J399"/>
  <c r="J305"/>
  <c r="N305"/>
  <c r="N258"/>
  <c r="N2166"/>
  <c r="N211"/>
  <c r="N352"/>
  <c r="N399"/>
  <c r="N164"/>
  <c r="N446"/>
  <c r="H1821"/>
  <c r="H884"/>
  <c r="H2003" s="1"/>
  <c r="H1912"/>
  <c r="H1806"/>
  <c r="H869"/>
  <c r="H1988" s="1"/>
  <c r="H1897"/>
  <c r="W350"/>
  <c r="W2164"/>
  <c r="W303"/>
  <c r="W444"/>
  <c r="W397"/>
  <c r="W209"/>
  <c r="W256"/>
  <c r="W162"/>
  <c r="J2165" i="221"/>
  <c r="Z1910"/>
  <c r="R1819"/>
  <c r="Y443"/>
  <c r="Y1848" s="1"/>
  <c r="M1867"/>
  <c r="O163"/>
  <c r="Y1880"/>
  <c r="R161"/>
  <c r="N2165"/>
  <c r="K1776"/>
  <c r="Q2124"/>
  <c r="L1849" i="217"/>
  <c r="L1940"/>
  <c r="L912"/>
  <c r="L2031" s="1"/>
  <c r="P837"/>
  <c r="P1956" s="1"/>
  <c r="P1865"/>
  <c r="P1774"/>
  <c r="AA1883"/>
  <c r="AA1792"/>
  <c r="AA855"/>
  <c r="AA1974" s="1"/>
  <c r="H2075" i="221"/>
  <c r="M839"/>
  <c r="M1958" s="1"/>
  <c r="L398"/>
  <c r="L1835" s="1"/>
  <c r="Y1849"/>
  <c r="Z1819"/>
  <c r="V852"/>
  <c r="V1971" s="1"/>
  <c r="R882"/>
  <c r="R2001" s="1"/>
  <c r="O304"/>
  <c r="O1896" s="1"/>
  <c r="O398"/>
  <c r="O1926" s="1"/>
  <c r="P304"/>
  <c r="P868" s="1"/>
  <c r="P1987" s="1"/>
  <c r="P398"/>
  <c r="P1926" s="1"/>
  <c r="U882"/>
  <c r="U2001" s="1"/>
  <c r="Z1880"/>
  <c r="V912"/>
  <c r="V2031" s="1"/>
  <c r="M257"/>
  <c r="M853" s="1"/>
  <c r="M1972" s="1"/>
  <c r="J1821"/>
  <c r="AA1913" i="217"/>
  <c r="AA885"/>
  <c r="AA2004" s="1"/>
  <c r="AA1822"/>
  <c r="AA1898"/>
  <c r="AA1807"/>
  <c r="AA870"/>
  <c r="AA1989" s="1"/>
  <c r="AA1852"/>
  <c r="AA915"/>
  <c r="AA2034" s="1"/>
  <c r="AA1943"/>
  <c r="AA1837"/>
  <c r="AA1928"/>
  <c r="AA900"/>
  <c r="AA2019" s="1"/>
  <c r="AA1777"/>
  <c r="AA840"/>
  <c r="AA1959" s="1"/>
  <c r="AA1868"/>
  <c r="O2165" i="221"/>
  <c r="O257"/>
  <c r="O1881" s="1"/>
  <c r="U1910"/>
  <c r="K839"/>
  <c r="K1958" s="1"/>
  <c r="O351"/>
  <c r="O883" s="1"/>
  <c r="O2002" s="1"/>
  <c r="P351"/>
  <c r="P1911" s="1"/>
  <c r="M304"/>
  <c r="M1805" s="1"/>
  <c r="X897"/>
  <c r="X2016" s="1"/>
  <c r="T1789"/>
  <c r="O914"/>
  <c r="O2033" s="1"/>
  <c r="O1897"/>
  <c r="T1834"/>
  <c r="Y1834" i="217"/>
  <c r="Q2073"/>
  <c r="O1942" i="221"/>
  <c r="O1821"/>
  <c r="O1806"/>
  <c r="I869"/>
  <c r="I1988" s="1"/>
  <c r="T897"/>
  <c r="T2016" s="1"/>
  <c r="L899"/>
  <c r="L2018" s="1"/>
  <c r="Q1792"/>
  <c r="I1942"/>
  <c r="L1836"/>
  <c r="I1927"/>
  <c r="O1836"/>
  <c r="Q2136" i="217"/>
  <c r="Q2152" i="221"/>
  <c r="P854"/>
  <c r="P1973" s="1"/>
  <c r="P2152" s="1"/>
  <c r="P1897"/>
  <c r="Q2059" i="217"/>
  <c r="I1836" i="221"/>
  <c r="O1927"/>
  <c r="T1849"/>
  <c r="L1791"/>
  <c r="P1882"/>
  <c r="Q855"/>
  <c r="Q1974" s="1"/>
  <c r="P1806"/>
  <c r="I914"/>
  <c r="I2033" s="1"/>
  <c r="Q2150"/>
  <c r="O884"/>
  <c r="O2003" s="1"/>
  <c r="H881" i="217"/>
  <c r="H2000" s="1"/>
  <c r="H1909"/>
  <c r="H1818"/>
  <c r="Q1822" i="221"/>
  <c r="Q1913"/>
  <c r="H1835"/>
  <c r="H898"/>
  <c r="H2017" s="1"/>
  <c r="H1926"/>
  <c r="H913"/>
  <c r="H2032" s="1"/>
  <c r="H1941"/>
  <c r="H1850"/>
  <c r="T302" i="217"/>
  <c r="T2163"/>
  <c r="T255"/>
  <c r="T161"/>
  <c r="T208"/>
  <c r="T349"/>
  <c r="T396"/>
  <c r="T443"/>
  <c r="Y400"/>
  <c r="Y165"/>
  <c r="Y447"/>
  <c r="Y353"/>
  <c r="Y306"/>
  <c r="Y2167"/>
  <c r="Y259"/>
  <c r="Y212"/>
  <c r="W400"/>
  <c r="W165"/>
  <c r="W212"/>
  <c r="W2167"/>
  <c r="W259"/>
  <c r="W447"/>
  <c r="W353"/>
  <c r="W306"/>
  <c r="Q1866"/>
  <c r="Q1775"/>
  <c r="Q838"/>
  <c r="Q1957" s="1"/>
  <c r="AA1939"/>
  <c r="AA911"/>
  <c r="AA2030" s="1"/>
  <c r="AA1848"/>
  <c r="H1866"/>
  <c r="H1775"/>
  <c r="H838"/>
  <c r="H1957" s="1"/>
  <c r="L1897" i="221"/>
  <c r="L1806"/>
  <c r="P2165" i="217"/>
  <c r="P163"/>
  <c r="P351"/>
  <c r="P257"/>
  <c r="P445"/>
  <c r="P210"/>
  <c r="P304"/>
  <c r="P398"/>
  <c r="T398"/>
  <c r="T445"/>
  <c r="T2165"/>
  <c r="T210"/>
  <c r="T163"/>
  <c r="T351"/>
  <c r="T257"/>
  <c r="T304"/>
  <c r="Y2165"/>
  <c r="Y445"/>
  <c r="Y163"/>
  <c r="Y351"/>
  <c r="Y210"/>
  <c r="Y398"/>
  <c r="Y257"/>
  <c r="Y304"/>
  <c r="L257" i="221"/>
  <c r="L1790" s="1"/>
  <c r="L163"/>
  <c r="L351"/>
  <c r="L1820" s="1"/>
  <c r="L445"/>
  <c r="L1850" s="1"/>
  <c r="L2165"/>
  <c r="L210"/>
  <c r="L1775" s="1"/>
  <c r="Q1803" i="217"/>
  <c r="Q866"/>
  <c r="Q1985" s="1"/>
  <c r="Q1894"/>
  <c r="Q911"/>
  <c r="Q2030" s="1"/>
  <c r="Q1848"/>
  <c r="Q1939"/>
  <c r="Q2061" i="221"/>
  <c r="Q2138"/>
  <c r="X1849"/>
  <c r="X1940"/>
  <c r="S396" i="217"/>
  <c r="S161"/>
  <c r="S2163"/>
  <c r="S443"/>
  <c r="S349"/>
  <c r="S302"/>
  <c r="S208"/>
  <c r="S255"/>
  <c r="R165"/>
  <c r="R212"/>
  <c r="R2167"/>
  <c r="R400"/>
  <c r="R353"/>
  <c r="R259"/>
  <c r="R306"/>
  <c r="R447"/>
  <c r="AA884"/>
  <c r="AA2003" s="1"/>
  <c r="AA1912"/>
  <c r="AA1821"/>
  <c r="Q2136" i="221"/>
  <c r="Q2059"/>
  <c r="Q1777" i="217"/>
  <c r="Q1868"/>
  <c r="Q840"/>
  <c r="Q1959" s="1"/>
  <c r="L349"/>
  <c r="L2163"/>
  <c r="L161"/>
  <c r="L443"/>
  <c r="L208"/>
  <c r="L396"/>
  <c r="L302"/>
  <c r="L255"/>
  <c r="O161"/>
  <c r="O2163"/>
  <c r="O396"/>
  <c r="O302"/>
  <c r="O208"/>
  <c r="O255"/>
  <c r="O349"/>
  <c r="O443"/>
  <c r="O351"/>
  <c r="O398"/>
  <c r="O304"/>
  <c r="O163"/>
  <c r="O2165"/>
  <c r="O257"/>
  <c r="O210"/>
  <c r="O445"/>
  <c r="L1837"/>
  <c r="L900"/>
  <c r="L2019" s="1"/>
  <c r="L1928"/>
  <c r="L870"/>
  <c r="L1989" s="1"/>
  <c r="L1898"/>
  <c r="L1807"/>
  <c r="K1822"/>
  <c r="K1913"/>
  <c r="K885"/>
  <c r="K2004" s="1"/>
  <c r="I839" i="221"/>
  <c r="I1958" s="1"/>
  <c r="I1776"/>
  <c r="Q2045" i="217"/>
  <c r="Q2122"/>
  <c r="O1776" i="221"/>
  <c r="O1867"/>
  <c r="T837"/>
  <c r="T1956" s="1"/>
  <c r="T1865"/>
  <c r="J398"/>
  <c r="J1926" s="1"/>
  <c r="J304"/>
  <c r="J868" s="1"/>
  <c r="J1987" s="1"/>
  <c r="J257"/>
  <c r="J1881" s="1"/>
  <c r="J163"/>
  <c r="O839"/>
  <c r="O1958" s="1"/>
  <c r="Q885"/>
  <c r="Q2004" s="1"/>
  <c r="H1924" i="217"/>
  <c r="H1833"/>
  <c r="H896"/>
  <c r="H2015" s="1"/>
  <c r="H851"/>
  <c r="H1970" s="1"/>
  <c r="H1788"/>
  <c r="H1879"/>
  <c r="J1807"/>
  <c r="J1898"/>
  <c r="J870"/>
  <c r="J1989" s="1"/>
  <c r="V208"/>
  <c r="V396"/>
  <c r="V161"/>
  <c r="V2163"/>
  <c r="V302"/>
  <c r="V255"/>
  <c r="V443"/>
  <c r="V349"/>
  <c r="V353"/>
  <c r="V212"/>
  <c r="V306"/>
  <c r="V2167"/>
  <c r="V165"/>
  <c r="V259"/>
  <c r="V447"/>
  <c r="V400"/>
  <c r="AA869"/>
  <c r="AA1988" s="1"/>
  <c r="AA1897"/>
  <c r="AA1806"/>
  <c r="Q868"/>
  <c r="Q1987" s="1"/>
  <c r="Q1805"/>
  <c r="Q1896"/>
  <c r="AA1924"/>
  <c r="AA896"/>
  <c r="AA2015" s="1"/>
  <c r="AA1833"/>
  <c r="Q870"/>
  <c r="Q1898"/>
  <c r="Q1807"/>
  <c r="H898"/>
  <c r="H2017" s="1"/>
  <c r="H1835"/>
  <c r="H1926"/>
  <c r="I161"/>
  <c r="I2163"/>
  <c r="I255"/>
  <c r="I443"/>
  <c r="I349"/>
  <c r="I302"/>
  <c r="I208"/>
  <c r="I396"/>
  <c r="I398"/>
  <c r="I351"/>
  <c r="I257"/>
  <c r="I163"/>
  <c r="I445"/>
  <c r="I304"/>
  <c r="I210"/>
  <c r="I2165"/>
  <c r="L1913"/>
  <c r="L885"/>
  <c r="L2004" s="1"/>
  <c r="L1822"/>
  <c r="V398"/>
  <c r="V163"/>
  <c r="V2165"/>
  <c r="V210"/>
  <c r="V257"/>
  <c r="V445"/>
  <c r="V304"/>
  <c r="V351"/>
  <c r="Q1773"/>
  <c r="Q1864"/>
  <c r="Q836"/>
  <c r="Q1955" s="1"/>
  <c r="H1864"/>
  <c r="H1773"/>
  <c r="H836"/>
  <c r="H1955" s="1"/>
  <c r="H1848"/>
  <c r="H1939"/>
  <c r="H911"/>
  <c r="H2030" s="1"/>
  <c r="H868" i="221"/>
  <c r="H1987" s="1"/>
  <c r="H1805"/>
  <c r="H1896"/>
  <c r="U208" i="217"/>
  <c r="U161"/>
  <c r="U396"/>
  <c r="U2163"/>
  <c r="U255"/>
  <c r="U443"/>
  <c r="U349"/>
  <c r="U302"/>
  <c r="X255"/>
  <c r="X396"/>
  <c r="X443"/>
  <c r="X161"/>
  <c r="X208"/>
  <c r="X302"/>
  <c r="X2163"/>
  <c r="X349"/>
  <c r="X212"/>
  <c r="X165"/>
  <c r="X400"/>
  <c r="X2167"/>
  <c r="X306"/>
  <c r="X259"/>
  <c r="X447"/>
  <c r="X353"/>
  <c r="Z2167"/>
  <c r="Z259"/>
  <c r="Z447"/>
  <c r="Z353"/>
  <c r="Z306"/>
  <c r="Z400"/>
  <c r="Z212"/>
  <c r="Z165"/>
  <c r="AA1776"/>
  <c r="AA1867"/>
  <c r="AA839"/>
  <c r="AA1958" s="1"/>
  <c r="Q1881"/>
  <c r="Q853"/>
  <c r="Q1972" s="1"/>
  <c r="Q1790"/>
  <c r="AA1909"/>
  <c r="AA881"/>
  <c r="AA2000" s="1"/>
  <c r="AA1818"/>
  <c r="AA1894"/>
  <c r="AA866"/>
  <c r="AA1985" s="1"/>
  <c r="AA1803"/>
  <c r="Q1943"/>
  <c r="Q1852"/>
  <c r="Q915"/>
  <c r="Q2034" s="1"/>
  <c r="H1850"/>
  <c r="H913"/>
  <c r="H2032" s="1"/>
  <c r="H1941"/>
  <c r="H1790"/>
  <c r="H853"/>
  <c r="H1972" s="1"/>
  <c r="H1881"/>
  <c r="P161"/>
  <c r="P349"/>
  <c r="P2163"/>
  <c r="P443"/>
  <c r="P208"/>
  <c r="P396"/>
  <c r="P255"/>
  <c r="P302"/>
  <c r="K2163"/>
  <c r="K161"/>
  <c r="K255"/>
  <c r="K349"/>
  <c r="K443"/>
  <c r="K208"/>
  <c r="K302"/>
  <c r="K396"/>
  <c r="J2165"/>
  <c r="J398"/>
  <c r="J210"/>
  <c r="J163"/>
  <c r="J445"/>
  <c r="J351"/>
  <c r="J257"/>
  <c r="J304"/>
  <c r="K351"/>
  <c r="K2165"/>
  <c r="K163"/>
  <c r="K257"/>
  <c r="K445"/>
  <c r="K210"/>
  <c r="K398"/>
  <c r="K304"/>
  <c r="L1943"/>
  <c r="L915"/>
  <c r="L2034" s="1"/>
  <c r="L1852"/>
  <c r="Z398"/>
  <c r="Z163"/>
  <c r="Z210"/>
  <c r="Z2165"/>
  <c r="Z257"/>
  <c r="Z445"/>
  <c r="Z351"/>
  <c r="Z304"/>
  <c r="U2165"/>
  <c r="U257"/>
  <c r="U445"/>
  <c r="U398"/>
  <c r="U210"/>
  <c r="U163"/>
  <c r="U351"/>
  <c r="U304"/>
  <c r="Q1833"/>
  <c r="Q1924"/>
  <c r="Q896"/>
  <c r="Q2015" s="1"/>
  <c r="Q1788"/>
  <c r="Q1879"/>
  <c r="Q851"/>
  <c r="X1834" i="221"/>
  <c r="Y1925" i="217"/>
  <c r="T1940" i="221"/>
  <c r="L854"/>
  <c r="L1973" s="1"/>
  <c r="M351"/>
  <c r="M883" s="1"/>
  <c r="M2002" s="1"/>
  <c r="M210"/>
  <c r="M838" s="1"/>
  <c r="M1957" s="1"/>
  <c r="I1806"/>
  <c r="Q1852"/>
  <c r="H1820"/>
  <c r="H1911"/>
  <c r="H883"/>
  <c r="H2002" s="1"/>
  <c r="W396" i="217"/>
  <c r="W443"/>
  <c r="W208"/>
  <c r="W349"/>
  <c r="W302"/>
  <c r="W161"/>
  <c r="W255"/>
  <c r="W2163"/>
  <c r="T212"/>
  <c r="T400"/>
  <c r="T165"/>
  <c r="T2167"/>
  <c r="T306"/>
  <c r="T259"/>
  <c r="T447"/>
  <c r="T353"/>
  <c r="AA1791"/>
  <c r="AA854"/>
  <c r="AA1973" s="1"/>
  <c r="AA1882"/>
  <c r="Q1835"/>
  <c r="Q1926"/>
  <c r="Q898"/>
  <c r="Q2017" s="1"/>
  <c r="AA1864"/>
  <c r="AA836"/>
  <c r="AA1955" s="1"/>
  <c r="AA1773"/>
  <c r="Q1928"/>
  <c r="Q900"/>
  <c r="Q2019" s="1"/>
  <c r="Q1837"/>
  <c r="H1820"/>
  <c r="H1911"/>
  <c r="H883"/>
  <c r="H2002" s="1"/>
  <c r="M302"/>
  <c r="M2163"/>
  <c r="M255"/>
  <c r="M161"/>
  <c r="M349"/>
  <c r="M208"/>
  <c r="M396"/>
  <c r="M443"/>
  <c r="M351"/>
  <c r="M163"/>
  <c r="M2165"/>
  <c r="M304"/>
  <c r="M257"/>
  <c r="M210"/>
  <c r="M398"/>
  <c r="M445"/>
  <c r="L855"/>
  <c r="L1974" s="1"/>
  <c r="L1883"/>
  <c r="L1792"/>
  <c r="X398"/>
  <c r="X2165"/>
  <c r="X163"/>
  <c r="X445"/>
  <c r="X351"/>
  <c r="X210"/>
  <c r="X257"/>
  <c r="X304"/>
  <c r="S210"/>
  <c r="S163"/>
  <c r="S398"/>
  <c r="S2165"/>
  <c r="S304"/>
  <c r="S257"/>
  <c r="S351"/>
  <c r="S445"/>
  <c r="H866"/>
  <c r="H1985" s="1"/>
  <c r="H1803"/>
  <c r="H1894"/>
  <c r="H1775" i="221"/>
  <c r="H1866"/>
  <c r="H838"/>
  <c r="H1957" s="1"/>
  <c r="H1881"/>
  <c r="H1790"/>
  <c r="H853"/>
  <c r="H1972" s="1"/>
  <c r="Y396" i="217"/>
  <c r="Y208"/>
  <c r="Y161"/>
  <c r="Y2163"/>
  <c r="Y255"/>
  <c r="Y443"/>
  <c r="Y349"/>
  <c r="Y302"/>
  <c r="Z2163"/>
  <c r="Z208"/>
  <c r="Z161"/>
  <c r="Z396"/>
  <c r="Z302"/>
  <c r="Z255"/>
  <c r="Z443"/>
  <c r="Z349"/>
  <c r="R443"/>
  <c r="R2163"/>
  <c r="R208"/>
  <c r="R161"/>
  <c r="R396"/>
  <c r="R255"/>
  <c r="R302"/>
  <c r="R349"/>
  <c r="U165"/>
  <c r="U2167"/>
  <c r="U353"/>
  <c r="U306"/>
  <c r="U400"/>
  <c r="U259"/>
  <c r="U447"/>
  <c r="U212"/>
  <c r="S400"/>
  <c r="S165"/>
  <c r="S2167"/>
  <c r="S212"/>
  <c r="S259"/>
  <c r="S447"/>
  <c r="S353"/>
  <c r="S306"/>
  <c r="AA899"/>
  <c r="AA2018" s="1"/>
  <c r="AA1836"/>
  <c r="AA1927"/>
  <c r="AA914"/>
  <c r="AA2033" s="1"/>
  <c r="AA1851"/>
  <c r="AA1942"/>
  <c r="Q1850"/>
  <c r="Q913"/>
  <c r="Q2032" s="1"/>
  <c r="Q1941"/>
  <c r="Q1820"/>
  <c r="Q883"/>
  <c r="Q2002" s="1"/>
  <c r="Q1911"/>
  <c r="AA1879"/>
  <c r="AA1788"/>
  <c r="AA851"/>
  <c r="AA1970" s="1"/>
  <c r="Q1883"/>
  <c r="Q855"/>
  <c r="Q1974" s="1"/>
  <c r="Q1792"/>
  <c r="Q885"/>
  <c r="Q1822"/>
  <c r="Q1913"/>
  <c r="H1896"/>
  <c r="H1805"/>
  <c r="H868"/>
  <c r="H1987" s="1"/>
  <c r="J2163"/>
  <c r="J208"/>
  <c r="J161"/>
  <c r="J443"/>
  <c r="J349"/>
  <c r="J255"/>
  <c r="J302"/>
  <c r="J396"/>
  <c r="N2163"/>
  <c r="N161"/>
  <c r="N349"/>
  <c r="N302"/>
  <c r="N255"/>
  <c r="N443"/>
  <c r="N208"/>
  <c r="N396"/>
  <c r="L2165"/>
  <c r="L351"/>
  <c r="L163"/>
  <c r="L257"/>
  <c r="L445"/>
  <c r="L210"/>
  <c r="L304"/>
  <c r="L398"/>
  <c r="N351"/>
  <c r="N163"/>
  <c r="N2165"/>
  <c r="N398"/>
  <c r="N304"/>
  <c r="N210"/>
  <c r="N445"/>
  <c r="N257"/>
  <c r="L1868"/>
  <c r="L840"/>
  <c r="L1959" s="1"/>
  <c r="L1777"/>
  <c r="R2165"/>
  <c r="R163"/>
  <c r="R210"/>
  <c r="R398"/>
  <c r="R351"/>
  <c r="R304"/>
  <c r="R257"/>
  <c r="R445"/>
  <c r="W210"/>
  <c r="W2165"/>
  <c r="W398"/>
  <c r="W163"/>
  <c r="W304"/>
  <c r="W257"/>
  <c r="W445"/>
  <c r="W351"/>
  <c r="Q881"/>
  <c r="Q2000" s="1"/>
  <c r="Q1818"/>
  <c r="Q1909"/>
  <c r="M2165" i="221"/>
  <c r="T2075"/>
  <c r="K1848"/>
  <c r="K911"/>
  <c r="K2030" s="1"/>
  <c r="K1939"/>
  <c r="L1848"/>
  <c r="L1939"/>
  <c r="L911"/>
  <c r="L2030" s="1"/>
  <c r="T915"/>
  <c r="T2034" s="1"/>
  <c r="T1943"/>
  <c r="T1852"/>
  <c r="X900"/>
  <c r="X2019" s="1"/>
  <c r="X1837"/>
  <c r="X1928"/>
  <c r="AA2002" i="217"/>
  <c r="AA2137"/>
  <c r="AA2060"/>
  <c r="P1774" i="221"/>
  <c r="P837"/>
  <c r="P1956" s="1"/>
  <c r="P1865"/>
  <c r="K1803"/>
  <c r="K866"/>
  <c r="K1985" s="1"/>
  <c r="K1894"/>
  <c r="K1833"/>
  <c r="K896"/>
  <c r="K2015" s="1"/>
  <c r="K1924"/>
  <c r="L1894"/>
  <c r="L1803"/>
  <c r="L866"/>
  <c r="L1985" s="1"/>
  <c r="L1833"/>
  <c r="L896"/>
  <c r="L2015" s="1"/>
  <c r="L1924"/>
  <c r="H2058"/>
  <c r="H2135"/>
  <c r="K1913"/>
  <c r="K885"/>
  <c r="K2004" s="1"/>
  <c r="K1822"/>
  <c r="K840"/>
  <c r="K1959" s="1"/>
  <c r="K1868"/>
  <c r="K1777"/>
  <c r="L885"/>
  <c r="L2004" s="1"/>
  <c r="L1913"/>
  <c r="L1822"/>
  <c r="L1777"/>
  <c r="L1868"/>
  <c r="L840"/>
  <c r="L1959" s="1"/>
  <c r="T1898"/>
  <c r="T1807"/>
  <c r="T870"/>
  <c r="T1989" s="1"/>
  <c r="P1789"/>
  <c r="P852"/>
  <c r="P1971" s="1"/>
  <c r="P1880"/>
  <c r="X898"/>
  <c r="X2017" s="1"/>
  <c r="X1835"/>
  <c r="X1926"/>
  <c r="O866"/>
  <c r="O1985" s="1"/>
  <c r="O1894"/>
  <c r="O1803"/>
  <c r="O1924"/>
  <c r="O1833"/>
  <c r="O896"/>
  <c r="O2015" s="1"/>
  <c r="P1894"/>
  <c r="P866"/>
  <c r="P1985" s="1"/>
  <c r="P1803"/>
  <c r="P1924"/>
  <c r="P1833"/>
  <c r="P896"/>
  <c r="P2015" s="1"/>
  <c r="P1898"/>
  <c r="P1807"/>
  <c r="P870"/>
  <c r="P1989" s="1"/>
  <c r="P1928"/>
  <c r="P1837"/>
  <c r="P900"/>
  <c r="P2019" s="1"/>
  <c r="W1909"/>
  <c r="W881"/>
  <c r="W2000" s="1"/>
  <c r="W1818"/>
  <c r="V1913"/>
  <c r="V1822"/>
  <c r="V885"/>
  <c r="V2004" s="1"/>
  <c r="Z1913"/>
  <c r="Z1822"/>
  <c r="Z885"/>
  <c r="Z2004" s="1"/>
  <c r="I911"/>
  <c r="I2030" s="1"/>
  <c r="I1848"/>
  <c r="I1939"/>
  <c r="J1848"/>
  <c r="J911"/>
  <c r="J2030" s="1"/>
  <c r="J1939"/>
  <c r="J1913"/>
  <c r="J1822"/>
  <c r="J885"/>
  <c r="J2004" s="1"/>
  <c r="J1868"/>
  <c r="J1777"/>
  <c r="J840"/>
  <c r="J1959" s="1"/>
  <c r="I1913"/>
  <c r="I1822"/>
  <c r="I885"/>
  <c r="I2004" s="1"/>
  <c r="I1868"/>
  <c r="I840"/>
  <c r="I1959" s="1"/>
  <c r="I1777"/>
  <c r="X1803"/>
  <c r="X866"/>
  <c r="X1985" s="1"/>
  <c r="X1894"/>
  <c r="S870"/>
  <c r="S1989" s="1"/>
  <c r="S1898"/>
  <c r="S1807"/>
  <c r="N912"/>
  <c r="N2031" s="1"/>
  <c r="N1940"/>
  <c r="N1849"/>
  <c r="O912"/>
  <c r="O2031" s="1"/>
  <c r="O1849"/>
  <c r="O1940"/>
  <c r="M1894"/>
  <c r="M866"/>
  <c r="M1985" s="1"/>
  <c r="M1803"/>
  <c r="M1833"/>
  <c r="M896"/>
  <c r="M2015" s="1"/>
  <c r="M1924"/>
  <c r="N1894"/>
  <c r="N1803"/>
  <c r="N866"/>
  <c r="N1985" s="1"/>
  <c r="N1833"/>
  <c r="N1924"/>
  <c r="N896"/>
  <c r="N2015" s="1"/>
  <c r="H2059"/>
  <c r="H2136"/>
  <c r="M1852"/>
  <c r="M1943"/>
  <c r="M915"/>
  <c r="M2034" s="1"/>
  <c r="N1852"/>
  <c r="N1943"/>
  <c r="N915"/>
  <c r="N2034" s="1"/>
  <c r="J882"/>
  <c r="J2001" s="1"/>
  <c r="J1819"/>
  <c r="J1910"/>
  <c r="J837"/>
  <c r="J1956" s="1"/>
  <c r="J1774"/>
  <c r="J1865"/>
  <c r="K882"/>
  <c r="K2001" s="1"/>
  <c r="K1819"/>
  <c r="K1910"/>
  <c r="K1865"/>
  <c r="K837"/>
  <c r="K1956" s="1"/>
  <c r="K1774"/>
  <c r="K1909"/>
  <c r="K1818"/>
  <c r="K881"/>
  <c r="K2000" s="1"/>
  <c r="K836"/>
  <c r="K1955" s="1"/>
  <c r="K1773"/>
  <c r="K1864"/>
  <c r="L881"/>
  <c r="L2000" s="1"/>
  <c r="L1909"/>
  <c r="L1818"/>
  <c r="L1864"/>
  <c r="L836"/>
  <c r="L1955" s="1"/>
  <c r="L1773"/>
  <c r="K1852"/>
  <c r="K915"/>
  <c r="K2034" s="1"/>
  <c r="K1943"/>
  <c r="L915"/>
  <c r="L2034" s="1"/>
  <c r="L1943"/>
  <c r="L1852"/>
  <c r="I1880"/>
  <c r="I852"/>
  <c r="I1971" s="1"/>
  <c r="I1789"/>
  <c r="I1804"/>
  <c r="I867"/>
  <c r="I1986" s="1"/>
  <c r="I1895"/>
  <c r="S883"/>
  <c r="S2002" s="1"/>
  <c r="S1820"/>
  <c r="S1911"/>
  <c r="R1850"/>
  <c r="R1941"/>
  <c r="R913"/>
  <c r="R2032" s="1"/>
  <c r="V869" i="217"/>
  <c r="V1988" s="1"/>
  <c r="V1806"/>
  <c r="V1897"/>
  <c r="Z869"/>
  <c r="Z1988" s="1"/>
  <c r="Z1897"/>
  <c r="Z1806"/>
  <c r="T1791"/>
  <c r="T854"/>
  <c r="T1973" s="1"/>
  <c r="T1882"/>
  <c r="X1882"/>
  <c r="X1791"/>
  <c r="X854"/>
  <c r="X1973" s="1"/>
  <c r="O1852" i="221"/>
  <c r="O1943"/>
  <c r="O915"/>
  <c r="O2034" s="1"/>
  <c r="L1789"/>
  <c r="L1880"/>
  <c r="L852"/>
  <c r="L1971" s="1"/>
  <c r="M852"/>
  <c r="M1971" s="1"/>
  <c r="M1880"/>
  <c r="M1789"/>
  <c r="T2047"/>
  <c r="T2124"/>
  <c r="Z1926"/>
  <c r="Z1835"/>
  <c r="Z898"/>
  <c r="Z2017" s="1"/>
  <c r="U1897" i="217"/>
  <c r="U1806"/>
  <c r="U869"/>
  <c r="U1988" s="1"/>
  <c r="H2153" i="221"/>
  <c r="K1883"/>
  <c r="K1792"/>
  <c r="K855"/>
  <c r="K1974" s="1"/>
  <c r="U1924"/>
  <c r="U896"/>
  <c r="U2015" s="1"/>
  <c r="U1833"/>
  <c r="P1819"/>
  <c r="P1910"/>
  <c r="P882"/>
  <c r="P2001" s="1"/>
  <c r="P1848"/>
  <c r="P911"/>
  <c r="P2030" s="1"/>
  <c r="P1939"/>
  <c r="I1803"/>
  <c r="I1894"/>
  <c r="I866"/>
  <c r="I1985" s="1"/>
  <c r="J1803"/>
  <c r="J1894"/>
  <c r="J866"/>
  <c r="J1985" s="1"/>
  <c r="J1792"/>
  <c r="J1883"/>
  <c r="J855"/>
  <c r="J1974" s="1"/>
  <c r="R1883"/>
  <c r="R1792"/>
  <c r="R855"/>
  <c r="R1974" s="1"/>
  <c r="N1804"/>
  <c r="N1895"/>
  <c r="N867"/>
  <c r="N1986" s="1"/>
  <c r="N1834"/>
  <c r="N897"/>
  <c r="N2016" s="1"/>
  <c r="N1925"/>
  <c r="O1895"/>
  <c r="O1804"/>
  <c r="O867"/>
  <c r="O1986" s="1"/>
  <c r="O897"/>
  <c r="O2016" s="1"/>
  <c r="O1834"/>
  <c r="O1925"/>
  <c r="M1939"/>
  <c r="M911"/>
  <c r="M2030" s="1"/>
  <c r="M1848"/>
  <c r="N911"/>
  <c r="N2030" s="1"/>
  <c r="N1939"/>
  <c r="N1848"/>
  <c r="M1807"/>
  <c r="M870"/>
  <c r="M1989" s="1"/>
  <c r="M1898"/>
  <c r="M900"/>
  <c r="M2019" s="1"/>
  <c r="M1837"/>
  <c r="M1928"/>
  <c r="N1807"/>
  <c r="N1898"/>
  <c r="N870"/>
  <c r="N1989" s="1"/>
  <c r="N900"/>
  <c r="N2019" s="1"/>
  <c r="N1928"/>
  <c r="N1837"/>
  <c r="J852"/>
  <c r="J1971" s="1"/>
  <c r="J1880"/>
  <c r="J1789"/>
  <c r="K852"/>
  <c r="K1971" s="1"/>
  <c r="K1880"/>
  <c r="K1789"/>
  <c r="H2062"/>
  <c r="H2139"/>
  <c r="AA2017" i="217"/>
  <c r="H2150" i="221"/>
  <c r="L855"/>
  <c r="L1974" s="1"/>
  <c r="L1883"/>
  <c r="L1792"/>
  <c r="T1928"/>
  <c r="T1837"/>
  <c r="T900"/>
  <c r="T2019" s="1"/>
  <c r="J1941"/>
  <c r="J1850"/>
  <c r="J913"/>
  <c r="J2032" s="1"/>
  <c r="T1805"/>
  <c r="T1896"/>
  <c r="T868"/>
  <c r="T1987" s="1"/>
  <c r="O1848"/>
  <c r="O1939"/>
  <c r="O911"/>
  <c r="O2030" s="1"/>
  <c r="P1943"/>
  <c r="P915"/>
  <c r="P2034" s="1"/>
  <c r="P1852"/>
  <c r="I1924"/>
  <c r="I896"/>
  <c r="I2015" s="1"/>
  <c r="I1833"/>
  <c r="J1924"/>
  <c r="J1833"/>
  <c r="J896"/>
  <c r="J2015" s="1"/>
  <c r="I1792"/>
  <c r="I855"/>
  <c r="I1974" s="1"/>
  <c r="I1883"/>
  <c r="K1879"/>
  <c r="K851"/>
  <c r="K1970" s="1"/>
  <c r="K1788"/>
  <c r="L1788"/>
  <c r="L851"/>
  <c r="L1970" s="1"/>
  <c r="L1879"/>
  <c r="H2044"/>
  <c r="H2121"/>
  <c r="K1807"/>
  <c r="K870"/>
  <c r="K1989" s="1"/>
  <c r="K1898"/>
  <c r="K1928"/>
  <c r="K1837"/>
  <c r="K900"/>
  <c r="K2019" s="1"/>
  <c r="L1898"/>
  <c r="L870"/>
  <c r="L1989" s="1"/>
  <c r="L1807"/>
  <c r="L1928"/>
  <c r="L900"/>
  <c r="L2019" s="1"/>
  <c r="L1837"/>
  <c r="T1868"/>
  <c r="T840"/>
  <c r="T1959" s="1"/>
  <c r="T1777"/>
  <c r="AA2046" i="217"/>
  <c r="AA2123"/>
  <c r="P912" i="221"/>
  <c r="P2031" s="1"/>
  <c r="P1849"/>
  <c r="P1940"/>
  <c r="I853"/>
  <c r="I1972" s="1"/>
  <c r="I1790"/>
  <c r="I1881"/>
  <c r="O1879"/>
  <c r="O1788"/>
  <c r="O851"/>
  <c r="O1970" s="1"/>
  <c r="P1879"/>
  <c r="P1788"/>
  <c r="P851"/>
  <c r="P1970" s="1"/>
  <c r="P855"/>
  <c r="P1974" s="1"/>
  <c r="P1792"/>
  <c r="P1883"/>
  <c r="I881"/>
  <c r="I2000" s="1"/>
  <c r="I1909"/>
  <c r="I1818"/>
  <c r="I1864"/>
  <c r="I1773"/>
  <c r="I836"/>
  <c r="I1955" s="1"/>
  <c r="J1909"/>
  <c r="J1818"/>
  <c r="J881"/>
  <c r="J2000" s="1"/>
  <c r="J836"/>
  <c r="J1955" s="1"/>
  <c r="J1864"/>
  <c r="J1773"/>
  <c r="J1807"/>
  <c r="J1898"/>
  <c r="J870"/>
  <c r="J1989" s="1"/>
  <c r="J1928"/>
  <c r="J1837"/>
  <c r="J900"/>
  <c r="J2019" s="1"/>
  <c r="I870"/>
  <c r="I1989" s="1"/>
  <c r="I1898"/>
  <c r="I1807"/>
  <c r="I1837"/>
  <c r="I900"/>
  <c r="I2019" s="1"/>
  <c r="I1928"/>
  <c r="I897"/>
  <c r="I2016" s="1"/>
  <c r="I1925"/>
  <c r="I1834"/>
  <c r="W1866"/>
  <c r="W1775"/>
  <c r="W838"/>
  <c r="W1957" s="1"/>
  <c r="H1985"/>
  <c r="H2149" s="1"/>
  <c r="U1866"/>
  <c r="U838"/>
  <c r="U1957" s="1"/>
  <c r="U1775"/>
  <c r="O1807"/>
  <c r="O870"/>
  <c r="O1989" s="1"/>
  <c r="O1898"/>
  <c r="O900"/>
  <c r="O2019" s="1"/>
  <c r="O1837"/>
  <c r="O1928"/>
  <c r="L1910"/>
  <c r="L882"/>
  <c r="L2001" s="1"/>
  <c r="L1819"/>
  <c r="L1865"/>
  <c r="L837"/>
  <c r="L1956" s="1"/>
  <c r="L1774"/>
  <c r="M1819"/>
  <c r="M882"/>
  <c r="M2001" s="1"/>
  <c r="M1910"/>
  <c r="M1865"/>
  <c r="M1774"/>
  <c r="M837"/>
  <c r="M1956" s="1"/>
  <c r="H2076"/>
  <c r="Y1909"/>
  <c r="Y881"/>
  <c r="Y2000" s="1"/>
  <c r="Y1818"/>
  <c r="T855"/>
  <c r="T1974" s="1"/>
  <c r="T1883"/>
  <c r="T1792"/>
  <c r="T885"/>
  <c r="T2004" s="1"/>
  <c r="T1913"/>
  <c r="T1822"/>
  <c r="AA1957" i="217"/>
  <c r="P1895" i="221"/>
  <c r="P867"/>
  <c r="P1986" s="1"/>
  <c r="P1804"/>
  <c r="P1834"/>
  <c r="P897"/>
  <c r="P2016" s="1"/>
  <c r="P1925"/>
  <c r="S1897" i="217"/>
  <c r="S869"/>
  <c r="S1988" s="1"/>
  <c r="S1806"/>
  <c r="W1897"/>
  <c r="W869"/>
  <c r="W1988" s="1"/>
  <c r="W1806"/>
  <c r="O1818" i="221"/>
  <c r="O1909"/>
  <c r="O881"/>
  <c r="O2000" s="1"/>
  <c r="O1773"/>
  <c r="O836"/>
  <c r="O1955" s="1"/>
  <c r="O1864"/>
  <c r="P881"/>
  <c r="P2000" s="1"/>
  <c r="P1818"/>
  <c r="P1909"/>
  <c r="P1864"/>
  <c r="P1773"/>
  <c r="P836"/>
  <c r="P1955" s="1"/>
  <c r="P1913"/>
  <c r="P885"/>
  <c r="P2004" s="1"/>
  <c r="P1822"/>
  <c r="P840"/>
  <c r="P1959" s="1"/>
  <c r="P1777"/>
  <c r="P1868"/>
  <c r="I1879"/>
  <c r="I851"/>
  <c r="I1970" s="1"/>
  <c r="I1788"/>
  <c r="J1879"/>
  <c r="J851"/>
  <c r="J1970" s="1"/>
  <c r="J1788"/>
  <c r="J1943"/>
  <c r="J915"/>
  <c r="J2034" s="1"/>
  <c r="J1852"/>
  <c r="I1943"/>
  <c r="I1852"/>
  <c r="I915"/>
  <c r="I2034" s="1"/>
  <c r="T881"/>
  <c r="T2000" s="1"/>
  <c r="T1909"/>
  <c r="T1818"/>
  <c r="W1822"/>
  <c r="W1913"/>
  <c r="W885"/>
  <c r="W2004" s="1"/>
  <c r="N1880"/>
  <c r="N1789"/>
  <c r="N852"/>
  <c r="N1971" s="1"/>
  <c r="O852"/>
  <c r="O1971" s="1"/>
  <c r="O1880"/>
  <c r="O1789"/>
  <c r="I1849"/>
  <c r="I912"/>
  <c r="I2031" s="1"/>
  <c r="I1940"/>
  <c r="I1910"/>
  <c r="I1819"/>
  <c r="I882"/>
  <c r="I2001" s="1"/>
  <c r="S1894"/>
  <c r="S1803"/>
  <c r="S866"/>
  <c r="S1985" s="1"/>
  <c r="AA1972" i="217"/>
  <c r="M881" i="221"/>
  <c r="M2000" s="1"/>
  <c r="M1818"/>
  <c r="M1909"/>
  <c r="M836"/>
  <c r="M1955" s="1"/>
  <c r="M1773"/>
  <c r="M1864"/>
  <c r="N1909"/>
  <c r="N881"/>
  <c r="N2000" s="1"/>
  <c r="N1818"/>
  <c r="N1773"/>
  <c r="N836"/>
  <c r="N1955" s="1"/>
  <c r="N1864"/>
  <c r="M1792"/>
  <c r="M1883"/>
  <c r="M855"/>
  <c r="M1974" s="1"/>
  <c r="N1883"/>
  <c r="N1792"/>
  <c r="N855"/>
  <c r="N1974" s="1"/>
  <c r="V1924"/>
  <c r="V1833"/>
  <c r="V896"/>
  <c r="V2015" s="1"/>
  <c r="Z896"/>
  <c r="Z2015" s="1"/>
  <c r="Z1924"/>
  <c r="Z1833"/>
  <c r="J912"/>
  <c r="J2031" s="1"/>
  <c r="J1940"/>
  <c r="J1849"/>
  <c r="K1849"/>
  <c r="K1940"/>
  <c r="K912"/>
  <c r="K2031" s="1"/>
  <c r="K1941"/>
  <c r="K913"/>
  <c r="K2032" s="1"/>
  <c r="K1850"/>
  <c r="H2125"/>
  <c r="H2048"/>
  <c r="O1792"/>
  <c r="O855"/>
  <c r="O1974" s="1"/>
  <c r="O1883"/>
  <c r="L1895"/>
  <c r="L1804"/>
  <c r="L867"/>
  <c r="L1986" s="1"/>
  <c r="L1925"/>
  <c r="L897"/>
  <c r="L2016" s="1"/>
  <c r="L1834"/>
  <c r="M1895"/>
  <c r="M867"/>
  <c r="M1986" s="1"/>
  <c r="M1804"/>
  <c r="M1925"/>
  <c r="M1834"/>
  <c r="M897"/>
  <c r="M2016" s="1"/>
  <c r="T2061"/>
  <c r="T2138"/>
  <c r="V1911"/>
  <c r="V1820"/>
  <c r="V883"/>
  <c r="V2002" s="1"/>
  <c r="Y1791" i="217"/>
  <c r="Y1882"/>
  <c r="Y854"/>
  <c r="Y1973" s="1"/>
  <c r="H2073" i="221"/>
  <c r="AA1987" i="217"/>
  <c r="N1910" i="221"/>
  <c r="N882"/>
  <c r="N2001" s="1"/>
  <c r="N1819"/>
  <c r="N1865"/>
  <c r="N837"/>
  <c r="N1956" s="1"/>
  <c r="N1774"/>
  <c r="O882"/>
  <c r="O2001" s="1"/>
  <c r="O1910"/>
  <c r="O1819"/>
  <c r="O837"/>
  <c r="O1956" s="1"/>
  <c r="O1774"/>
  <c r="O1865"/>
  <c r="O1775"/>
  <c r="O1866"/>
  <c r="O838"/>
  <c r="O1957" s="1"/>
  <c r="P838"/>
  <c r="P1957" s="1"/>
  <c r="P1775"/>
  <c r="P1866"/>
  <c r="I1774"/>
  <c r="I1865"/>
  <c r="I837"/>
  <c r="I1956" s="1"/>
  <c r="R1882" i="217"/>
  <c r="R1791"/>
  <c r="R854"/>
  <c r="R1973" s="1"/>
  <c r="M851" i="221"/>
  <c r="M1970" s="1"/>
  <c r="M1788"/>
  <c r="M1879"/>
  <c r="N1788"/>
  <c r="N1879"/>
  <c r="N851"/>
  <c r="N1970" s="1"/>
  <c r="H2045"/>
  <c r="H2122"/>
  <c r="M885"/>
  <c r="M2004" s="1"/>
  <c r="M1822"/>
  <c r="M1913"/>
  <c r="M1777"/>
  <c r="M840"/>
  <c r="M1959" s="1"/>
  <c r="M1868"/>
  <c r="N1822"/>
  <c r="N885"/>
  <c r="N2004" s="1"/>
  <c r="N1913"/>
  <c r="N1868"/>
  <c r="N840"/>
  <c r="N1959" s="1"/>
  <c r="N1777"/>
  <c r="Y1898"/>
  <c r="Y1807"/>
  <c r="Y870"/>
  <c r="Y1989" s="1"/>
  <c r="J867"/>
  <c r="J1986" s="1"/>
  <c r="J1804"/>
  <c r="J1895"/>
  <c r="J897"/>
  <c r="J2016" s="1"/>
  <c r="J1925"/>
  <c r="J1834"/>
  <c r="K867"/>
  <c r="K1986" s="1"/>
  <c r="K1895"/>
  <c r="K1804"/>
  <c r="K1834"/>
  <c r="K1925"/>
  <c r="K897"/>
  <c r="K2016" s="1"/>
  <c r="L1896"/>
  <c r="L1805"/>
  <c r="L868"/>
  <c r="L1987" s="1"/>
  <c r="Y1896"/>
  <c r="Y868"/>
  <c r="Y1987" s="1"/>
  <c r="Y1805"/>
  <c r="O885"/>
  <c r="O2004" s="1"/>
  <c r="O1913"/>
  <c r="O1822"/>
  <c r="O840"/>
  <c r="O1959" s="1"/>
  <c r="O1777"/>
  <c r="O1868"/>
  <c r="R1894"/>
  <c r="R1803"/>
  <c r="R866"/>
  <c r="R1985" s="1"/>
  <c r="L1849"/>
  <c r="L1940"/>
  <c r="L912"/>
  <c r="L2031" s="1"/>
  <c r="M1940"/>
  <c r="M912"/>
  <c r="M2031" s="1"/>
  <c r="M1849"/>
  <c r="M913"/>
  <c r="M2032" s="1"/>
  <c r="M1941"/>
  <c r="M1850"/>
  <c r="N1941"/>
  <c r="N913"/>
  <c r="N2032" s="1"/>
  <c r="N1850"/>
  <c r="T2152"/>
  <c r="P1895" i="217" l="1"/>
  <c r="N1819"/>
  <c r="O897"/>
  <c r="O2016" s="1"/>
  <c r="N1804"/>
  <c r="I897"/>
  <c r="I2016" s="1"/>
  <c r="I2150" s="1"/>
  <c r="I1834"/>
  <c r="M897"/>
  <c r="M2016" s="1"/>
  <c r="N1910"/>
  <c r="N1834"/>
  <c r="O1819"/>
  <c r="M1834"/>
  <c r="N1925"/>
  <c r="N1895"/>
  <c r="O1834"/>
  <c r="O1910"/>
  <c r="P852"/>
  <c r="P1971" s="1"/>
  <c r="P1880"/>
  <c r="M882"/>
  <c r="M2001" s="1"/>
  <c r="M867"/>
  <c r="M1986" s="1"/>
  <c r="I1880"/>
  <c r="I1789"/>
  <c r="M1895"/>
  <c r="O1880"/>
  <c r="O2136" s="1"/>
  <c r="I1804"/>
  <c r="I1895"/>
  <c r="N1865"/>
  <c r="M852"/>
  <c r="M1971" s="1"/>
  <c r="O852"/>
  <c r="O1971" s="1"/>
  <c r="M1819"/>
  <c r="M1880"/>
  <c r="N1880"/>
  <c r="N1774"/>
  <c r="M1940"/>
  <c r="M1849"/>
  <c r="P1804"/>
  <c r="M1865"/>
  <c r="V2047" i="221"/>
  <c r="J852" i="217"/>
  <c r="J1971" s="1"/>
  <c r="N1789"/>
  <c r="N1940"/>
  <c r="N1849"/>
  <c r="M837"/>
  <c r="M1956" s="1"/>
  <c r="J1789"/>
  <c r="Y1883" i="221"/>
  <c r="Y1943"/>
  <c r="Y1822"/>
  <c r="Y915"/>
  <c r="Y2034" s="1"/>
  <c r="U1851" i="217"/>
  <c r="Y855" i="221"/>
  <c r="Y1974" s="1"/>
  <c r="Y885"/>
  <c r="Y2004" s="1"/>
  <c r="J1849" i="217"/>
  <c r="Y1777" i="221"/>
  <c r="K882" i="217"/>
  <c r="K2001" s="1"/>
  <c r="Y840" i="221"/>
  <c r="Y1959" s="1"/>
  <c r="Y1837"/>
  <c r="K1895" i="217"/>
  <c r="K1819"/>
  <c r="K852"/>
  <c r="K1971" s="1"/>
  <c r="Y1928" i="221"/>
  <c r="K1789" i="217"/>
  <c r="K1940"/>
  <c r="P897"/>
  <c r="P2016" s="1"/>
  <c r="K1849"/>
  <c r="U1942"/>
  <c r="K897"/>
  <c r="K2016" s="1"/>
  <c r="K1925"/>
  <c r="L1910"/>
  <c r="L1865"/>
  <c r="J1777"/>
  <c r="L1925"/>
  <c r="U1912"/>
  <c r="P882"/>
  <c r="P2001" s="1"/>
  <c r="P1940"/>
  <c r="P2059" s="1"/>
  <c r="P1819"/>
  <c r="J1940"/>
  <c r="P912"/>
  <c r="P2031" s="1"/>
  <c r="R1928" i="221"/>
  <c r="L867" i="217"/>
  <c r="L1986" s="1"/>
  <c r="J837"/>
  <c r="J1956" s="1"/>
  <c r="J840"/>
  <c r="J1959" s="1"/>
  <c r="L1895"/>
  <c r="J1895"/>
  <c r="J1804"/>
  <c r="J2045" s="1"/>
  <c r="J1865"/>
  <c r="L1834"/>
  <c r="J855"/>
  <c r="J1974" s="1"/>
  <c r="L1819"/>
  <c r="L1774"/>
  <c r="J1925"/>
  <c r="P1834"/>
  <c r="J897"/>
  <c r="J2016" s="1"/>
  <c r="U1896" i="221"/>
  <c r="U884" i="217"/>
  <c r="U2003" s="1"/>
  <c r="O1943"/>
  <c r="N1792"/>
  <c r="O900"/>
  <c r="O2019" s="1"/>
  <c r="U1911" i="221"/>
  <c r="T866"/>
  <c r="T1985" s="1"/>
  <c r="L1789" i="217"/>
  <c r="T1803" i="221"/>
  <c r="L852" i="217"/>
  <c r="L1971" s="1"/>
  <c r="R900" i="221"/>
  <c r="R2019" s="1"/>
  <c r="U1777"/>
  <c r="N1777" i="217"/>
  <c r="J1792"/>
  <c r="V2075" i="221"/>
  <c r="U885"/>
  <c r="U2004" s="1"/>
  <c r="K1898" i="217"/>
  <c r="J900"/>
  <c r="J2019" s="1"/>
  <c r="U840" i="221"/>
  <c r="U1959" s="1"/>
  <c r="O1928" i="217"/>
  <c r="U1805" i="221"/>
  <c r="U883"/>
  <c r="U2002" s="1"/>
  <c r="U1822"/>
  <c r="K900" i="217"/>
  <c r="K2019" s="1"/>
  <c r="O1852"/>
  <c r="J1837"/>
  <c r="V2152" i="221"/>
  <c r="M1868" i="217"/>
  <c r="V2124" i="221"/>
  <c r="I1911"/>
  <c r="V1834" i="217"/>
  <c r="I1883"/>
  <c r="Z1909" i="221"/>
  <c r="M1928" i="217"/>
  <c r="M1822"/>
  <c r="N1913"/>
  <c r="N885"/>
  <c r="N2004" s="1"/>
  <c r="S1822" i="221"/>
  <c r="H2153" i="217"/>
  <c r="Z836" i="221"/>
  <c r="Z1955" s="1"/>
  <c r="Z1864"/>
  <c r="N1852" i="217"/>
  <c r="N915"/>
  <c r="N2034" s="1"/>
  <c r="N1943"/>
  <c r="U867"/>
  <c r="U1986" s="1"/>
  <c r="U1895"/>
  <c r="N1898"/>
  <c r="N1807"/>
  <c r="N870"/>
  <c r="N1989" s="1"/>
  <c r="Z851" i="221"/>
  <c r="Z1970" s="1"/>
  <c r="Z1879"/>
  <c r="V2061"/>
  <c r="S855"/>
  <c r="S1974" s="1"/>
  <c r="V2138"/>
  <c r="I855" i="217"/>
  <c r="I1974" s="1"/>
  <c r="M885"/>
  <c r="M2004" s="1"/>
  <c r="M1898"/>
  <c r="I1820" i="221"/>
  <c r="Z881"/>
  <c r="Z2000" s="1"/>
  <c r="I1807" i="217"/>
  <c r="K1928"/>
  <c r="P885"/>
  <c r="P2004" s="1"/>
  <c r="I1898"/>
  <c r="M840"/>
  <c r="M1959" s="1"/>
  <c r="P1822"/>
  <c r="R1943" i="221"/>
  <c r="S885"/>
  <c r="S2004" s="1"/>
  <c r="S915"/>
  <c r="S2034" s="1"/>
  <c r="T1850"/>
  <c r="S1943"/>
  <c r="Z1848"/>
  <c r="R1898"/>
  <c r="P915" i="217"/>
  <c r="P2034" s="1"/>
  <c r="R870" i="221"/>
  <c r="R1989" s="1"/>
  <c r="S1928"/>
  <c r="P1852" i="217"/>
  <c r="Z1803" i="221"/>
  <c r="R1777"/>
  <c r="Z1773"/>
  <c r="S900"/>
  <c r="S2019" s="1"/>
  <c r="K1852" i="217"/>
  <c r="P1807"/>
  <c r="M1883"/>
  <c r="M1852"/>
  <c r="Z1894" i="221"/>
  <c r="N1822" i="217"/>
  <c r="Z1939" i="221"/>
  <c r="R1881"/>
  <c r="S1777"/>
  <c r="K1792" i="217"/>
  <c r="N900"/>
  <c r="N2019" s="1"/>
  <c r="P1898"/>
  <c r="U1804"/>
  <c r="I1913"/>
  <c r="K1807"/>
  <c r="R1790" i="221"/>
  <c r="R1852"/>
  <c r="T1941"/>
  <c r="P900" i="217"/>
  <c r="P2019" s="1"/>
  <c r="M1837"/>
  <c r="I1822"/>
  <c r="N1868"/>
  <c r="N1883"/>
  <c r="H2076"/>
  <c r="P1837"/>
  <c r="H2062"/>
  <c r="K915"/>
  <c r="K2034" s="1"/>
  <c r="R840" i="221"/>
  <c r="R1959" s="1"/>
  <c r="S1883"/>
  <c r="S840"/>
  <c r="S1959" s="1"/>
  <c r="M855" i="217"/>
  <c r="M1974" s="1"/>
  <c r="M1943"/>
  <c r="M870"/>
  <c r="M1989" s="1"/>
  <c r="H2139"/>
  <c r="K1883"/>
  <c r="N1928"/>
  <c r="H2048"/>
  <c r="K1777"/>
  <c r="S2047" i="221"/>
  <c r="P1883" i="217"/>
  <c r="Q2149" i="221"/>
  <c r="W1807"/>
  <c r="W1898"/>
  <c r="Z883"/>
  <c r="Z2002" s="1"/>
  <c r="I900" i="217"/>
  <c r="I2019" s="1"/>
  <c r="I1852"/>
  <c r="P1792"/>
  <c r="U2124" i="221"/>
  <c r="K1896"/>
  <c r="R1913"/>
  <c r="P840" i="217"/>
  <c r="P1959" s="1"/>
  <c r="I1868"/>
  <c r="S1851"/>
  <c r="R885" i="221"/>
  <c r="R2004" s="1"/>
  <c r="O855" i="217"/>
  <c r="O1974" s="1"/>
  <c r="K868" i="221"/>
  <c r="K1987" s="1"/>
  <c r="Z1911"/>
  <c r="P1777" i="217"/>
  <c r="V867"/>
  <c r="V1986" s="1"/>
  <c r="Q2123" i="221"/>
  <c r="K840" i="217"/>
  <c r="K1959" s="1"/>
  <c r="I1777"/>
  <c r="I1943"/>
  <c r="O1883"/>
  <c r="H2125"/>
  <c r="I1928"/>
  <c r="S1942"/>
  <c r="U853" i="221"/>
  <c r="U1972" s="1"/>
  <c r="K1835"/>
  <c r="J1943" i="217"/>
  <c r="J2139" s="1"/>
  <c r="X2047" i="221"/>
  <c r="V898"/>
  <c r="V2017" s="1"/>
  <c r="U870"/>
  <c r="U1989" s="1"/>
  <c r="W1777"/>
  <c r="V1835"/>
  <c r="O1822" i="217"/>
  <c r="K898" i="221"/>
  <c r="K2017" s="1"/>
  <c r="O1913" i="217"/>
  <c r="U1865"/>
  <c r="J915"/>
  <c r="J2034" s="1"/>
  <c r="Z1881" i="221"/>
  <c r="U1928"/>
  <c r="V1792"/>
  <c r="T883"/>
  <c r="T2002" s="1"/>
  <c r="W1821" i="217"/>
  <c r="K838" i="221"/>
  <c r="K1957" s="1"/>
  <c r="U2061"/>
  <c r="S2152"/>
  <c r="U1941"/>
  <c r="O1777" i="217"/>
  <c r="U2138" i="221"/>
  <c r="T836"/>
  <c r="T1955" s="1"/>
  <c r="K1881"/>
  <c r="J885" i="217"/>
  <c r="J2004" s="1"/>
  <c r="V914"/>
  <c r="V2033" s="1"/>
  <c r="K1790" i="221"/>
  <c r="U913"/>
  <c r="U2032" s="1"/>
  <c r="O1868" i="217"/>
  <c r="S2061" i="221"/>
  <c r="S2075"/>
  <c r="Y1941"/>
  <c r="O870" i="217"/>
  <c r="O1989" s="1"/>
  <c r="S2150" i="221"/>
  <c r="U915"/>
  <c r="U2034" s="1"/>
  <c r="J1822" i="217"/>
  <c r="O1898"/>
  <c r="U1852" i="221"/>
  <c r="U2047"/>
  <c r="V1895" i="217"/>
  <c r="U2075" i="221"/>
  <c r="R2075"/>
  <c r="Z1805"/>
  <c r="Z1896"/>
  <c r="V1864"/>
  <c r="X2124"/>
  <c r="U1803"/>
  <c r="X2152"/>
  <c r="V899" i="217"/>
  <c r="V2018" s="1"/>
  <c r="T1864" i="221"/>
  <c r="K1911"/>
  <c r="S1791" i="217"/>
  <c r="Y2047" i="221"/>
  <c r="Z1941"/>
  <c r="W1837"/>
  <c r="K883"/>
  <c r="K2002" s="1"/>
  <c r="Z1866"/>
  <c r="U1807"/>
  <c r="V1788"/>
  <c r="W840"/>
  <c r="W1959" s="1"/>
  <c r="W1912" i="217"/>
  <c r="K1866" i="221"/>
  <c r="T898"/>
  <c r="T2017" s="1"/>
  <c r="Z853"/>
  <c r="Z1972" s="1"/>
  <c r="U1790"/>
  <c r="U1837"/>
  <c r="Z1912" i="217"/>
  <c r="V855" i="221"/>
  <c r="V1974" s="1"/>
  <c r="R1942" i="217"/>
  <c r="T853" i="221"/>
  <c r="T1972" s="1"/>
  <c r="S1927" i="217"/>
  <c r="T896" i="221"/>
  <c r="T2015" s="1"/>
  <c r="U1836" i="217"/>
  <c r="I1896" i="221"/>
  <c r="R1940" i="217"/>
  <c r="U852"/>
  <c r="U1971" s="1"/>
  <c r="U1774"/>
  <c r="V897"/>
  <c r="V2016" s="1"/>
  <c r="U2122" i="221"/>
  <c r="S1867" i="217"/>
  <c r="T1820" i="221"/>
  <c r="U899" i="217"/>
  <c r="U2018" s="1"/>
  <c r="R1849"/>
  <c r="V1912"/>
  <c r="S839"/>
  <c r="S1958" s="1"/>
  <c r="X2075" i="221"/>
  <c r="W915"/>
  <c r="W2034" s="1"/>
  <c r="P1850"/>
  <c r="V1865" i="217"/>
  <c r="Q2121" i="221"/>
  <c r="X2061"/>
  <c r="Q2135"/>
  <c r="V1791" i="217"/>
  <c r="S2124" i="221"/>
  <c r="V1927" i="217"/>
  <c r="V1882"/>
  <c r="U854"/>
  <c r="U1973" s="1"/>
  <c r="X1897"/>
  <c r="Z913" i="221"/>
  <c r="Z2032" s="1"/>
  <c r="V1942" i="217"/>
  <c r="Y913" i="221"/>
  <c r="Y2032" s="1"/>
  <c r="S1882" i="217"/>
  <c r="Q2047"/>
  <c r="S2138" i="221"/>
  <c r="U1791" i="217"/>
  <c r="X869"/>
  <c r="X1988" s="1"/>
  <c r="W836" i="221"/>
  <c r="W1955" s="1"/>
  <c r="T1848"/>
  <c r="U2152"/>
  <c r="U1867" i="217"/>
  <c r="W1867"/>
  <c r="V836" i="221"/>
  <c r="V1955" s="1"/>
  <c r="W868"/>
  <c r="W1987" s="1"/>
  <c r="U1776" i="217"/>
  <c r="U1926" i="221"/>
  <c r="X2138"/>
  <c r="Q2058"/>
  <c r="W839" i="217"/>
  <c r="W1958" s="1"/>
  <c r="S899"/>
  <c r="S2018" s="1"/>
  <c r="X868" i="221"/>
  <c r="X1987" s="1"/>
  <c r="W1943"/>
  <c r="S1821" i="217"/>
  <c r="R1774"/>
  <c r="Q2137" i="221"/>
  <c r="W1896"/>
  <c r="U898"/>
  <c r="U2017" s="1"/>
  <c r="T1775"/>
  <c r="V1894"/>
  <c r="T851"/>
  <c r="T1970" s="1"/>
  <c r="Y1897" i="217"/>
  <c r="U1789"/>
  <c r="R1865"/>
  <c r="Y1912"/>
  <c r="S1912"/>
  <c r="Y884"/>
  <c r="Y2003" s="1"/>
  <c r="S1833" i="221"/>
  <c r="W1792"/>
  <c r="T1879"/>
  <c r="Z914" i="217"/>
  <c r="Z2033" s="1"/>
  <c r="Q2124"/>
  <c r="W1773" i="221"/>
  <c r="W1928"/>
  <c r="Q2060"/>
  <c r="U1834" i="217"/>
  <c r="S2122" i="221"/>
  <c r="W1882" i="217"/>
  <c r="S1924" i="221"/>
  <c r="W1836" i="217"/>
  <c r="R869"/>
  <c r="R1988" s="1"/>
  <c r="Y851" i="221"/>
  <c r="Y1970" s="1"/>
  <c r="Q2062"/>
  <c r="V1910" i="217"/>
  <c r="Q2074" i="221"/>
  <c r="W855"/>
  <c r="W1974" s="1"/>
  <c r="X1775"/>
  <c r="U1925" i="217"/>
  <c r="V1819"/>
  <c r="V1789"/>
  <c r="Q2072" i="221"/>
  <c r="Z1775"/>
  <c r="U855"/>
  <c r="U1974" s="1"/>
  <c r="Z884" i="217"/>
  <c r="Z2003" s="1"/>
  <c r="V1821"/>
  <c r="P1881" i="221"/>
  <c r="W1939"/>
  <c r="S2045"/>
  <c r="X1821" i="217"/>
  <c r="T1790" i="221"/>
  <c r="T1924"/>
  <c r="M1881"/>
  <c r="Y883"/>
  <c r="Y2002" s="1"/>
  <c r="V1776" i="217"/>
  <c r="T1835" i="221"/>
  <c r="U1940" i="217"/>
  <c r="W2047" i="221"/>
  <c r="Q2138" i="217"/>
  <c r="Q2075"/>
  <c r="U1883" i="221"/>
  <c r="Z1851" i="217"/>
  <c r="T911" i="221"/>
  <c r="T2030" s="1"/>
  <c r="M1790"/>
  <c r="V839" i="217"/>
  <c r="V1958" s="1"/>
  <c r="V1880"/>
  <c r="R836" i="221"/>
  <c r="R1955" s="1"/>
  <c r="Y1773"/>
  <c r="M2047"/>
  <c r="Z1943"/>
  <c r="U1849" i="217"/>
  <c r="V837"/>
  <c r="V1956" s="1"/>
  <c r="Q2151" i="221"/>
  <c r="Y869" i="217"/>
  <c r="Y1988" s="1"/>
  <c r="W1850" i="221"/>
  <c r="X1848"/>
  <c r="W899" i="217"/>
  <c r="W2018" s="1"/>
  <c r="T1866" i="221"/>
  <c r="T884" i="217"/>
  <c r="T2003" s="1"/>
  <c r="X1805" i="221"/>
  <c r="W853"/>
  <c r="W1972" s="1"/>
  <c r="Q2044"/>
  <c r="W1791" i="217"/>
  <c r="X1792" i="221"/>
  <c r="Z1774" i="217"/>
  <c r="Z2047" i="221"/>
  <c r="P913"/>
  <c r="P2032" s="1"/>
  <c r="X914" i="217"/>
  <c r="X2033" s="1"/>
  <c r="R1821"/>
  <c r="S1941" i="221"/>
  <c r="Z1928"/>
  <c r="P1805"/>
  <c r="X1788"/>
  <c r="Y899" i="217"/>
  <c r="Y2018" s="1"/>
  <c r="T867"/>
  <c r="T1986" s="1"/>
  <c r="S2059" i="221"/>
  <c r="R1776" i="217"/>
  <c r="X2150" i="221"/>
  <c r="S1895" i="217"/>
  <c r="Z854"/>
  <c r="Z1973" s="1"/>
  <c r="S868" i="221"/>
  <c r="S1987" s="1"/>
  <c r="Y1926"/>
  <c r="R1912" i="217"/>
  <c r="I838" i="221"/>
  <c r="I1957" s="1"/>
  <c r="X839" i="217"/>
  <c r="X1958" s="1"/>
  <c r="Y838" i="221"/>
  <c r="Y1957" s="1"/>
  <c r="R1851" i="217"/>
  <c r="W1942"/>
  <c r="X896" i="221"/>
  <c r="X2015" s="1"/>
  <c r="I1850"/>
  <c r="W1788"/>
  <c r="X1807"/>
  <c r="Z2136"/>
  <c r="Z1925" i="217"/>
  <c r="Q2061"/>
  <c r="Z2152" i="221"/>
  <c r="Q2152" i="217"/>
  <c r="T1867"/>
  <c r="V1896" i="221"/>
  <c r="S1775"/>
  <c r="T899" i="217"/>
  <c r="T2018" s="1"/>
  <c r="Z2124" i="221"/>
  <c r="I868"/>
  <c r="I1987" s="1"/>
  <c r="W2138"/>
  <c r="T1776" i="217"/>
  <c r="Z1791"/>
  <c r="S1805" i="221"/>
  <c r="N868"/>
  <c r="N1987" s="1"/>
  <c r="Y1790"/>
  <c r="Y1775"/>
  <c r="S1866"/>
  <c r="V840"/>
  <c r="V1959" s="1"/>
  <c r="V853"/>
  <c r="V1972" s="1"/>
  <c r="T1836" i="217"/>
  <c r="S1881" i="221"/>
  <c r="V881"/>
  <c r="V2000" s="1"/>
  <c r="X2136"/>
  <c r="Z897" i="217"/>
  <c r="Z2016" s="1"/>
  <c r="R2045" i="221"/>
  <c r="R2124"/>
  <c r="R2061"/>
  <c r="T1897" i="217"/>
  <c r="O1790" i="221"/>
  <c r="V1848"/>
  <c r="R897" i="217"/>
  <c r="R2016" s="1"/>
  <c r="S2073" i="221"/>
  <c r="R898"/>
  <c r="R2017" s="1"/>
  <c r="M1896"/>
  <c r="Y1835"/>
  <c r="Y853"/>
  <c r="Y1972" s="1"/>
  <c r="Z1927" i="217"/>
  <c r="R839"/>
  <c r="R1958" s="1"/>
  <c r="W1926" i="221"/>
  <c r="W1848"/>
  <c r="Y839" i="217"/>
  <c r="Y1958" s="1"/>
  <c r="T1821"/>
  <c r="W1851"/>
  <c r="S2136" i="221"/>
  <c r="R2047"/>
  <c r="Z2075"/>
  <c r="Y1836" i="217"/>
  <c r="Y1820" i="221"/>
  <c r="W883"/>
  <c r="W2002" s="1"/>
  <c r="R2138"/>
  <c r="V1909"/>
  <c r="Y1879"/>
  <c r="N2150" i="217"/>
  <c r="S1804"/>
  <c r="K2152" i="221"/>
  <c r="Z2138"/>
  <c r="W2122"/>
  <c r="R1910" i="217"/>
  <c r="R1819"/>
  <c r="R867"/>
  <c r="R1986" s="1"/>
  <c r="R1804"/>
  <c r="R1895"/>
  <c r="S911" i="221"/>
  <c r="S2030" s="1"/>
  <c r="R1927" i="217"/>
  <c r="S913" i="221"/>
  <c r="S2032" s="1"/>
  <c r="R1897" i="217"/>
  <c r="Y1776"/>
  <c r="N1775" i="221"/>
  <c r="R1805"/>
  <c r="O898"/>
  <c r="O2017" s="1"/>
  <c r="R1925" i="217"/>
  <c r="J2138" i="221"/>
  <c r="Z882" i="217"/>
  <c r="Z2001" s="1"/>
  <c r="Z1819"/>
  <c r="Z1880"/>
  <c r="Z1789"/>
  <c r="Z1804"/>
  <c r="Z1895"/>
  <c r="V1879" i="221"/>
  <c r="X1909"/>
  <c r="Z1837"/>
  <c r="X1912" i="217"/>
  <c r="Z1883" i="221"/>
  <c r="W2045"/>
  <c r="X1879"/>
  <c r="Z915"/>
  <c r="Z2034" s="1"/>
  <c r="X870"/>
  <c r="X1989" s="1"/>
  <c r="X855"/>
  <c r="X1974" s="1"/>
  <c r="T852" i="217"/>
  <c r="T1971" s="1"/>
  <c r="Z1865"/>
  <c r="T1880"/>
  <c r="X1851"/>
  <c r="V866" i="221"/>
  <c r="V1985" s="1"/>
  <c r="S1939"/>
  <c r="R899" i="217"/>
  <c r="R2018" s="1"/>
  <c r="Q2046" i="221"/>
  <c r="R1864"/>
  <c r="T1806" i="217"/>
  <c r="Z1836"/>
  <c r="W898" i="221"/>
  <c r="W2017" s="1"/>
  <c r="P1790"/>
  <c r="X1818"/>
  <c r="Z1898"/>
  <c r="Y1942" i="217"/>
  <c r="V868" i="221"/>
  <c r="V1987" s="1"/>
  <c r="X1776" i="217"/>
  <c r="X1773" i="221"/>
  <c r="Z1792"/>
  <c r="X1777"/>
  <c r="Z1868"/>
  <c r="S836"/>
  <c r="S1955" s="1"/>
  <c r="I1941"/>
  <c r="W1911"/>
  <c r="S853"/>
  <c r="S1972" s="1"/>
  <c r="V911"/>
  <c r="V2030" s="1"/>
  <c r="X853"/>
  <c r="X1972" s="1"/>
  <c r="I898"/>
  <c r="I2017" s="1"/>
  <c r="U866"/>
  <c r="U1985" s="1"/>
  <c r="Z2061"/>
  <c r="K2075"/>
  <c r="K2124"/>
  <c r="K2061"/>
  <c r="Z852" i="217"/>
  <c r="Z1971" s="1"/>
  <c r="R883" i="221"/>
  <c r="R2002" s="1"/>
  <c r="W913"/>
  <c r="W2032" s="1"/>
  <c r="Y914" i="217"/>
  <c r="Y2033" s="1"/>
  <c r="Z1777" i="221"/>
  <c r="S1864"/>
  <c r="W1790"/>
  <c r="X1881"/>
  <c r="V2059"/>
  <c r="R1848"/>
  <c r="Z870"/>
  <c r="Z1989" s="1"/>
  <c r="U881"/>
  <c r="U2000" s="1"/>
  <c r="R881"/>
  <c r="R2000" s="1"/>
  <c r="X1850"/>
  <c r="Y1833"/>
  <c r="T1804" i="217"/>
  <c r="V2122" i="221"/>
  <c r="N2138"/>
  <c r="Y2061"/>
  <c r="Y2152"/>
  <c r="Y2150"/>
  <c r="W2073"/>
  <c r="Y2075"/>
  <c r="T1834" i="217"/>
  <c r="W2124" i="221"/>
  <c r="W2150"/>
  <c r="N1896"/>
  <c r="S1835"/>
  <c r="V900"/>
  <c r="V2019" s="1"/>
  <c r="W1833"/>
  <c r="V1898"/>
  <c r="X1833"/>
  <c r="Z2045"/>
  <c r="Z2059"/>
  <c r="T914" i="217"/>
  <c r="T2033" s="1"/>
  <c r="R1835" i="221"/>
  <c r="Y2073"/>
  <c r="N898"/>
  <c r="N2017" s="1"/>
  <c r="R1820"/>
  <c r="S898"/>
  <c r="S2017" s="1"/>
  <c r="X911"/>
  <c r="X2030" s="1"/>
  <c r="V1928"/>
  <c r="I1866"/>
  <c r="V2045"/>
  <c r="N1866"/>
  <c r="X1911"/>
  <c r="U836"/>
  <c r="U1955" s="1"/>
  <c r="V1777"/>
  <c r="P1896"/>
  <c r="Z1867" i="217"/>
  <c r="U1848" i="221"/>
  <c r="S1879"/>
  <c r="V1852"/>
  <c r="I1835"/>
  <c r="Y912" i="217"/>
  <c r="Y2031" s="1"/>
  <c r="R2136" i="221"/>
  <c r="T1925" i="217"/>
  <c r="Y2059" i="221"/>
  <c r="V1850"/>
  <c r="X1852"/>
  <c r="V1790"/>
  <c r="N853"/>
  <c r="N1972" s="1"/>
  <c r="R1775"/>
  <c r="Y2122"/>
  <c r="V1866"/>
  <c r="X1836" i="217"/>
  <c r="Z2122" i="221"/>
  <c r="X838"/>
  <c r="X1957" s="1"/>
  <c r="J1911"/>
  <c r="Y1864"/>
  <c r="U2045"/>
  <c r="S1818"/>
  <c r="P2124"/>
  <c r="X1927" i="217"/>
  <c r="T1851"/>
  <c r="V1941" i="221"/>
  <c r="N1926"/>
  <c r="W896"/>
  <c r="W2015" s="1"/>
  <c r="X1943"/>
  <c r="R1896"/>
  <c r="W866"/>
  <c r="W1985" s="1"/>
  <c r="X883"/>
  <c r="X2002" s="1"/>
  <c r="U1773"/>
  <c r="N1790"/>
  <c r="Z1776" i="217"/>
  <c r="S1909" i="221"/>
  <c r="S1788"/>
  <c r="V915"/>
  <c r="V2034" s="1"/>
  <c r="T2073"/>
  <c r="U2059"/>
  <c r="T1940" i="217"/>
  <c r="T912"/>
  <c r="T2031" s="1"/>
  <c r="W2152" i="221"/>
  <c r="V1775"/>
  <c r="J1866"/>
  <c r="V1807"/>
  <c r="W1894"/>
  <c r="R1866"/>
  <c r="W2061"/>
  <c r="M2061"/>
  <c r="N2075"/>
  <c r="M1926"/>
  <c r="X1913"/>
  <c r="Y2138"/>
  <c r="Y1940" i="217"/>
  <c r="T1849"/>
  <c r="Y2136" i="221"/>
  <c r="J838"/>
  <c r="J1957" s="1"/>
  <c r="N2061"/>
  <c r="X1941"/>
  <c r="R1833"/>
  <c r="U911"/>
  <c r="U2030" s="1"/>
  <c r="J2075"/>
  <c r="J883"/>
  <c r="J2002" s="1"/>
  <c r="X885"/>
  <c r="X2004" s="1"/>
  <c r="X1868"/>
  <c r="U851"/>
  <c r="U1970" s="1"/>
  <c r="R2059"/>
  <c r="R896"/>
  <c r="R2015" s="1"/>
  <c r="I2061"/>
  <c r="N2124"/>
  <c r="N2152"/>
  <c r="Z2150"/>
  <c r="U1788"/>
  <c r="O2122" i="217"/>
  <c r="Y867"/>
  <c r="Y1986" s="1"/>
  <c r="Y1895"/>
  <c r="Y1804"/>
  <c r="S1880"/>
  <c r="S1789"/>
  <c r="S1819"/>
  <c r="S882"/>
  <c r="S2001" s="1"/>
  <c r="S1910"/>
  <c r="T1774"/>
  <c r="T837"/>
  <c r="T1956" s="1"/>
  <c r="T1865"/>
  <c r="Y1910"/>
  <c r="Y1819"/>
  <c r="Y882"/>
  <c r="Y2001" s="1"/>
  <c r="J2152" i="221"/>
  <c r="R1939"/>
  <c r="X1864"/>
  <c r="H2152" i="217"/>
  <c r="K2047" i="221"/>
  <c r="O853"/>
  <c r="O1972" s="1"/>
  <c r="Y1939"/>
  <c r="U1909"/>
  <c r="U2058" s="1"/>
  <c r="J2061"/>
  <c r="O1835"/>
  <c r="Y1803"/>
  <c r="Y1924"/>
  <c r="Q2076"/>
  <c r="AA2153" i="217"/>
  <c r="J2124" i="221"/>
  <c r="V2073"/>
  <c r="R2122"/>
  <c r="N2047"/>
  <c r="S837" i="217"/>
  <c r="S1956" s="1"/>
  <c r="U2150" i="221"/>
  <c r="M2075"/>
  <c r="Z2073"/>
  <c r="S1925" i="217"/>
  <c r="S1834"/>
  <c r="S897"/>
  <c r="S2016" s="1"/>
  <c r="T882"/>
  <c r="T2001" s="1"/>
  <c r="T1910"/>
  <c r="T1819"/>
  <c r="Y837"/>
  <c r="Y1956" s="1"/>
  <c r="Y1865"/>
  <c r="Y1774"/>
  <c r="Y1880"/>
  <c r="Y1789"/>
  <c r="Y852"/>
  <c r="Y1971" s="1"/>
  <c r="O1850" i="221"/>
  <c r="W851"/>
  <c r="W1970" s="1"/>
  <c r="S1865" i="217"/>
  <c r="Y911" i="221"/>
  <c r="Y2030" s="1"/>
  <c r="K2138"/>
  <c r="Y1894"/>
  <c r="S852" i="217"/>
  <c r="S1971" s="1"/>
  <c r="U2073" i="221"/>
  <c r="M868"/>
  <c r="M1987" s="1"/>
  <c r="R1879"/>
  <c r="M2152"/>
  <c r="O1941"/>
  <c r="Q2048"/>
  <c r="O2075"/>
  <c r="R851"/>
  <c r="R1970" s="1"/>
  <c r="X2059"/>
  <c r="R2073"/>
  <c r="L1926"/>
  <c r="P883"/>
  <c r="P2002" s="1"/>
  <c r="J2047"/>
  <c r="L2075"/>
  <c r="W2059"/>
  <c r="W1895" i="217"/>
  <c r="W1804"/>
  <c r="W867"/>
  <c r="W1986" s="1"/>
  <c r="N1851"/>
  <c r="N914"/>
  <c r="N2033" s="1"/>
  <c r="N1942"/>
  <c r="N1867"/>
  <c r="N1776"/>
  <c r="N839"/>
  <c r="N1958" s="1"/>
  <c r="J869"/>
  <c r="J1988" s="1"/>
  <c r="J1806"/>
  <c r="J1897"/>
  <c r="I854"/>
  <c r="I1973" s="1"/>
  <c r="I1882"/>
  <c r="I1791"/>
  <c r="K914"/>
  <c r="K2033" s="1"/>
  <c r="K1942"/>
  <c r="K1851"/>
  <c r="M839"/>
  <c r="M1958" s="1"/>
  <c r="M1776"/>
  <c r="M1867"/>
  <c r="L1927"/>
  <c r="L899"/>
  <c r="L2018" s="1"/>
  <c r="L1836"/>
  <c r="L1897"/>
  <c r="L1806"/>
  <c r="L869"/>
  <c r="L1988" s="1"/>
  <c r="X1804"/>
  <c r="X1895"/>
  <c r="X867"/>
  <c r="X1986" s="1"/>
  <c r="X837"/>
  <c r="X1956" s="1"/>
  <c r="X1774"/>
  <c r="X1865"/>
  <c r="O1791"/>
  <c r="O854"/>
  <c r="O1973" s="1"/>
  <c r="O1882"/>
  <c r="W1849"/>
  <c r="W1940"/>
  <c r="W912"/>
  <c r="W2031" s="1"/>
  <c r="N1806"/>
  <c r="N869"/>
  <c r="N1988" s="1"/>
  <c r="N1897"/>
  <c r="J884"/>
  <c r="J2003" s="1"/>
  <c r="J1821"/>
  <c r="J1912"/>
  <c r="I884"/>
  <c r="I2003" s="1"/>
  <c r="I1912"/>
  <c r="I1821"/>
  <c r="P1836"/>
  <c r="P1927"/>
  <c r="P899"/>
  <c r="P2018" s="1"/>
  <c r="K1821"/>
  <c r="K884"/>
  <c r="K2003" s="1"/>
  <c r="K1912"/>
  <c r="K1867"/>
  <c r="K1776"/>
  <c r="K839"/>
  <c r="K1958" s="1"/>
  <c r="M1912"/>
  <c r="M884"/>
  <c r="M2003" s="1"/>
  <c r="M1821"/>
  <c r="M899"/>
  <c r="M2018" s="1"/>
  <c r="M1836"/>
  <c r="M1927"/>
  <c r="L839"/>
  <c r="L1958" s="1"/>
  <c r="L1776"/>
  <c r="L1867"/>
  <c r="L884"/>
  <c r="L2003" s="1"/>
  <c r="L1821"/>
  <c r="L1912"/>
  <c r="X1834"/>
  <c r="X1925"/>
  <c r="X897"/>
  <c r="X2016" s="1"/>
  <c r="X912"/>
  <c r="X2031" s="1"/>
  <c r="X1940"/>
  <c r="X1849"/>
  <c r="H2124"/>
  <c r="H2047"/>
  <c r="O1927"/>
  <c r="O899"/>
  <c r="O2018" s="1"/>
  <c r="O1836"/>
  <c r="W897"/>
  <c r="W2016" s="1"/>
  <c r="W1834"/>
  <c r="W1925"/>
  <c r="W1819"/>
  <c r="W1910"/>
  <c r="W882"/>
  <c r="W2001" s="1"/>
  <c r="N1836"/>
  <c r="N1927"/>
  <c r="N899"/>
  <c r="N2018" s="1"/>
  <c r="N854"/>
  <c r="N1973" s="1"/>
  <c r="N1791"/>
  <c r="N1882"/>
  <c r="J1776"/>
  <c r="J1867"/>
  <c r="J839"/>
  <c r="J1958" s="1"/>
  <c r="J914"/>
  <c r="J2033" s="1"/>
  <c r="J1942"/>
  <c r="J1851"/>
  <c r="I1806"/>
  <c r="I1897"/>
  <c r="I869"/>
  <c r="I1988" s="1"/>
  <c r="I1927"/>
  <c r="I1836"/>
  <c r="I899"/>
  <c r="I2018" s="1"/>
  <c r="P884"/>
  <c r="P2003" s="1"/>
  <c r="P1821"/>
  <c r="P1912"/>
  <c r="K1882"/>
  <c r="K1791"/>
  <c r="K854"/>
  <c r="K1973" s="1"/>
  <c r="M1897"/>
  <c r="M869"/>
  <c r="M1988" s="1"/>
  <c r="M1806"/>
  <c r="L1791"/>
  <c r="L854"/>
  <c r="L1973" s="1"/>
  <c r="L1882"/>
  <c r="X1819"/>
  <c r="X882"/>
  <c r="X2001" s="1"/>
  <c r="X1910"/>
  <c r="H2138"/>
  <c r="H2061"/>
  <c r="O1867"/>
  <c r="O839"/>
  <c r="O1958" s="1"/>
  <c r="O1776"/>
  <c r="V2150" i="221"/>
  <c r="L898"/>
  <c r="L2017" s="1"/>
  <c r="O1820"/>
  <c r="N1911"/>
  <c r="P1820"/>
  <c r="M898"/>
  <c r="M2017" s="1"/>
  <c r="N1820"/>
  <c r="R1818"/>
  <c r="M2138"/>
  <c r="O868"/>
  <c r="O1987" s="1"/>
  <c r="W2136"/>
  <c r="V2136"/>
  <c r="I2075"/>
  <c r="H2075" i="217"/>
  <c r="W1880"/>
  <c r="W1789"/>
  <c r="W852"/>
  <c r="W1971" s="1"/>
  <c r="J854"/>
  <c r="J1973" s="1"/>
  <c r="J1791"/>
  <c r="J1882"/>
  <c r="P869"/>
  <c r="P1988" s="1"/>
  <c r="P1897"/>
  <c r="P1806"/>
  <c r="P914"/>
  <c r="P2033" s="1"/>
  <c r="P1942"/>
  <c r="P1851"/>
  <c r="K1897"/>
  <c r="K1806"/>
  <c r="K869"/>
  <c r="K1988" s="1"/>
  <c r="M1791"/>
  <c r="M854"/>
  <c r="M1973" s="1"/>
  <c r="M1882"/>
  <c r="O869"/>
  <c r="O1988" s="1"/>
  <c r="O1897"/>
  <c r="O1806"/>
  <c r="N1912"/>
  <c r="N884"/>
  <c r="N2003" s="1"/>
  <c r="N1821"/>
  <c r="O1821"/>
  <c r="O1912"/>
  <c r="O884"/>
  <c r="O2003" s="1"/>
  <c r="W1774"/>
  <c r="W837"/>
  <c r="W1956" s="1"/>
  <c r="W1865"/>
  <c r="J899"/>
  <c r="J2018" s="1"/>
  <c r="J1927"/>
  <c r="J1836"/>
  <c r="I839"/>
  <c r="I1958" s="1"/>
  <c r="I1867"/>
  <c r="I1776"/>
  <c r="I1851"/>
  <c r="I914"/>
  <c r="I2033" s="1"/>
  <c r="I1942"/>
  <c r="P1882"/>
  <c r="P854"/>
  <c r="P1973" s="1"/>
  <c r="P1791"/>
  <c r="P1776"/>
  <c r="P839"/>
  <c r="P1958" s="1"/>
  <c r="P1867"/>
  <c r="K1836"/>
  <c r="K899"/>
  <c r="K2018" s="1"/>
  <c r="K1927"/>
  <c r="M914"/>
  <c r="M2033" s="1"/>
  <c r="M1851"/>
  <c r="M1942"/>
  <c r="L1942"/>
  <c r="L914"/>
  <c r="L2033" s="1"/>
  <c r="L1851"/>
  <c r="X1880"/>
  <c r="X852"/>
  <c r="X1971" s="1"/>
  <c r="X1789"/>
  <c r="O1851"/>
  <c r="O1942"/>
  <c r="O914"/>
  <c r="O2033" s="1"/>
  <c r="P898" i="221"/>
  <c r="P2017" s="1"/>
  <c r="R2150"/>
  <c r="L1911"/>
  <c r="I2124"/>
  <c r="P2061"/>
  <c r="AA2062" i="217"/>
  <c r="AA2139"/>
  <c r="AA2048"/>
  <c r="AA2125"/>
  <c r="O1911" i="221"/>
  <c r="U2136"/>
  <c r="P1835"/>
  <c r="O1805"/>
  <c r="J898"/>
  <c r="J2017" s="1"/>
  <c r="L2152"/>
  <c r="O2061"/>
  <c r="L2047"/>
  <c r="T2122"/>
  <c r="Y2045"/>
  <c r="L838"/>
  <c r="L1957" s="1"/>
  <c r="AA2076" i="217"/>
  <c r="N2073"/>
  <c r="O2047" i="221"/>
  <c r="M1866"/>
  <c r="P2047"/>
  <c r="T2059"/>
  <c r="X2073"/>
  <c r="T2045"/>
  <c r="I2138"/>
  <c r="M1775"/>
  <c r="O2124"/>
  <c r="O2138"/>
  <c r="J1790"/>
  <c r="P2075"/>
  <c r="P2138"/>
  <c r="Q2139"/>
  <c r="L1941"/>
  <c r="M1911"/>
  <c r="J853"/>
  <c r="J1972" s="1"/>
  <c r="I2152"/>
  <c r="Q2125"/>
  <c r="O2152"/>
  <c r="Q2153"/>
  <c r="X2122"/>
  <c r="J1896"/>
  <c r="L913"/>
  <c r="L2032" s="1"/>
  <c r="T2150"/>
  <c r="M1820"/>
  <c r="L883"/>
  <c r="L2002" s="1"/>
  <c r="J1805"/>
  <c r="T2136"/>
  <c r="Q2121" i="217"/>
  <c r="L2153"/>
  <c r="I2047" i="221"/>
  <c r="L2124"/>
  <c r="W1835" i="217"/>
  <c r="W1926"/>
  <c r="W898"/>
  <c r="W2017" s="1"/>
  <c r="R1881"/>
  <c r="R1790"/>
  <c r="R853"/>
  <c r="R1972" s="1"/>
  <c r="R838"/>
  <c r="R1957" s="1"/>
  <c r="R1775"/>
  <c r="R1866"/>
  <c r="L1775"/>
  <c r="L1866"/>
  <c r="L838"/>
  <c r="L1957" s="1"/>
  <c r="L1820"/>
  <c r="L883"/>
  <c r="L2002" s="1"/>
  <c r="L1911"/>
  <c r="J1818"/>
  <c r="J881"/>
  <c r="J2000" s="1"/>
  <c r="J1909"/>
  <c r="Q2004"/>
  <c r="S1777"/>
  <c r="S840"/>
  <c r="S1959" s="1"/>
  <c r="S1868"/>
  <c r="U840"/>
  <c r="U1959" s="1"/>
  <c r="U1868"/>
  <c r="U1777"/>
  <c r="R1894"/>
  <c r="R1803"/>
  <c r="R866"/>
  <c r="R1985" s="1"/>
  <c r="R836"/>
  <c r="R1955" s="1"/>
  <c r="R1864"/>
  <c r="R1773"/>
  <c r="Y881"/>
  <c r="Y2000" s="1"/>
  <c r="Y1818"/>
  <c r="Y1909"/>
  <c r="W1881"/>
  <c r="W853"/>
  <c r="W1972" s="1"/>
  <c r="W1790"/>
  <c r="R1805"/>
  <c r="R1896"/>
  <c r="R868"/>
  <c r="R1987" s="1"/>
  <c r="L2139"/>
  <c r="L2062"/>
  <c r="N868"/>
  <c r="N1987" s="1"/>
  <c r="N1896"/>
  <c r="N1805"/>
  <c r="N1820"/>
  <c r="N883"/>
  <c r="N2002" s="1"/>
  <c r="N1911"/>
  <c r="L1941"/>
  <c r="L913"/>
  <c r="L2032" s="1"/>
  <c r="L1850"/>
  <c r="N1833"/>
  <c r="N1924"/>
  <c r="N896"/>
  <c r="N2015" s="1"/>
  <c r="N1894"/>
  <c r="N866"/>
  <c r="N1985" s="1"/>
  <c r="N1803"/>
  <c r="J1833"/>
  <c r="J896"/>
  <c r="J2015" s="1"/>
  <c r="J1924"/>
  <c r="J1939"/>
  <c r="J1848"/>
  <c r="J911"/>
  <c r="J2030" s="1"/>
  <c r="S1913"/>
  <c r="S885"/>
  <c r="S2004" s="1"/>
  <c r="S1822"/>
  <c r="U1852"/>
  <c r="U1943"/>
  <c r="U915"/>
  <c r="U2034" s="1"/>
  <c r="U885"/>
  <c r="U2004" s="1"/>
  <c r="U1913"/>
  <c r="U1822"/>
  <c r="R851"/>
  <c r="R1970" s="1"/>
  <c r="R1788"/>
  <c r="R1879"/>
  <c r="Z1879"/>
  <c r="Z1788"/>
  <c r="Z851"/>
  <c r="Z1970" s="1"/>
  <c r="Z836"/>
  <c r="Z1955" s="1"/>
  <c r="Z1864"/>
  <c r="Z1773"/>
  <c r="Y1939"/>
  <c r="Y1848"/>
  <c r="Y911"/>
  <c r="Y2030" s="1"/>
  <c r="Y1864"/>
  <c r="Y1773"/>
  <c r="Y836"/>
  <c r="Y1955" s="1"/>
  <c r="S1896"/>
  <c r="S868"/>
  <c r="S1987" s="1"/>
  <c r="S1805"/>
  <c r="S1866"/>
  <c r="S1775"/>
  <c r="S838"/>
  <c r="S1957" s="1"/>
  <c r="X1820"/>
  <c r="X1911"/>
  <c r="X883"/>
  <c r="X2002" s="1"/>
  <c r="X1926"/>
  <c r="X898"/>
  <c r="X2017" s="1"/>
  <c r="X1835"/>
  <c r="M898"/>
  <c r="M2017" s="1"/>
  <c r="M1926"/>
  <c r="M1835"/>
  <c r="M1773"/>
  <c r="M1864"/>
  <c r="M836"/>
  <c r="M1955" s="1"/>
  <c r="AA2058"/>
  <c r="AA2135"/>
  <c r="T1898"/>
  <c r="T1807"/>
  <c r="T870"/>
  <c r="T1989" s="1"/>
  <c r="T840"/>
  <c r="T1959" s="1"/>
  <c r="T1868"/>
  <c r="T1777"/>
  <c r="W881"/>
  <c r="W2000" s="1"/>
  <c r="W1909"/>
  <c r="W1818"/>
  <c r="Q1970"/>
  <c r="Q2149" s="1"/>
  <c r="U838"/>
  <c r="U1957" s="1"/>
  <c r="U1866"/>
  <c r="U1775"/>
  <c r="Z853"/>
  <c r="Z1972" s="1"/>
  <c r="Z1790"/>
  <c r="Z1881"/>
  <c r="Z898"/>
  <c r="Z2017" s="1"/>
  <c r="Z1926"/>
  <c r="Z1835"/>
  <c r="K1896"/>
  <c r="K868"/>
  <c r="K1987" s="1"/>
  <c r="K1805"/>
  <c r="K1881"/>
  <c r="K1790"/>
  <c r="K853"/>
  <c r="K1972" s="1"/>
  <c r="J868"/>
  <c r="J1987" s="1"/>
  <c r="J1896"/>
  <c r="J1805"/>
  <c r="K1833"/>
  <c r="K896"/>
  <c r="K2015" s="1"/>
  <c r="K1924"/>
  <c r="K881"/>
  <c r="K2000" s="1"/>
  <c r="K1818"/>
  <c r="K1909"/>
  <c r="P866"/>
  <c r="P1985" s="1"/>
  <c r="P1803"/>
  <c r="P1894"/>
  <c r="P1939"/>
  <c r="P911"/>
  <c r="P2030" s="1"/>
  <c r="P1848"/>
  <c r="AA2061"/>
  <c r="AA2138"/>
  <c r="Z1777"/>
  <c r="Z1868"/>
  <c r="Z840"/>
  <c r="Z1959" s="1"/>
  <c r="Z1943"/>
  <c r="Z915"/>
  <c r="Z2034" s="1"/>
  <c r="Z1852"/>
  <c r="X1852"/>
  <c r="X1943"/>
  <c r="X915"/>
  <c r="X2034" s="1"/>
  <c r="X900"/>
  <c r="X2019" s="1"/>
  <c r="X1837"/>
  <c r="X1928"/>
  <c r="X1864"/>
  <c r="X836"/>
  <c r="X1955" s="1"/>
  <c r="X1773"/>
  <c r="X1788"/>
  <c r="X851"/>
  <c r="X1970" s="1"/>
  <c r="X1879"/>
  <c r="U1788"/>
  <c r="U1879"/>
  <c r="U851"/>
  <c r="U1970" s="1"/>
  <c r="U836"/>
  <c r="U1955" s="1"/>
  <c r="U1773"/>
  <c r="U1864"/>
  <c r="Q2058"/>
  <c r="Q2135"/>
  <c r="V1896"/>
  <c r="V1805"/>
  <c r="V868"/>
  <c r="V1987" s="1"/>
  <c r="I1805"/>
  <c r="I1896"/>
  <c r="I868"/>
  <c r="I1987" s="1"/>
  <c r="I883"/>
  <c r="I2002" s="1"/>
  <c r="I1911"/>
  <c r="I1820"/>
  <c r="I1818"/>
  <c r="I881"/>
  <c r="I2000" s="1"/>
  <c r="I1909"/>
  <c r="Q1989"/>
  <c r="V1928"/>
  <c r="V1837"/>
  <c r="V900"/>
  <c r="V2019" s="1"/>
  <c r="V1894"/>
  <c r="V1803"/>
  <c r="V866"/>
  <c r="V1985" s="1"/>
  <c r="V1864"/>
  <c r="V836"/>
  <c r="V1955" s="1"/>
  <c r="V1773"/>
  <c r="O1790"/>
  <c r="O1881"/>
  <c r="O853"/>
  <c r="O1972" s="1"/>
  <c r="O1835"/>
  <c r="O898"/>
  <c r="O2017" s="1"/>
  <c r="O1926"/>
  <c r="O911"/>
  <c r="O2030" s="1"/>
  <c r="O1848"/>
  <c r="O1939"/>
  <c r="O1803"/>
  <c r="O1894"/>
  <c r="O866"/>
  <c r="O1985" s="1"/>
  <c r="L1879"/>
  <c r="L1788"/>
  <c r="L851"/>
  <c r="L1970" s="1"/>
  <c r="L911"/>
  <c r="L2030" s="1"/>
  <c r="L1848"/>
  <c r="L1939"/>
  <c r="Q2048"/>
  <c r="Q2125"/>
  <c r="R915"/>
  <c r="R2034" s="1"/>
  <c r="R1852"/>
  <c r="R1943"/>
  <c r="R900"/>
  <c r="R2019" s="1"/>
  <c r="R1837"/>
  <c r="R1928"/>
  <c r="S1773"/>
  <c r="S836"/>
  <c r="S1955" s="1"/>
  <c r="S1864"/>
  <c r="L853" i="221"/>
  <c r="L1972" s="1"/>
  <c r="L1881"/>
  <c r="Y1896" i="217"/>
  <c r="Y868"/>
  <c r="Y1987" s="1"/>
  <c r="Y1805"/>
  <c r="Y883"/>
  <c r="Y2002" s="1"/>
  <c r="Y1820"/>
  <c r="Y1911"/>
  <c r="T1805"/>
  <c r="T1896"/>
  <c r="T868"/>
  <c r="T1987" s="1"/>
  <c r="T1775"/>
  <c r="T1866"/>
  <c r="T838"/>
  <c r="T1957" s="1"/>
  <c r="P868"/>
  <c r="P1987" s="1"/>
  <c r="P1896"/>
  <c r="P1805"/>
  <c r="P1911"/>
  <c r="P1820"/>
  <c r="P883"/>
  <c r="P2002" s="1"/>
  <c r="L2138" i="221"/>
  <c r="L2061"/>
  <c r="H2123" i="217"/>
  <c r="H2046"/>
  <c r="W855"/>
  <c r="W1974" s="1"/>
  <c r="W1883"/>
  <c r="W1792"/>
  <c r="W1837"/>
  <c r="W1928"/>
  <c r="W900"/>
  <c r="W2019" s="1"/>
  <c r="Y1807"/>
  <c r="Y870"/>
  <c r="Y1989" s="1"/>
  <c r="Y1898"/>
  <c r="Y900"/>
  <c r="Y2019" s="1"/>
  <c r="Y1928"/>
  <c r="Y1837"/>
  <c r="T836"/>
  <c r="T1955" s="1"/>
  <c r="T1773"/>
  <c r="T1864"/>
  <c r="T866"/>
  <c r="T1985" s="1"/>
  <c r="T1894"/>
  <c r="T1803"/>
  <c r="H2074"/>
  <c r="W1850"/>
  <c r="W1941"/>
  <c r="W913"/>
  <c r="W2032" s="1"/>
  <c r="N838"/>
  <c r="N1957" s="1"/>
  <c r="N1866"/>
  <c r="N1775"/>
  <c r="N1788"/>
  <c r="N851"/>
  <c r="N1970" s="1"/>
  <c r="N1879"/>
  <c r="S870"/>
  <c r="S1989" s="1"/>
  <c r="S1898"/>
  <c r="S1807"/>
  <c r="U870"/>
  <c r="U1989" s="1"/>
  <c r="U1898"/>
  <c r="U1807"/>
  <c r="Z911"/>
  <c r="Z2030" s="1"/>
  <c r="Z1848"/>
  <c r="Z1939"/>
  <c r="H2123" i="221"/>
  <c r="H2046"/>
  <c r="S853" i="217"/>
  <c r="S1972" s="1"/>
  <c r="S1790"/>
  <c r="S1881"/>
  <c r="X838"/>
  <c r="X1957" s="1"/>
  <c r="X1866"/>
  <c r="X1775"/>
  <c r="M1805"/>
  <c r="M868"/>
  <c r="M1987" s="1"/>
  <c r="M1896"/>
  <c r="M1924"/>
  <c r="M896"/>
  <c r="M2015" s="1"/>
  <c r="M1833"/>
  <c r="M1879"/>
  <c r="M1788"/>
  <c r="M851"/>
  <c r="M1970" s="1"/>
  <c r="W1803"/>
  <c r="W866"/>
  <c r="W1985" s="1"/>
  <c r="W1894"/>
  <c r="U1881"/>
  <c r="U853"/>
  <c r="U1972" s="1"/>
  <c r="U1790"/>
  <c r="Z913"/>
  <c r="Z2032" s="1"/>
  <c r="Z1941"/>
  <c r="Z1850"/>
  <c r="K913"/>
  <c r="K2032" s="1"/>
  <c r="K1941"/>
  <c r="K1850"/>
  <c r="K1911"/>
  <c r="K1820"/>
  <c r="K883"/>
  <c r="K2002" s="1"/>
  <c r="J913"/>
  <c r="J2032" s="1"/>
  <c r="J1941"/>
  <c r="J1850"/>
  <c r="K1939"/>
  <c r="K911"/>
  <c r="K2030" s="1"/>
  <c r="K1848"/>
  <c r="P1773"/>
  <c r="P1864"/>
  <c r="P836"/>
  <c r="P1955" s="1"/>
  <c r="AA2075"/>
  <c r="AA2152"/>
  <c r="Z1913"/>
  <c r="Z1822"/>
  <c r="Z885"/>
  <c r="Z2004" s="1"/>
  <c r="X885"/>
  <c r="X2004" s="1"/>
  <c r="X1822"/>
  <c r="X1913"/>
  <c r="X1894"/>
  <c r="X1803"/>
  <c r="X866"/>
  <c r="X1985" s="1"/>
  <c r="X1833"/>
  <c r="X1924"/>
  <c r="X896"/>
  <c r="X2015" s="1"/>
  <c r="U1939"/>
  <c r="U1848"/>
  <c r="U911"/>
  <c r="U2030" s="1"/>
  <c r="H2135"/>
  <c r="H2058"/>
  <c r="V1820"/>
  <c r="V883"/>
  <c r="V2002" s="1"/>
  <c r="V1911"/>
  <c r="V1866"/>
  <c r="V838"/>
  <c r="V1957" s="1"/>
  <c r="V1775"/>
  <c r="I1775"/>
  <c r="I1866"/>
  <c r="I838"/>
  <c r="I1957" s="1"/>
  <c r="I853"/>
  <c r="I1972" s="1"/>
  <c r="I1790"/>
  <c r="I1881"/>
  <c r="I1803"/>
  <c r="I866"/>
  <c r="I1985" s="1"/>
  <c r="I1894"/>
  <c r="V885"/>
  <c r="V2004" s="1"/>
  <c r="V1822"/>
  <c r="V1913"/>
  <c r="V1879"/>
  <c r="V1788"/>
  <c r="V851"/>
  <c r="V1970" s="1"/>
  <c r="V1833"/>
  <c r="V896"/>
  <c r="V2015" s="1"/>
  <c r="V1924"/>
  <c r="O1775"/>
  <c r="O838"/>
  <c r="O1957" s="1"/>
  <c r="O1866"/>
  <c r="O868"/>
  <c r="O1987" s="1"/>
  <c r="O1805"/>
  <c r="O1896"/>
  <c r="O1773"/>
  <c r="O836"/>
  <c r="O1955" s="1"/>
  <c r="O1864"/>
  <c r="L1773"/>
  <c r="L836"/>
  <c r="L1955" s="1"/>
  <c r="L1864"/>
  <c r="L1909"/>
  <c r="L1818"/>
  <c r="L881"/>
  <c r="L2000" s="1"/>
  <c r="Q2139"/>
  <c r="Q2062"/>
  <c r="R1913"/>
  <c r="R885"/>
  <c r="R2004" s="1"/>
  <c r="R1822"/>
  <c r="S1788"/>
  <c r="S1879"/>
  <c r="S851"/>
  <c r="S1970" s="1"/>
  <c r="S1939"/>
  <c r="S911"/>
  <c r="S2030" s="1"/>
  <c r="S1848"/>
  <c r="Y1775"/>
  <c r="Y838"/>
  <c r="Y1957" s="1"/>
  <c r="Y1866"/>
  <c r="T1926"/>
  <c r="T898"/>
  <c r="T2017" s="1"/>
  <c r="T1835"/>
  <c r="P1835"/>
  <c r="P898"/>
  <c r="P2017" s="1"/>
  <c r="P1926"/>
  <c r="P1790"/>
  <c r="P853"/>
  <c r="P1972" s="1"/>
  <c r="P1881"/>
  <c r="Q2137"/>
  <c r="Q2060"/>
  <c r="W1943"/>
  <c r="W915"/>
  <c r="W2034" s="1"/>
  <c r="W1852"/>
  <c r="T1818"/>
  <c r="T881"/>
  <c r="T2000" s="1"/>
  <c r="T1909"/>
  <c r="W883"/>
  <c r="W2002" s="1"/>
  <c r="W1911"/>
  <c r="W1820"/>
  <c r="R913"/>
  <c r="R2032" s="1"/>
  <c r="R1850"/>
  <c r="R1941"/>
  <c r="R898"/>
  <c r="R2017" s="1"/>
  <c r="R1835"/>
  <c r="R1926"/>
  <c r="L2048"/>
  <c r="L2125"/>
  <c r="N1850"/>
  <c r="N913"/>
  <c r="N2032" s="1"/>
  <c r="N1941"/>
  <c r="L868"/>
  <c r="L1987" s="1"/>
  <c r="L1896"/>
  <c r="L1805"/>
  <c r="N1848"/>
  <c r="N911"/>
  <c r="N2030" s="1"/>
  <c r="N1939"/>
  <c r="J1879"/>
  <c r="J1788"/>
  <c r="J851"/>
  <c r="J1970" s="1"/>
  <c r="J836"/>
  <c r="J1955" s="1"/>
  <c r="J1773"/>
  <c r="J1864"/>
  <c r="S1792"/>
  <c r="S1883"/>
  <c r="S855"/>
  <c r="S1974" s="1"/>
  <c r="S1837"/>
  <c r="S1928"/>
  <c r="S900"/>
  <c r="S2019" s="1"/>
  <c r="U900"/>
  <c r="U2019" s="1"/>
  <c r="U1928"/>
  <c r="U1837"/>
  <c r="R1818"/>
  <c r="R1909"/>
  <c r="R881"/>
  <c r="R2000" s="1"/>
  <c r="Z1909"/>
  <c r="Z1818"/>
  <c r="Z881"/>
  <c r="Z2000" s="1"/>
  <c r="Z1833"/>
  <c r="Z1924"/>
  <c r="Z896"/>
  <c r="Z2015" s="1"/>
  <c r="Y1894"/>
  <c r="Y1803"/>
  <c r="Y866"/>
  <c r="Y1985" s="1"/>
  <c r="H2060" i="221"/>
  <c r="H2137"/>
  <c r="S1820" i="217"/>
  <c r="S1911"/>
  <c r="S883"/>
  <c r="S2002" s="1"/>
  <c r="S1926"/>
  <c r="S1835"/>
  <c r="S898"/>
  <c r="S2017" s="1"/>
  <c r="X853"/>
  <c r="X1972" s="1"/>
  <c r="X1881"/>
  <c r="X1790"/>
  <c r="M1790"/>
  <c r="M853"/>
  <c r="M1972" s="1"/>
  <c r="M1881"/>
  <c r="M1820"/>
  <c r="M1911"/>
  <c r="M883"/>
  <c r="M2002" s="1"/>
  <c r="M1848"/>
  <c r="M1939"/>
  <c r="M911"/>
  <c r="M2030" s="1"/>
  <c r="AA2121"/>
  <c r="AA2044"/>
  <c r="T1852"/>
  <c r="T915"/>
  <c r="T2034" s="1"/>
  <c r="T1943"/>
  <c r="W1939"/>
  <c r="W1848"/>
  <c r="W911"/>
  <c r="W2030" s="1"/>
  <c r="U1820"/>
  <c r="U1911"/>
  <c r="U883"/>
  <c r="U2002" s="1"/>
  <c r="U913"/>
  <c r="U2032" s="1"/>
  <c r="U1941"/>
  <c r="U1850"/>
  <c r="Z883"/>
  <c r="Z2002" s="1"/>
  <c r="Z1820"/>
  <c r="Z1911"/>
  <c r="Z1866"/>
  <c r="Z1775"/>
  <c r="Z838"/>
  <c r="Z1957" s="1"/>
  <c r="K1775"/>
  <c r="K1866"/>
  <c r="K838"/>
  <c r="K1957" s="1"/>
  <c r="J1911"/>
  <c r="J883"/>
  <c r="J2002" s="1"/>
  <c r="J1820"/>
  <c r="J1835"/>
  <c r="J1926"/>
  <c r="J898"/>
  <c r="J2017" s="1"/>
  <c r="K1773"/>
  <c r="K1864"/>
  <c r="K836"/>
  <c r="K1955" s="1"/>
  <c r="P896"/>
  <c r="P2015" s="1"/>
  <c r="P1924"/>
  <c r="P1833"/>
  <c r="P1909"/>
  <c r="P881"/>
  <c r="P2000" s="1"/>
  <c r="P1818"/>
  <c r="Z1898"/>
  <c r="Z1807"/>
  <c r="Z870"/>
  <c r="Z1989" s="1"/>
  <c r="X1807"/>
  <c r="X870"/>
  <c r="X1989" s="1"/>
  <c r="X1898"/>
  <c r="X1868"/>
  <c r="X1777"/>
  <c r="X840"/>
  <c r="X1959" s="1"/>
  <c r="X1848"/>
  <c r="X911"/>
  <c r="X2030" s="1"/>
  <c r="X1939"/>
  <c r="U881"/>
  <c r="U2000" s="1"/>
  <c r="U1909"/>
  <c r="U1818"/>
  <c r="U896"/>
  <c r="U2015" s="1"/>
  <c r="U1833"/>
  <c r="U1924"/>
  <c r="H2121"/>
  <c r="H2044"/>
  <c r="V853"/>
  <c r="V1972" s="1"/>
  <c r="V1790"/>
  <c r="V1881"/>
  <c r="V1926"/>
  <c r="V1835"/>
  <c r="V898"/>
  <c r="V2017" s="1"/>
  <c r="I1773"/>
  <c r="I1864"/>
  <c r="I836"/>
  <c r="I1955" s="1"/>
  <c r="I1788"/>
  <c r="I1879"/>
  <c r="I851"/>
  <c r="I1970" s="1"/>
  <c r="V855"/>
  <c r="V1974" s="1"/>
  <c r="V1883"/>
  <c r="V1792"/>
  <c r="V840"/>
  <c r="V1959" s="1"/>
  <c r="V1868"/>
  <c r="V1777"/>
  <c r="V1848"/>
  <c r="V911"/>
  <c r="V2030" s="1"/>
  <c r="V1939"/>
  <c r="O1941"/>
  <c r="O1850"/>
  <c r="O913"/>
  <c r="O2032" s="1"/>
  <c r="O1788"/>
  <c r="O1879"/>
  <c r="O851"/>
  <c r="O1970" s="1"/>
  <c r="L1833"/>
  <c r="L896"/>
  <c r="L2015" s="1"/>
  <c r="L1924"/>
  <c r="R855"/>
  <c r="R1974" s="1"/>
  <c r="R1792"/>
  <c r="R1883"/>
  <c r="R840"/>
  <c r="R1959" s="1"/>
  <c r="R1868"/>
  <c r="R1777"/>
  <c r="S1818"/>
  <c r="S1909"/>
  <c r="S881"/>
  <c r="S2000" s="1"/>
  <c r="S1924"/>
  <c r="S896"/>
  <c r="S2015" s="1"/>
  <c r="S1833"/>
  <c r="Y1835"/>
  <c r="Y1926"/>
  <c r="Y898"/>
  <c r="Y2017" s="1"/>
  <c r="Y913"/>
  <c r="Y2032" s="1"/>
  <c r="Y1941"/>
  <c r="Y1850"/>
  <c r="T883"/>
  <c r="T2002" s="1"/>
  <c r="T1911"/>
  <c r="T1820"/>
  <c r="T1941"/>
  <c r="T1850"/>
  <c r="T913"/>
  <c r="T2032" s="1"/>
  <c r="P1941"/>
  <c r="P913"/>
  <c r="P2032" s="1"/>
  <c r="P1850"/>
  <c r="Q2123"/>
  <c r="Q2046"/>
  <c r="W1822"/>
  <c r="W1913"/>
  <c r="W885"/>
  <c r="W2004" s="1"/>
  <c r="W1868"/>
  <c r="W840"/>
  <c r="W1959" s="1"/>
  <c r="W1777"/>
  <c r="Y1792"/>
  <c r="Y855"/>
  <c r="Y1974" s="1"/>
  <c r="Y1883"/>
  <c r="Y1943"/>
  <c r="Y1852"/>
  <c r="Y915"/>
  <c r="Y2034" s="1"/>
  <c r="T1833"/>
  <c r="T896"/>
  <c r="T2015" s="1"/>
  <c r="T1924"/>
  <c r="T1879"/>
  <c r="T1788"/>
  <c r="T851"/>
  <c r="T1970" s="1"/>
  <c r="H2151"/>
  <c r="H2074" i="221"/>
  <c r="H2072"/>
  <c r="L1866"/>
  <c r="X2045"/>
  <c r="J1835"/>
  <c r="L2076" i="217"/>
  <c r="M1941"/>
  <c r="M1850"/>
  <c r="M913"/>
  <c r="M2032" s="1"/>
  <c r="T855"/>
  <c r="T1974" s="1"/>
  <c r="T1883"/>
  <c r="T1792"/>
  <c r="T900"/>
  <c r="T2019" s="1"/>
  <c r="T1928"/>
  <c r="T1837"/>
  <c r="W1924"/>
  <c r="W896"/>
  <c r="W2015" s="1"/>
  <c r="W1833"/>
  <c r="W1896"/>
  <c r="W1805"/>
  <c r="W868"/>
  <c r="W1987" s="1"/>
  <c r="W838"/>
  <c r="W1957" s="1"/>
  <c r="W1866"/>
  <c r="W1775"/>
  <c r="R1911"/>
  <c r="R1820"/>
  <c r="R883"/>
  <c r="R2002" s="1"/>
  <c r="N1881"/>
  <c r="N853"/>
  <c r="N1972" s="1"/>
  <c r="N1790"/>
  <c r="N1835"/>
  <c r="N898"/>
  <c r="N2017" s="1"/>
  <c r="N1926"/>
  <c r="L898"/>
  <c r="L2017" s="1"/>
  <c r="L1835"/>
  <c r="L1926"/>
  <c r="L1881"/>
  <c r="L853"/>
  <c r="L1972" s="1"/>
  <c r="L1790"/>
  <c r="N1864"/>
  <c r="N836"/>
  <c r="N1955" s="1"/>
  <c r="N1773"/>
  <c r="N881"/>
  <c r="N2000" s="1"/>
  <c r="N1818"/>
  <c r="N1909"/>
  <c r="J866"/>
  <c r="J1985" s="1"/>
  <c r="J1803"/>
  <c r="J1894"/>
  <c r="S915"/>
  <c r="S2034" s="1"/>
  <c r="S1852"/>
  <c r="S1943"/>
  <c r="U1792"/>
  <c r="U1883"/>
  <c r="U855"/>
  <c r="U1974" s="1"/>
  <c r="R896"/>
  <c r="R2015" s="1"/>
  <c r="R1833"/>
  <c r="R1924"/>
  <c r="R1848"/>
  <c r="R1939"/>
  <c r="R911"/>
  <c r="R2030" s="1"/>
  <c r="Z1894"/>
  <c r="Z866"/>
  <c r="Z1985" s="1"/>
  <c r="Z1803"/>
  <c r="Y851"/>
  <c r="Y1970" s="1"/>
  <c r="Y1879"/>
  <c r="Y1788"/>
  <c r="Y1833"/>
  <c r="Y1924"/>
  <c r="Y896"/>
  <c r="Y2015" s="1"/>
  <c r="S913"/>
  <c r="S2032" s="1"/>
  <c r="S1941"/>
  <c r="S1850"/>
  <c r="X1896"/>
  <c r="X868"/>
  <c r="X1987" s="1"/>
  <c r="X1805"/>
  <c r="X1941"/>
  <c r="X1850"/>
  <c r="X913"/>
  <c r="X2032" s="1"/>
  <c r="M1866"/>
  <c r="M838"/>
  <c r="M1957" s="1"/>
  <c r="M1775"/>
  <c r="M881"/>
  <c r="M2000" s="1"/>
  <c r="M1818"/>
  <c r="M1909"/>
  <c r="M1803"/>
  <c r="M1894"/>
  <c r="M866"/>
  <c r="M1985" s="1"/>
  <c r="T1913"/>
  <c r="T885"/>
  <c r="T2004" s="1"/>
  <c r="T1822"/>
  <c r="W1788"/>
  <c r="W851"/>
  <c r="W1970" s="1"/>
  <c r="W1879"/>
  <c r="W1864"/>
  <c r="W836"/>
  <c r="W1955" s="1"/>
  <c r="W1773"/>
  <c r="U868"/>
  <c r="U1987" s="1"/>
  <c r="U1896"/>
  <c r="U1805"/>
  <c r="U898"/>
  <c r="U2017" s="1"/>
  <c r="U1926"/>
  <c r="U1835"/>
  <c r="Z868"/>
  <c r="Z1987" s="1"/>
  <c r="Z1805"/>
  <c r="Z1896"/>
  <c r="K898"/>
  <c r="K2017" s="1"/>
  <c r="K1926"/>
  <c r="K1835"/>
  <c r="J853"/>
  <c r="J1972" s="1"/>
  <c r="J1881"/>
  <c r="J1790"/>
  <c r="J1866"/>
  <c r="J1775"/>
  <c r="J838"/>
  <c r="J1957" s="1"/>
  <c r="K1803"/>
  <c r="K866"/>
  <c r="K1985" s="1"/>
  <c r="K1894"/>
  <c r="K1879"/>
  <c r="K851"/>
  <c r="K1970" s="1"/>
  <c r="K1788"/>
  <c r="P851"/>
  <c r="P1970" s="1"/>
  <c r="P1879"/>
  <c r="P1788"/>
  <c r="AA2124"/>
  <c r="AA2047"/>
  <c r="Z1928"/>
  <c r="Z1837"/>
  <c r="Z900"/>
  <c r="Z2019" s="1"/>
  <c r="Z1883"/>
  <c r="Z1792"/>
  <c r="Z855"/>
  <c r="Z1974" s="1"/>
  <c r="X1792"/>
  <c r="X855"/>
  <c r="X1974" s="1"/>
  <c r="X1883"/>
  <c r="X1818"/>
  <c r="X881"/>
  <c r="X2000" s="1"/>
  <c r="X1909"/>
  <c r="U866"/>
  <c r="U1985" s="1"/>
  <c r="U1894"/>
  <c r="U1803"/>
  <c r="V1850"/>
  <c r="V913"/>
  <c r="V2032" s="1"/>
  <c r="V1941"/>
  <c r="I1941"/>
  <c r="I913"/>
  <c r="I2032" s="1"/>
  <c r="I1850"/>
  <c r="I1926"/>
  <c r="I1835"/>
  <c r="I898"/>
  <c r="I2017" s="1"/>
  <c r="I1924"/>
  <c r="I896"/>
  <c r="I2015" s="1"/>
  <c r="I1833"/>
  <c r="I1848"/>
  <c r="I1939"/>
  <c r="I911"/>
  <c r="I2030" s="1"/>
  <c r="V915"/>
  <c r="V2034" s="1"/>
  <c r="V1852"/>
  <c r="V1943"/>
  <c r="V1807"/>
  <c r="V1898"/>
  <c r="V870"/>
  <c r="V1989" s="1"/>
  <c r="V1909"/>
  <c r="V1818"/>
  <c r="V881"/>
  <c r="V2000" s="1"/>
  <c r="O1911"/>
  <c r="O883"/>
  <c r="O2002" s="1"/>
  <c r="O1820"/>
  <c r="O1909"/>
  <c r="O1818"/>
  <c r="O881"/>
  <c r="O2000" s="1"/>
  <c r="O1833"/>
  <c r="O896"/>
  <c r="O2015" s="1"/>
  <c r="O1924"/>
  <c r="L1894"/>
  <c r="L866"/>
  <c r="L1985" s="1"/>
  <c r="L1803"/>
  <c r="R1898"/>
  <c r="R1807"/>
  <c r="R870"/>
  <c r="R1989" s="1"/>
  <c r="S1894"/>
  <c r="S1803"/>
  <c r="S866"/>
  <c r="S1985" s="1"/>
  <c r="Y853"/>
  <c r="Y1972" s="1"/>
  <c r="Y1790"/>
  <c r="Y1881"/>
  <c r="T853"/>
  <c r="T1972" s="1"/>
  <c r="T1790"/>
  <c r="T1881"/>
  <c r="P1866"/>
  <c r="P1775"/>
  <c r="P838"/>
  <c r="P1957" s="1"/>
  <c r="H2060"/>
  <c r="H2137"/>
  <c r="W1807"/>
  <c r="W870"/>
  <c r="W1989" s="1"/>
  <c r="W1898"/>
  <c r="Y1777"/>
  <c r="Y840"/>
  <c r="Y1959" s="1"/>
  <c r="Y1868"/>
  <c r="Y1822"/>
  <c r="Y885"/>
  <c r="Y2004" s="1"/>
  <c r="Y1913"/>
  <c r="T911"/>
  <c r="T2030" s="1"/>
  <c r="T1939"/>
  <c r="T1848"/>
  <c r="AA2149"/>
  <c r="Q2074"/>
  <c r="H2151" i="221"/>
  <c r="H2149" i="217"/>
  <c r="Q2044"/>
  <c r="H2072"/>
  <c r="AA2072"/>
  <c r="Q2151"/>
  <c r="O2149" i="221"/>
  <c r="L2073"/>
  <c r="I2150"/>
  <c r="N2149"/>
  <c r="M2150"/>
  <c r="M2072"/>
  <c r="J2076"/>
  <c r="J2149"/>
  <c r="I2149"/>
  <c r="L2149"/>
  <c r="AA2074" i="217"/>
  <c r="P2149" i="221"/>
  <c r="AA2151" i="217"/>
  <c r="N2048" i="221"/>
  <c r="N2125"/>
  <c r="M2125"/>
  <c r="M2048"/>
  <c r="N2045"/>
  <c r="N2122"/>
  <c r="L2059"/>
  <c r="L2136"/>
  <c r="K2059"/>
  <c r="K2136"/>
  <c r="O2139"/>
  <c r="O2062"/>
  <c r="I2122"/>
  <c r="I2045"/>
  <c r="N2044"/>
  <c r="N2121"/>
  <c r="M2135"/>
  <c r="M2058"/>
  <c r="O2121"/>
  <c r="O2044"/>
  <c r="M2045"/>
  <c r="M2122"/>
  <c r="I2044"/>
  <c r="I2121"/>
  <c r="L2135"/>
  <c r="L2058"/>
  <c r="K2058"/>
  <c r="K2135"/>
  <c r="J2045"/>
  <c r="J2122"/>
  <c r="I2125"/>
  <c r="I2048"/>
  <c r="J2139"/>
  <c r="J2062"/>
  <c r="K2139"/>
  <c r="K2062"/>
  <c r="P2136"/>
  <c r="P2059"/>
  <c r="N2153"/>
  <c r="N2150"/>
  <c r="I2076"/>
  <c r="P2153"/>
  <c r="P2076"/>
  <c r="P2072"/>
  <c r="O2076"/>
  <c r="M2076"/>
  <c r="O2073"/>
  <c r="L2072"/>
  <c r="K2072"/>
  <c r="P2048"/>
  <c r="P2125"/>
  <c r="N2058"/>
  <c r="N2135"/>
  <c r="P2062"/>
  <c r="P2139"/>
  <c r="P2135"/>
  <c r="P2058"/>
  <c r="O2058"/>
  <c r="O2135"/>
  <c r="J2058"/>
  <c r="J2135"/>
  <c r="L2044"/>
  <c r="L2121"/>
  <c r="I2139"/>
  <c r="I2062"/>
  <c r="L2062"/>
  <c r="L2139"/>
  <c r="P2122"/>
  <c r="P2045"/>
  <c r="L2076"/>
  <c r="J2072"/>
  <c r="T2076"/>
  <c r="O2153"/>
  <c r="J2073"/>
  <c r="M2149"/>
  <c r="L2150"/>
  <c r="T2153"/>
  <c r="O2072"/>
  <c r="K2149"/>
  <c r="K2150"/>
  <c r="J2153"/>
  <c r="I2059"/>
  <c r="I2136"/>
  <c r="T2062"/>
  <c r="T2139"/>
  <c r="J2136"/>
  <c r="J2059"/>
  <c r="J2048"/>
  <c r="J2125"/>
  <c r="L2125"/>
  <c r="L2048"/>
  <c r="K2048"/>
  <c r="K2125"/>
  <c r="O2045"/>
  <c r="O2122"/>
  <c r="O2048"/>
  <c r="O2125"/>
  <c r="N2062"/>
  <c r="N2139"/>
  <c r="M2139"/>
  <c r="M2062"/>
  <c r="O2136"/>
  <c r="O2059"/>
  <c r="N2136"/>
  <c r="N2059"/>
  <c r="M2121"/>
  <c r="M2044"/>
  <c r="P2044"/>
  <c r="P2121"/>
  <c r="M2059"/>
  <c r="M2136"/>
  <c r="L2045"/>
  <c r="L2122"/>
  <c r="J2044"/>
  <c r="J2121"/>
  <c r="I2135"/>
  <c r="I2058"/>
  <c r="T2125"/>
  <c r="T2048"/>
  <c r="K2044"/>
  <c r="K2121"/>
  <c r="L2123"/>
  <c r="L2046"/>
  <c r="K2122"/>
  <c r="K2045"/>
  <c r="N2073"/>
  <c r="I2072"/>
  <c r="M2153"/>
  <c r="M2073"/>
  <c r="K2073"/>
  <c r="I2073"/>
  <c r="P2073"/>
  <c r="N2072"/>
  <c r="O2150"/>
  <c r="K2076"/>
  <c r="J2150"/>
  <c r="N2076"/>
  <c r="I2153"/>
  <c r="L2153"/>
  <c r="K2153"/>
  <c r="P2150"/>
  <c r="O2045" i="217" l="1"/>
  <c r="O2059"/>
  <c r="I2073"/>
  <c r="O2073"/>
  <c r="I2059"/>
  <c r="O2150"/>
  <c r="I2136"/>
  <c r="I2122"/>
  <c r="I2045"/>
  <c r="M2045"/>
  <c r="M2059"/>
  <c r="M2073"/>
  <c r="M2150"/>
  <c r="N2059"/>
  <c r="M2136"/>
  <c r="N2045"/>
  <c r="M2122"/>
  <c r="J2073"/>
  <c r="N2136"/>
  <c r="P2045"/>
  <c r="N2122"/>
  <c r="K2136"/>
  <c r="Y2139" i="221"/>
  <c r="K2122" i="217"/>
  <c r="Y2048" i="221"/>
  <c r="Y2076"/>
  <c r="Y2153"/>
  <c r="Y2125"/>
  <c r="K2045" i="217"/>
  <c r="K2059"/>
  <c r="Y2062" i="221"/>
  <c r="K2150" i="217"/>
  <c r="K2073"/>
  <c r="L2136"/>
  <c r="P2073"/>
  <c r="L2059"/>
  <c r="P2150"/>
  <c r="P2136"/>
  <c r="J2150"/>
  <c r="J2122"/>
  <c r="U2138"/>
  <c r="L2150"/>
  <c r="Z2151" i="221"/>
  <c r="U2150" i="217"/>
  <c r="J2136"/>
  <c r="L2045"/>
  <c r="P2122"/>
  <c r="L2122"/>
  <c r="J2059"/>
  <c r="L2073"/>
  <c r="T2121" i="221"/>
  <c r="K2139" i="217"/>
  <c r="Z2121" i="221"/>
  <c r="U2123"/>
  <c r="J2048" i="217"/>
  <c r="Z2072" i="221"/>
  <c r="Z2044"/>
  <c r="O2153" i="217"/>
  <c r="U2124"/>
  <c r="K2153"/>
  <c r="I2153"/>
  <c r="S2153" i="221"/>
  <c r="Z2149"/>
  <c r="S2125"/>
  <c r="N2139" i="217"/>
  <c r="R2151" i="221"/>
  <c r="P2153" i="217"/>
  <c r="N2125"/>
  <c r="K2076"/>
  <c r="W2152"/>
  <c r="S2048" i="221"/>
  <c r="V2073" i="217"/>
  <c r="S2076" i="221"/>
  <c r="N2153" i="217"/>
  <c r="Z2058" i="221"/>
  <c r="M2125" i="217"/>
  <c r="N2048"/>
  <c r="N2076"/>
  <c r="R2139" i="221"/>
  <c r="P2139" i="217"/>
  <c r="Z2135" i="221"/>
  <c r="M2048" i="217"/>
  <c r="S2139" i="221"/>
  <c r="S2062"/>
  <c r="K2125" i="217"/>
  <c r="M2076"/>
  <c r="R2125" i="221"/>
  <c r="N2062" i="217"/>
  <c r="M2139"/>
  <c r="R2048" i="221"/>
  <c r="M2062" i="217"/>
  <c r="M2153"/>
  <c r="K2062"/>
  <c r="T2060" i="221"/>
  <c r="R2076"/>
  <c r="P2076" i="217"/>
  <c r="P2062"/>
  <c r="P2048"/>
  <c r="K2048"/>
  <c r="I2062"/>
  <c r="R2153" i="221"/>
  <c r="R2062"/>
  <c r="I2076" i="217"/>
  <c r="P2125"/>
  <c r="I2048"/>
  <c r="S2047"/>
  <c r="I2139"/>
  <c r="I2125"/>
  <c r="J2076"/>
  <c r="U2151" i="221"/>
  <c r="K2046"/>
  <c r="K2123"/>
  <c r="J2062" i="217"/>
  <c r="U2060" i="221"/>
  <c r="K2151"/>
  <c r="O2048" i="217"/>
  <c r="U2062" i="221"/>
  <c r="O2125" i="217"/>
  <c r="K2137" i="221"/>
  <c r="J2153" i="217"/>
  <c r="O2076"/>
  <c r="J2125"/>
  <c r="V2121" i="221"/>
  <c r="Y2060"/>
  <c r="V2152" i="217"/>
  <c r="Z2046" i="221"/>
  <c r="U2048"/>
  <c r="O2139" i="217"/>
  <c r="K2060" i="221"/>
  <c r="S2075" i="217"/>
  <c r="K2074" i="221"/>
  <c r="O2062" i="217"/>
  <c r="U2137" i="221"/>
  <c r="R2137"/>
  <c r="U2076"/>
  <c r="W2048"/>
  <c r="U2152" i="217"/>
  <c r="U2075"/>
  <c r="S2152"/>
  <c r="W2046" i="221"/>
  <c r="Y2138" i="217"/>
  <c r="S2124"/>
  <c r="Z2123" i="221"/>
  <c r="V2075" i="217"/>
  <c r="U2073"/>
  <c r="U2046" i="221"/>
  <c r="U2074"/>
  <c r="U2125"/>
  <c r="Z2152" i="217"/>
  <c r="T2046" i="221"/>
  <c r="Z2137"/>
  <c r="W2125"/>
  <c r="V2122" i="217"/>
  <c r="W2153" i="221"/>
  <c r="T2058"/>
  <c r="S2138" i="217"/>
  <c r="V2138"/>
  <c r="T2151" i="221"/>
  <c r="T2074"/>
  <c r="V2061" i="217"/>
  <c r="Y2152"/>
  <c r="Z2060" i="221"/>
  <c r="T2044"/>
  <c r="I2137"/>
  <c r="Z2138" i="217"/>
  <c r="V2047"/>
  <c r="R2074" i="221"/>
  <c r="Z2074"/>
  <c r="U2061" i="217"/>
  <c r="X2152"/>
  <c r="U2059"/>
  <c r="V2124"/>
  <c r="Z2061"/>
  <c r="Z2150"/>
  <c r="Z2045"/>
  <c r="W2047"/>
  <c r="T2135" i="221"/>
  <c r="U2045" i="217"/>
  <c r="W2062" i="221"/>
  <c r="U2047" i="217"/>
  <c r="W2139" i="221"/>
  <c r="I2060"/>
  <c r="S2061" i="217"/>
  <c r="S2044" i="221"/>
  <c r="U2122" i="217"/>
  <c r="T2149" i="221"/>
  <c r="V2045" i="217"/>
  <c r="V2136"/>
  <c r="W2138"/>
  <c r="W2061"/>
  <c r="Y2137" i="221"/>
  <c r="P2060"/>
  <c r="V2149"/>
  <c r="T2072"/>
  <c r="U2136" i="217"/>
  <c r="O2060" i="221"/>
  <c r="X2072"/>
  <c r="Y2072"/>
  <c r="R2075" i="217"/>
  <c r="R2122"/>
  <c r="V2059"/>
  <c r="Z2075"/>
  <c r="V2150"/>
  <c r="Y2151" i="221"/>
  <c r="W2076"/>
  <c r="Y2074"/>
  <c r="W2075" i="217"/>
  <c r="T2123" i="221"/>
  <c r="R2045" i="217"/>
  <c r="I2046" i="221"/>
  <c r="X2046"/>
  <c r="V2151"/>
  <c r="S2149"/>
  <c r="Y2123"/>
  <c r="X2075" i="217"/>
  <c r="U2153" i="221"/>
  <c r="U2139"/>
  <c r="W2135"/>
  <c r="O2123"/>
  <c r="V2062"/>
  <c r="Z2153"/>
  <c r="Z2059" i="217"/>
  <c r="R2138"/>
  <c r="Y2075"/>
  <c r="S2137" i="221"/>
  <c r="R2124" i="217"/>
  <c r="X2044" i="221"/>
  <c r="S2060"/>
  <c r="T2137"/>
  <c r="T2152" i="217"/>
  <c r="V2135" i="221"/>
  <c r="R2136" i="217"/>
  <c r="X2048" i="221"/>
  <c r="P2137"/>
  <c r="X2123"/>
  <c r="R2047" i="217"/>
  <c r="Q2153"/>
  <c r="X2076" i="221"/>
  <c r="N2074"/>
  <c r="W2044"/>
  <c r="Z2125"/>
  <c r="V2072"/>
  <c r="S2072"/>
  <c r="X2124" i="217"/>
  <c r="Z2139" i="221"/>
  <c r="W2074"/>
  <c r="Z2122" i="217"/>
  <c r="R2061"/>
  <c r="Y2046" i="221"/>
  <c r="R2059" i="217"/>
  <c r="V2153" i="221"/>
  <c r="I2123"/>
  <c r="V2074"/>
  <c r="X2061" i="217"/>
  <c r="V2123" i="221"/>
  <c r="V2139"/>
  <c r="S2123"/>
  <c r="I2151"/>
  <c r="R2152" i="217"/>
  <c r="Z2076" i="221"/>
  <c r="Z2073" i="217"/>
  <c r="Y2124"/>
  <c r="T2138"/>
  <c r="R2150"/>
  <c r="W2121" i="221"/>
  <c r="S2135"/>
  <c r="X2060"/>
  <c r="I2074"/>
  <c r="T2075" i="217"/>
  <c r="S2046" i="221"/>
  <c r="T2061" i="217"/>
  <c r="V2058" i="221"/>
  <c r="V2044"/>
  <c r="Y2047" i="217"/>
  <c r="W2124"/>
  <c r="R2073"/>
  <c r="X2047"/>
  <c r="N2151" i="221"/>
  <c r="X2137"/>
  <c r="S2074"/>
  <c r="Z2062"/>
  <c r="Z2048"/>
  <c r="Y2044"/>
  <c r="V2046"/>
  <c r="W2072"/>
  <c r="T2047" i="217"/>
  <c r="X2125" i="221"/>
  <c r="R2123"/>
  <c r="W2151"/>
  <c r="W2137"/>
  <c r="X2121"/>
  <c r="X2138" i="217"/>
  <c r="W2123" i="221"/>
  <c r="R2060"/>
  <c r="S2058"/>
  <c r="W2058"/>
  <c r="Y2061" i="217"/>
  <c r="W2060" i="221"/>
  <c r="T2124" i="217"/>
  <c r="S2121" i="221"/>
  <c r="T2045" i="217"/>
  <c r="S2122"/>
  <c r="U2149" i="221"/>
  <c r="Z2124" i="217"/>
  <c r="U2121" i="221"/>
  <c r="V2060"/>
  <c r="X2074"/>
  <c r="S2151"/>
  <c r="X2153"/>
  <c r="Z2136" i="217"/>
  <c r="Y2121" i="221"/>
  <c r="U2135"/>
  <c r="J2060"/>
  <c r="N2046"/>
  <c r="R2072"/>
  <c r="X2135"/>
  <c r="X2062"/>
  <c r="V2125"/>
  <c r="R2046"/>
  <c r="W2149"/>
  <c r="X2151"/>
  <c r="O2151"/>
  <c r="U2072"/>
  <c r="X2058"/>
  <c r="X2139"/>
  <c r="Q2076" i="217"/>
  <c r="Y2045"/>
  <c r="V2048" i="221"/>
  <c r="X2149"/>
  <c r="Y2136" i="217"/>
  <c r="V2137" i="221"/>
  <c r="Z2047" i="217"/>
  <c r="V2076" i="221"/>
  <c r="Y2059" i="217"/>
  <c r="Y2150"/>
  <c r="U2044" i="221"/>
  <c r="O2137"/>
  <c r="N2137"/>
  <c r="S2073" i="217"/>
  <c r="S2136"/>
  <c r="T2150"/>
  <c r="R2135" i="221"/>
  <c r="R2149"/>
  <c r="Y2073" i="217"/>
  <c r="R2058" i="221"/>
  <c r="P2151"/>
  <c r="Y2058"/>
  <c r="Y2149"/>
  <c r="S2059" i="217"/>
  <c r="T2073"/>
  <c r="R2121" i="221"/>
  <c r="M2151"/>
  <c r="Y2122" i="217"/>
  <c r="T2122"/>
  <c r="Y2135" i="221"/>
  <c r="N2060"/>
  <c r="R2044"/>
  <c r="M2046"/>
  <c r="L2075" i="217"/>
  <c r="O2046" i="221"/>
  <c r="T2059" i="217"/>
  <c r="T2136"/>
  <c r="S2045"/>
  <c r="J2151" i="221"/>
  <c r="K2047" i="217"/>
  <c r="P2074" i="221"/>
  <c r="AC2075"/>
  <c r="S2150" i="217"/>
  <c r="Q2072"/>
  <c r="M2074" i="221"/>
  <c r="K2152" i="217"/>
  <c r="O2047"/>
  <c r="O2124"/>
  <c r="J2075"/>
  <c r="J2152"/>
  <c r="I2061"/>
  <c r="I2138"/>
  <c r="W2136"/>
  <c r="W2059"/>
  <c r="J2124"/>
  <c r="J2047"/>
  <c r="L2124"/>
  <c r="L2047"/>
  <c r="X2122"/>
  <c r="X2045"/>
  <c r="X2073"/>
  <c r="K2124"/>
  <c r="W2073"/>
  <c r="N2123" i="221"/>
  <c r="I2152" i="217"/>
  <c r="W2150"/>
  <c r="P2075"/>
  <c r="P2047"/>
  <c r="M2152"/>
  <c r="N2152"/>
  <c r="N2075"/>
  <c r="O2074" i="221"/>
  <c r="AC2061"/>
  <c r="M2137"/>
  <c r="P2123"/>
  <c r="P2152" i="217"/>
  <c r="O2138"/>
  <c r="O2061"/>
  <c r="M2061"/>
  <c r="K2138"/>
  <c r="M2047"/>
  <c r="K2075"/>
  <c r="W2122"/>
  <c r="W2045"/>
  <c r="N2047"/>
  <c r="N2124"/>
  <c r="P2138"/>
  <c r="P2061"/>
  <c r="I2047"/>
  <c r="I2124"/>
  <c r="J2061"/>
  <c r="J2138"/>
  <c r="L2138"/>
  <c r="L2061"/>
  <c r="X2136"/>
  <c r="X2059"/>
  <c r="N2138"/>
  <c r="N2061"/>
  <c r="M2124"/>
  <c r="P2124"/>
  <c r="I2075"/>
  <c r="L2152"/>
  <c r="X2150"/>
  <c r="J2074" i="221"/>
  <c r="O2075" i="217"/>
  <c r="O2152"/>
  <c r="M2075"/>
  <c r="K2061"/>
  <c r="M2138"/>
  <c r="P2046" i="221"/>
  <c r="J2046"/>
  <c r="M2123"/>
  <c r="L2151"/>
  <c r="AC2047"/>
  <c r="J2123"/>
  <c r="L2060"/>
  <c r="L2074"/>
  <c r="X2125" i="217"/>
  <c r="M2060" i="221"/>
  <c r="W2072" i="217"/>
  <c r="J2137" i="221"/>
  <c r="T2072" i="217"/>
  <c r="P2151"/>
  <c r="O2072"/>
  <c r="V2076"/>
  <c r="I2074"/>
  <c r="X2074"/>
  <c r="S2074"/>
  <c r="W2151"/>
  <c r="S2153"/>
  <c r="N2074"/>
  <c r="L2137" i="221"/>
  <c r="W2139" i="217"/>
  <c r="R2153"/>
  <c r="X2072"/>
  <c r="R2074"/>
  <c r="S2072"/>
  <c r="N2121"/>
  <c r="N2044"/>
  <c r="X2139"/>
  <c r="X2062"/>
  <c r="K2058"/>
  <c r="K2135"/>
  <c r="K2123"/>
  <c r="K2046"/>
  <c r="Y2123"/>
  <c r="Y2046"/>
  <c r="O2135"/>
  <c r="O2058"/>
  <c r="I2137"/>
  <c r="I2060"/>
  <c r="V2060"/>
  <c r="V2137"/>
  <c r="S2044"/>
  <c r="S2121"/>
  <c r="U2121"/>
  <c r="U2044"/>
  <c r="X2044"/>
  <c r="X2121"/>
  <c r="Z2048"/>
  <c r="Z2125"/>
  <c r="U2137"/>
  <c r="U2060"/>
  <c r="S2060"/>
  <c r="S2137"/>
  <c r="Y2044"/>
  <c r="Y2121"/>
  <c r="R2121"/>
  <c r="R2044"/>
  <c r="U2048"/>
  <c r="U2125"/>
  <c r="R2123"/>
  <c r="R2046"/>
  <c r="M2060"/>
  <c r="M2137"/>
  <c r="W2137"/>
  <c r="W2060"/>
  <c r="I2044"/>
  <c r="I2121"/>
  <c r="Z2137"/>
  <c r="Z2060"/>
  <c r="J2121"/>
  <c r="J2044"/>
  <c r="P2044"/>
  <c r="P2121"/>
  <c r="X2060"/>
  <c r="X2137"/>
  <c r="U2058"/>
  <c r="U2135"/>
  <c r="U2123"/>
  <c r="U2046"/>
  <c r="S2123"/>
  <c r="S2046"/>
  <c r="S2139"/>
  <c r="S2062"/>
  <c r="R2137"/>
  <c r="R2060"/>
  <c r="Y2125"/>
  <c r="Y2048"/>
  <c r="P2060"/>
  <c r="P2137"/>
  <c r="N2135"/>
  <c r="N2058"/>
  <c r="W2046"/>
  <c r="W2123"/>
  <c r="R2125"/>
  <c r="R2048"/>
  <c r="V2139"/>
  <c r="V2062"/>
  <c r="I2058"/>
  <c r="I2135"/>
  <c r="Z2123"/>
  <c r="Z2046"/>
  <c r="J2058"/>
  <c r="J2135"/>
  <c r="Y2060"/>
  <c r="Y2137"/>
  <c r="O2044"/>
  <c r="O2121"/>
  <c r="O2046"/>
  <c r="O2123"/>
  <c r="V2123"/>
  <c r="V2046"/>
  <c r="P2058"/>
  <c r="P2135"/>
  <c r="X2123"/>
  <c r="X2046"/>
  <c r="N2137"/>
  <c r="N2060"/>
  <c r="T2121"/>
  <c r="T2044"/>
  <c r="T2046"/>
  <c r="T2123"/>
  <c r="S2135"/>
  <c r="S2058"/>
  <c r="X2058"/>
  <c r="X2135"/>
  <c r="T2139"/>
  <c r="T2062"/>
  <c r="M2044"/>
  <c r="M2121"/>
  <c r="L2123"/>
  <c r="L2046"/>
  <c r="X2151"/>
  <c r="Z2072"/>
  <c r="W2074"/>
  <c r="T2151"/>
  <c r="X2076"/>
  <c r="Z2076"/>
  <c r="M2149"/>
  <c r="L2151"/>
  <c r="I2072"/>
  <c r="V2074"/>
  <c r="J2151"/>
  <c r="P2074"/>
  <c r="V2072"/>
  <c r="K2149"/>
  <c r="T2076"/>
  <c r="I2151"/>
  <c r="J2074"/>
  <c r="N2151"/>
  <c r="T2149"/>
  <c r="S2149"/>
  <c r="T2153"/>
  <c r="Y2149"/>
  <c r="W2149"/>
  <c r="M2151"/>
  <c r="S2076"/>
  <c r="X2153"/>
  <c r="K2151"/>
  <c r="W2076"/>
  <c r="L2149"/>
  <c r="Z2074"/>
  <c r="Z2135"/>
  <c r="R2076"/>
  <c r="Z2153"/>
  <c r="S2151"/>
  <c r="Y2072"/>
  <c r="Z2058"/>
  <c r="J2072"/>
  <c r="L2074"/>
  <c r="R2149"/>
  <c r="U2153"/>
  <c r="Y2062"/>
  <c r="Y2139"/>
  <c r="J2123"/>
  <c r="J2046"/>
  <c r="O2060"/>
  <c r="O2137"/>
  <c r="W2058"/>
  <c r="W2135"/>
  <c r="W2048"/>
  <c r="W2125"/>
  <c r="R2062"/>
  <c r="R2139"/>
  <c r="K2137"/>
  <c r="K2060"/>
  <c r="L2121"/>
  <c r="L2044"/>
  <c r="V2121"/>
  <c r="V2044"/>
  <c r="Z2139"/>
  <c r="Z2062"/>
  <c r="P2046"/>
  <c r="P2123"/>
  <c r="J2060"/>
  <c r="J2137"/>
  <c r="W2121"/>
  <c r="W2044"/>
  <c r="M2123"/>
  <c r="M2046"/>
  <c r="V2125"/>
  <c r="V2048"/>
  <c r="K2044"/>
  <c r="K2121"/>
  <c r="L2135"/>
  <c r="L2058"/>
  <c r="I2046"/>
  <c r="I2123"/>
  <c r="N2046"/>
  <c r="N2123"/>
  <c r="T2058"/>
  <c r="T2135"/>
  <c r="T2137"/>
  <c r="T2060"/>
  <c r="V2058"/>
  <c r="V2135"/>
  <c r="T2048"/>
  <c r="T2125"/>
  <c r="M2135"/>
  <c r="M2058"/>
  <c r="Y2135"/>
  <c r="Y2058"/>
  <c r="Z2121"/>
  <c r="Z2044"/>
  <c r="R2058"/>
  <c r="R2135"/>
  <c r="U2062"/>
  <c r="U2139"/>
  <c r="S2048"/>
  <c r="S2125"/>
  <c r="L2137"/>
  <c r="L2060"/>
  <c r="W2153"/>
  <c r="J2149"/>
  <c r="V2149"/>
  <c r="V2153"/>
  <c r="Y2151"/>
  <c r="V2151"/>
  <c r="X2048"/>
  <c r="L2072"/>
  <c r="Z2149"/>
  <c r="U2076"/>
  <c r="Y2153"/>
  <c r="R2072"/>
  <c r="N2149"/>
  <c r="M2074"/>
  <c r="Y2076"/>
  <c r="W2062"/>
  <c r="T2074"/>
  <c r="Y2074"/>
  <c r="O2074"/>
  <c r="I2149"/>
  <c r="Z2151"/>
  <c r="U2074"/>
  <c r="M2072"/>
  <c r="N2072"/>
  <c r="O2149"/>
  <c r="O2151"/>
  <c r="U2072"/>
  <c r="P2149"/>
  <c r="K2072"/>
  <c r="K2074"/>
  <c r="U2149"/>
  <c r="X2149"/>
  <c r="P2072"/>
  <c r="U2151"/>
  <c r="R2151"/>
  <c r="AC2045" i="221"/>
  <c r="AC2059"/>
  <c r="AC2073"/>
  <c r="AC2044" l="1"/>
  <c r="AC2048"/>
  <c r="AC2076"/>
  <c r="AC2072"/>
  <c r="AC2062"/>
  <c r="AC2058"/>
  <c r="AC2046"/>
  <c r="AC2060"/>
  <c r="AC2074"/>
  <c r="G155" i="184" l="1"/>
  <c r="T134" s="1"/>
  <c r="H157" l="1"/>
  <c r="G162" l="1"/>
  <c r="Q171"/>
  <c r="P171"/>
  <c r="R171"/>
  <c r="R172"/>
  <c r="I171" s="1"/>
  <c r="P172"/>
  <c r="G171" s="1"/>
  <c r="Q172"/>
  <c r="H171" s="1"/>
  <c r="D9" i="223" l="1"/>
  <c r="Z46" i="184"/>
  <c r="D9" i="220"/>
  <c r="I172" i="184"/>
  <c r="X46"/>
  <c r="D7" i="220"/>
  <c r="J184" i="184"/>
  <c r="D7" i="223"/>
  <c r="G172" i="184"/>
  <c r="D8" i="223"/>
  <c r="Y46" i="184"/>
  <c r="D8" i="220"/>
  <c r="H172" i="184"/>
  <c r="H178" l="1"/>
  <c r="H176"/>
  <c r="H174"/>
  <c r="H175"/>
  <c r="H177"/>
  <c r="G178"/>
  <c r="G177"/>
  <c r="G174"/>
  <c r="G176"/>
  <c r="G175"/>
  <c r="I177"/>
  <c r="I175"/>
  <c r="I178"/>
  <c r="I174"/>
  <c r="I176"/>
  <c r="M12" i="217" l="1"/>
  <c r="M12" i="221"/>
  <c r="K10" i="217"/>
  <c r="K10" i="221"/>
  <c r="L11" i="217"/>
  <c r="L11" i="221"/>
  <c r="L12"/>
  <c r="L12" i="217"/>
  <c r="I184" i="184"/>
  <c r="I188" s="1"/>
  <c r="M8" i="217"/>
  <c r="M8" i="221"/>
  <c r="K9" i="217"/>
  <c r="K9" i="221"/>
  <c r="K12" i="217"/>
  <c r="K12" i="221"/>
  <c r="L10"/>
  <c r="L10" i="217"/>
  <c r="M10"/>
  <c r="M10" i="221"/>
  <c r="M11"/>
  <c r="M11" i="217"/>
  <c r="K11"/>
  <c r="K11" i="221"/>
  <c r="H184" i="184"/>
  <c r="H190" s="1"/>
  <c r="L8" i="221"/>
  <c r="L8" i="217"/>
  <c r="M9"/>
  <c r="M9" i="221"/>
  <c r="K8"/>
  <c r="K8" i="217"/>
  <c r="G184" i="184"/>
  <c r="G189" s="1"/>
  <c r="L9" i="221"/>
  <c r="L9" i="217"/>
  <c r="G186" i="184" l="1"/>
  <c r="G196" s="1"/>
  <c r="H187"/>
  <c r="H186"/>
  <c r="H196" s="1"/>
  <c r="Q9" i="221"/>
  <c r="U9"/>
  <c r="Q25"/>
  <c r="Q124" s="1"/>
  <c r="R9"/>
  <c r="U8" i="217"/>
  <c r="Q8"/>
  <c r="Q24"/>
  <c r="Q123" s="1"/>
  <c r="R8"/>
  <c r="O11" i="221"/>
  <c r="T11"/>
  <c r="H27"/>
  <c r="H126" s="1"/>
  <c r="P11"/>
  <c r="V11"/>
  <c r="AA27"/>
  <c r="AA126" s="1"/>
  <c r="O12"/>
  <c r="H28"/>
  <c r="H127" s="1"/>
  <c r="T12"/>
  <c r="P12"/>
  <c r="I195" i="184"/>
  <c r="I192"/>
  <c r="I194"/>
  <c r="I193"/>
  <c r="I191"/>
  <c r="M18" i="221"/>
  <c r="M18" i="217"/>
  <c r="O10" i="221"/>
  <c r="T10"/>
  <c r="H26"/>
  <c r="H125" s="1"/>
  <c r="P10"/>
  <c r="V10" i="217"/>
  <c r="AA26"/>
  <c r="AA125" s="1"/>
  <c r="O9" i="221"/>
  <c r="H25"/>
  <c r="H124" s="1"/>
  <c r="T9"/>
  <c r="X9" s="1"/>
  <c r="P9"/>
  <c r="V8" i="217"/>
  <c r="AA24"/>
  <c r="AA123" s="1"/>
  <c r="U11"/>
  <c r="Q11"/>
  <c r="Q27"/>
  <c r="Q126" s="1"/>
  <c r="R11"/>
  <c r="V12" i="221"/>
  <c r="AA28"/>
  <c r="AA127" s="1"/>
  <c r="O8" i="217"/>
  <c r="T8"/>
  <c r="X8" s="1"/>
  <c r="P8"/>
  <c r="H24"/>
  <c r="H123" s="1"/>
  <c r="V9"/>
  <c r="AA25"/>
  <c r="AA124" s="1"/>
  <c r="H194" i="184"/>
  <c r="H193"/>
  <c r="H192"/>
  <c r="H191"/>
  <c r="H195"/>
  <c r="L18" i="217"/>
  <c r="L18" i="221"/>
  <c r="V10"/>
  <c r="AA26"/>
  <c r="AA125" s="1"/>
  <c r="G191" i="184"/>
  <c r="G193"/>
  <c r="G192"/>
  <c r="G195"/>
  <c r="K18" i="217"/>
  <c r="G194" i="184"/>
  <c r="K18" i="221"/>
  <c r="V9"/>
  <c r="AA25"/>
  <c r="AA124" s="1"/>
  <c r="U8"/>
  <c r="Q8"/>
  <c r="Q24"/>
  <c r="Q123" s="1"/>
  <c r="R8"/>
  <c r="O11" i="217"/>
  <c r="T11"/>
  <c r="H27"/>
  <c r="H126" s="1"/>
  <c r="P11"/>
  <c r="Q10"/>
  <c r="Q26"/>
  <c r="Q125" s="1"/>
  <c r="R10"/>
  <c r="U10"/>
  <c r="T12"/>
  <c r="O12"/>
  <c r="H28"/>
  <c r="H127" s="1"/>
  <c r="P12"/>
  <c r="Q11" i="221"/>
  <c r="U11"/>
  <c r="Y11" s="1"/>
  <c r="Q27"/>
  <c r="Q126" s="1"/>
  <c r="R11"/>
  <c r="O10" i="217"/>
  <c r="T10"/>
  <c r="P10"/>
  <c r="H26"/>
  <c r="H125" s="1"/>
  <c r="I189" i="184"/>
  <c r="G187"/>
  <c r="I186"/>
  <c r="I196" s="1"/>
  <c r="I190"/>
  <c r="H25" i="217"/>
  <c r="H124" s="1"/>
  <c r="T9"/>
  <c r="O9"/>
  <c r="P9"/>
  <c r="AA28"/>
  <c r="AA127" s="1"/>
  <c r="V12"/>
  <c r="T8" i="221"/>
  <c r="O8"/>
  <c r="P8"/>
  <c r="H24"/>
  <c r="H123" s="1"/>
  <c r="V11" i="217"/>
  <c r="AA27"/>
  <c r="AA126" s="1"/>
  <c r="U10" i="221"/>
  <c r="Q10"/>
  <c r="Q26"/>
  <c r="Q125" s="1"/>
  <c r="R10"/>
  <c r="Q12"/>
  <c r="U12"/>
  <c r="Q28"/>
  <c r="Q127" s="1"/>
  <c r="R12"/>
  <c r="Q9" i="217"/>
  <c r="U9"/>
  <c r="Q25"/>
  <c r="Q124" s="1"/>
  <c r="R9"/>
  <c r="V8" i="221"/>
  <c r="AA24"/>
  <c r="AA123" s="1"/>
  <c r="U12" i="217"/>
  <c r="Q12"/>
  <c r="Q28"/>
  <c r="Q127" s="1"/>
  <c r="R12"/>
  <c r="I187" i="184"/>
  <c r="H188"/>
  <c r="G190"/>
  <c r="H189"/>
  <c r="G188"/>
  <c r="Y12" i="221" l="1"/>
  <c r="X10" i="217"/>
  <c r="X11"/>
  <c r="Y9"/>
  <c r="Y8"/>
  <c r="X8" i="221"/>
  <c r="AA156"/>
  <c r="AA2158"/>
  <c r="AA297"/>
  <c r="AA344"/>
  <c r="AA250"/>
  <c r="AA203"/>
  <c r="AA391"/>
  <c r="AA438"/>
  <c r="Q2160" i="217"/>
  <c r="Q252"/>
  <c r="Q158"/>
  <c r="Q346"/>
  <c r="Q393"/>
  <c r="Q440"/>
  <c r="Q299"/>
  <c r="Q205"/>
  <c r="O18" i="221"/>
  <c r="T18"/>
  <c r="P18"/>
  <c r="H34"/>
  <c r="AA2159" i="217"/>
  <c r="AA157"/>
  <c r="AA251"/>
  <c r="AA298"/>
  <c r="AA345"/>
  <c r="AA439"/>
  <c r="AA204"/>
  <c r="AA392"/>
  <c r="V27"/>
  <c r="V126" s="1"/>
  <c r="W27"/>
  <c r="W126" s="1"/>
  <c r="Y27"/>
  <c r="Y126" s="1"/>
  <c r="S27"/>
  <c r="S126" s="1"/>
  <c r="U27"/>
  <c r="U126" s="1"/>
  <c r="Z27"/>
  <c r="Z126" s="1"/>
  <c r="T27"/>
  <c r="T126" s="1"/>
  <c r="X27"/>
  <c r="X126" s="1"/>
  <c r="R27"/>
  <c r="R126" s="1"/>
  <c r="H392" i="221"/>
  <c r="H2159"/>
  <c r="H157"/>
  <c r="H251"/>
  <c r="H298"/>
  <c r="H345"/>
  <c r="H204"/>
  <c r="H439"/>
  <c r="Q395"/>
  <c r="Q301"/>
  <c r="Q2162"/>
  <c r="Q254"/>
  <c r="Q160"/>
  <c r="Q442"/>
  <c r="Q207"/>
  <c r="Q348"/>
  <c r="Q159"/>
  <c r="Q394"/>
  <c r="Q347"/>
  <c r="Q2161"/>
  <c r="Q441"/>
  <c r="Q253"/>
  <c r="Q300"/>
  <c r="Q206"/>
  <c r="S26" i="217"/>
  <c r="S125" s="1"/>
  <c r="W26"/>
  <c r="W125" s="1"/>
  <c r="X26"/>
  <c r="X125" s="1"/>
  <c r="R26"/>
  <c r="R125" s="1"/>
  <c r="Z26"/>
  <c r="Z125" s="1"/>
  <c r="T26"/>
  <c r="T125" s="1"/>
  <c r="U26"/>
  <c r="U125" s="1"/>
  <c r="V26"/>
  <c r="V125" s="1"/>
  <c r="Y26"/>
  <c r="Y125" s="1"/>
  <c r="H159"/>
  <c r="H347"/>
  <c r="H253"/>
  <c r="H394"/>
  <c r="H206"/>
  <c r="H2161"/>
  <c r="H300"/>
  <c r="H441"/>
  <c r="L24"/>
  <c r="L123" s="1"/>
  <c r="I24"/>
  <c r="I123" s="1"/>
  <c r="K24"/>
  <c r="K123" s="1"/>
  <c r="J24"/>
  <c r="J123" s="1"/>
  <c r="M24"/>
  <c r="M123" s="1"/>
  <c r="P24"/>
  <c r="P123" s="1"/>
  <c r="N24"/>
  <c r="N123" s="1"/>
  <c r="O24"/>
  <c r="O123" s="1"/>
  <c r="K28" i="221"/>
  <c r="K127" s="1"/>
  <c r="I28"/>
  <c r="I127" s="1"/>
  <c r="N28"/>
  <c r="N127" s="1"/>
  <c r="L28"/>
  <c r="L127" s="1"/>
  <c r="M28"/>
  <c r="M127" s="1"/>
  <c r="J28"/>
  <c r="J127" s="1"/>
  <c r="O28"/>
  <c r="O127" s="1"/>
  <c r="P28"/>
  <c r="P127" s="1"/>
  <c r="AA253"/>
  <c r="AA347"/>
  <c r="AA2161"/>
  <c r="AA206"/>
  <c r="AA159"/>
  <c r="AA300"/>
  <c r="AA441"/>
  <c r="AA394"/>
  <c r="S25" i="217"/>
  <c r="S124" s="1"/>
  <c r="U25"/>
  <c r="U124" s="1"/>
  <c r="X25"/>
  <c r="X124" s="1"/>
  <c r="T25"/>
  <c r="T124" s="1"/>
  <c r="V25"/>
  <c r="V124" s="1"/>
  <c r="R25"/>
  <c r="R124" s="1"/>
  <c r="Z25"/>
  <c r="Z124" s="1"/>
  <c r="Y25"/>
  <c r="Y124" s="1"/>
  <c r="W25"/>
  <c r="W124" s="1"/>
  <c r="Z28" i="221"/>
  <c r="Z127" s="1"/>
  <c r="V28"/>
  <c r="V127" s="1"/>
  <c r="T28"/>
  <c r="T127" s="1"/>
  <c r="U28"/>
  <c r="U127" s="1"/>
  <c r="R28"/>
  <c r="R127" s="1"/>
  <c r="W28"/>
  <c r="W127" s="1"/>
  <c r="X28"/>
  <c r="X127" s="1"/>
  <c r="Y28"/>
  <c r="Y127" s="1"/>
  <c r="S28"/>
  <c r="S127" s="1"/>
  <c r="Y26"/>
  <c r="Y125" s="1"/>
  <c r="W26"/>
  <c r="W125" s="1"/>
  <c r="X26"/>
  <c r="X125" s="1"/>
  <c r="Z26"/>
  <c r="Z125" s="1"/>
  <c r="S26"/>
  <c r="S125" s="1"/>
  <c r="R26"/>
  <c r="R125" s="1"/>
  <c r="T26"/>
  <c r="T125" s="1"/>
  <c r="V26"/>
  <c r="V125" s="1"/>
  <c r="U26"/>
  <c r="U125" s="1"/>
  <c r="AA2161" i="217"/>
  <c r="AA300"/>
  <c r="AA206"/>
  <c r="AA159"/>
  <c r="AA253"/>
  <c r="AA394"/>
  <c r="AA347"/>
  <c r="AA441"/>
  <c r="M25"/>
  <c r="M124" s="1"/>
  <c r="N25"/>
  <c r="N124" s="1"/>
  <c r="J25"/>
  <c r="J124" s="1"/>
  <c r="O25"/>
  <c r="O124" s="1"/>
  <c r="I25"/>
  <c r="I124" s="1"/>
  <c r="P25"/>
  <c r="P124" s="1"/>
  <c r="K25"/>
  <c r="K124" s="1"/>
  <c r="L25"/>
  <c r="L124" s="1"/>
  <c r="H158"/>
  <c r="H2160"/>
  <c r="H299"/>
  <c r="H252"/>
  <c r="H393"/>
  <c r="H346"/>
  <c r="H205"/>
  <c r="H440"/>
  <c r="R27" i="221"/>
  <c r="R126" s="1"/>
  <c r="X27"/>
  <c r="X126" s="1"/>
  <c r="U27"/>
  <c r="U126" s="1"/>
  <c r="W27"/>
  <c r="W126" s="1"/>
  <c r="S27"/>
  <c r="S126" s="1"/>
  <c r="V27"/>
  <c r="V126" s="1"/>
  <c r="Y27"/>
  <c r="Y126" s="1"/>
  <c r="T27"/>
  <c r="T126" s="1"/>
  <c r="Z27"/>
  <c r="Z126" s="1"/>
  <c r="O28" i="217"/>
  <c r="O127" s="1"/>
  <c r="M28"/>
  <c r="M127" s="1"/>
  <c r="L28"/>
  <c r="L127" s="1"/>
  <c r="I28"/>
  <c r="I127" s="1"/>
  <c r="J28"/>
  <c r="J127" s="1"/>
  <c r="K28"/>
  <c r="K127" s="1"/>
  <c r="P28"/>
  <c r="P127" s="1"/>
  <c r="N28"/>
  <c r="N127" s="1"/>
  <c r="M27"/>
  <c r="M126" s="1"/>
  <c r="I27"/>
  <c r="I126" s="1"/>
  <c r="O27"/>
  <c r="O126" s="1"/>
  <c r="N27"/>
  <c r="N126" s="1"/>
  <c r="J27"/>
  <c r="J126" s="1"/>
  <c r="L27"/>
  <c r="L126" s="1"/>
  <c r="K27"/>
  <c r="K126" s="1"/>
  <c r="P27"/>
  <c r="P126" s="1"/>
  <c r="Z24" i="221"/>
  <c r="Z123" s="1"/>
  <c r="X24"/>
  <c r="X123" s="1"/>
  <c r="V24"/>
  <c r="V123" s="1"/>
  <c r="S24"/>
  <c r="S123" s="1"/>
  <c r="Y24"/>
  <c r="Y123" s="1"/>
  <c r="T24"/>
  <c r="T123" s="1"/>
  <c r="U24"/>
  <c r="U123" s="1"/>
  <c r="R24"/>
  <c r="R123" s="1"/>
  <c r="W24"/>
  <c r="W123" s="1"/>
  <c r="AA2159"/>
  <c r="AA204"/>
  <c r="AA392"/>
  <c r="AA298"/>
  <c r="AA345"/>
  <c r="AA157"/>
  <c r="AA251"/>
  <c r="AA439"/>
  <c r="O18" i="217"/>
  <c r="T18"/>
  <c r="H34"/>
  <c r="H133" s="1"/>
  <c r="D242" i="220" s="1"/>
  <c r="P18" i="217"/>
  <c r="Q18"/>
  <c r="U18"/>
  <c r="R18"/>
  <c r="Q34"/>
  <c r="Q133" s="1"/>
  <c r="H156"/>
  <c r="H2158"/>
  <c r="H297"/>
  <c r="H391"/>
  <c r="H438"/>
  <c r="H250"/>
  <c r="H203"/>
  <c r="H344"/>
  <c r="AA160" i="221"/>
  <c r="AA301"/>
  <c r="AA348"/>
  <c r="AA254"/>
  <c r="AA395"/>
  <c r="AA2162"/>
  <c r="AA207"/>
  <c r="AA442"/>
  <c r="I25"/>
  <c r="I124" s="1"/>
  <c r="J25"/>
  <c r="J124" s="1"/>
  <c r="L25"/>
  <c r="L124" s="1"/>
  <c r="O25"/>
  <c r="O124" s="1"/>
  <c r="P25"/>
  <c r="P124" s="1"/>
  <c r="M25"/>
  <c r="M124" s="1"/>
  <c r="N25"/>
  <c r="N124" s="1"/>
  <c r="K25"/>
  <c r="K124" s="1"/>
  <c r="AA2160" i="217"/>
  <c r="AA158"/>
  <c r="AA299"/>
  <c r="AA440"/>
  <c r="AA393"/>
  <c r="AA205"/>
  <c r="AA252"/>
  <c r="AA346"/>
  <c r="H159" i="221"/>
  <c r="H394"/>
  <c r="H2161"/>
  <c r="H253"/>
  <c r="H300"/>
  <c r="H347"/>
  <c r="H441"/>
  <c r="H206"/>
  <c r="Q156" i="217"/>
  <c r="Q2158"/>
  <c r="Q391"/>
  <c r="Q344"/>
  <c r="Q438"/>
  <c r="Q250"/>
  <c r="Q297"/>
  <c r="Q203"/>
  <c r="Q392" i="221"/>
  <c r="Q251"/>
  <c r="Q439"/>
  <c r="Q157"/>
  <c r="Q345"/>
  <c r="Q204"/>
  <c r="Q298"/>
  <c r="Q2159"/>
  <c r="X9" i="217"/>
  <c r="Y12"/>
  <c r="Y11"/>
  <c r="X11" i="221"/>
  <c r="Y9"/>
  <c r="Y10" i="217"/>
  <c r="X10" i="221"/>
  <c r="Z28" i="217"/>
  <c r="Z127" s="1"/>
  <c r="V28"/>
  <c r="V127" s="1"/>
  <c r="T28"/>
  <c r="T127" s="1"/>
  <c r="Y28"/>
  <c r="Y127" s="1"/>
  <c r="R28"/>
  <c r="R127" s="1"/>
  <c r="U28"/>
  <c r="U127" s="1"/>
  <c r="X28"/>
  <c r="X127" s="1"/>
  <c r="W28"/>
  <c r="W127" s="1"/>
  <c r="S28"/>
  <c r="S127" s="1"/>
  <c r="H156" i="221"/>
  <c r="H2158"/>
  <c r="H344"/>
  <c r="H297"/>
  <c r="H391"/>
  <c r="H250"/>
  <c r="H438"/>
  <c r="H203"/>
  <c r="AA2158" i="217"/>
  <c r="AA156"/>
  <c r="AA297"/>
  <c r="AA250"/>
  <c r="AA391"/>
  <c r="AA344"/>
  <c r="AA203"/>
  <c r="AA438"/>
  <c r="I26" i="221"/>
  <c r="I125" s="1"/>
  <c r="K26"/>
  <c r="K125" s="1"/>
  <c r="O26"/>
  <c r="O125" s="1"/>
  <c r="J26"/>
  <c r="J125" s="1"/>
  <c r="L26"/>
  <c r="L125" s="1"/>
  <c r="P26"/>
  <c r="P125" s="1"/>
  <c r="N26"/>
  <c r="N125" s="1"/>
  <c r="M26"/>
  <c r="M125" s="1"/>
  <c r="V18" i="217"/>
  <c r="AA34"/>
  <c r="AA133" s="1"/>
  <c r="W242" i="220" s="1"/>
  <c r="W244" s="1"/>
  <c r="Q157" i="217"/>
  <c r="Q345"/>
  <c r="Q298"/>
  <c r="Q251"/>
  <c r="Q204"/>
  <c r="Q439"/>
  <c r="Q392"/>
  <c r="Q2159"/>
  <c r="Q158" i="221"/>
  <c r="Q346"/>
  <c r="Q299"/>
  <c r="Q440"/>
  <c r="Q393"/>
  <c r="Q205"/>
  <c r="Q252"/>
  <c r="Q2160"/>
  <c r="I26" i="217"/>
  <c r="I125" s="1"/>
  <c r="O26"/>
  <c r="O125" s="1"/>
  <c r="P26"/>
  <c r="P125" s="1"/>
  <c r="N26"/>
  <c r="N125" s="1"/>
  <c r="K26"/>
  <c r="K125" s="1"/>
  <c r="J26"/>
  <c r="J125" s="1"/>
  <c r="M26"/>
  <c r="M125" s="1"/>
  <c r="L26"/>
  <c r="L125" s="1"/>
  <c r="H160"/>
  <c r="H254"/>
  <c r="H207"/>
  <c r="H395"/>
  <c r="H2162"/>
  <c r="H442"/>
  <c r="H348"/>
  <c r="H301"/>
  <c r="Q2158" i="221"/>
  <c r="Q156"/>
  <c r="Q297"/>
  <c r="Q344"/>
  <c r="Q391"/>
  <c r="Q203"/>
  <c r="Q250"/>
  <c r="Q438"/>
  <c r="AA2160"/>
  <c r="AA299"/>
  <c r="AA346"/>
  <c r="AA158"/>
  <c r="AA393"/>
  <c r="AA205"/>
  <c r="AA252"/>
  <c r="AA440"/>
  <c r="Q160" i="217"/>
  <c r="Q301"/>
  <c r="Q2162"/>
  <c r="Q348"/>
  <c r="Q395"/>
  <c r="Q254"/>
  <c r="Q442"/>
  <c r="Q207"/>
  <c r="O24" i="221"/>
  <c r="O123" s="1"/>
  <c r="I24"/>
  <c r="I123" s="1"/>
  <c r="N24"/>
  <c r="N123" s="1"/>
  <c r="L24"/>
  <c r="L123" s="1"/>
  <c r="K24"/>
  <c r="K123" s="1"/>
  <c r="J24"/>
  <c r="J123" s="1"/>
  <c r="M24"/>
  <c r="M123" s="1"/>
  <c r="P24"/>
  <c r="P123" s="1"/>
  <c r="AA2162" i="217"/>
  <c r="AA160"/>
  <c r="AA442"/>
  <c r="AA348"/>
  <c r="AA301"/>
  <c r="AA254"/>
  <c r="AA395"/>
  <c r="AA207"/>
  <c r="H251"/>
  <c r="H392"/>
  <c r="H2159"/>
  <c r="H345"/>
  <c r="H157"/>
  <c r="H439"/>
  <c r="H204"/>
  <c r="H298"/>
  <c r="Q18" i="221"/>
  <c r="Q34"/>
  <c r="Q133" s="1"/>
  <c r="R18"/>
  <c r="U18"/>
  <c r="Q2161" i="217"/>
  <c r="Q300"/>
  <c r="Q159"/>
  <c r="Q347"/>
  <c r="Q394"/>
  <c r="Q206"/>
  <c r="Q441"/>
  <c r="Q253"/>
  <c r="H158" i="221"/>
  <c r="H299"/>
  <c r="H346"/>
  <c r="H393"/>
  <c r="H2160"/>
  <c r="H205"/>
  <c r="H440"/>
  <c r="H252"/>
  <c r="V18"/>
  <c r="AA34"/>
  <c r="AA133" s="1"/>
  <c r="W242" i="223" s="1"/>
  <c r="W244" s="1"/>
  <c r="H2162" i="221"/>
  <c r="H160"/>
  <c r="H348"/>
  <c r="H395"/>
  <c r="H301"/>
  <c r="H207"/>
  <c r="H442"/>
  <c r="H254"/>
  <c r="J27"/>
  <c r="J126" s="1"/>
  <c r="P27"/>
  <c r="P126" s="1"/>
  <c r="O27"/>
  <c r="O126" s="1"/>
  <c r="K27"/>
  <c r="K126" s="1"/>
  <c r="L27"/>
  <c r="L126" s="1"/>
  <c r="I27"/>
  <c r="I126" s="1"/>
  <c r="N27"/>
  <c r="N126" s="1"/>
  <c r="M27"/>
  <c r="M126" s="1"/>
  <c r="V24" i="217"/>
  <c r="V123" s="1"/>
  <c r="S24"/>
  <c r="S123" s="1"/>
  <c r="Z24"/>
  <c r="Z123" s="1"/>
  <c r="X24"/>
  <c r="X123" s="1"/>
  <c r="T24"/>
  <c r="T123" s="1"/>
  <c r="W24"/>
  <c r="W123" s="1"/>
  <c r="U24"/>
  <c r="U123" s="1"/>
  <c r="R24"/>
  <c r="R123" s="1"/>
  <c r="Y24"/>
  <c r="Y123" s="1"/>
  <c r="V25" i="221"/>
  <c r="V124" s="1"/>
  <c r="S25"/>
  <c r="S124" s="1"/>
  <c r="Y25"/>
  <c r="Y124" s="1"/>
  <c r="U25"/>
  <c r="U124" s="1"/>
  <c r="T25"/>
  <c r="T124" s="1"/>
  <c r="W25"/>
  <c r="W124" s="1"/>
  <c r="Z25"/>
  <c r="Z124" s="1"/>
  <c r="X25"/>
  <c r="X124" s="1"/>
  <c r="R25"/>
  <c r="R124" s="1"/>
  <c r="X12"/>
  <c r="Y10"/>
  <c r="X12" i="217"/>
  <c r="Y8" i="221"/>
  <c r="Y18" l="1"/>
  <c r="AC124"/>
  <c r="W245" i="220"/>
  <c r="W291" s="1"/>
  <c r="W310" s="1"/>
  <c r="W290"/>
  <c r="W309" s="1"/>
  <c r="W290" i="223"/>
  <c r="W309" s="1"/>
  <c r="W245"/>
  <c r="W291" s="1"/>
  <c r="W310" s="1"/>
  <c r="Z392" i="221"/>
  <c r="Z157"/>
  <c r="Z251"/>
  <c r="Z2159"/>
  <c r="Z439"/>
  <c r="Z204"/>
  <c r="Z345"/>
  <c r="Z298"/>
  <c r="R156" i="217"/>
  <c r="R2158"/>
  <c r="R250"/>
  <c r="R297"/>
  <c r="R344"/>
  <c r="R438"/>
  <c r="R203"/>
  <c r="R391"/>
  <c r="M159" i="221"/>
  <c r="M347"/>
  <c r="M394"/>
  <c r="M2161"/>
  <c r="M253"/>
  <c r="M441"/>
  <c r="M300"/>
  <c r="M206"/>
  <c r="H1923"/>
  <c r="H1832"/>
  <c r="H895"/>
  <c r="H2014" s="1"/>
  <c r="H1936"/>
  <c r="H1845"/>
  <c r="H908"/>
  <c r="H2027" s="1"/>
  <c r="R34"/>
  <c r="R133" s="1"/>
  <c r="N242" i="223" s="1"/>
  <c r="N244" s="1"/>
  <c r="T34" i="221"/>
  <c r="T133" s="1"/>
  <c r="P242" i="223" s="1"/>
  <c r="P244" s="1"/>
  <c r="V34" i="221"/>
  <c r="V133" s="1"/>
  <c r="W34"/>
  <c r="W133" s="1"/>
  <c r="U34"/>
  <c r="U133" s="1"/>
  <c r="Q242" i="223" s="1"/>
  <c r="Q244" s="1"/>
  <c r="X34" i="221"/>
  <c r="X133" s="1"/>
  <c r="T242" i="223" s="1"/>
  <c r="T244" s="1"/>
  <c r="Y34" i="221"/>
  <c r="Y133" s="1"/>
  <c r="S34"/>
  <c r="S133" s="1"/>
  <c r="Z34"/>
  <c r="Z133" s="1"/>
  <c r="V242" i="223" s="1"/>
  <c r="V244" s="1"/>
  <c r="H1769" i="217"/>
  <c r="H1860"/>
  <c r="H832"/>
  <c r="H1951" s="1"/>
  <c r="AA1923"/>
  <c r="AA1832"/>
  <c r="AA895"/>
  <c r="AA2014" s="1"/>
  <c r="M156" i="221"/>
  <c r="M2158"/>
  <c r="M297"/>
  <c r="M344"/>
  <c r="M250"/>
  <c r="M391"/>
  <c r="M438"/>
  <c r="M203"/>
  <c r="Q1938" i="217"/>
  <c r="Q1847"/>
  <c r="Q910"/>
  <c r="Q2029" s="1"/>
  <c r="AA1785" i="221"/>
  <c r="AA1876"/>
  <c r="AA848"/>
  <c r="AA1967" s="1"/>
  <c r="Q1874"/>
  <c r="Q846"/>
  <c r="Q1783"/>
  <c r="H1893" i="217"/>
  <c r="H1802"/>
  <c r="H865"/>
  <c r="H1984" s="1"/>
  <c r="L158"/>
  <c r="L2160"/>
  <c r="L346"/>
  <c r="L393"/>
  <c r="L252"/>
  <c r="L205"/>
  <c r="L440"/>
  <c r="L299"/>
  <c r="Q1875"/>
  <c r="Q847"/>
  <c r="Q1966" s="1"/>
  <c r="Q1784"/>
  <c r="P2160" i="221"/>
  <c r="P252"/>
  <c r="P158"/>
  <c r="P346"/>
  <c r="P205"/>
  <c r="P440"/>
  <c r="P299"/>
  <c r="P393"/>
  <c r="H1798"/>
  <c r="H1889"/>
  <c r="H861"/>
  <c r="U160" i="217"/>
  <c r="U2162"/>
  <c r="U395"/>
  <c r="U442"/>
  <c r="U207"/>
  <c r="U254"/>
  <c r="U348"/>
  <c r="U301"/>
  <c r="Q877" i="221"/>
  <c r="Q1996" s="1"/>
  <c r="Q1814"/>
  <c r="Q1905"/>
  <c r="N2159"/>
  <c r="N157"/>
  <c r="N392"/>
  <c r="N204"/>
  <c r="N345"/>
  <c r="N298"/>
  <c r="N251"/>
  <c r="N439"/>
  <c r="D244" i="220"/>
  <c r="N34" i="217"/>
  <c r="N133" s="1"/>
  <c r="J242" i="220" s="1"/>
  <c r="J244" s="1"/>
  <c r="I34" i="217"/>
  <c r="I133" s="1"/>
  <c r="J34"/>
  <c r="J133" s="1"/>
  <c r="P34"/>
  <c r="P133" s="1"/>
  <c r="L242" i="220" s="1"/>
  <c r="L244" s="1"/>
  <c r="M34" i="217"/>
  <c r="M133" s="1"/>
  <c r="I242" i="220" s="1"/>
  <c r="I244" s="1"/>
  <c r="O34" i="217"/>
  <c r="O133" s="1"/>
  <c r="L34"/>
  <c r="L133" s="1"/>
  <c r="H242" i="220" s="1"/>
  <c r="H244" s="1"/>
  <c r="K34" i="217"/>
  <c r="K133" s="1"/>
  <c r="G242" i="220" s="1"/>
  <c r="G244" s="1"/>
  <c r="AA1890" i="221"/>
  <c r="AA1799"/>
  <c r="AA862"/>
  <c r="AA1981" s="1"/>
  <c r="Y2158"/>
  <c r="Y156"/>
  <c r="Y297"/>
  <c r="Y250"/>
  <c r="Y391"/>
  <c r="Y438"/>
  <c r="Y203"/>
  <c r="Y344"/>
  <c r="J159" i="217"/>
  <c r="J2161"/>
  <c r="J253"/>
  <c r="J300"/>
  <c r="J206"/>
  <c r="J347"/>
  <c r="J394"/>
  <c r="J441"/>
  <c r="J160"/>
  <c r="J2162"/>
  <c r="J254"/>
  <c r="J301"/>
  <c r="J395"/>
  <c r="J207"/>
  <c r="J348"/>
  <c r="J442"/>
  <c r="V2161" i="221"/>
  <c r="V394"/>
  <c r="V159"/>
  <c r="V347"/>
  <c r="V253"/>
  <c r="V300"/>
  <c r="V441"/>
  <c r="V206"/>
  <c r="H1815" i="217"/>
  <c r="H1906"/>
  <c r="H878"/>
  <c r="H1997" s="1"/>
  <c r="P345"/>
  <c r="P392"/>
  <c r="P439"/>
  <c r="P204"/>
  <c r="P298"/>
  <c r="P2159"/>
  <c r="P251"/>
  <c r="P157"/>
  <c r="AA894"/>
  <c r="AA2013" s="1"/>
  <c r="AA1831"/>
  <c r="AA1922"/>
  <c r="T2160" i="221"/>
  <c r="T158"/>
  <c r="T393"/>
  <c r="T346"/>
  <c r="T252"/>
  <c r="T299"/>
  <c r="T440"/>
  <c r="T205"/>
  <c r="Y395"/>
  <c r="Y2162"/>
  <c r="Y348"/>
  <c r="Y160"/>
  <c r="Y301"/>
  <c r="Y254"/>
  <c r="Y207"/>
  <c r="Y442"/>
  <c r="W157" i="217"/>
  <c r="W298"/>
  <c r="W251"/>
  <c r="W392"/>
  <c r="W439"/>
  <c r="W204"/>
  <c r="W2159"/>
  <c r="W345"/>
  <c r="S157"/>
  <c r="S2159"/>
  <c r="S298"/>
  <c r="S392"/>
  <c r="S251"/>
  <c r="S204"/>
  <c r="S345"/>
  <c r="S439"/>
  <c r="M254" i="221"/>
  <c r="M395"/>
  <c r="M160"/>
  <c r="M2162"/>
  <c r="M348"/>
  <c r="M442"/>
  <c r="M301"/>
  <c r="M207"/>
  <c r="M156" i="217"/>
  <c r="M2158"/>
  <c r="M391"/>
  <c r="M250"/>
  <c r="M297"/>
  <c r="M438"/>
  <c r="M344"/>
  <c r="M203"/>
  <c r="H1771"/>
  <c r="H834"/>
  <c r="H1953" s="1"/>
  <c r="H1862"/>
  <c r="W346"/>
  <c r="W299"/>
  <c r="W2160"/>
  <c r="W205"/>
  <c r="W158"/>
  <c r="W393"/>
  <c r="W252"/>
  <c r="W440"/>
  <c r="Q910" i="221"/>
  <c r="Q2029" s="1"/>
  <c r="Q1847"/>
  <c r="Q1938"/>
  <c r="H1905"/>
  <c r="H877"/>
  <c r="H1996" s="1"/>
  <c r="H1814"/>
  <c r="X159" i="217"/>
  <c r="X2161"/>
  <c r="X347"/>
  <c r="X394"/>
  <c r="X253"/>
  <c r="X300"/>
  <c r="X206"/>
  <c r="X441"/>
  <c r="AA1920"/>
  <c r="AA1829"/>
  <c r="AA892"/>
  <c r="AA2011" s="1"/>
  <c r="AA240" i="223"/>
  <c r="H133" i="221"/>
  <c r="Q1770" i="217"/>
  <c r="Q1861"/>
  <c r="Q833"/>
  <c r="Q1952" s="1"/>
  <c r="AA1843" i="221"/>
  <c r="AA1934"/>
  <c r="AA906"/>
  <c r="AA1783"/>
  <c r="AA1874"/>
  <c r="AA846"/>
  <c r="X157"/>
  <c r="X251"/>
  <c r="X2159"/>
  <c r="X298"/>
  <c r="X345"/>
  <c r="X439"/>
  <c r="X204"/>
  <c r="X392"/>
  <c r="Y156" i="217"/>
  <c r="Y2158"/>
  <c r="Y391"/>
  <c r="Y203"/>
  <c r="Y344"/>
  <c r="Y297"/>
  <c r="Y438"/>
  <c r="Y250"/>
  <c r="V2158"/>
  <c r="V156"/>
  <c r="V250"/>
  <c r="V203"/>
  <c r="V391"/>
  <c r="V297"/>
  <c r="V438"/>
  <c r="V344"/>
  <c r="J2161" i="221"/>
  <c r="J253"/>
  <c r="J347"/>
  <c r="J159"/>
  <c r="J206"/>
  <c r="J300"/>
  <c r="J441"/>
  <c r="J394"/>
  <c r="H1876"/>
  <c r="H1785"/>
  <c r="H848"/>
  <c r="H1967" s="1"/>
  <c r="Q1786" i="217"/>
  <c r="Q1877"/>
  <c r="Q849"/>
  <c r="Q1968" s="1"/>
  <c r="Q879"/>
  <c r="Q1998" s="1"/>
  <c r="Q1907"/>
  <c r="Q1816"/>
  <c r="H1905"/>
  <c r="H1814"/>
  <c r="H877"/>
  <c r="H1996" s="1"/>
  <c r="AA880"/>
  <c r="AA1999" s="1"/>
  <c r="AA1817"/>
  <c r="AA1908"/>
  <c r="L2158" i="221"/>
  <c r="L156"/>
  <c r="L344"/>
  <c r="L250"/>
  <c r="L391"/>
  <c r="L438"/>
  <c r="L297"/>
  <c r="L203"/>
  <c r="Q1908" i="217"/>
  <c r="Q880"/>
  <c r="Q1999" s="1"/>
  <c r="Q1817"/>
  <c r="Q891" i="221"/>
  <c r="Q1919"/>
  <c r="Q1828"/>
  <c r="K158" i="217"/>
  <c r="K2160"/>
  <c r="K393"/>
  <c r="K346"/>
  <c r="K440"/>
  <c r="K205"/>
  <c r="K252"/>
  <c r="K299"/>
  <c r="Q1830" i="221"/>
  <c r="Q1921"/>
  <c r="Q893"/>
  <c r="Q2012" s="1"/>
  <c r="N2160"/>
  <c r="N158"/>
  <c r="N252"/>
  <c r="N346"/>
  <c r="N299"/>
  <c r="N440"/>
  <c r="N393"/>
  <c r="N205"/>
  <c r="AA1859" i="217"/>
  <c r="AA1768"/>
  <c r="AA831"/>
  <c r="AA1889"/>
  <c r="AA1798"/>
  <c r="AA861"/>
  <c r="H1859" i="221"/>
  <c r="H831"/>
  <c r="H1768"/>
  <c r="T2162" i="217"/>
  <c r="T160"/>
  <c r="T348"/>
  <c r="T301"/>
  <c r="T395"/>
  <c r="T254"/>
  <c r="T207"/>
  <c r="T442"/>
  <c r="Q1860" i="221"/>
  <c r="Q832"/>
  <c r="Q1951" s="1"/>
  <c r="Q1769"/>
  <c r="Q1784"/>
  <c r="Q847"/>
  <c r="Q1966" s="1"/>
  <c r="Q1875"/>
  <c r="Q1783" i="217"/>
  <c r="Q1874"/>
  <c r="Q846"/>
  <c r="H1846" i="221"/>
  <c r="H1937"/>
  <c r="H909"/>
  <c r="H2028" s="1"/>
  <c r="AA1815" i="217"/>
  <c r="AA1906"/>
  <c r="AA878"/>
  <c r="AA1997" s="1"/>
  <c r="O2159" i="221"/>
  <c r="O157"/>
  <c r="O251"/>
  <c r="O345"/>
  <c r="O204"/>
  <c r="O392"/>
  <c r="O439"/>
  <c r="O298"/>
  <c r="AA850"/>
  <c r="AA1969" s="1"/>
  <c r="AA1878"/>
  <c r="AA1787"/>
  <c r="H1828" i="217"/>
  <c r="H1919"/>
  <c r="H891"/>
  <c r="AA877" i="221"/>
  <c r="AA1996" s="1"/>
  <c r="AA1814"/>
  <c r="AA1905"/>
  <c r="T156"/>
  <c r="T2158"/>
  <c r="T344"/>
  <c r="T250"/>
  <c r="T203"/>
  <c r="T438"/>
  <c r="T297"/>
  <c r="T391"/>
  <c r="L159" i="217"/>
  <c r="L300"/>
  <c r="L394"/>
  <c r="L253"/>
  <c r="L441"/>
  <c r="L347"/>
  <c r="L206"/>
  <c r="L2161"/>
  <c r="K160"/>
  <c r="K2162"/>
  <c r="K395"/>
  <c r="K348"/>
  <c r="K301"/>
  <c r="K442"/>
  <c r="K207"/>
  <c r="K254"/>
  <c r="Y159" i="221"/>
  <c r="Y394"/>
  <c r="Y347"/>
  <c r="Y253"/>
  <c r="Y441"/>
  <c r="Y206"/>
  <c r="Y2161"/>
  <c r="Y300"/>
  <c r="H1770" i="217"/>
  <c r="H833"/>
  <c r="H1952" s="1"/>
  <c r="H1861"/>
  <c r="K157"/>
  <c r="K392"/>
  <c r="K2159"/>
  <c r="K251"/>
  <c r="K298"/>
  <c r="K204"/>
  <c r="K439"/>
  <c r="K345"/>
  <c r="AA1907"/>
  <c r="AA879"/>
  <c r="AA1998" s="1"/>
  <c r="AA1816"/>
  <c r="V2160" i="221"/>
  <c r="V252"/>
  <c r="V158"/>
  <c r="V299"/>
  <c r="V393"/>
  <c r="V205"/>
  <c r="V346"/>
  <c r="V440"/>
  <c r="S2162"/>
  <c r="S160"/>
  <c r="S254"/>
  <c r="S395"/>
  <c r="S348"/>
  <c r="S207"/>
  <c r="S301"/>
  <c r="S442"/>
  <c r="Z160"/>
  <c r="Z348"/>
  <c r="Z301"/>
  <c r="Z395"/>
  <c r="Z442"/>
  <c r="Z2162"/>
  <c r="Z254"/>
  <c r="Z207"/>
  <c r="U392" i="217"/>
  <c r="U157"/>
  <c r="U2159"/>
  <c r="U251"/>
  <c r="U204"/>
  <c r="U345"/>
  <c r="U439"/>
  <c r="U298"/>
  <c r="AA1907" i="221"/>
  <c r="AA879"/>
  <c r="AA1998" s="1"/>
  <c r="AA1816"/>
  <c r="I2162"/>
  <c r="I160"/>
  <c r="I301"/>
  <c r="I395"/>
  <c r="I348"/>
  <c r="I254"/>
  <c r="I442"/>
  <c r="I207"/>
  <c r="I156" i="217"/>
  <c r="I2158"/>
  <c r="I391"/>
  <c r="I297"/>
  <c r="I344"/>
  <c r="I250"/>
  <c r="I438"/>
  <c r="I203"/>
  <c r="H1816"/>
  <c r="H879"/>
  <c r="H1998" s="1"/>
  <c r="H1907"/>
  <c r="U2160"/>
  <c r="U158"/>
  <c r="U299"/>
  <c r="U346"/>
  <c r="U252"/>
  <c r="U440"/>
  <c r="U205"/>
  <c r="U393"/>
  <c r="X393"/>
  <c r="X299"/>
  <c r="X252"/>
  <c r="X158"/>
  <c r="X205"/>
  <c r="X440"/>
  <c r="X2160"/>
  <c r="X346"/>
  <c r="Q1907" i="221"/>
  <c r="Q1816"/>
  <c r="Q879"/>
  <c r="Q1998" s="1"/>
  <c r="Q1772"/>
  <c r="Q1863"/>
  <c r="Q835"/>
  <c r="Q1954" s="1"/>
  <c r="H832"/>
  <c r="H1951" s="1"/>
  <c r="H1769"/>
  <c r="H1860"/>
  <c r="R2161" i="217"/>
  <c r="R159"/>
  <c r="R300"/>
  <c r="R347"/>
  <c r="R253"/>
  <c r="R206"/>
  <c r="R441"/>
  <c r="R394"/>
  <c r="U2161"/>
  <c r="U159"/>
  <c r="U394"/>
  <c r="U300"/>
  <c r="U347"/>
  <c r="U253"/>
  <c r="U441"/>
  <c r="U206"/>
  <c r="V159"/>
  <c r="V2161"/>
  <c r="V300"/>
  <c r="V394"/>
  <c r="V253"/>
  <c r="V347"/>
  <c r="V441"/>
  <c r="V206"/>
  <c r="AA1814"/>
  <c r="AA877"/>
  <c r="AA1996" s="1"/>
  <c r="AA1905"/>
  <c r="Q1830"/>
  <c r="Q893"/>
  <c r="Q2012" s="1"/>
  <c r="Q1921"/>
  <c r="AA1768" i="221"/>
  <c r="AA1859"/>
  <c r="AA831"/>
  <c r="R2159"/>
  <c r="R157"/>
  <c r="R345"/>
  <c r="R251"/>
  <c r="R298"/>
  <c r="R204"/>
  <c r="R392"/>
  <c r="R439"/>
  <c r="T392"/>
  <c r="T157"/>
  <c r="T298"/>
  <c r="T439"/>
  <c r="T2159"/>
  <c r="T345"/>
  <c r="T251"/>
  <c r="T204"/>
  <c r="V2159"/>
  <c r="V298"/>
  <c r="V345"/>
  <c r="V251"/>
  <c r="V439"/>
  <c r="V392"/>
  <c r="V157"/>
  <c r="V204"/>
  <c r="W2158" i="217"/>
  <c r="W156"/>
  <c r="W250"/>
  <c r="W391"/>
  <c r="W344"/>
  <c r="W438"/>
  <c r="W203"/>
  <c r="W297"/>
  <c r="S2158"/>
  <c r="S156"/>
  <c r="S203"/>
  <c r="S391"/>
  <c r="S344"/>
  <c r="S250"/>
  <c r="S297"/>
  <c r="S438"/>
  <c r="I2161" i="221"/>
  <c r="I253"/>
  <c r="I159"/>
  <c r="I300"/>
  <c r="I347"/>
  <c r="I206"/>
  <c r="I441"/>
  <c r="I394"/>
  <c r="P159"/>
  <c r="P253"/>
  <c r="P394"/>
  <c r="P2161"/>
  <c r="P347"/>
  <c r="P206"/>
  <c r="P300"/>
  <c r="P441"/>
  <c r="H835"/>
  <c r="H1954" s="1"/>
  <c r="H1863"/>
  <c r="H1772"/>
  <c r="H1908"/>
  <c r="H880"/>
  <c r="H1999" s="1"/>
  <c r="H1817"/>
  <c r="Q1831" i="217"/>
  <c r="Q1922"/>
  <c r="Q894"/>
  <c r="Q2013" s="1"/>
  <c r="H1784"/>
  <c r="H1875"/>
  <c r="H847"/>
  <c r="H1966" s="1"/>
  <c r="AA1802"/>
  <c r="AA1893"/>
  <c r="AA865"/>
  <c r="AA1984" s="1"/>
  <c r="K2158" i="221"/>
  <c r="K156"/>
  <c r="K391"/>
  <c r="K438"/>
  <c r="K203"/>
  <c r="K297"/>
  <c r="K344"/>
  <c r="K250"/>
  <c r="O2158"/>
  <c r="O156"/>
  <c r="O391"/>
  <c r="O297"/>
  <c r="O344"/>
  <c r="O203"/>
  <c r="O438"/>
  <c r="O250"/>
  <c r="Q1832" i="217"/>
  <c r="Q1923"/>
  <c r="Q895"/>
  <c r="Q2014" s="1"/>
  <c r="AA1830" i="221"/>
  <c r="AA1921"/>
  <c r="AA893"/>
  <c r="AA2012" s="1"/>
  <c r="Q1859"/>
  <c r="Q831"/>
  <c r="Q1768"/>
  <c r="H1847" i="217"/>
  <c r="H1938"/>
  <c r="H910"/>
  <c r="H2029" s="1"/>
  <c r="H1878"/>
  <c r="H1787"/>
  <c r="H850"/>
  <c r="H1969" s="1"/>
  <c r="J158"/>
  <c r="J2160"/>
  <c r="J393"/>
  <c r="J299"/>
  <c r="J252"/>
  <c r="J346"/>
  <c r="J440"/>
  <c r="J205"/>
  <c r="O158"/>
  <c r="O2160"/>
  <c r="O346"/>
  <c r="O299"/>
  <c r="O393"/>
  <c r="O205"/>
  <c r="O252"/>
  <c r="O440"/>
  <c r="Q1770" i="221"/>
  <c r="Q1861"/>
  <c r="Q833"/>
  <c r="Q1952" s="1"/>
  <c r="Q1906"/>
  <c r="Q878"/>
  <c r="Q1997" s="1"/>
  <c r="Q1815"/>
  <c r="Q1935" i="217"/>
  <c r="Q1844"/>
  <c r="Q907"/>
  <c r="Q2026" s="1"/>
  <c r="Q877"/>
  <c r="Q1996" s="1"/>
  <c r="Q1814"/>
  <c r="Q1905"/>
  <c r="M2160" i="221"/>
  <c r="M393"/>
  <c r="M299"/>
  <c r="M205"/>
  <c r="M440"/>
  <c r="M252"/>
  <c r="M346"/>
  <c r="M158"/>
  <c r="J158"/>
  <c r="J2160"/>
  <c r="J252"/>
  <c r="J346"/>
  <c r="J440"/>
  <c r="J299"/>
  <c r="J393"/>
  <c r="J205"/>
  <c r="AA1843" i="217"/>
  <c r="AA1934"/>
  <c r="AA906"/>
  <c r="AA846"/>
  <c r="AA1783"/>
  <c r="AA1874"/>
  <c r="H1828" i="221"/>
  <c r="H1919"/>
  <c r="H891"/>
  <c r="W2162" i="217"/>
  <c r="W254"/>
  <c r="W160"/>
  <c r="W348"/>
  <c r="W395"/>
  <c r="W442"/>
  <c r="W301"/>
  <c r="W207"/>
  <c r="Y254"/>
  <c r="Y395"/>
  <c r="Y348"/>
  <c r="Y301"/>
  <c r="Y2162"/>
  <c r="Y207"/>
  <c r="Y160"/>
  <c r="Y442"/>
  <c r="Q1799" i="221"/>
  <c r="Q1890"/>
  <c r="Q862"/>
  <c r="Q1981" s="1"/>
  <c r="Q1935"/>
  <c r="Q907"/>
  <c r="Q2026" s="1"/>
  <c r="Q1844"/>
  <c r="Q1889" i="217"/>
  <c r="Q1798"/>
  <c r="Q861"/>
  <c r="Q1828"/>
  <c r="Q1919"/>
  <c r="Q891"/>
  <c r="H834" i="221"/>
  <c r="H1953" s="1"/>
  <c r="H1771"/>
  <c r="H1862"/>
  <c r="AA1921" i="217"/>
  <c r="AA1830"/>
  <c r="AA893"/>
  <c r="AA2012" s="1"/>
  <c r="P2159" i="221"/>
  <c r="P157"/>
  <c r="P251"/>
  <c r="P392"/>
  <c r="P298"/>
  <c r="P439"/>
  <c r="P204"/>
  <c r="P345"/>
  <c r="I2159"/>
  <c r="I157"/>
  <c r="I345"/>
  <c r="I392"/>
  <c r="I251"/>
  <c r="I204"/>
  <c r="I439"/>
  <c r="I298"/>
  <c r="AA1832"/>
  <c r="AA895"/>
  <c r="AA2014" s="1"/>
  <c r="AA1923"/>
  <c r="H1934" i="217"/>
  <c r="H1843"/>
  <c r="H906"/>
  <c r="AA1769" i="221"/>
  <c r="AA1860"/>
  <c r="AA832"/>
  <c r="AA1951" s="1"/>
  <c r="U2158"/>
  <c r="U156"/>
  <c r="U344"/>
  <c r="U203"/>
  <c r="U391"/>
  <c r="U250"/>
  <c r="U438"/>
  <c r="U297"/>
  <c r="V156"/>
  <c r="V2158"/>
  <c r="V391"/>
  <c r="V250"/>
  <c r="V297"/>
  <c r="V344"/>
  <c r="V203"/>
  <c r="V438"/>
  <c r="K347" i="217"/>
  <c r="K2161"/>
  <c r="K394"/>
  <c r="K300"/>
  <c r="K159"/>
  <c r="K206"/>
  <c r="K253"/>
  <c r="K441"/>
  <c r="O159"/>
  <c r="O2161"/>
  <c r="O394"/>
  <c r="O300"/>
  <c r="O347"/>
  <c r="O253"/>
  <c r="O206"/>
  <c r="O441"/>
  <c r="P348"/>
  <c r="P160"/>
  <c r="P2162"/>
  <c r="P395"/>
  <c r="P254"/>
  <c r="P207"/>
  <c r="P442"/>
  <c r="P301"/>
  <c r="L2162"/>
  <c r="L160"/>
  <c r="L301"/>
  <c r="L254"/>
  <c r="L395"/>
  <c r="L207"/>
  <c r="L348"/>
  <c r="L442"/>
  <c r="T159" i="221"/>
  <c r="T347"/>
  <c r="T2161"/>
  <c r="T394"/>
  <c r="T253"/>
  <c r="T206"/>
  <c r="T441"/>
  <c r="T300"/>
  <c r="W159"/>
  <c r="W2161"/>
  <c r="W300"/>
  <c r="W347"/>
  <c r="W206"/>
  <c r="W394"/>
  <c r="W441"/>
  <c r="W253"/>
  <c r="H1936" i="217"/>
  <c r="H1845"/>
  <c r="H908"/>
  <c r="H2027" s="1"/>
  <c r="H1876"/>
  <c r="H848"/>
  <c r="H1967" s="1"/>
  <c r="H1785"/>
  <c r="L157"/>
  <c r="L251"/>
  <c r="L345"/>
  <c r="L439"/>
  <c r="L392"/>
  <c r="L298"/>
  <c r="L204"/>
  <c r="L2159"/>
  <c r="O2159"/>
  <c r="O157"/>
  <c r="O345"/>
  <c r="O251"/>
  <c r="O392"/>
  <c r="O298"/>
  <c r="O204"/>
  <c r="O439"/>
  <c r="AA1937"/>
  <c r="AA1846"/>
  <c r="AA909"/>
  <c r="AA2028" s="1"/>
  <c r="U2160" i="221"/>
  <c r="U299"/>
  <c r="U158"/>
  <c r="U252"/>
  <c r="U440"/>
  <c r="U346"/>
  <c r="U205"/>
  <c r="U393"/>
  <c r="S2160"/>
  <c r="S158"/>
  <c r="S299"/>
  <c r="S346"/>
  <c r="S252"/>
  <c r="S440"/>
  <c r="S205"/>
  <c r="S393"/>
  <c r="Y299"/>
  <c r="Y346"/>
  <c r="Y440"/>
  <c r="Y393"/>
  <c r="Y252"/>
  <c r="Y158"/>
  <c r="Y2160"/>
  <c r="Y205"/>
  <c r="W2162"/>
  <c r="W160"/>
  <c r="W301"/>
  <c r="W395"/>
  <c r="W207"/>
  <c r="W254"/>
  <c r="W348"/>
  <c r="W442"/>
  <c r="V160"/>
  <c r="V2162"/>
  <c r="V348"/>
  <c r="V254"/>
  <c r="V301"/>
  <c r="V207"/>
  <c r="V395"/>
  <c r="V442"/>
  <c r="Z157" i="217"/>
  <c r="Z2159"/>
  <c r="Z345"/>
  <c r="Z392"/>
  <c r="Z298"/>
  <c r="Z251"/>
  <c r="Z439"/>
  <c r="Z204"/>
  <c r="X157"/>
  <c r="X2159"/>
  <c r="X298"/>
  <c r="X392"/>
  <c r="X251"/>
  <c r="X345"/>
  <c r="X204"/>
  <c r="X439"/>
  <c r="AA909" i="221"/>
  <c r="AA2028" s="1"/>
  <c r="AA1937"/>
  <c r="AA1846"/>
  <c r="O2162"/>
  <c r="O160"/>
  <c r="O254"/>
  <c r="O348"/>
  <c r="O442"/>
  <c r="O395"/>
  <c r="O301"/>
  <c r="O207"/>
  <c r="N2162"/>
  <c r="N160"/>
  <c r="N395"/>
  <c r="N442"/>
  <c r="N301"/>
  <c r="N254"/>
  <c r="N207"/>
  <c r="N348"/>
  <c r="N2158" i="217"/>
  <c r="N156"/>
  <c r="N438"/>
  <c r="N344"/>
  <c r="N203"/>
  <c r="N297"/>
  <c r="N391"/>
  <c r="N250"/>
  <c r="K2158"/>
  <c r="K391"/>
  <c r="K438"/>
  <c r="K297"/>
  <c r="K344"/>
  <c r="K156"/>
  <c r="K203"/>
  <c r="K250"/>
  <c r="H1801"/>
  <c r="H864"/>
  <c r="H1983" s="1"/>
  <c r="H1892"/>
  <c r="H849"/>
  <c r="H1968" s="1"/>
  <c r="H1786"/>
  <c r="H1877"/>
  <c r="V2160"/>
  <c r="V299"/>
  <c r="V158"/>
  <c r="V346"/>
  <c r="V205"/>
  <c r="V252"/>
  <c r="V440"/>
  <c r="V393"/>
  <c r="R2160"/>
  <c r="R299"/>
  <c r="R158"/>
  <c r="R252"/>
  <c r="R346"/>
  <c r="R393"/>
  <c r="R205"/>
  <c r="R440"/>
  <c r="Q1862" i="221"/>
  <c r="Q1771"/>
  <c r="Q834"/>
  <c r="Q1953" s="1"/>
  <c r="Q1817"/>
  <c r="Q1908"/>
  <c r="Q880"/>
  <c r="Q1999" s="1"/>
  <c r="Q1787"/>
  <c r="Q850"/>
  <c r="Q1969" s="1"/>
  <c r="Q1878"/>
  <c r="H1935"/>
  <c r="H1844"/>
  <c r="H907"/>
  <c r="H2026" s="1"/>
  <c r="H1875"/>
  <c r="H1784"/>
  <c r="H847"/>
  <c r="H1966" s="1"/>
  <c r="H1920"/>
  <c r="H1829"/>
  <c r="H892"/>
  <c r="H2011" s="1"/>
  <c r="Z253" i="217"/>
  <c r="Z300"/>
  <c r="Z347"/>
  <c r="Z441"/>
  <c r="Z206"/>
  <c r="Z394"/>
  <c r="Z159"/>
  <c r="Z2161"/>
  <c r="W253"/>
  <c r="W300"/>
  <c r="W159"/>
  <c r="W2161"/>
  <c r="W441"/>
  <c r="W347"/>
  <c r="W394"/>
  <c r="W206"/>
  <c r="AA1935"/>
  <c r="AA907"/>
  <c r="AA2026" s="1"/>
  <c r="AA1844"/>
  <c r="Q1936"/>
  <c r="Q908"/>
  <c r="Q2027" s="1"/>
  <c r="Q1845"/>
  <c r="Q1785"/>
  <c r="Q848"/>
  <c r="Q1967" s="1"/>
  <c r="Q1876"/>
  <c r="AA1889" i="221"/>
  <c r="AA1798"/>
  <c r="AA861"/>
  <c r="AC126"/>
  <c r="Y18" i="217"/>
  <c r="X18"/>
  <c r="X18" i="221"/>
  <c r="Y157"/>
  <c r="Y2159"/>
  <c r="Y251"/>
  <c r="Y345"/>
  <c r="Y204"/>
  <c r="Y439"/>
  <c r="Y392"/>
  <c r="Y298"/>
  <c r="X2158" i="217"/>
  <c r="X156"/>
  <c r="X297"/>
  <c r="X344"/>
  <c r="X438"/>
  <c r="X203"/>
  <c r="X250"/>
  <c r="X391"/>
  <c r="K2161" i="221"/>
  <c r="K300"/>
  <c r="K159"/>
  <c r="K441"/>
  <c r="K253"/>
  <c r="K394"/>
  <c r="K206"/>
  <c r="K347"/>
  <c r="H1787"/>
  <c r="H1878"/>
  <c r="H850"/>
  <c r="H1969" s="1"/>
  <c r="H1815"/>
  <c r="H1906"/>
  <c r="H878"/>
  <c r="H1997" s="1"/>
  <c r="Q1937" i="217"/>
  <c r="Q1846"/>
  <c r="Q909"/>
  <c r="Q2028" s="1"/>
  <c r="AA1938"/>
  <c r="AA1847"/>
  <c r="AA910"/>
  <c r="AA2029" s="1"/>
  <c r="N156" i="221"/>
  <c r="N2158"/>
  <c r="N250"/>
  <c r="N344"/>
  <c r="N297"/>
  <c r="N203"/>
  <c r="N391"/>
  <c r="N438"/>
  <c r="AA1906"/>
  <c r="AA878"/>
  <c r="AA1997" s="1"/>
  <c r="AA1815"/>
  <c r="Q1813"/>
  <c r="Q1904"/>
  <c r="Q876"/>
  <c r="H1832" i="217"/>
  <c r="H1923"/>
  <c r="H895"/>
  <c r="H2014" s="1"/>
  <c r="N2160"/>
  <c r="N393"/>
  <c r="N158"/>
  <c r="N252"/>
  <c r="N346"/>
  <c r="N205"/>
  <c r="N440"/>
  <c r="N299"/>
  <c r="Q908" i="221"/>
  <c r="Q2027" s="1"/>
  <c r="Q1845"/>
  <c r="Q1936"/>
  <c r="AA2168" i="217"/>
  <c r="AA354"/>
  <c r="AA260"/>
  <c r="AA448"/>
  <c r="AA213"/>
  <c r="AA401"/>
  <c r="AA307"/>
  <c r="AA166"/>
  <c r="W250" i="220" s="1"/>
  <c r="W251" s="1"/>
  <c r="W292" s="1"/>
  <c r="W311" s="1"/>
  <c r="K158" i="221"/>
  <c r="K346"/>
  <c r="K299"/>
  <c r="K252"/>
  <c r="K440"/>
  <c r="K2160"/>
  <c r="K205"/>
  <c r="K393"/>
  <c r="AA1813" i="217"/>
  <c r="AA1904"/>
  <c r="AA876"/>
  <c r="H1843" i="221"/>
  <c r="H1934"/>
  <c r="H906"/>
  <c r="V160" i="217"/>
  <c r="V2162"/>
  <c r="V348"/>
  <c r="V395"/>
  <c r="V301"/>
  <c r="V207"/>
  <c r="V442"/>
  <c r="V254"/>
  <c r="Q1920" i="221"/>
  <c r="Q1829"/>
  <c r="Q892"/>
  <c r="Q2011" s="1"/>
  <c r="Q1843" i="217"/>
  <c r="Q1934"/>
  <c r="Q906"/>
  <c r="H1816" i="221"/>
  <c r="H1907"/>
  <c r="H879"/>
  <c r="H1998" s="1"/>
  <c r="AA1785" i="217"/>
  <c r="AA1876"/>
  <c r="AA848"/>
  <c r="AA1967" s="1"/>
  <c r="AA1800"/>
  <c r="AA863"/>
  <c r="AA1982" s="1"/>
  <c r="AA1891"/>
  <c r="L2159" i="221"/>
  <c r="L157"/>
  <c r="L439"/>
  <c r="L204"/>
  <c r="L298"/>
  <c r="L345"/>
  <c r="L251"/>
  <c r="L392"/>
  <c r="AA1863"/>
  <c r="AA835"/>
  <c r="AA1954" s="1"/>
  <c r="AA1772"/>
  <c r="AA1908"/>
  <c r="AA880"/>
  <c r="AA1999" s="1"/>
  <c r="AA1817"/>
  <c r="H831" i="217"/>
  <c r="H1859"/>
  <c r="H1768"/>
  <c r="Q307"/>
  <c r="Q166"/>
  <c r="M250" i="220" s="1"/>
  <c r="M251" s="1"/>
  <c r="M292" s="1"/>
  <c r="M311" s="1"/>
  <c r="Q213" i="217"/>
  <c r="Q2168"/>
  <c r="Q401"/>
  <c r="Q260"/>
  <c r="Q448"/>
  <c r="Q354"/>
  <c r="AA1844" i="221"/>
  <c r="AA1935"/>
  <c r="AA907"/>
  <c r="AA2026" s="1"/>
  <c r="W297"/>
  <c r="W438"/>
  <c r="W250"/>
  <c r="W344"/>
  <c r="W391"/>
  <c r="W203"/>
  <c r="S242" i="223"/>
  <c r="S244" s="1"/>
  <c r="W156" i="221"/>
  <c r="W2158"/>
  <c r="Z2158"/>
  <c r="Z156"/>
  <c r="Z438"/>
  <c r="Z297"/>
  <c r="Z250"/>
  <c r="Z344"/>
  <c r="Z203"/>
  <c r="Z391"/>
  <c r="M2161" i="217"/>
  <c r="M159"/>
  <c r="M394"/>
  <c r="M253"/>
  <c r="M347"/>
  <c r="M300"/>
  <c r="M206"/>
  <c r="M441"/>
  <c r="O395"/>
  <c r="O2162"/>
  <c r="O160"/>
  <c r="O348"/>
  <c r="O442"/>
  <c r="O301"/>
  <c r="O207"/>
  <c r="O254"/>
  <c r="X2161" i="221"/>
  <c r="X253"/>
  <c r="X159"/>
  <c r="X347"/>
  <c r="X300"/>
  <c r="X441"/>
  <c r="X206"/>
  <c r="X394"/>
  <c r="N2159" i="217"/>
  <c r="N251"/>
  <c r="N392"/>
  <c r="N298"/>
  <c r="N157"/>
  <c r="N204"/>
  <c r="N439"/>
  <c r="N345"/>
  <c r="AA1801"/>
  <c r="AA864"/>
  <c r="AA1983" s="1"/>
  <c r="AA1892"/>
  <c r="X158" i="221"/>
  <c r="X2160"/>
  <c r="X299"/>
  <c r="X393"/>
  <c r="X252"/>
  <c r="X346"/>
  <c r="X205"/>
  <c r="X440"/>
  <c r="U2162"/>
  <c r="U301"/>
  <c r="U254"/>
  <c r="U160"/>
  <c r="U348"/>
  <c r="U207"/>
  <c r="U395"/>
  <c r="U442"/>
  <c r="V2159" i="217"/>
  <c r="V157"/>
  <c r="V392"/>
  <c r="V345"/>
  <c r="V439"/>
  <c r="V204"/>
  <c r="V298"/>
  <c r="V251"/>
  <c r="AA1786" i="221"/>
  <c r="AA1877"/>
  <c r="AA849"/>
  <c r="AA1968" s="1"/>
  <c r="K254"/>
  <c r="K2162"/>
  <c r="K207"/>
  <c r="K160"/>
  <c r="K395"/>
  <c r="K348"/>
  <c r="K442"/>
  <c r="K301"/>
  <c r="L2158" i="217"/>
  <c r="L156"/>
  <c r="L250"/>
  <c r="L344"/>
  <c r="L391"/>
  <c r="L297"/>
  <c r="L438"/>
  <c r="L203"/>
  <c r="T158"/>
  <c r="T299"/>
  <c r="T252"/>
  <c r="T2160"/>
  <c r="T393"/>
  <c r="T205"/>
  <c r="T440"/>
  <c r="T346"/>
  <c r="Q1786" i="221"/>
  <c r="Q1877"/>
  <c r="Q849"/>
  <c r="Q1968" s="1"/>
  <c r="Q1831"/>
  <c r="Q1922"/>
  <c r="Q894"/>
  <c r="Q2013" s="1"/>
  <c r="Q1893"/>
  <c r="Q865"/>
  <c r="Q1984" s="1"/>
  <c r="Q1802"/>
  <c r="S2161" i="217"/>
  <c r="S159"/>
  <c r="S394"/>
  <c r="S441"/>
  <c r="S347"/>
  <c r="S253"/>
  <c r="S206"/>
  <c r="S300"/>
  <c r="AA1890"/>
  <c r="AA1799"/>
  <c r="AA862"/>
  <c r="AA1981" s="1"/>
  <c r="Q1906"/>
  <c r="Q878"/>
  <c r="Q1997" s="1"/>
  <c r="Q1815"/>
  <c r="U157" i="221"/>
  <c r="U2159"/>
  <c r="U251"/>
  <c r="U392"/>
  <c r="U345"/>
  <c r="U298"/>
  <c r="U204"/>
  <c r="U439"/>
  <c r="T2158" i="217"/>
  <c r="T250"/>
  <c r="T156"/>
  <c r="T297"/>
  <c r="T391"/>
  <c r="T344"/>
  <c r="T438"/>
  <c r="T203"/>
  <c r="L300" i="221"/>
  <c r="L2161"/>
  <c r="L253"/>
  <c r="L394"/>
  <c r="L206"/>
  <c r="L347"/>
  <c r="L441"/>
  <c r="L159"/>
  <c r="H1893"/>
  <c r="H865"/>
  <c r="H1984" s="1"/>
  <c r="H1802"/>
  <c r="H1921"/>
  <c r="H893"/>
  <c r="H2012" s="1"/>
  <c r="H1830"/>
  <c r="H1890" i="217"/>
  <c r="H1799"/>
  <c r="H862"/>
  <c r="H1981" s="1"/>
  <c r="AA1863"/>
  <c r="AA835"/>
  <c r="AA1954" s="1"/>
  <c r="AA1772"/>
  <c r="P156" i="221"/>
  <c r="P2158"/>
  <c r="P438"/>
  <c r="P203"/>
  <c r="P344"/>
  <c r="P250"/>
  <c r="P391"/>
  <c r="P297"/>
  <c r="Q1772" i="217"/>
  <c r="Q835"/>
  <c r="Q1954" s="1"/>
  <c r="Q1863"/>
  <c r="AA1845" i="221"/>
  <c r="AA1936"/>
  <c r="AA908"/>
  <c r="AA2027" s="1"/>
  <c r="Q1934"/>
  <c r="Q1843"/>
  <c r="Q906"/>
  <c r="I158" i="217"/>
  <c r="I346"/>
  <c r="I2160"/>
  <c r="I299"/>
  <c r="I393"/>
  <c r="I440"/>
  <c r="I205"/>
  <c r="I252"/>
  <c r="Q1860"/>
  <c r="Q832"/>
  <c r="Q1951" s="1"/>
  <c r="Q1769"/>
  <c r="O158" i="221"/>
  <c r="O2160"/>
  <c r="O252"/>
  <c r="O299"/>
  <c r="O346"/>
  <c r="O205"/>
  <c r="O393"/>
  <c r="O440"/>
  <c r="X160" i="217"/>
  <c r="X254"/>
  <c r="X2162"/>
  <c r="X395"/>
  <c r="X301"/>
  <c r="X207"/>
  <c r="X348"/>
  <c r="X442"/>
  <c r="H1877" i="221"/>
  <c r="H1786"/>
  <c r="H849"/>
  <c r="H1968" s="1"/>
  <c r="AA1845" i="217"/>
  <c r="AA1936"/>
  <c r="AA908"/>
  <c r="AA2027" s="1"/>
  <c r="K157" i="221"/>
  <c r="K345"/>
  <c r="K251"/>
  <c r="K392"/>
  <c r="K2159"/>
  <c r="K204"/>
  <c r="K439"/>
  <c r="K298"/>
  <c r="AA1847"/>
  <c r="AA910"/>
  <c r="AA2029" s="1"/>
  <c r="AA1938"/>
  <c r="H1904" i="217"/>
  <c r="H1813"/>
  <c r="H876"/>
  <c r="X2158" i="221"/>
  <c r="X156"/>
  <c r="X391"/>
  <c r="X203"/>
  <c r="X250"/>
  <c r="X297"/>
  <c r="X438"/>
  <c r="X344"/>
  <c r="I159" i="217"/>
  <c r="I2161"/>
  <c r="I394"/>
  <c r="I253"/>
  <c r="I300"/>
  <c r="I347"/>
  <c r="I206"/>
  <c r="I441"/>
  <c r="M2162"/>
  <c r="M160"/>
  <c r="M301"/>
  <c r="M395"/>
  <c r="M348"/>
  <c r="M254"/>
  <c r="M207"/>
  <c r="M442"/>
  <c r="U159" i="221"/>
  <c r="U253"/>
  <c r="U441"/>
  <c r="U2161"/>
  <c r="U394"/>
  <c r="U347"/>
  <c r="U206"/>
  <c r="U300"/>
  <c r="H1891" i="217"/>
  <c r="H1800"/>
  <c r="H863"/>
  <c r="H1982" s="1"/>
  <c r="J2159"/>
  <c r="J157"/>
  <c r="J392"/>
  <c r="J298"/>
  <c r="J251"/>
  <c r="J439"/>
  <c r="J204"/>
  <c r="J345"/>
  <c r="AA1771"/>
  <c r="AA1862"/>
  <c r="AA834"/>
  <c r="AA1953" s="1"/>
  <c r="Z158" i="221"/>
  <c r="Z2160"/>
  <c r="Z299"/>
  <c r="Z393"/>
  <c r="Z252"/>
  <c r="Z346"/>
  <c r="Z205"/>
  <c r="Z440"/>
  <c r="R395"/>
  <c r="R254"/>
  <c r="R160"/>
  <c r="R2162"/>
  <c r="R301"/>
  <c r="R348"/>
  <c r="R207"/>
  <c r="R442"/>
  <c r="R157" i="217"/>
  <c r="R2159"/>
  <c r="R345"/>
  <c r="R439"/>
  <c r="R204"/>
  <c r="R392"/>
  <c r="R251"/>
  <c r="R298"/>
  <c r="AA864" i="221"/>
  <c r="AA1983" s="1"/>
  <c r="AA1801"/>
  <c r="AA1892"/>
  <c r="J2162"/>
  <c r="J395"/>
  <c r="J301"/>
  <c r="J160"/>
  <c r="J254"/>
  <c r="J348"/>
  <c r="J207"/>
  <c r="J442"/>
  <c r="P2158" i="217"/>
  <c r="P344"/>
  <c r="P250"/>
  <c r="P156"/>
  <c r="P297"/>
  <c r="P391"/>
  <c r="P438"/>
  <c r="P203"/>
  <c r="Q1801" i="221"/>
  <c r="Q1892"/>
  <c r="Q864"/>
  <c r="Q1983" s="1"/>
  <c r="W251"/>
  <c r="W157"/>
  <c r="W345"/>
  <c r="W2159"/>
  <c r="W298"/>
  <c r="W439"/>
  <c r="W204"/>
  <c r="W392"/>
  <c r="S157"/>
  <c r="S2159"/>
  <c r="S392"/>
  <c r="S251"/>
  <c r="S345"/>
  <c r="S298"/>
  <c r="S439"/>
  <c r="S204"/>
  <c r="U156" i="217"/>
  <c r="U203"/>
  <c r="U2158"/>
  <c r="U344"/>
  <c r="U297"/>
  <c r="U391"/>
  <c r="U250"/>
  <c r="U438"/>
  <c r="Z156"/>
  <c r="Z2158"/>
  <c r="Z297"/>
  <c r="Z391"/>
  <c r="Z203"/>
  <c r="Z438"/>
  <c r="Z250"/>
  <c r="Z344"/>
  <c r="N159" i="221"/>
  <c r="N253"/>
  <c r="N347"/>
  <c r="N206"/>
  <c r="N300"/>
  <c r="N2161"/>
  <c r="N394"/>
  <c r="N441"/>
  <c r="O159"/>
  <c r="O2161"/>
  <c r="O394"/>
  <c r="O347"/>
  <c r="O253"/>
  <c r="O206"/>
  <c r="O300"/>
  <c r="O441"/>
  <c r="H1938"/>
  <c r="H1847"/>
  <c r="H910"/>
  <c r="H2029" s="1"/>
  <c r="AA2168"/>
  <c r="AA166"/>
  <c r="W250" i="223" s="1"/>
  <c r="W251" s="1"/>
  <c r="W292" s="1"/>
  <c r="W311" s="1"/>
  <c r="AA260" i="221"/>
  <c r="AA448"/>
  <c r="AA213"/>
  <c r="AA354"/>
  <c r="AA307"/>
  <c r="AA401"/>
  <c r="H1770"/>
  <c r="H1861"/>
  <c r="H833"/>
  <c r="H1952" s="1"/>
  <c r="H1800"/>
  <c r="H1891"/>
  <c r="H863"/>
  <c r="H1982" s="1"/>
  <c r="Q1771" i="217"/>
  <c r="Q834"/>
  <c r="Q1953" s="1"/>
  <c r="Q1862"/>
  <c r="Q1892"/>
  <c r="Q1801"/>
  <c r="Q864"/>
  <c r="Q1983" s="1"/>
  <c r="Q2168" i="221"/>
  <c r="Q354"/>
  <c r="Q213"/>
  <c r="Q307"/>
  <c r="Q166"/>
  <c r="M250" i="223" s="1"/>
  <c r="M251" s="1"/>
  <c r="M292" s="1"/>
  <c r="M311" s="1"/>
  <c r="Q448" i="221"/>
  <c r="Q260"/>
  <c r="Q401"/>
  <c r="H1935" i="217"/>
  <c r="H1844"/>
  <c r="H907"/>
  <c r="H2026" s="1"/>
  <c r="H1920"/>
  <c r="H1829"/>
  <c r="H892"/>
  <c r="H2011" s="1"/>
  <c r="AA1878"/>
  <c r="AA1787"/>
  <c r="AA850"/>
  <c r="AA1969" s="1"/>
  <c r="J2158" i="221"/>
  <c r="J438"/>
  <c r="J156"/>
  <c r="J344"/>
  <c r="J391"/>
  <c r="J297"/>
  <c r="J250"/>
  <c r="J203"/>
  <c r="I2158"/>
  <c r="I156"/>
  <c r="I297"/>
  <c r="I250"/>
  <c r="I203"/>
  <c r="I391"/>
  <c r="I438"/>
  <c r="I344"/>
  <c r="Q1787" i="217"/>
  <c r="Q850"/>
  <c r="Q1969" s="1"/>
  <c r="Q1878"/>
  <c r="Q1802"/>
  <c r="Q1893"/>
  <c r="Q865"/>
  <c r="Q1984" s="1"/>
  <c r="AA1861" i="221"/>
  <c r="AA833"/>
  <c r="AA1952" s="1"/>
  <c r="AA1770"/>
  <c r="AA1891"/>
  <c r="AA863"/>
  <c r="AA1982" s="1"/>
  <c r="AA1800"/>
  <c r="Q1798"/>
  <c r="Q1889"/>
  <c r="Q861"/>
  <c r="H880" i="217"/>
  <c r="H1999" s="1"/>
  <c r="H1817"/>
  <c r="H1908"/>
  <c r="H835"/>
  <c r="H1954" s="1"/>
  <c r="H1772"/>
  <c r="H1863"/>
  <c r="M2160"/>
  <c r="M393"/>
  <c r="M346"/>
  <c r="M252"/>
  <c r="M158"/>
  <c r="M440"/>
  <c r="M205"/>
  <c r="M299"/>
  <c r="P158"/>
  <c r="P2160"/>
  <c r="P393"/>
  <c r="P440"/>
  <c r="P252"/>
  <c r="P346"/>
  <c r="P299"/>
  <c r="P205"/>
  <c r="Q1785" i="221"/>
  <c r="Q848"/>
  <c r="Q1967" s="1"/>
  <c r="Q1876"/>
  <c r="Q1891"/>
  <c r="Q863"/>
  <c r="Q1982" s="1"/>
  <c r="Q1800"/>
  <c r="Q1829" i="217"/>
  <c r="Q892"/>
  <c r="Q2011" s="1"/>
  <c r="Q1920"/>
  <c r="Q1890"/>
  <c r="Q1799"/>
  <c r="Q862"/>
  <c r="Q1981" s="1"/>
  <c r="L2160" i="221"/>
  <c r="L158"/>
  <c r="L346"/>
  <c r="L252"/>
  <c r="L205"/>
  <c r="L440"/>
  <c r="L299"/>
  <c r="L393"/>
  <c r="I252"/>
  <c r="I299"/>
  <c r="I2160"/>
  <c r="I346"/>
  <c r="I158"/>
  <c r="I393"/>
  <c r="I205"/>
  <c r="I440"/>
  <c r="AA1919" i="217"/>
  <c r="AA1828"/>
  <c r="AA891"/>
  <c r="H1783" i="221"/>
  <c r="H1874"/>
  <c r="H846"/>
  <c r="H1813"/>
  <c r="H1904"/>
  <c r="H876"/>
  <c r="S160" i="217"/>
  <c r="S348"/>
  <c r="S395"/>
  <c r="S254"/>
  <c r="S442"/>
  <c r="S207"/>
  <c r="S301"/>
  <c r="S2162"/>
  <c r="R160"/>
  <c r="R2162"/>
  <c r="R254"/>
  <c r="R348"/>
  <c r="R395"/>
  <c r="R207"/>
  <c r="R301"/>
  <c r="R442"/>
  <c r="Z2162"/>
  <c r="Z160"/>
  <c r="Z348"/>
  <c r="Z395"/>
  <c r="Z301"/>
  <c r="Z207"/>
  <c r="Z254"/>
  <c r="Z442"/>
  <c r="Q831"/>
  <c r="Q1768"/>
  <c r="Q1859"/>
  <c r="Q1904"/>
  <c r="Q1813"/>
  <c r="Q876"/>
  <c r="H1892" i="221"/>
  <c r="H864"/>
  <c r="H1983" s="1"/>
  <c r="H1801"/>
  <c r="H1831"/>
  <c r="H894"/>
  <c r="H2013" s="1"/>
  <c r="H1922"/>
  <c r="AA1861" i="217"/>
  <c r="AA1770"/>
  <c r="AA833"/>
  <c r="AA1952" s="1"/>
  <c r="M157" i="221"/>
  <c r="M2159"/>
  <c r="M298"/>
  <c r="M392"/>
  <c r="M204"/>
  <c r="M439"/>
  <c r="M345"/>
  <c r="M251"/>
  <c r="J2159"/>
  <c r="J157"/>
  <c r="J251"/>
  <c r="J345"/>
  <c r="J204"/>
  <c r="J392"/>
  <c r="J298"/>
  <c r="J439"/>
  <c r="AA1802"/>
  <c r="AA1893"/>
  <c r="AA865"/>
  <c r="AA1984" s="1"/>
  <c r="H1874" i="217"/>
  <c r="H1783"/>
  <c r="H846"/>
  <c r="H1889"/>
  <c r="H1798"/>
  <c r="H861"/>
  <c r="V34"/>
  <c r="V133" s="1"/>
  <c r="R242" i="220" s="1"/>
  <c r="R244" s="1"/>
  <c r="T34" i="217"/>
  <c r="T133" s="1"/>
  <c r="Z34"/>
  <c r="Z133" s="1"/>
  <c r="W34"/>
  <c r="W133" s="1"/>
  <c r="S242" i="220" s="1"/>
  <c r="S244" s="1"/>
  <c r="U34" i="217"/>
  <c r="U133" s="1"/>
  <c r="Q242" i="220" s="1"/>
  <c r="Q244" s="1"/>
  <c r="Y34" i="217"/>
  <c r="Y133" s="1"/>
  <c r="R34"/>
  <c r="R133" s="1"/>
  <c r="X34"/>
  <c r="X133" s="1"/>
  <c r="S34"/>
  <c r="S133" s="1"/>
  <c r="H2168"/>
  <c r="H2169" s="1"/>
  <c r="H260"/>
  <c r="H354"/>
  <c r="H448"/>
  <c r="H166"/>
  <c r="D250" i="220" s="1"/>
  <c r="H213" i="217"/>
  <c r="H307"/>
  <c r="H401"/>
  <c r="AA1784" i="221"/>
  <c r="AA847"/>
  <c r="AA1966" s="1"/>
  <c r="AA1875"/>
  <c r="AA892"/>
  <c r="AA2011" s="1"/>
  <c r="AA1920"/>
  <c r="AA1829"/>
  <c r="R156"/>
  <c r="R2158"/>
  <c r="R344"/>
  <c r="R297"/>
  <c r="R391"/>
  <c r="R250"/>
  <c r="R203"/>
  <c r="R438"/>
  <c r="S2158"/>
  <c r="S156"/>
  <c r="S297"/>
  <c r="S344"/>
  <c r="S250"/>
  <c r="O242" i="223"/>
  <c r="O244" s="1"/>
  <c r="S438" i="221"/>
  <c r="S203"/>
  <c r="S391"/>
  <c r="P159" i="217"/>
  <c r="P2161"/>
  <c r="P300"/>
  <c r="P347"/>
  <c r="P206"/>
  <c r="P441"/>
  <c r="P253"/>
  <c r="P394"/>
  <c r="N159"/>
  <c r="N2161"/>
  <c r="N347"/>
  <c r="N394"/>
  <c r="N441"/>
  <c r="N300"/>
  <c r="N253"/>
  <c r="N206"/>
  <c r="N160"/>
  <c r="N2162"/>
  <c r="N348"/>
  <c r="N301"/>
  <c r="N442"/>
  <c r="N207"/>
  <c r="N254"/>
  <c r="N395"/>
  <c r="I348"/>
  <c r="I301"/>
  <c r="I254"/>
  <c r="I395"/>
  <c r="I207"/>
  <c r="I442"/>
  <c r="I160"/>
  <c r="I2162"/>
  <c r="Z2161" i="221"/>
  <c r="Z394"/>
  <c r="Z159"/>
  <c r="Z300"/>
  <c r="Z253"/>
  <c r="Z347"/>
  <c r="Z441"/>
  <c r="Z206"/>
  <c r="S159"/>
  <c r="S2161"/>
  <c r="S394"/>
  <c r="S300"/>
  <c r="S253"/>
  <c r="S441"/>
  <c r="S206"/>
  <c r="S347"/>
  <c r="R159"/>
  <c r="R2161"/>
  <c r="R253"/>
  <c r="R300"/>
  <c r="R347"/>
  <c r="R206"/>
  <c r="R441"/>
  <c r="R394"/>
  <c r="H1921" i="217"/>
  <c r="H893"/>
  <c r="H2012" s="1"/>
  <c r="H1830"/>
  <c r="I392"/>
  <c r="I298"/>
  <c r="I2159"/>
  <c r="I157"/>
  <c r="I439"/>
  <c r="I345"/>
  <c r="I251"/>
  <c r="I204"/>
  <c r="M2159"/>
  <c r="M157"/>
  <c r="M345"/>
  <c r="M439"/>
  <c r="M251"/>
  <c r="M298"/>
  <c r="M392"/>
  <c r="M204"/>
  <c r="AA849"/>
  <c r="AA1968" s="1"/>
  <c r="AA1877"/>
  <c r="AA1786"/>
  <c r="R2160" i="221"/>
  <c r="R158"/>
  <c r="R299"/>
  <c r="R252"/>
  <c r="R440"/>
  <c r="R205"/>
  <c r="R393"/>
  <c r="R346"/>
  <c r="W2160"/>
  <c r="W393"/>
  <c r="W346"/>
  <c r="W158"/>
  <c r="W299"/>
  <c r="W205"/>
  <c r="W252"/>
  <c r="W440"/>
  <c r="X395"/>
  <c r="X207"/>
  <c r="X442"/>
  <c r="X2162"/>
  <c r="X301"/>
  <c r="X160"/>
  <c r="X348"/>
  <c r="X254"/>
  <c r="T2162"/>
  <c r="T348"/>
  <c r="T254"/>
  <c r="T395"/>
  <c r="T160"/>
  <c r="T301"/>
  <c r="T207"/>
  <c r="T442"/>
  <c r="Y2159" i="217"/>
  <c r="Y345"/>
  <c r="Y157"/>
  <c r="Y251"/>
  <c r="Y392"/>
  <c r="Y204"/>
  <c r="Y439"/>
  <c r="Y298"/>
  <c r="T157"/>
  <c r="T2159"/>
  <c r="T392"/>
  <c r="T298"/>
  <c r="T251"/>
  <c r="T204"/>
  <c r="T345"/>
  <c r="T439"/>
  <c r="AA1922" i="221"/>
  <c r="AA1831"/>
  <c r="AA894"/>
  <c r="AA2013" s="1"/>
  <c r="AA834"/>
  <c r="AA1953" s="1"/>
  <c r="AA1862"/>
  <c r="AA1771"/>
  <c r="P2162"/>
  <c r="P160"/>
  <c r="P395"/>
  <c r="P254"/>
  <c r="P301"/>
  <c r="P348"/>
  <c r="P207"/>
  <c r="P442"/>
  <c r="L160"/>
  <c r="L2162"/>
  <c r="L301"/>
  <c r="L207"/>
  <c r="L442"/>
  <c r="L348"/>
  <c r="L395"/>
  <c r="L254"/>
  <c r="O156" i="217"/>
  <c r="O2158"/>
  <c r="K242" i="220"/>
  <c r="K244" s="1"/>
  <c r="O297" i="217"/>
  <c r="O391"/>
  <c r="O203"/>
  <c r="O438"/>
  <c r="O344"/>
  <c r="O250"/>
  <c r="J156"/>
  <c r="J250"/>
  <c r="J438"/>
  <c r="J2158"/>
  <c r="J391"/>
  <c r="J297"/>
  <c r="F242" i="220"/>
  <c r="F244" s="1"/>
  <c r="J344" i="217"/>
  <c r="J203"/>
  <c r="H1846"/>
  <c r="H1937"/>
  <c r="H909"/>
  <c r="H2028" s="1"/>
  <c r="H1831"/>
  <c r="H894"/>
  <c r="H2013" s="1"/>
  <c r="H1922"/>
  <c r="Y2160"/>
  <c r="Y158"/>
  <c r="Y252"/>
  <c r="Y440"/>
  <c r="Y299"/>
  <c r="Y346"/>
  <c r="Y205"/>
  <c r="Y393"/>
  <c r="Z158"/>
  <c r="Z393"/>
  <c r="Z252"/>
  <c r="Z346"/>
  <c r="Z299"/>
  <c r="Z440"/>
  <c r="Z2160"/>
  <c r="Z205"/>
  <c r="S299"/>
  <c r="S252"/>
  <c r="S346"/>
  <c r="S205"/>
  <c r="S158"/>
  <c r="S393"/>
  <c r="S2160"/>
  <c r="S440"/>
  <c r="Q1937" i="221"/>
  <c r="Q1846"/>
  <c r="Q909"/>
  <c r="Q2028" s="1"/>
  <c r="Q1923"/>
  <c r="Q1832"/>
  <c r="Q895"/>
  <c r="Q2014" s="1"/>
  <c r="H1799"/>
  <c r="H1890"/>
  <c r="H862"/>
  <c r="H1981" s="1"/>
  <c r="T2161" i="217"/>
  <c r="T159"/>
  <c r="T347"/>
  <c r="T253"/>
  <c r="T206"/>
  <c r="T300"/>
  <c r="T394"/>
  <c r="T441"/>
  <c r="Y159"/>
  <c r="Y2161"/>
  <c r="Y300"/>
  <c r="Y347"/>
  <c r="Y394"/>
  <c r="Y253"/>
  <c r="Y206"/>
  <c r="Y441"/>
  <c r="AA1769"/>
  <c r="AA832"/>
  <c r="AA1951" s="1"/>
  <c r="AA1860"/>
  <c r="AA1875"/>
  <c r="AA847"/>
  <c r="AA1966" s="1"/>
  <c r="AA1784"/>
  <c r="P34" i="221"/>
  <c r="P133" s="1"/>
  <c r="N34"/>
  <c r="N133" s="1"/>
  <c r="L34"/>
  <c r="L133" s="1"/>
  <c r="J34"/>
  <c r="J133" s="1"/>
  <c r="F242" i="223" s="1"/>
  <c r="F244" s="1"/>
  <c r="O34" i="221"/>
  <c r="O133" s="1"/>
  <c r="I34"/>
  <c r="I133" s="1"/>
  <c r="M34"/>
  <c r="M133" s="1"/>
  <c r="I242" i="223" s="1"/>
  <c r="I244" s="1"/>
  <c r="K34" i="221"/>
  <c r="K133" s="1"/>
  <c r="G242" i="223" s="1"/>
  <c r="G244" s="1"/>
  <c r="Q1800" i="217"/>
  <c r="Q1891"/>
  <c r="Q863"/>
  <c r="Q1982" s="1"/>
  <c r="AA1919" i="221"/>
  <c r="AA1828"/>
  <c r="AA891"/>
  <c r="AA1904"/>
  <c r="AA1813"/>
  <c r="AA876"/>
  <c r="AC123"/>
  <c r="M242" i="220"/>
  <c r="M244" s="1"/>
  <c r="AC127" i="221"/>
  <c r="M242" i="223"/>
  <c r="M244" s="1"/>
  <c r="Q2071" i="217" l="1"/>
  <c r="Q2148" i="221"/>
  <c r="H2070" i="217"/>
  <c r="Q2146" i="221"/>
  <c r="N2168"/>
  <c r="N448"/>
  <c r="N166"/>
  <c r="J250" i="223" s="1"/>
  <c r="J251" s="1"/>
  <c r="J292" s="1"/>
  <c r="J311" s="1"/>
  <c r="N401" i="221"/>
  <c r="N260"/>
  <c r="N307"/>
  <c r="N354"/>
  <c r="N213"/>
  <c r="J242" i="223"/>
  <c r="J244" s="1"/>
  <c r="Y909" i="217"/>
  <c r="Y2028" s="1"/>
  <c r="Y1937"/>
  <c r="Y1846"/>
  <c r="Y1816"/>
  <c r="Y879"/>
  <c r="Y1998" s="1"/>
  <c r="Y1907"/>
  <c r="T1877"/>
  <c r="T849"/>
  <c r="T1968" s="1"/>
  <c r="T1786"/>
  <c r="J1904"/>
  <c r="J1813"/>
  <c r="J876"/>
  <c r="O1783"/>
  <c r="O1874"/>
  <c r="O846"/>
  <c r="P865" i="221"/>
  <c r="P1984" s="1"/>
  <c r="P1893"/>
  <c r="P1802"/>
  <c r="T1905" i="217"/>
  <c r="T1814"/>
  <c r="T877"/>
  <c r="T1996" s="1"/>
  <c r="T892"/>
  <c r="T2011" s="1"/>
  <c r="T1829"/>
  <c r="T1920"/>
  <c r="U1783" i="221"/>
  <c r="U1874"/>
  <c r="U846"/>
  <c r="U1813"/>
  <c r="U1904"/>
  <c r="U876"/>
  <c r="AA2054"/>
  <c r="AA2131"/>
  <c r="I1799"/>
  <c r="I1890"/>
  <c r="I862"/>
  <c r="I1981" s="1"/>
  <c r="Y1863" i="217"/>
  <c r="Y835"/>
  <c r="Y1954" s="1"/>
  <c r="Y1772"/>
  <c r="W1938"/>
  <c r="W1847"/>
  <c r="W910"/>
  <c r="W2029" s="1"/>
  <c r="W1787"/>
  <c r="W1878"/>
  <c r="W850"/>
  <c r="W1969" s="1"/>
  <c r="W264" i="220"/>
  <c r="AA2025" i="217"/>
  <c r="J893" i="221"/>
  <c r="J2012" s="1"/>
  <c r="J1830"/>
  <c r="J1921"/>
  <c r="J1876"/>
  <c r="J1785"/>
  <c r="J848"/>
  <c r="J1967" s="1"/>
  <c r="M1906"/>
  <c r="M878"/>
  <c r="M1997" s="1"/>
  <c r="M1815"/>
  <c r="M863"/>
  <c r="M1982" s="1"/>
  <c r="M1800"/>
  <c r="M1891"/>
  <c r="O1906" i="217"/>
  <c r="O1815"/>
  <c r="O878"/>
  <c r="O1997" s="1"/>
  <c r="J1921"/>
  <c r="J1830"/>
  <c r="J893"/>
  <c r="J2012" s="1"/>
  <c r="O1859" i="221"/>
  <c r="O1768"/>
  <c r="O831"/>
  <c r="K1813"/>
  <c r="K1904"/>
  <c r="K876"/>
  <c r="H2043"/>
  <c r="H2120"/>
  <c r="P1892"/>
  <c r="P864"/>
  <c r="P1983" s="1"/>
  <c r="P1801"/>
  <c r="I1937"/>
  <c r="I1846"/>
  <c r="I909"/>
  <c r="I2028" s="1"/>
  <c r="S1889" i="217"/>
  <c r="S1798"/>
  <c r="S861"/>
  <c r="S831"/>
  <c r="S1768"/>
  <c r="S1859"/>
  <c r="W1859"/>
  <c r="W831"/>
  <c r="W1768"/>
  <c r="V1784" i="221"/>
  <c r="V1875"/>
  <c r="V847"/>
  <c r="V1966" s="1"/>
  <c r="R1935"/>
  <c r="R1844"/>
  <c r="R907"/>
  <c r="R2026" s="1"/>
  <c r="V1877" i="217"/>
  <c r="V849"/>
  <c r="V1968" s="1"/>
  <c r="V1786"/>
  <c r="U1907"/>
  <c r="U1816"/>
  <c r="U879"/>
  <c r="U1998" s="1"/>
  <c r="R849"/>
  <c r="R1968" s="1"/>
  <c r="R1786"/>
  <c r="R1877"/>
  <c r="M290" i="223"/>
  <c r="M309" s="1"/>
  <c r="M245"/>
  <c r="M291" s="1"/>
  <c r="M310" s="1"/>
  <c r="AA1995" i="221"/>
  <c r="W260" i="223"/>
  <c r="O448" i="221"/>
  <c r="O401"/>
  <c r="O2168"/>
  <c r="O307"/>
  <c r="O354"/>
  <c r="O213"/>
  <c r="O166"/>
  <c r="K250" i="223" s="1"/>
  <c r="K251" s="1"/>
  <c r="K292" s="1"/>
  <c r="K311" s="1"/>
  <c r="O260" i="221"/>
  <c r="K242" i="223"/>
  <c r="K244" s="1"/>
  <c r="P2168" i="221"/>
  <c r="P401"/>
  <c r="P166"/>
  <c r="L250" i="223" s="1"/>
  <c r="L251" s="1"/>
  <c r="L292" s="1"/>
  <c r="L311" s="1"/>
  <c r="P213" i="221"/>
  <c r="P307"/>
  <c r="P260"/>
  <c r="P354"/>
  <c r="P448"/>
  <c r="L242" i="223"/>
  <c r="L244" s="1"/>
  <c r="AA2054" i="217"/>
  <c r="AA2131"/>
  <c r="Y834"/>
  <c r="Y1953" s="1"/>
  <c r="Y1771"/>
  <c r="Y1862"/>
  <c r="Y1892"/>
  <c r="Y864"/>
  <c r="Y1983" s="1"/>
  <c r="Y1801"/>
  <c r="T1831"/>
  <c r="T1922"/>
  <c r="T894"/>
  <c r="T2013" s="1"/>
  <c r="T1816"/>
  <c r="T1907"/>
  <c r="T879"/>
  <c r="T1998" s="1"/>
  <c r="S1845"/>
  <c r="S1936"/>
  <c r="S908"/>
  <c r="S2027" s="1"/>
  <c r="S1861"/>
  <c r="S1770"/>
  <c r="S833"/>
  <c r="S1952" s="1"/>
  <c r="Z1861"/>
  <c r="Z1770"/>
  <c r="Z833"/>
  <c r="Z1952" s="1"/>
  <c r="Z1906"/>
  <c r="Z878"/>
  <c r="Z1997" s="1"/>
  <c r="Z1815"/>
  <c r="Y1921"/>
  <c r="Y1830"/>
  <c r="Y893"/>
  <c r="Y2012" s="1"/>
  <c r="Y1845"/>
  <c r="Y1936"/>
  <c r="Y908"/>
  <c r="Y2027" s="1"/>
  <c r="F290" i="220"/>
  <c r="F309" s="1"/>
  <c r="F245"/>
  <c r="F291" s="1"/>
  <c r="F310" s="1"/>
  <c r="J1934" i="217"/>
  <c r="J1843"/>
  <c r="J906"/>
  <c r="O1904"/>
  <c r="O1813"/>
  <c r="O876"/>
  <c r="O1798"/>
  <c r="O1889"/>
  <c r="O861"/>
  <c r="L1878" i="221"/>
  <c r="L1787"/>
  <c r="L850"/>
  <c r="L1969" s="1"/>
  <c r="L1772"/>
  <c r="L1863"/>
  <c r="L835"/>
  <c r="L1954" s="1"/>
  <c r="P1847"/>
  <c r="P1938"/>
  <c r="P910"/>
  <c r="P2029" s="1"/>
  <c r="P1787"/>
  <c r="P1878"/>
  <c r="P850"/>
  <c r="P1969" s="1"/>
  <c r="AA2119"/>
  <c r="AA2042"/>
  <c r="T1860" i="217"/>
  <c r="T832"/>
  <c r="T1951" s="1"/>
  <c r="T1769"/>
  <c r="Y1769"/>
  <c r="Y832"/>
  <c r="Y1951" s="1"/>
  <c r="Y1860"/>
  <c r="Y1814"/>
  <c r="Y1905"/>
  <c r="Y877"/>
  <c r="Y1996" s="1"/>
  <c r="T1802" i="221"/>
  <c r="T1893"/>
  <c r="T865"/>
  <c r="T1984" s="1"/>
  <c r="T1908"/>
  <c r="T880"/>
  <c r="T1999" s="1"/>
  <c r="T1817"/>
  <c r="X1772"/>
  <c r="X1863"/>
  <c r="X835"/>
  <c r="X1954" s="1"/>
  <c r="W833"/>
  <c r="W1952" s="1"/>
  <c r="W1861"/>
  <c r="W1770"/>
  <c r="W1921"/>
  <c r="W893"/>
  <c r="W2012" s="1"/>
  <c r="W1830"/>
  <c r="R1861"/>
  <c r="R1770"/>
  <c r="R833"/>
  <c r="R1952" s="1"/>
  <c r="M1875" i="217"/>
  <c r="M1784"/>
  <c r="M847"/>
  <c r="M1966" s="1"/>
  <c r="I1844"/>
  <c r="I1935"/>
  <c r="I907"/>
  <c r="I2026" s="1"/>
  <c r="I892"/>
  <c r="I2011" s="1"/>
  <c r="I1829"/>
  <c r="I1920"/>
  <c r="R1831" i="221"/>
  <c r="R1922"/>
  <c r="R894"/>
  <c r="R2013" s="1"/>
  <c r="R1892"/>
  <c r="R1801"/>
  <c r="R864"/>
  <c r="R1983" s="1"/>
  <c r="S1816"/>
  <c r="S1907"/>
  <c r="S879"/>
  <c r="S1998" s="1"/>
  <c r="S864"/>
  <c r="S1983" s="1"/>
  <c r="S1892"/>
  <c r="S1801"/>
  <c r="Z1771"/>
  <c r="Z1862"/>
  <c r="Z834"/>
  <c r="Z1953" s="1"/>
  <c r="Z1801"/>
  <c r="Z864"/>
  <c r="Z1983" s="1"/>
  <c r="Z1892"/>
  <c r="I1923" i="217"/>
  <c r="I1832"/>
  <c r="I895"/>
  <c r="I2014" s="1"/>
  <c r="N1832"/>
  <c r="N1923"/>
  <c r="N895"/>
  <c r="N2014" s="1"/>
  <c r="N1893"/>
  <c r="N1802"/>
  <c r="N865"/>
  <c r="N1984" s="1"/>
  <c r="N834"/>
  <c r="N1953" s="1"/>
  <c r="N1771"/>
  <c r="N1862"/>
  <c r="N1919" i="221"/>
  <c r="N1828"/>
  <c r="N891"/>
  <c r="N1783"/>
  <c r="N1874"/>
  <c r="N846"/>
  <c r="K1771"/>
  <c r="K1862"/>
  <c r="K834"/>
  <c r="K1953" s="1"/>
  <c r="X1874" i="217"/>
  <c r="X846"/>
  <c r="X1783"/>
  <c r="X1798"/>
  <c r="X861"/>
  <c r="X1889"/>
  <c r="N1890" i="221"/>
  <c r="N862"/>
  <c r="N1981" s="1"/>
  <c r="N1799"/>
  <c r="U1772" i="217"/>
  <c r="U1863"/>
  <c r="U835"/>
  <c r="U1954" s="1"/>
  <c r="P1921" i="221"/>
  <c r="P1830"/>
  <c r="P893"/>
  <c r="P2012" s="1"/>
  <c r="P1906"/>
  <c r="P878"/>
  <c r="P1997" s="1"/>
  <c r="P1815"/>
  <c r="L1845" i="217"/>
  <c r="L1936"/>
  <c r="L908"/>
  <c r="L2027" s="1"/>
  <c r="L878"/>
  <c r="L1997" s="1"/>
  <c r="L1906"/>
  <c r="L1815"/>
  <c r="I290" i="223"/>
  <c r="I309" s="1"/>
  <c r="I245"/>
  <c r="I291" s="1"/>
  <c r="I310" s="1"/>
  <c r="M1813" i="221"/>
  <c r="M1904"/>
  <c r="M876"/>
  <c r="H2131" i="217"/>
  <c r="H2054"/>
  <c r="Y2168" i="221"/>
  <c r="Y448"/>
  <c r="Y354"/>
  <c r="Y213"/>
  <c r="Y401"/>
  <c r="Y166"/>
  <c r="U250" i="223" s="1"/>
  <c r="U251" s="1"/>
  <c r="U292" s="1"/>
  <c r="U311" s="1"/>
  <c r="Y307" i="221"/>
  <c r="Y260"/>
  <c r="U242" i="223"/>
  <c r="U244" s="1"/>
  <c r="V2168" i="221"/>
  <c r="V166"/>
  <c r="R250" i="223" s="1"/>
  <c r="R251" s="1"/>
  <c r="R292" s="1"/>
  <c r="R311" s="1"/>
  <c r="V448" i="221"/>
  <c r="V307"/>
  <c r="V354"/>
  <c r="V401"/>
  <c r="V260"/>
  <c r="V213"/>
  <c r="R242" i="223"/>
  <c r="R244" s="1"/>
  <c r="M1877" i="221"/>
  <c r="M849"/>
  <c r="M1968" s="1"/>
  <c r="M1786"/>
  <c r="R1904" i="217"/>
  <c r="R876"/>
  <c r="R1813"/>
  <c r="Z1935" i="221"/>
  <c r="Z1844"/>
  <c r="Z907"/>
  <c r="Z2026" s="1"/>
  <c r="Z1920"/>
  <c r="Z892"/>
  <c r="Z2011" s="1"/>
  <c r="Z1829"/>
  <c r="AA2010"/>
  <c r="W262" i="223"/>
  <c r="I166" i="221"/>
  <c r="E250" i="223" s="1"/>
  <c r="E251" s="1"/>
  <c r="E292" s="1"/>
  <c r="E311" s="1"/>
  <c r="I401" i="221"/>
  <c r="I213"/>
  <c r="I354"/>
  <c r="I2168"/>
  <c r="I448"/>
  <c r="I307"/>
  <c r="I260"/>
  <c r="E242" i="223"/>
  <c r="E244" s="1"/>
  <c r="T1846" i="217"/>
  <c r="T909"/>
  <c r="T2028" s="1"/>
  <c r="T1937"/>
  <c r="S1800"/>
  <c r="S863"/>
  <c r="S1982" s="1"/>
  <c r="S1891"/>
  <c r="Z1891"/>
  <c r="Z1800"/>
  <c r="Z863"/>
  <c r="Z1982" s="1"/>
  <c r="Y863"/>
  <c r="Y1982" s="1"/>
  <c r="Y1891"/>
  <c r="Y1800"/>
  <c r="O1828"/>
  <c r="O891"/>
  <c r="O1919"/>
  <c r="L1938" i="221"/>
  <c r="L1847"/>
  <c r="L910"/>
  <c r="L2029" s="1"/>
  <c r="I892"/>
  <c r="I2011" s="1"/>
  <c r="I1920"/>
  <c r="I1829"/>
  <c r="P1905"/>
  <c r="P1814"/>
  <c r="P877"/>
  <c r="P1996" s="1"/>
  <c r="P1829"/>
  <c r="P1920"/>
  <c r="P892"/>
  <c r="P2011" s="1"/>
  <c r="H2042"/>
  <c r="H2119"/>
  <c r="Y895" i="217"/>
  <c r="Y2014" s="1"/>
  <c r="Y1832"/>
  <c r="Y1923"/>
  <c r="O1876"/>
  <c r="O1785"/>
  <c r="O848"/>
  <c r="O1967" s="1"/>
  <c r="J1936"/>
  <c r="J1845"/>
  <c r="J908"/>
  <c r="J2027" s="1"/>
  <c r="O891" i="221"/>
  <c r="O1828"/>
  <c r="O1919"/>
  <c r="G290" i="223"/>
  <c r="G309" s="1"/>
  <c r="G245"/>
  <c r="G291" s="1"/>
  <c r="G310" s="1"/>
  <c r="P894" i="221"/>
  <c r="P2013" s="1"/>
  <c r="P1831"/>
  <c r="P1922"/>
  <c r="S245" i="220"/>
  <c r="S291" s="1"/>
  <c r="S310" s="1"/>
  <c r="S290"/>
  <c r="S309" s="1"/>
  <c r="V1860" i="221"/>
  <c r="V832"/>
  <c r="V1951" s="1"/>
  <c r="V1769"/>
  <c r="T1769"/>
  <c r="T1860"/>
  <c r="T832"/>
  <c r="T1951" s="1"/>
  <c r="T1844"/>
  <c r="T1935"/>
  <c r="T907"/>
  <c r="T2026" s="1"/>
  <c r="R1784"/>
  <c r="R847"/>
  <c r="R1966" s="1"/>
  <c r="R1875"/>
  <c r="AA1950"/>
  <c r="W254" i="223"/>
  <c r="X1936" i="217"/>
  <c r="X1845"/>
  <c r="X908"/>
  <c r="X2027" s="1"/>
  <c r="X1800"/>
  <c r="X863"/>
  <c r="X1982" s="1"/>
  <c r="X1891"/>
  <c r="U1936"/>
  <c r="U908"/>
  <c r="U2027" s="1"/>
  <c r="U1845"/>
  <c r="F290" i="223"/>
  <c r="F309" s="1"/>
  <c r="F245"/>
  <c r="F291" s="1"/>
  <c r="F310" s="1"/>
  <c r="L1771" i="221"/>
  <c r="L1862"/>
  <c r="L834"/>
  <c r="L1953" s="1"/>
  <c r="L1801"/>
  <c r="L864"/>
  <c r="L1983" s="1"/>
  <c r="L1892"/>
  <c r="T1919" i="217"/>
  <c r="T891"/>
  <c r="T1828"/>
  <c r="U1905" i="221"/>
  <c r="U1814"/>
  <c r="U877"/>
  <c r="U1996" s="1"/>
  <c r="S1862" i="217"/>
  <c r="S1771"/>
  <c r="S834"/>
  <c r="S1953" s="1"/>
  <c r="S1922"/>
  <c r="S1831"/>
  <c r="S894"/>
  <c r="S2013" s="1"/>
  <c r="T1906"/>
  <c r="T878"/>
  <c r="T1997" s="1"/>
  <c r="T1815"/>
  <c r="H290" i="220"/>
  <c r="H309" s="1"/>
  <c r="H245"/>
  <c r="H291" s="1"/>
  <c r="H310" s="1"/>
  <c r="L1828" i="217"/>
  <c r="L891"/>
  <c r="L1919"/>
  <c r="K1832" i="221"/>
  <c r="K1923"/>
  <c r="K895"/>
  <c r="K2014" s="1"/>
  <c r="K1878"/>
  <c r="K850"/>
  <c r="K1969" s="1"/>
  <c r="K1787"/>
  <c r="V1875" i="217"/>
  <c r="V1784"/>
  <c r="V847"/>
  <c r="V1966" s="1"/>
  <c r="V1905"/>
  <c r="V877"/>
  <c r="V1996" s="1"/>
  <c r="V1814"/>
  <c r="U1938" i="221"/>
  <c r="U1847"/>
  <c r="U910"/>
  <c r="U2029" s="1"/>
  <c r="X1936"/>
  <c r="X1845"/>
  <c r="X908"/>
  <c r="X2027" s="1"/>
  <c r="X893"/>
  <c r="X2012" s="1"/>
  <c r="X1921"/>
  <c r="X1830"/>
  <c r="N1844" i="217"/>
  <c r="N1935"/>
  <c r="N907"/>
  <c r="N2026" s="1"/>
  <c r="N892"/>
  <c r="N2011" s="1"/>
  <c r="N1829"/>
  <c r="N1920"/>
  <c r="X1862" i="221"/>
  <c r="X1771"/>
  <c r="X834"/>
  <c r="X1953" s="1"/>
  <c r="O1772" i="217"/>
  <c r="O835"/>
  <c r="O1954" s="1"/>
  <c r="O1863"/>
  <c r="M834"/>
  <c r="M1953" s="1"/>
  <c r="M1771"/>
  <c r="M1862"/>
  <c r="M1922"/>
  <c r="M894"/>
  <c r="M2013" s="1"/>
  <c r="M1831"/>
  <c r="Z831" i="221"/>
  <c r="Z1768"/>
  <c r="Z1859"/>
  <c r="Z1934"/>
  <c r="Z1843"/>
  <c r="Z906"/>
  <c r="W1919"/>
  <c r="W891"/>
  <c r="W1828"/>
  <c r="W1798"/>
  <c r="W1889"/>
  <c r="W861"/>
  <c r="Q1823" i="217"/>
  <c r="Q1914"/>
  <c r="Q886"/>
  <c r="H2116"/>
  <c r="H2039"/>
  <c r="AA2134" i="221"/>
  <c r="AA2057"/>
  <c r="L1799"/>
  <c r="L1890"/>
  <c r="L862"/>
  <c r="L1981" s="1"/>
  <c r="V1878" i="217"/>
  <c r="V850"/>
  <c r="V1969" s="1"/>
  <c r="V1787"/>
  <c r="V895"/>
  <c r="V2014" s="1"/>
  <c r="V1832"/>
  <c r="V1923"/>
  <c r="D264" i="223"/>
  <c r="H2025" i="221"/>
  <c r="K878"/>
  <c r="K1997" s="1"/>
  <c r="K1815"/>
  <c r="K1906"/>
  <c r="AA1929" i="217"/>
  <c r="AA901"/>
  <c r="AA1838"/>
  <c r="AA1823"/>
  <c r="AA1914"/>
  <c r="AA886"/>
  <c r="N1815"/>
  <c r="N878"/>
  <c r="N1997" s="1"/>
  <c r="N1906"/>
  <c r="Q1995" i="221"/>
  <c r="M260" i="223"/>
  <c r="Y1783" i="221"/>
  <c r="Y846"/>
  <c r="Y1874"/>
  <c r="L166" i="217"/>
  <c r="H250" i="220" s="1"/>
  <c r="H251" s="1"/>
  <c r="H292" s="1"/>
  <c r="H311" s="1"/>
  <c r="L2168" i="217"/>
  <c r="L354"/>
  <c r="L401"/>
  <c r="L307"/>
  <c r="L213"/>
  <c r="L448"/>
  <c r="L260"/>
  <c r="J307"/>
  <c r="J401"/>
  <c r="J2168"/>
  <c r="J354"/>
  <c r="J260"/>
  <c r="J213"/>
  <c r="J448"/>
  <c r="J166"/>
  <c r="F250" i="220" s="1"/>
  <c r="F251" s="1"/>
  <c r="F292" s="1"/>
  <c r="F311" s="1"/>
  <c r="Q2069" i="221"/>
  <c r="Y1844" i="217"/>
  <c r="Y907"/>
  <c r="Y2026" s="1"/>
  <c r="Y1935"/>
  <c r="T1863" i="221"/>
  <c r="T835"/>
  <c r="T1954" s="1"/>
  <c r="T1772"/>
  <c r="X1908"/>
  <c r="X1817"/>
  <c r="X880"/>
  <c r="X1999" s="1"/>
  <c r="X1847"/>
  <c r="X1938"/>
  <c r="X910"/>
  <c r="X2029" s="1"/>
  <c r="W1815"/>
  <c r="W1906"/>
  <c r="W878"/>
  <c r="W1997" s="1"/>
  <c r="R1800"/>
  <c r="R863"/>
  <c r="R1982" s="1"/>
  <c r="R1891"/>
  <c r="I877" i="217"/>
  <c r="I1996" s="1"/>
  <c r="I1905"/>
  <c r="I1814"/>
  <c r="I862"/>
  <c r="I1981" s="1"/>
  <c r="I1799"/>
  <c r="I1890"/>
  <c r="R1907" i="221"/>
  <c r="R879"/>
  <c r="R1998" s="1"/>
  <c r="R1816"/>
  <c r="Z1786"/>
  <c r="Z849"/>
  <c r="Z1968" s="1"/>
  <c r="Z1877"/>
  <c r="I1908" i="217"/>
  <c r="I1817"/>
  <c r="I880"/>
  <c r="I1999" s="1"/>
  <c r="P1771"/>
  <c r="P834"/>
  <c r="P1953" s="1"/>
  <c r="P1862"/>
  <c r="N290" i="223"/>
  <c r="N309" s="1"/>
  <c r="N245"/>
  <c r="N291" s="1"/>
  <c r="N310" s="1"/>
  <c r="R1904" i="221"/>
  <c r="R1813"/>
  <c r="R876"/>
  <c r="Y166" i="217"/>
  <c r="U250" i="220" s="1"/>
  <c r="U251" s="1"/>
  <c r="U292" s="1"/>
  <c r="U311" s="1"/>
  <c r="Y354" i="217"/>
  <c r="Y401"/>
  <c r="Y260"/>
  <c r="Y307"/>
  <c r="Y213"/>
  <c r="Y448"/>
  <c r="Y2168"/>
  <c r="U242" i="220"/>
  <c r="U244" s="1"/>
  <c r="J1784" i="221"/>
  <c r="J847"/>
  <c r="J1966" s="1"/>
  <c r="J1875"/>
  <c r="M1799"/>
  <c r="M1890"/>
  <c r="M862"/>
  <c r="M1981" s="1"/>
  <c r="Q2116" i="217"/>
  <c r="Q2039"/>
  <c r="R1772"/>
  <c r="R1863"/>
  <c r="R835"/>
  <c r="R1954" s="1"/>
  <c r="S1772"/>
  <c r="S1863"/>
  <c r="S835"/>
  <c r="S1954" s="1"/>
  <c r="AA2010"/>
  <c r="W262" i="220"/>
  <c r="I833" i="221"/>
  <c r="I1952" s="1"/>
  <c r="I1861"/>
  <c r="I1770"/>
  <c r="L1891"/>
  <c r="L1800"/>
  <c r="L863"/>
  <c r="L1982" s="1"/>
  <c r="P1830" i="217"/>
  <c r="P1921"/>
  <c r="P893"/>
  <c r="P2012" s="1"/>
  <c r="M1815"/>
  <c r="M1906"/>
  <c r="M878"/>
  <c r="M1997" s="1"/>
  <c r="H2120"/>
  <c r="H2043"/>
  <c r="T1813"/>
  <c r="T876"/>
  <c r="T1904"/>
  <c r="U1890" i="221"/>
  <c r="U1799"/>
  <c r="U862"/>
  <c r="U1981" s="1"/>
  <c r="S1892" i="217"/>
  <c r="S864"/>
  <c r="S1983" s="1"/>
  <c r="S1801"/>
  <c r="S1937"/>
  <c r="S1846"/>
  <c r="S909"/>
  <c r="S2028" s="1"/>
  <c r="T1830"/>
  <c r="T893"/>
  <c r="T2012" s="1"/>
  <c r="T1921"/>
  <c r="L861"/>
  <c r="L1889"/>
  <c r="L1798"/>
  <c r="N1799"/>
  <c r="N1890"/>
  <c r="N862"/>
  <c r="N1981" s="1"/>
  <c r="X1816" i="221"/>
  <c r="X1907"/>
  <c r="X879"/>
  <c r="X1998" s="1"/>
  <c r="O880" i="217"/>
  <c r="O1999" s="1"/>
  <c r="O1908"/>
  <c r="O1817"/>
  <c r="Z1919" i="221"/>
  <c r="Z1828"/>
  <c r="Z891"/>
  <c r="W1859"/>
  <c r="W1768"/>
  <c r="W831"/>
  <c r="Q1838" i="217"/>
  <c r="Q901"/>
  <c r="Q1929"/>
  <c r="Q1808"/>
  <c r="Q1899"/>
  <c r="Q871"/>
  <c r="L1814" i="221"/>
  <c r="L877"/>
  <c r="L1996" s="1"/>
  <c r="L1905"/>
  <c r="V865" i="217"/>
  <c r="V1984" s="1"/>
  <c r="V1802"/>
  <c r="V1893"/>
  <c r="K1770" i="221"/>
  <c r="K833"/>
  <c r="K1952" s="1"/>
  <c r="K1861"/>
  <c r="AA1899" i="217"/>
  <c r="AA1808"/>
  <c r="AA871"/>
  <c r="AA856"/>
  <c r="AA1884"/>
  <c r="AA1793"/>
  <c r="N893"/>
  <c r="N2012" s="1"/>
  <c r="N1921"/>
  <c r="N1830"/>
  <c r="K1937" i="221"/>
  <c r="K909"/>
  <c r="K2028" s="1"/>
  <c r="K1846"/>
  <c r="X1813" i="217"/>
  <c r="X876"/>
  <c r="X1904"/>
  <c r="Y1814" i="221"/>
  <c r="Y877"/>
  <c r="Y1996" s="1"/>
  <c r="Y1905"/>
  <c r="S1828" i="217"/>
  <c r="S891"/>
  <c r="S1919"/>
  <c r="W1919"/>
  <c r="W1828"/>
  <c r="W891"/>
  <c r="V1844" i="221"/>
  <c r="V1935"/>
  <c r="V907"/>
  <c r="V2026" s="1"/>
  <c r="R1890"/>
  <c r="R862"/>
  <c r="R1981" s="1"/>
  <c r="R1799"/>
  <c r="X1785" i="217"/>
  <c r="X1876"/>
  <c r="X848"/>
  <c r="X1967" s="1"/>
  <c r="U1861"/>
  <c r="U833"/>
  <c r="U1952" s="1"/>
  <c r="U1770"/>
  <c r="U863"/>
  <c r="U1982" s="1"/>
  <c r="U1800"/>
  <c r="U1891"/>
  <c r="I1783"/>
  <c r="I846"/>
  <c r="I1874"/>
  <c r="I1878" i="221"/>
  <c r="I850"/>
  <c r="I1969" s="1"/>
  <c r="I1787"/>
  <c r="U1829" i="217"/>
  <c r="U1920"/>
  <c r="U892"/>
  <c r="U2011" s="1"/>
  <c r="V1830" i="221"/>
  <c r="V1921"/>
  <c r="V893"/>
  <c r="V2012" s="1"/>
  <c r="K1784" i="217"/>
  <c r="K1875"/>
  <c r="K847"/>
  <c r="K1966" s="1"/>
  <c r="H2132"/>
  <c r="H2055"/>
  <c r="Y1816" i="221"/>
  <c r="Y1907"/>
  <c r="Y879"/>
  <c r="Y1998" s="1"/>
  <c r="K1772" i="217"/>
  <c r="K835"/>
  <c r="K1954" s="1"/>
  <c r="K1863"/>
  <c r="K1832"/>
  <c r="K1923"/>
  <c r="K895"/>
  <c r="K2014" s="1"/>
  <c r="L834"/>
  <c r="L1953" s="1"/>
  <c r="L1771"/>
  <c r="L1862"/>
  <c r="L1922"/>
  <c r="L1831"/>
  <c r="L894"/>
  <c r="L2013" s="1"/>
  <c r="T1828" i="221"/>
  <c r="T891"/>
  <c r="T1919"/>
  <c r="O832"/>
  <c r="O1951" s="1"/>
  <c r="O1860"/>
  <c r="O1769"/>
  <c r="T1938" i="217"/>
  <c r="T1847"/>
  <c r="T910"/>
  <c r="T2029" s="1"/>
  <c r="T865"/>
  <c r="T1984" s="1"/>
  <c r="T1893"/>
  <c r="T1802"/>
  <c r="H2116" i="221"/>
  <c r="H2039"/>
  <c r="AA2053" i="217"/>
  <c r="AA2130"/>
  <c r="N1891" i="221"/>
  <c r="N1800"/>
  <c r="N863"/>
  <c r="N1982" s="1"/>
  <c r="K1800" i="217"/>
  <c r="K863"/>
  <c r="K1982" s="1"/>
  <c r="K1891"/>
  <c r="K1815"/>
  <c r="K1906"/>
  <c r="K878"/>
  <c r="K1997" s="1"/>
  <c r="L1843" i="221"/>
  <c r="L1934"/>
  <c r="L906"/>
  <c r="L1904"/>
  <c r="L1813"/>
  <c r="L876"/>
  <c r="J1801"/>
  <c r="J864"/>
  <c r="J1983" s="1"/>
  <c r="J1892"/>
  <c r="J1786"/>
  <c r="J1877"/>
  <c r="J849"/>
  <c r="J1968" s="1"/>
  <c r="V1889" i="217"/>
  <c r="V1798"/>
  <c r="V861"/>
  <c r="R290" i="220"/>
  <c r="R309" s="1"/>
  <c r="R245"/>
  <c r="R291" s="1"/>
  <c r="R310" s="1"/>
  <c r="Y1934" i="217"/>
  <c r="Y1843"/>
  <c r="Y906"/>
  <c r="Z832" i="221"/>
  <c r="Z1951" s="1"/>
  <c r="Z1860"/>
  <c r="Z1769"/>
  <c r="M245" i="220"/>
  <c r="M291" s="1"/>
  <c r="M310" s="1"/>
  <c r="M290"/>
  <c r="M309" s="1"/>
  <c r="M2168" i="221"/>
  <c r="M354"/>
  <c r="M213"/>
  <c r="M260"/>
  <c r="M401"/>
  <c r="M166"/>
  <c r="I250" i="223" s="1"/>
  <c r="I251" s="1"/>
  <c r="I292" s="1"/>
  <c r="I311" s="1"/>
  <c r="M307" i="221"/>
  <c r="M448"/>
  <c r="L2168"/>
  <c r="L166"/>
  <c r="H250" i="223" s="1"/>
  <c r="H251" s="1"/>
  <c r="H292" s="1"/>
  <c r="H311" s="1"/>
  <c r="L260" i="221"/>
  <c r="L448"/>
  <c r="L213"/>
  <c r="L401"/>
  <c r="L307"/>
  <c r="L354"/>
  <c r="AA2117" i="217"/>
  <c r="AA2040"/>
  <c r="Y1831"/>
  <c r="Y894"/>
  <c r="Y2013" s="1"/>
  <c r="Y1922"/>
  <c r="T1771"/>
  <c r="T1862"/>
  <c r="T834"/>
  <c r="T1953" s="1"/>
  <c r="S1921"/>
  <c r="S893"/>
  <c r="S2012" s="1"/>
  <c r="S1830"/>
  <c r="S1785"/>
  <c r="S1876"/>
  <c r="S848"/>
  <c r="S1967" s="1"/>
  <c r="Z1936"/>
  <c r="Z1845"/>
  <c r="Z908"/>
  <c r="Z2027" s="1"/>
  <c r="Z1921"/>
  <c r="Z1830"/>
  <c r="Z893"/>
  <c r="Z2012" s="1"/>
  <c r="Y1815"/>
  <c r="Y878"/>
  <c r="Y1997" s="1"/>
  <c r="Y1906"/>
  <c r="J1859"/>
  <c r="J831"/>
  <c r="J1768"/>
  <c r="J1828"/>
  <c r="J1919"/>
  <c r="J891"/>
  <c r="O1859"/>
  <c r="O1768"/>
  <c r="O831"/>
  <c r="L1817" i="221"/>
  <c r="L1908"/>
  <c r="L880"/>
  <c r="L1999" s="1"/>
  <c r="P1817"/>
  <c r="P1908"/>
  <c r="P880"/>
  <c r="P1999" s="1"/>
  <c r="T1935" i="217"/>
  <c r="T1844"/>
  <c r="T907"/>
  <c r="T2026" s="1"/>
  <c r="T1890"/>
  <c r="T862"/>
  <c r="T1981" s="1"/>
  <c r="T1799"/>
  <c r="Y862"/>
  <c r="Y1981" s="1"/>
  <c r="Y1890"/>
  <c r="Y1799"/>
  <c r="Y1784"/>
  <c r="Y847"/>
  <c r="Y1966" s="1"/>
  <c r="Y1875"/>
  <c r="T1938" i="221"/>
  <c r="T1847"/>
  <c r="T910"/>
  <c r="T2029" s="1"/>
  <c r="T1923"/>
  <c r="T895"/>
  <c r="T2014" s="1"/>
  <c r="T1832"/>
  <c r="X1787"/>
  <c r="X1878"/>
  <c r="X850"/>
  <c r="X1969" s="1"/>
  <c r="W1845"/>
  <c r="W1936"/>
  <c r="W908"/>
  <c r="W2027" s="1"/>
  <c r="R1815"/>
  <c r="R1906"/>
  <c r="R878"/>
  <c r="R1997" s="1"/>
  <c r="R1876"/>
  <c r="R1785"/>
  <c r="R848"/>
  <c r="R1967" s="1"/>
  <c r="M1829" i="217"/>
  <c r="M1920"/>
  <c r="M892"/>
  <c r="M2011" s="1"/>
  <c r="M877"/>
  <c r="M1996" s="1"/>
  <c r="M1905"/>
  <c r="M1814"/>
  <c r="I1875"/>
  <c r="I1784"/>
  <c r="I847"/>
  <c r="I1966" s="1"/>
  <c r="R834" i="221"/>
  <c r="R1953" s="1"/>
  <c r="R1862"/>
  <c r="R1771"/>
  <c r="S1937"/>
  <c r="S1846"/>
  <c r="S909"/>
  <c r="S2028" s="1"/>
  <c r="Z1907"/>
  <c r="Z1816"/>
  <c r="Z879"/>
  <c r="Z1998" s="1"/>
  <c r="Z1922"/>
  <c r="Z894"/>
  <c r="Z2013" s="1"/>
  <c r="Z1831"/>
  <c r="I1847" i="217"/>
  <c r="I1938"/>
  <c r="I910"/>
  <c r="I2029" s="1"/>
  <c r="I1893"/>
  <c r="I1802"/>
  <c r="I865"/>
  <c r="I1984" s="1"/>
  <c r="N1772"/>
  <c r="N835"/>
  <c r="N1954" s="1"/>
  <c r="N1863"/>
  <c r="N864"/>
  <c r="N1983" s="1"/>
  <c r="N1801"/>
  <c r="N1892"/>
  <c r="P1846"/>
  <c r="P909"/>
  <c r="P2028" s="1"/>
  <c r="P1937"/>
  <c r="S1843" i="221"/>
  <c r="S1934"/>
  <c r="S906"/>
  <c r="S1798"/>
  <c r="S1889"/>
  <c r="S861"/>
  <c r="R1859"/>
  <c r="R831"/>
  <c r="R1768"/>
  <c r="R1798"/>
  <c r="R1889"/>
  <c r="R861"/>
  <c r="H1778" i="217"/>
  <c r="H841"/>
  <c r="H1869"/>
  <c r="H1884"/>
  <c r="H1793"/>
  <c r="H856"/>
  <c r="R166"/>
  <c r="N250" i="220" s="1"/>
  <c r="N251" s="1"/>
  <c r="N292" s="1"/>
  <c r="N311" s="1"/>
  <c r="R260" i="217"/>
  <c r="R2168"/>
  <c r="R307"/>
  <c r="R448"/>
  <c r="R354"/>
  <c r="R213"/>
  <c r="R401"/>
  <c r="N242" i="220"/>
  <c r="N244" s="1"/>
  <c r="Z2168" i="217"/>
  <c r="Z260"/>
  <c r="Z354"/>
  <c r="Z307"/>
  <c r="Z448"/>
  <c r="Z213"/>
  <c r="Z166"/>
  <c r="V250" i="220" s="1"/>
  <c r="V251" s="1"/>
  <c r="V292" s="1"/>
  <c r="V311" s="1"/>
  <c r="Z401" i="217"/>
  <c r="J1844" i="221"/>
  <c r="J1935"/>
  <c r="J907"/>
  <c r="J2026" s="1"/>
  <c r="J1905"/>
  <c r="J877"/>
  <c r="J1996" s="1"/>
  <c r="J1814"/>
  <c r="M1784"/>
  <c r="M1875"/>
  <c r="M847"/>
  <c r="M1966" s="1"/>
  <c r="M1829"/>
  <c r="M1920"/>
  <c r="M892"/>
  <c r="M2011" s="1"/>
  <c r="Q2130" i="217"/>
  <c r="Q2053"/>
  <c r="Z850"/>
  <c r="Z1969" s="1"/>
  <c r="Z1878"/>
  <c r="Z1787"/>
  <c r="Z1908"/>
  <c r="Z880"/>
  <c r="Z1999" s="1"/>
  <c r="Z1817"/>
  <c r="R865"/>
  <c r="R1984" s="1"/>
  <c r="R1802"/>
  <c r="R1893"/>
  <c r="R1787"/>
  <c r="R1878"/>
  <c r="R850"/>
  <c r="R1969" s="1"/>
  <c r="S1802"/>
  <c r="S1893"/>
  <c r="S865"/>
  <c r="S1984" s="1"/>
  <c r="S1923"/>
  <c r="S1832"/>
  <c r="S895"/>
  <c r="S2014" s="1"/>
  <c r="I1936" i="221"/>
  <c r="I908"/>
  <c r="I2027" s="1"/>
  <c r="I1845"/>
  <c r="I1815"/>
  <c r="I1906"/>
  <c r="I878"/>
  <c r="I1997" s="1"/>
  <c r="L1830"/>
  <c r="L1921"/>
  <c r="L893"/>
  <c r="L2012" s="1"/>
  <c r="L1785"/>
  <c r="L1876"/>
  <c r="L848"/>
  <c r="L1967" s="1"/>
  <c r="P1770" i="217"/>
  <c r="P833"/>
  <c r="P1952" s="1"/>
  <c r="P1861"/>
  <c r="P1936"/>
  <c r="P1845"/>
  <c r="P908"/>
  <c r="P2027" s="1"/>
  <c r="M1800"/>
  <c r="M1891"/>
  <c r="M863"/>
  <c r="M1982" s="1"/>
  <c r="M1785"/>
  <c r="M848"/>
  <c r="M1967" s="1"/>
  <c r="M1876"/>
  <c r="H2057"/>
  <c r="H2134"/>
  <c r="AA2118" i="221"/>
  <c r="AA2041"/>
  <c r="I891"/>
  <c r="I1919"/>
  <c r="I1828"/>
  <c r="Q1929"/>
  <c r="Q1838"/>
  <c r="Q901"/>
  <c r="Q871"/>
  <c r="Q1808"/>
  <c r="Q1899"/>
  <c r="AA1929"/>
  <c r="AA901"/>
  <c r="AA1838"/>
  <c r="AA1944"/>
  <c r="AA1853"/>
  <c r="AA916"/>
  <c r="O864"/>
  <c r="O1983" s="1"/>
  <c r="O1801"/>
  <c r="O1892"/>
  <c r="O894"/>
  <c r="O2013" s="1"/>
  <c r="O1922"/>
  <c r="O1831"/>
  <c r="N1922"/>
  <c r="N1831"/>
  <c r="N894"/>
  <c r="N2013" s="1"/>
  <c r="N1907"/>
  <c r="N1816"/>
  <c r="N879"/>
  <c r="N1998" s="1"/>
  <c r="Z1828" i="217"/>
  <c r="Z1919"/>
  <c r="Z891"/>
  <c r="U1934"/>
  <c r="U1843"/>
  <c r="U906"/>
  <c r="U1798"/>
  <c r="U861"/>
  <c r="U1889"/>
  <c r="S1905" i="221"/>
  <c r="S877"/>
  <c r="S1996" s="1"/>
  <c r="S1814"/>
  <c r="W862"/>
  <c r="W1981" s="1"/>
  <c r="W1799"/>
  <c r="W1890"/>
  <c r="W847"/>
  <c r="W1966" s="1"/>
  <c r="W1875"/>
  <c r="W1784"/>
  <c r="P831" i="217"/>
  <c r="P1859"/>
  <c r="P1768"/>
  <c r="P1798"/>
  <c r="P861"/>
  <c r="P1889"/>
  <c r="J1787" i="221"/>
  <c r="J850"/>
  <c r="J1969" s="1"/>
  <c r="J1878"/>
  <c r="R1890" i="217"/>
  <c r="R1799"/>
  <c r="R862"/>
  <c r="R1981" s="1"/>
  <c r="R1935"/>
  <c r="R1844"/>
  <c r="R907"/>
  <c r="R2026" s="1"/>
  <c r="R1938" i="221"/>
  <c r="R1847"/>
  <c r="R910"/>
  <c r="R2029" s="1"/>
  <c r="Z1845"/>
  <c r="Z1936"/>
  <c r="Z908"/>
  <c r="Z2027" s="1"/>
  <c r="Z1830"/>
  <c r="Z1921"/>
  <c r="Z893"/>
  <c r="Z2012" s="1"/>
  <c r="J1860" i="217"/>
  <c r="J832"/>
  <c r="J1951" s="1"/>
  <c r="J1769"/>
  <c r="J1829"/>
  <c r="J1920"/>
  <c r="J892"/>
  <c r="J2011" s="1"/>
  <c r="U1907" i="221"/>
  <c r="U1816"/>
  <c r="U879"/>
  <c r="U1998" s="1"/>
  <c r="U1877"/>
  <c r="U849"/>
  <c r="U1968" s="1"/>
  <c r="U1786"/>
  <c r="M1878" i="217"/>
  <c r="M850"/>
  <c r="M1969" s="1"/>
  <c r="M1787"/>
  <c r="I1907"/>
  <c r="I879"/>
  <c r="I1998" s="1"/>
  <c r="I1816"/>
  <c r="X1889" i="221"/>
  <c r="X1798"/>
  <c r="X861"/>
  <c r="X1828"/>
  <c r="X1919"/>
  <c r="X891"/>
  <c r="X880" i="217"/>
  <c r="X1999" s="1"/>
  <c r="X1817"/>
  <c r="X1908"/>
  <c r="O1921" i="221"/>
  <c r="O1830"/>
  <c r="O893"/>
  <c r="O2012" s="1"/>
  <c r="O848"/>
  <c r="O1967" s="1"/>
  <c r="O1876"/>
  <c r="O1785"/>
  <c r="I1936" i="217"/>
  <c r="I1845"/>
  <c r="I908"/>
  <c r="I2027" s="1"/>
  <c r="I878"/>
  <c r="I1997" s="1"/>
  <c r="I1906"/>
  <c r="I1815"/>
  <c r="Q2134"/>
  <c r="Q2057"/>
  <c r="P1828" i="221"/>
  <c r="P1919"/>
  <c r="P891"/>
  <c r="P1934"/>
  <c r="P1843"/>
  <c r="P906"/>
  <c r="Y1860"/>
  <c r="Y1769"/>
  <c r="Y832"/>
  <c r="Y1951" s="1"/>
  <c r="W879" i="217"/>
  <c r="W1998" s="1"/>
  <c r="W1816"/>
  <c r="W1907"/>
  <c r="W864"/>
  <c r="W1983" s="1"/>
  <c r="W1801"/>
  <c r="W1892"/>
  <c r="Z1922"/>
  <c r="Z894"/>
  <c r="Z2013" s="1"/>
  <c r="Z1831"/>
  <c r="Z1892"/>
  <c r="Z864"/>
  <c r="Z1983" s="1"/>
  <c r="Z1801"/>
  <c r="R1936"/>
  <c r="R1845"/>
  <c r="R908"/>
  <c r="R2027" s="1"/>
  <c r="R1876"/>
  <c r="R848"/>
  <c r="R1967" s="1"/>
  <c r="R1785"/>
  <c r="V1830"/>
  <c r="V1921"/>
  <c r="V893"/>
  <c r="V2012" s="1"/>
  <c r="V1815"/>
  <c r="V878"/>
  <c r="V1997" s="1"/>
  <c r="V1906"/>
  <c r="G245" i="220"/>
  <c r="G291" s="1"/>
  <c r="G310" s="1"/>
  <c r="G290"/>
  <c r="G309" s="1"/>
  <c r="N1919" i="217"/>
  <c r="N1828"/>
  <c r="N891"/>
  <c r="N1813"/>
  <c r="N876"/>
  <c r="N1904"/>
  <c r="N1908" i="221"/>
  <c r="N1817"/>
  <c r="N880"/>
  <c r="N1999" s="1"/>
  <c r="N1847"/>
  <c r="N1938"/>
  <c r="N910"/>
  <c r="N2029" s="1"/>
  <c r="O1772"/>
  <c r="O1863"/>
  <c r="O835"/>
  <c r="O1954" s="1"/>
  <c r="O880"/>
  <c r="O1999" s="1"/>
  <c r="O1908"/>
  <c r="O1817"/>
  <c r="X1769" i="217"/>
  <c r="X832"/>
  <c r="X1951" s="1"/>
  <c r="X1860"/>
  <c r="X862"/>
  <c r="X1981" s="1"/>
  <c r="X1890"/>
  <c r="X1799"/>
  <c r="Z1935"/>
  <c r="Z907"/>
  <c r="Z2026" s="1"/>
  <c r="Z1844"/>
  <c r="Z1905"/>
  <c r="Z877"/>
  <c r="Z1996" s="1"/>
  <c r="Z1814"/>
  <c r="V1832" i="221"/>
  <c r="V895"/>
  <c r="V2014" s="1"/>
  <c r="V1923"/>
  <c r="V1817"/>
  <c r="V880"/>
  <c r="V1999" s="1"/>
  <c r="V1908"/>
  <c r="W1908"/>
  <c r="W1817"/>
  <c r="W880"/>
  <c r="W1999" s="1"/>
  <c r="W1893"/>
  <c r="W1802"/>
  <c r="W865"/>
  <c r="W1984" s="1"/>
  <c r="Y1845"/>
  <c r="Y1936"/>
  <c r="Y908"/>
  <c r="Y2027" s="1"/>
  <c r="S1861"/>
  <c r="S1770"/>
  <c r="S833"/>
  <c r="S1952" s="1"/>
  <c r="S863"/>
  <c r="S1982" s="1"/>
  <c r="S1891"/>
  <c r="S1800"/>
  <c r="U1861"/>
  <c r="U1770"/>
  <c r="U833"/>
  <c r="U1952" s="1"/>
  <c r="O862" i="217"/>
  <c r="O1981" s="1"/>
  <c r="O1890"/>
  <c r="O1799"/>
  <c r="L1799"/>
  <c r="L862"/>
  <c r="L1981" s="1"/>
  <c r="L1890"/>
  <c r="L847"/>
  <c r="L1966" s="1"/>
  <c r="L1875"/>
  <c r="L1784"/>
  <c r="W1786" i="221"/>
  <c r="W849"/>
  <c r="W1968" s="1"/>
  <c r="W1877"/>
  <c r="W1907"/>
  <c r="W879"/>
  <c r="W1998" s="1"/>
  <c r="W1816"/>
  <c r="T1892"/>
  <c r="T1801"/>
  <c r="T864"/>
  <c r="T1983" s="1"/>
  <c r="T1922"/>
  <c r="T1831"/>
  <c r="T894"/>
  <c r="T2013" s="1"/>
  <c r="L1938" i="217"/>
  <c r="L1847"/>
  <c r="L910"/>
  <c r="L2029" s="1"/>
  <c r="L850"/>
  <c r="L1969" s="1"/>
  <c r="L1878"/>
  <c r="L1787"/>
  <c r="P865"/>
  <c r="P1984" s="1"/>
  <c r="P1802"/>
  <c r="P1893"/>
  <c r="P895"/>
  <c r="P2014" s="1"/>
  <c r="P1923"/>
  <c r="P1832"/>
  <c r="O1937"/>
  <c r="O1846"/>
  <c r="O909"/>
  <c r="O2028" s="1"/>
  <c r="O1801"/>
  <c r="O1892"/>
  <c r="O864"/>
  <c r="O1983" s="1"/>
  <c r="K1937"/>
  <c r="K1846"/>
  <c r="K909"/>
  <c r="K2028" s="1"/>
  <c r="K864"/>
  <c r="K1983" s="1"/>
  <c r="K1892"/>
  <c r="K1801"/>
  <c r="V1843" i="221"/>
  <c r="V1934"/>
  <c r="V906"/>
  <c r="V1783"/>
  <c r="V1874"/>
  <c r="V846"/>
  <c r="I1934" i="217"/>
  <c r="I906"/>
  <c r="I1843"/>
  <c r="I1919"/>
  <c r="I1828"/>
  <c r="I891"/>
  <c r="I1847" i="221"/>
  <c r="I910"/>
  <c r="I2029" s="1"/>
  <c r="I1938"/>
  <c r="I865"/>
  <c r="I1984" s="1"/>
  <c r="I1893"/>
  <c r="I1802"/>
  <c r="U877" i="217"/>
  <c r="U1996" s="1"/>
  <c r="U1814"/>
  <c r="U1905"/>
  <c r="Z1817" i="221"/>
  <c r="Z1908"/>
  <c r="Z880"/>
  <c r="Z1999" s="1"/>
  <c r="S1863"/>
  <c r="S1772"/>
  <c r="S835"/>
  <c r="S1954" s="1"/>
  <c r="V1770"/>
  <c r="V833"/>
  <c r="V1952" s="1"/>
  <c r="V1861"/>
  <c r="V1876"/>
  <c r="V848"/>
  <c r="V1967" s="1"/>
  <c r="V1785"/>
  <c r="K1799" i="217"/>
  <c r="K862"/>
  <c r="K1981" s="1"/>
  <c r="K1890"/>
  <c r="Y864" i="221"/>
  <c r="Y1983" s="1"/>
  <c r="Y1801"/>
  <c r="Y1892"/>
  <c r="Y1786"/>
  <c r="Y849"/>
  <c r="Y1968" s="1"/>
  <c r="Y1877"/>
  <c r="K1878" i="217"/>
  <c r="K1787"/>
  <c r="K850"/>
  <c r="K1969" s="1"/>
  <c r="K1817"/>
  <c r="K1908"/>
  <c r="K880"/>
  <c r="K1999" s="1"/>
  <c r="L1877"/>
  <c r="L849"/>
  <c r="L1968" s="1"/>
  <c r="L1786"/>
  <c r="P245" i="223"/>
  <c r="P291" s="1"/>
  <c r="P310" s="1"/>
  <c r="P290"/>
  <c r="P309" s="1"/>
  <c r="T1859" i="221"/>
  <c r="T1768"/>
  <c r="T831"/>
  <c r="D262" i="220"/>
  <c r="H2010" i="217"/>
  <c r="O1829" i="221"/>
  <c r="O1920"/>
  <c r="O892"/>
  <c r="O2011" s="1"/>
  <c r="Q1965" i="217"/>
  <c r="M256" i="220"/>
  <c r="Q2131" i="221"/>
  <c r="Q2054"/>
  <c r="T1923" i="217"/>
  <c r="T895"/>
  <c r="T2014" s="1"/>
  <c r="T1832"/>
  <c r="AA1980"/>
  <c r="W258" i="220"/>
  <c r="AA2116" i="217"/>
  <c r="AA2039"/>
  <c r="N1845" i="221"/>
  <c r="N908"/>
  <c r="N2027" s="1"/>
  <c r="N1936"/>
  <c r="K1936" i="217"/>
  <c r="K1845"/>
  <c r="K908"/>
  <c r="K2027" s="1"/>
  <c r="L1798" i="221"/>
  <c r="L1889"/>
  <c r="L861"/>
  <c r="J1937"/>
  <c r="J909"/>
  <c r="J2028" s="1"/>
  <c r="J1846"/>
  <c r="J1907"/>
  <c r="J879"/>
  <c r="J1998" s="1"/>
  <c r="J1816"/>
  <c r="V1843" i="217"/>
  <c r="V1934"/>
  <c r="V906"/>
  <c r="V1783"/>
  <c r="V846"/>
  <c r="V1874"/>
  <c r="Y1874"/>
  <c r="Y1783"/>
  <c r="Y846"/>
  <c r="Y831"/>
  <c r="Y1768"/>
  <c r="Y1859"/>
  <c r="X1920" i="221"/>
  <c r="X1829"/>
  <c r="X892"/>
  <c r="X2011" s="1"/>
  <c r="X1890"/>
  <c r="X1799"/>
  <c r="X862"/>
  <c r="X1981" s="1"/>
  <c r="AA1965"/>
  <c r="W256" i="223"/>
  <c r="Q2118" i="217"/>
  <c r="Q2041"/>
  <c r="X1801"/>
  <c r="X864"/>
  <c r="X1983" s="1"/>
  <c r="X1892"/>
  <c r="W1936"/>
  <c r="W1845"/>
  <c r="W908"/>
  <c r="W2027" s="1"/>
  <c r="W1861"/>
  <c r="W833"/>
  <c r="W1952" s="1"/>
  <c r="W1770"/>
  <c r="H2056"/>
  <c r="H2133"/>
  <c r="M1904"/>
  <c r="M1813"/>
  <c r="M876"/>
  <c r="M891"/>
  <c r="M1919"/>
  <c r="M1828"/>
  <c r="M1863" i="221"/>
  <c r="M1772"/>
  <c r="M835"/>
  <c r="M1954" s="1"/>
  <c r="S1844" i="217"/>
  <c r="S907"/>
  <c r="S2026" s="1"/>
  <c r="S1935"/>
  <c r="S1829"/>
  <c r="S1920"/>
  <c r="S892"/>
  <c r="S2011" s="1"/>
  <c r="W1905"/>
  <c r="W1814"/>
  <c r="W877"/>
  <c r="W1996" s="1"/>
  <c r="W892"/>
  <c r="W2011" s="1"/>
  <c r="W1829"/>
  <c r="W1920"/>
  <c r="Y1938" i="221"/>
  <c r="Y1847"/>
  <c r="Y910"/>
  <c r="Y2029" s="1"/>
  <c r="T1861"/>
  <c r="T1770"/>
  <c r="T833"/>
  <c r="T1952" s="1"/>
  <c r="T1815"/>
  <c r="T878"/>
  <c r="T1997" s="1"/>
  <c r="T1906"/>
  <c r="P1875" i="217"/>
  <c r="P847"/>
  <c r="P1966" s="1"/>
  <c r="P1784"/>
  <c r="P1935"/>
  <c r="P1844"/>
  <c r="P907"/>
  <c r="P2026" s="1"/>
  <c r="V1892" i="221"/>
  <c r="V1801"/>
  <c r="V864"/>
  <c r="V1983" s="1"/>
  <c r="V1922"/>
  <c r="V1831"/>
  <c r="V894"/>
  <c r="V2013" s="1"/>
  <c r="J1863" i="217"/>
  <c r="J1772"/>
  <c r="J835"/>
  <c r="J1954" s="1"/>
  <c r="J1907"/>
  <c r="J1816"/>
  <c r="J879"/>
  <c r="J1998" s="1"/>
  <c r="Y1934" i="221"/>
  <c r="Y1843"/>
  <c r="Y906"/>
  <c r="AA2071" i="217"/>
  <c r="H2145" i="221"/>
  <c r="H2070"/>
  <c r="AA2147"/>
  <c r="AA2146" i="217"/>
  <c r="Q2147"/>
  <c r="H2071" i="221"/>
  <c r="V242" i="220"/>
  <c r="V244" s="1"/>
  <c r="AA2147" i="217"/>
  <c r="Q2145"/>
  <c r="AA2068"/>
  <c r="H2068" i="221"/>
  <c r="H242" i="223"/>
  <c r="H244" s="1"/>
  <c r="T1787" i="221"/>
  <c r="T850"/>
  <c r="T1969" s="1"/>
  <c r="T1878"/>
  <c r="W1876"/>
  <c r="W1785"/>
  <c r="W848"/>
  <c r="W1967" s="1"/>
  <c r="R1921"/>
  <c r="R1830"/>
  <c r="R893"/>
  <c r="R2012" s="1"/>
  <c r="M862" i="217"/>
  <c r="M1981" s="1"/>
  <c r="M1890"/>
  <c r="M1799"/>
  <c r="S1786" i="221"/>
  <c r="S1877"/>
  <c r="S849"/>
  <c r="S1968" s="1"/>
  <c r="I1863" i="217"/>
  <c r="I1772"/>
  <c r="I835"/>
  <c r="I1954" s="1"/>
  <c r="N1938"/>
  <c r="N910"/>
  <c r="N2029" s="1"/>
  <c r="N1847"/>
  <c r="N909"/>
  <c r="N2028" s="1"/>
  <c r="N1846"/>
  <c r="N1937"/>
  <c r="O290" i="223"/>
  <c r="O309" s="1"/>
  <c r="O245"/>
  <c r="O291" s="1"/>
  <c r="O310" s="1"/>
  <c r="D251" i="220"/>
  <c r="T2168" i="217"/>
  <c r="T307"/>
  <c r="T448"/>
  <c r="T354"/>
  <c r="T166"/>
  <c r="P250" i="220" s="1"/>
  <c r="P251" s="1"/>
  <c r="P292" s="1"/>
  <c r="P311" s="1"/>
  <c r="T260" i="217"/>
  <c r="T401"/>
  <c r="T213"/>
  <c r="P242" i="220"/>
  <c r="P244" s="1"/>
  <c r="J1799" i="221"/>
  <c r="J862"/>
  <c r="J1981" s="1"/>
  <c r="J1890"/>
  <c r="M1905"/>
  <c r="M1814"/>
  <c r="M877"/>
  <c r="M1996" s="1"/>
  <c r="AA2041" i="217"/>
  <c r="AA2118"/>
  <c r="Q1995"/>
  <c r="M260" i="220"/>
  <c r="Z1772" i="217"/>
  <c r="Z835"/>
  <c r="Z1954" s="1"/>
  <c r="Z1863"/>
  <c r="S1908"/>
  <c r="S1817"/>
  <c r="S880"/>
  <c r="S1999" s="1"/>
  <c r="L1815" i="221"/>
  <c r="L1906"/>
  <c r="L878"/>
  <c r="L1997" s="1"/>
  <c r="P1800" i="217"/>
  <c r="P1891"/>
  <c r="P863"/>
  <c r="P1982" s="1"/>
  <c r="M833"/>
  <c r="M1952" s="1"/>
  <c r="M1770"/>
  <c r="M1861"/>
  <c r="T1874"/>
  <c r="T1783"/>
  <c r="T846"/>
  <c r="K1908" i="221"/>
  <c r="K880"/>
  <c r="K1999" s="1"/>
  <c r="K1817"/>
  <c r="V1844" i="217"/>
  <c r="V1935"/>
  <c r="V907"/>
  <c r="V2026" s="1"/>
  <c r="U1908" i="221"/>
  <c r="U1817"/>
  <c r="U880"/>
  <c r="U1999" s="1"/>
  <c r="X1876"/>
  <c r="X848"/>
  <c r="X1967" s="1"/>
  <c r="X1785"/>
  <c r="N877" i="217"/>
  <c r="N1996" s="1"/>
  <c r="N1814"/>
  <c r="N1905"/>
  <c r="X894" i="221"/>
  <c r="X2013" s="1"/>
  <c r="X1831"/>
  <c r="X1922"/>
  <c r="O1787" i="217"/>
  <c r="O1878"/>
  <c r="O850"/>
  <c r="O1969" s="1"/>
  <c r="M1846"/>
  <c r="M1937"/>
  <c r="M909"/>
  <c r="M2028" s="1"/>
  <c r="M1786"/>
  <c r="M849"/>
  <c r="M1968" s="1"/>
  <c r="M1877"/>
  <c r="Z1798" i="221"/>
  <c r="Z1889"/>
  <c r="Z861"/>
  <c r="W1934"/>
  <c r="W906"/>
  <c r="W1843"/>
  <c r="AA1995" i="217"/>
  <c r="W260" i="220"/>
  <c r="K1891" i="221"/>
  <c r="K863"/>
  <c r="K1982" s="1"/>
  <c r="K1800"/>
  <c r="N1770" i="217"/>
  <c r="N833"/>
  <c r="N1952" s="1"/>
  <c r="N1861"/>
  <c r="N1904" i="221"/>
  <c r="N1813"/>
  <c r="N876"/>
  <c r="K1816"/>
  <c r="K879"/>
  <c r="K1998" s="1"/>
  <c r="K1907"/>
  <c r="X1828" i="217"/>
  <c r="X891"/>
  <c r="X1919"/>
  <c r="Y1890" i="221"/>
  <c r="Y1799"/>
  <c r="Y862"/>
  <c r="Y1981" s="1"/>
  <c r="S1934" i="217"/>
  <c r="S1843"/>
  <c r="S906"/>
  <c r="W861"/>
  <c r="W1798"/>
  <c r="W1889"/>
  <c r="T1920" i="221"/>
  <c r="T1829"/>
  <c r="T892"/>
  <c r="T2011" s="1"/>
  <c r="V1907" i="217"/>
  <c r="V879"/>
  <c r="V1998" s="1"/>
  <c r="V1816"/>
  <c r="U1877"/>
  <c r="U849"/>
  <c r="U1968" s="1"/>
  <c r="U1786"/>
  <c r="R1771"/>
  <c r="R1862"/>
  <c r="R834"/>
  <c r="R1953" s="1"/>
  <c r="U1769"/>
  <c r="U832"/>
  <c r="U1951" s="1"/>
  <c r="U1860"/>
  <c r="Z1938" i="221"/>
  <c r="Z1847"/>
  <c r="Z910"/>
  <c r="Z2029" s="1"/>
  <c r="S880"/>
  <c r="S1999" s="1"/>
  <c r="S1908"/>
  <c r="S1817"/>
  <c r="K1905" i="217"/>
  <c r="K1814"/>
  <c r="K877"/>
  <c r="K1996" s="1"/>
  <c r="T1874" i="221"/>
  <c r="T846"/>
  <c r="T1783"/>
  <c r="K354"/>
  <c r="K213"/>
  <c r="K2168"/>
  <c r="K448"/>
  <c r="K307"/>
  <c r="K260"/>
  <c r="K166"/>
  <c r="G250" i="223" s="1"/>
  <c r="G251" s="1"/>
  <c r="G292" s="1"/>
  <c r="G311" s="1"/>
  <c r="K401" i="221"/>
  <c r="J2168"/>
  <c r="J401"/>
  <c r="J448"/>
  <c r="J166"/>
  <c r="F250" i="223" s="1"/>
  <c r="F251" s="1"/>
  <c r="F292" s="1"/>
  <c r="F311" s="1"/>
  <c r="J307" i="221"/>
  <c r="J260"/>
  <c r="J213"/>
  <c r="J354"/>
  <c r="Y1786" i="217"/>
  <c r="Y849"/>
  <c r="Y1968" s="1"/>
  <c r="Y1877"/>
  <c r="T1892"/>
  <c r="T864"/>
  <c r="T1983" s="1"/>
  <c r="T1801"/>
  <c r="S1906"/>
  <c r="S1815"/>
  <c r="S878"/>
  <c r="S1997" s="1"/>
  <c r="Z1785"/>
  <c r="Z1876"/>
  <c r="Z848"/>
  <c r="Z1967" s="1"/>
  <c r="Y1861"/>
  <c r="Y833"/>
  <c r="Y1952" s="1"/>
  <c r="Y1770"/>
  <c r="Y1785"/>
  <c r="Y1876"/>
  <c r="Y848"/>
  <c r="Y1967" s="1"/>
  <c r="J1798"/>
  <c r="J1889"/>
  <c r="J861"/>
  <c r="J1874"/>
  <c r="J846"/>
  <c r="J1783"/>
  <c r="O1934"/>
  <c r="O1843"/>
  <c r="O906"/>
  <c r="K290" i="220"/>
  <c r="K309" s="1"/>
  <c r="K245"/>
  <c r="K291" s="1"/>
  <c r="K310" s="1"/>
  <c r="L1923" i="221"/>
  <c r="L1832"/>
  <c r="L895"/>
  <c r="L2014" s="1"/>
  <c r="L1802"/>
  <c r="L865"/>
  <c r="L1984" s="1"/>
  <c r="L1893"/>
  <c r="P1863"/>
  <c r="P835"/>
  <c r="P1954" s="1"/>
  <c r="P1772"/>
  <c r="P1832"/>
  <c r="P1923"/>
  <c r="P895"/>
  <c r="P2014" s="1"/>
  <c r="AA2133"/>
  <c r="AA2056"/>
  <c r="T1784" i="217"/>
  <c r="T847"/>
  <c r="T1966" s="1"/>
  <c r="T1875"/>
  <c r="Y1920"/>
  <c r="Y1829"/>
  <c r="Y892"/>
  <c r="Y2011" s="1"/>
  <c r="X1802" i="221"/>
  <c r="X865"/>
  <c r="X1984" s="1"/>
  <c r="X1893"/>
  <c r="X1923"/>
  <c r="X895"/>
  <c r="X2014" s="1"/>
  <c r="X1832"/>
  <c r="W1800"/>
  <c r="W1891"/>
  <c r="W863"/>
  <c r="W1982" s="1"/>
  <c r="R908"/>
  <c r="R2027" s="1"/>
  <c r="R1845"/>
  <c r="R1936"/>
  <c r="M1769" i="217"/>
  <c r="M1860"/>
  <c r="M832"/>
  <c r="M1951" s="1"/>
  <c r="M1844"/>
  <c r="M1935"/>
  <c r="M907"/>
  <c r="M2026" s="1"/>
  <c r="I1860"/>
  <c r="I1769"/>
  <c r="I832"/>
  <c r="I1951" s="1"/>
  <c r="R1846" i="221"/>
  <c r="R1937"/>
  <c r="R909"/>
  <c r="R2028" s="1"/>
  <c r="R1877"/>
  <c r="R849"/>
  <c r="R1968" s="1"/>
  <c r="R1786"/>
  <c r="S834"/>
  <c r="S1953" s="1"/>
  <c r="S1862"/>
  <c r="S1771"/>
  <c r="S1922"/>
  <c r="S1831"/>
  <c r="S894"/>
  <c r="S2013" s="1"/>
  <c r="Z1846"/>
  <c r="Z1937"/>
  <c r="Z909"/>
  <c r="Z2028" s="1"/>
  <c r="I1878" i="217"/>
  <c r="I850"/>
  <c r="I1969" s="1"/>
  <c r="I1787"/>
  <c r="N1878"/>
  <c r="N1787"/>
  <c r="N850"/>
  <c r="N1969" s="1"/>
  <c r="N880"/>
  <c r="N1999" s="1"/>
  <c r="N1817"/>
  <c r="N1908"/>
  <c r="N1786"/>
  <c r="N1877"/>
  <c r="N849"/>
  <c r="N1968" s="1"/>
  <c r="N879"/>
  <c r="N1998" s="1"/>
  <c r="N1816"/>
  <c r="N1907"/>
  <c r="P1786"/>
  <c r="P1877"/>
  <c r="P849"/>
  <c r="P1968" s="1"/>
  <c r="P864"/>
  <c r="P1983" s="1"/>
  <c r="P1892"/>
  <c r="P1801"/>
  <c r="S831" i="221"/>
  <c r="S1768"/>
  <c r="S1859"/>
  <c r="S1904"/>
  <c r="S1813"/>
  <c r="S876"/>
  <c r="R1934"/>
  <c r="R906"/>
  <c r="R1843"/>
  <c r="R1828"/>
  <c r="R891"/>
  <c r="R1919"/>
  <c r="H1899" i="217"/>
  <c r="H871"/>
  <c r="H1808"/>
  <c r="H1823"/>
  <c r="H1914"/>
  <c r="H886"/>
  <c r="X2168"/>
  <c r="X166"/>
  <c r="T250" i="220" s="1"/>
  <c r="T251" s="1"/>
  <c r="T292" s="1"/>
  <c r="T311" s="1"/>
  <c r="X401" i="217"/>
  <c r="X260"/>
  <c r="X354"/>
  <c r="X213"/>
  <c r="X307"/>
  <c r="X448"/>
  <c r="T242" i="220"/>
  <c r="T244" s="1"/>
  <c r="W2168" i="217"/>
  <c r="W213"/>
  <c r="W448"/>
  <c r="W307"/>
  <c r="W260"/>
  <c r="W166"/>
  <c r="S250" i="220" s="1"/>
  <c r="S251" s="1"/>
  <c r="S292" s="1"/>
  <c r="S311" s="1"/>
  <c r="W401" i="217"/>
  <c r="W354"/>
  <c r="H1980"/>
  <c r="D258" i="220"/>
  <c r="J1769" i="221"/>
  <c r="J1860"/>
  <c r="J832"/>
  <c r="J1951" s="1"/>
  <c r="M1860"/>
  <c r="M1769"/>
  <c r="M832"/>
  <c r="M1951" s="1"/>
  <c r="Z1847" i="217"/>
  <c r="Z910"/>
  <c r="Z2029" s="1"/>
  <c r="Z1938"/>
  <c r="Z1832"/>
  <c r="Z895"/>
  <c r="Z2014" s="1"/>
  <c r="Z1923"/>
  <c r="R1847"/>
  <c r="R1938"/>
  <c r="R910"/>
  <c r="R2029" s="1"/>
  <c r="R1817"/>
  <c r="R880"/>
  <c r="R1999" s="1"/>
  <c r="R1908"/>
  <c r="S1878"/>
  <c r="S850"/>
  <c r="S1969" s="1"/>
  <c r="S1787"/>
  <c r="H1995" i="221"/>
  <c r="D260" i="223"/>
  <c r="I848" i="221"/>
  <c r="I1967" s="1"/>
  <c r="I1876"/>
  <c r="I1785"/>
  <c r="L833"/>
  <c r="L1952" s="1"/>
  <c r="L1861"/>
  <c r="L1770"/>
  <c r="P848" i="217"/>
  <c r="P1967" s="1"/>
  <c r="P1876"/>
  <c r="P1785"/>
  <c r="I1889" i="221"/>
  <c r="I1798"/>
  <c r="I861"/>
  <c r="J1874"/>
  <c r="J1783"/>
  <c r="J846"/>
  <c r="J1813"/>
  <c r="J1904"/>
  <c r="J876"/>
  <c r="Q2133" i="217"/>
  <c r="Q2056"/>
  <c r="H2118" i="221"/>
  <c r="H2041"/>
  <c r="AA841"/>
  <c r="AA1778"/>
  <c r="AA1869"/>
  <c r="O1846"/>
  <c r="O1937"/>
  <c r="O909"/>
  <c r="O2028" s="1"/>
  <c r="O879"/>
  <c r="O1998" s="1"/>
  <c r="O1907"/>
  <c r="O1816"/>
  <c r="N1937"/>
  <c r="N1846"/>
  <c r="N909"/>
  <c r="N2028" s="1"/>
  <c r="N1771"/>
  <c r="N1862"/>
  <c r="N834"/>
  <c r="N1953" s="1"/>
  <c r="Z1813" i="217"/>
  <c r="Z1904"/>
  <c r="Z876"/>
  <c r="Z1768"/>
  <c r="Z831"/>
  <c r="Z1859"/>
  <c r="Q290" i="220"/>
  <c r="Q309" s="1"/>
  <c r="Q245"/>
  <c r="Q291" s="1"/>
  <c r="Q310" s="1"/>
  <c r="U831" i="217"/>
  <c r="U1859"/>
  <c r="U1768"/>
  <c r="S862" i="221"/>
  <c r="S1981" s="1"/>
  <c r="S1890"/>
  <c r="S1799"/>
  <c r="W907"/>
  <c r="W2026" s="1"/>
  <c r="W1844"/>
  <c r="W1935"/>
  <c r="P1828" i="217"/>
  <c r="P1919"/>
  <c r="P891"/>
  <c r="P1904"/>
  <c r="P1813"/>
  <c r="P876"/>
  <c r="J880" i="221"/>
  <c r="J1999" s="1"/>
  <c r="J1908"/>
  <c r="J1817"/>
  <c r="J1832"/>
  <c r="J1923"/>
  <c r="J895"/>
  <c r="J2014" s="1"/>
  <c r="R832" i="217"/>
  <c r="R1951" s="1"/>
  <c r="R1769"/>
  <c r="R1860"/>
  <c r="R1802" i="221"/>
  <c r="R1893"/>
  <c r="R865"/>
  <c r="R1984" s="1"/>
  <c r="R895"/>
  <c r="R2014" s="1"/>
  <c r="R1832"/>
  <c r="R1923"/>
  <c r="Z1785"/>
  <c r="Z1876"/>
  <c r="Z848"/>
  <c r="Z1967" s="1"/>
  <c r="J1814" i="217"/>
  <c r="J1905"/>
  <c r="J877"/>
  <c r="J1996" s="1"/>
  <c r="J1799"/>
  <c r="J862"/>
  <c r="J1981" s="1"/>
  <c r="J1890"/>
  <c r="U1862" i="221"/>
  <c r="U834"/>
  <c r="U1953" s="1"/>
  <c r="U1771"/>
  <c r="U1846"/>
  <c r="U1937"/>
  <c r="U909"/>
  <c r="U2028" s="1"/>
  <c r="M835" i="217"/>
  <c r="M1954" s="1"/>
  <c r="M1863"/>
  <c r="M1772"/>
  <c r="M1802"/>
  <c r="M1893"/>
  <c r="M865"/>
  <c r="M1984" s="1"/>
  <c r="I1862"/>
  <c r="I834"/>
  <c r="I1953" s="1"/>
  <c r="I1771"/>
  <c r="I1922"/>
  <c r="I894"/>
  <c r="I2013" s="1"/>
  <c r="I1831"/>
  <c r="X1934" i="221"/>
  <c r="X1843"/>
  <c r="X906"/>
  <c r="T245" i="223"/>
  <c r="T291" s="1"/>
  <c r="T310" s="1"/>
  <c r="T290"/>
  <c r="T309" s="1"/>
  <c r="H1995" i="217"/>
  <c r="D260" i="220"/>
  <c r="K1769" i="221"/>
  <c r="K832"/>
  <c r="K1951" s="1"/>
  <c r="K1860"/>
  <c r="K1814"/>
  <c r="K1905"/>
  <c r="K877"/>
  <c r="K1996" s="1"/>
  <c r="X1847" i="217"/>
  <c r="X1938"/>
  <c r="X910"/>
  <c r="X2029" s="1"/>
  <c r="X1832"/>
  <c r="X895"/>
  <c r="X2014" s="1"/>
  <c r="X1923"/>
  <c r="O1936" i="221"/>
  <c r="O1845"/>
  <c r="O908"/>
  <c r="O2027" s="1"/>
  <c r="O1891"/>
  <c r="O1800"/>
  <c r="O863"/>
  <c r="O1982" s="1"/>
  <c r="Q2117" i="217"/>
  <c r="Q2040"/>
  <c r="I1770"/>
  <c r="I833"/>
  <c r="I1952" s="1"/>
  <c r="I1861"/>
  <c r="P1798" i="221"/>
  <c r="P1889"/>
  <c r="P861"/>
  <c r="P1859"/>
  <c r="P831"/>
  <c r="P1768"/>
  <c r="AA2043" i="217"/>
  <c r="AA2120"/>
  <c r="L1831" i="221"/>
  <c r="L894"/>
  <c r="L2013" s="1"/>
  <c r="L1922"/>
  <c r="T1768" i="217"/>
  <c r="T831"/>
  <c r="T1859"/>
  <c r="W1922"/>
  <c r="W894"/>
  <c r="W2013" s="1"/>
  <c r="W1831"/>
  <c r="Z879"/>
  <c r="Z1998" s="1"/>
  <c r="Z1816"/>
  <c r="Z1907"/>
  <c r="Q2133" i="221"/>
  <c r="Q2056"/>
  <c r="R1906" i="217"/>
  <c r="R878"/>
  <c r="R1997" s="1"/>
  <c r="R1815"/>
  <c r="V1770"/>
  <c r="V1861"/>
  <c r="V833"/>
  <c r="V1952" s="1"/>
  <c r="K1768"/>
  <c r="K1859"/>
  <c r="K831"/>
  <c r="K906"/>
  <c r="K1843"/>
  <c r="K1934"/>
  <c r="N1874"/>
  <c r="N1783"/>
  <c r="N846"/>
  <c r="N831"/>
  <c r="N1859"/>
  <c r="N1768"/>
  <c r="N1893" i="221"/>
  <c r="N865"/>
  <c r="N1984" s="1"/>
  <c r="N1802"/>
  <c r="O1938"/>
  <c r="O1847"/>
  <c r="O910"/>
  <c r="O2029" s="1"/>
  <c r="X1844" i="217"/>
  <c r="X1935"/>
  <c r="X907"/>
  <c r="X2026" s="1"/>
  <c r="X1829"/>
  <c r="X1920"/>
  <c r="X892"/>
  <c r="X2011" s="1"/>
  <c r="Z1860"/>
  <c r="Z1769"/>
  <c r="Z832"/>
  <c r="Z1951" s="1"/>
  <c r="Z892"/>
  <c r="Z2011" s="1"/>
  <c r="Z1920"/>
  <c r="Z1829"/>
  <c r="V1847" i="221"/>
  <c r="V1938"/>
  <c r="V910"/>
  <c r="V2029" s="1"/>
  <c r="V1787"/>
  <c r="V850"/>
  <c r="V1969" s="1"/>
  <c r="V1878"/>
  <c r="W1847"/>
  <c r="W1938"/>
  <c r="W910"/>
  <c r="W2029" s="1"/>
  <c r="W895"/>
  <c r="W2014" s="1"/>
  <c r="W1923"/>
  <c r="W1832"/>
  <c r="Y1770"/>
  <c r="Y833"/>
  <c r="Y1952" s="1"/>
  <c r="Y1861"/>
  <c r="Y1921"/>
  <c r="Y1830"/>
  <c r="Y893"/>
  <c r="Y2012" s="1"/>
  <c r="S1921"/>
  <c r="S1830"/>
  <c r="S893"/>
  <c r="S2012" s="1"/>
  <c r="S878"/>
  <c r="S1997" s="1"/>
  <c r="S1906"/>
  <c r="S1815"/>
  <c r="U893"/>
  <c r="U2012" s="1"/>
  <c r="U1921"/>
  <c r="U1830"/>
  <c r="U848"/>
  <c r="U1967" s="1"/>
  <c r="U1876"/>
  <c r="U1785"/>
  <c r="O1860" i="217"/>
  <c r="O832"/>
  <c r="O1951" s="1"/>
  <c r="O1769"/>
  <c r="O1814"/>
  <c r="O877"/>
  <c r="O1996" s="1"/>
  <c r="O1905"/>
  <c r="L832"/>
  <c r="L1951" s="1"/>
  <c r="L1860"/>
  <c r="L1769"/>
  <c r="L1905"/>
  <c r="L877"/>
  <c r="L1996" s="1"/>
  <c r="L1814"/>
  <c r="W1771" i="221"/>
  <c r="W1862"/>
  <c r="W834"/>
  <c r="W1953" s="1"/>
  <c r="T849"/>
  <c r="T1968" s="1"/>
  <c r="T1877"/>
  <c r="T1786"/>
  <c r="L1832" i="217"/>
  <c r="L895"/>
  <c r="L2014" s="1"/>
  <c r="L1923"/>
  <c r="P1878"/>
  <c r="P850"/>
  <c r="P1969" s="1"/>
  <c r="P1787"/>
  <c r="P1908"/>
  <c r="P880"/>
  <c r="P1999" s="1"/>
  <c r="P1817"/>
  <c r="O1816"/>
  <c r="O1907"/>
  <c r="O879"/>
  <c r="O1998" s="1"/>
  <c r="K1907"/>
  <c r="K879"/>
  <c r="K1998" s="1"/>
  <c r="K1816"/>
  <c r="V861" i="221"/>
  <c r="V1798"/>
  <c r="V1889"/>
  <c r="U1919"/>
  <c r="U891"/>
  <c r="U1828"/>
  <c r="AA2040"/>
  <c r="AA2117"/>
  <c r="I1935"/>
  <c r="I1844"/>
  <c r="I907"/>
  <c r="I2026" s="1"/>
  <c r="I877"/>
  <c r="I1996" s="1"/>
  <c r="I1905"/>
  <c r="I1814"/>
  <c r="P1860"/>
  <c r="P832"/>
  <c r="P1951" s="1"/>
  <c r="P1769"/>
  <c r="P1875"/>
  <c r="P847"/>
  <c r="P1966" s="1"/>
  <c r="P1784"/>
  <c r="Q1980" i="217"/>
  <c r="M258" i="220"/>
  <c r="Y1787" i="217"/>
  <c r="Y850"/>
  <c r="Y1969" s="1"/>
  <c r="Y1878"/>
  <c r="W1832"/>
  <c r="W895"/>
  <c r="W2014" s="1"/>
  <c r="W1923"/>
  <c r="J1800" i="221"/>
  <c r="J863"/>
  <c r="J1982" s="1"/>
  <c r="J1891"/>
  <c r="M1785"/>
  <c r="M1876"/>
  <c r="M848"/>
  <c r="M1967" s="1"/>
  <c r="M893"/>
  <c r="M2012" s="1"/>
  <c r="M1830"/>
  <c r="M1921"/>
  <c r="Q2132"/>
  <c r="Q2055"/>
  <c r="O1770" i="217"/>
  <c r="O1861"/>
  <c r="O833"/>
  <c r="O1952" s="1"/>
  <c r="J1815"/>
  <c r="J878"/>
  <c r="J1997" s="1"/>
  <c r="J1906"/>
  <c r="Q2116" i="221"/>
  <c r="Q2039"/>
  <c r="K1889"/>
  <c r="K1798"/>
  <c r="K861"/>
  <c r="K1828"/>
  <c r="K1919"/>
  <c r="K891"/>
  <c r="H2134"/>
  <c r="H2057"/>
  <c r="P834"/>
  <c r="P1953" s="1"/>
  <c r="P1771"/>
  <c r="P1862"/>
  <c r="P1786"/>
  <c r="P849"/>
  <c r="P1968" s="1"/>
  <c r="P1877"/>
  <c r="I1771"/>
  <c r="I834"/>
  <c r="I1953" s="1"/>
  <c r="I1862"/>
  <c r="I1877"/>
  <c r="I1786"/>
  <c r="I849"/>
  <c r="I1968" s="1"/>
  <c r="Y1904" i="217"/>
  <c r="Y1813"/>
  <c r="Y876"/>
  <c r="X1814" i="221"/>
  <c r="X1905"/>
  <c r="X877"/>
  <c r="X1996" s="1"/>
  <c r="AA2025"/>
  <c r="W264" i="223"/>
  <c r="Q2055" i="217"/>
  <c r="Q2132"/>
  <c r="X834"/>
  <c r="X1953" s="1"/>
  <c r="X1771"/>
  <c r="X1862"/>
  <c r="X1907"/>
  <c r="X879"/>
  <c r="X1998" s="1"/>
  <c r="X1816"/>
  <c r="W1815"/>
  <c r="W878"/>
  <c r="W1997" s="1"/>
  <c r="W1906"/>
  <c r="M831"/>
  <c r="M1768"/>
  <c r="M1859"/>
  <c r="M1783"/>
  <c r="M1874"/>
  <c r="M846"/>
  <c r="M1817" i="221"/>
  <c r="M1908"/>
  <c r="M880"/>
  <c r="M1999" s="1"/>
  <c r="M850"/>
  <c r="M1969" s="1"/>
  <c r="M1878"/>
  <c r="M1787"/>
  <c r="S1875" i="217"/>
  <c r="S1784"/>
  <c r="S847"/>
  <c r="S1966" s="1"/>
  <c r="W1844"/>
  <c r="W907"/>
  <c r="W2026" s="1"/>
  <c r="W1935"/>
  <c r="Y1802" i="221"/>
  <c r="Y1893"/>
  <c r="Y865"/>
  <c r="Y1984" s="1"/>
  <c r="Y895"/>
  <c r="Y2014" s="1"/>
  <c r="Y1923"/>
  <c r="Y1832"/>
  <c r="T1785"/>
  <c r="T1876"/>
  <c r="T848"/>
  <c r="T1967" s="1"/>
  <c r="P1860" i="217"/>
  <c r="P1769"/>
  <c r="P832"/>
  <c r="P1951" s="1"/>
  <c r="V1937" i="221"/>
  <c r="V1846"/>
  <c r="V909"/>
  <c r="V2028" s="1"/>
  <c r="J1908" i="217"/>
  <c r="J1817"/>
  <c r="J880"/>
  <c r="J1999" s="1"/>
  <c r="J1787"/>
  <c r="J1878"/>
  <c r="J850"/>
  <c r="J1969" s="1"/>
  <c r="J1831"/>
  <c r="J1922"/>
  <c r="J894"/>
  <c r="J2013" s="1"/>
  <c r="J1877"/>
  <c r="J1786"/>
  <c r="J849"/>
  <c r="J1968" s="1"/>
  <c r="Y1859" i="221"/>
  <c r="Y1768"/>
  <c r="Y831"/>
  <c r="Y1889"/>
  <c r="Y1798"/>
  <c r="Y861"/>
  <c r="O166" i="217"/>
  <c r="K250" i="220" s="1"/>
  <c r="K251" s="1"/>
  <c r="K292" s="1"/>
  <c r="K311" s="1"/>
  <c r="O260" i="217"/>
  <c r="O448"/>
  <c r="O354"/>
  <c r="O2168"/>
  <c r="O401"/>
  <c r="O213"/>
  <c r="O307"/>
  <c r="I2168"/>
  <c r="I166"/>
  <c r="E250" i="220" s="1"/>
  <c r="E251" s="1"/>
  <c r="E292" s="1"/>
  <c r="E311" s="1"/>
  <c r="I260" i="217"/>
  <c r="I307"/>
  <c r="I354"/>
  <c r="I448"/>
  <c r="I213"/>
  <c r="I401"/>
  <c r="E242" i="220"/>
  <c r="N1905" i="221"/>
  <c r="N877"/>
  <c r="N1996" s="1"/>
  <c r="N1814"/>
  <c r="U1893" i="217"/>
  <c r="U1802"/>
  <c r="U865"/>
  <c r="U1984" s="1"/>
  <c r="U1938"/>
  <c r="U1847"/>
  <c r="U910"/>
  <c r="U2029" s="1"/>
  <c r="H1980" i="221"/>
  <c r="D258" i="223"/>
  <c r="P1891" i="221"/>
  <c r="P863"/>
  <c r="P1982" s="1"/>
  <c r="P1800"/>
  <c r="L833" i="217"/>
  <c r="L1952" s="1"/>
  <c r="L1770"/>
  <c r="L1861"/>
  <c r="M1843" i="221"/>
  <c r="M1934"/>
  <c r="M906"/>
  <c r="M1889"/>
  <c r="M1798"/>
  <c r="M861"/>
  <c r="H2040" i="217"/>
  <c r="H2117"/>
  <c r="X2168" i="221"/>
  <c r="X260"/>
  <c r="X354"/>
  <c r="X213"/>
  <c r="X166"/>
  <c r="T250" i="223" s="1"/>
  <c r="T251" s="1"/>
  <c r="T292" s="1"/>
  <c r="T311" s="1"/>
  <c r="X307" i="221"/>
  <c r="X401"/>
  <c r="X448"/>
  <c r="T2168"/>
  <c r="T401"/>
  <c r="T354"/>
  <c r="T213"/>
  <c r="T307"/>
  <c r="T448"/>
  <c r="T166"/>
  <c r="P250" i="223" s="1"/>
  <c r="P251" s="1"/>
  <c r="P292" s="1"/>
  <c r="P311" s="1"/>
  <c r="T260" i="221"/>
  <c r="M1862"/>
  <c r="M1771"/>
  <c r="M834"/>
  <c r="M1953" s="1"/>
  <c r="R1828" i="217"/>
  <c r="R1919"/>
  <c r="R891"/>
  <c r="R1889"/>
  <c r="R1798"/>
  <c r="R861"/>
  <c r="AA2148" i="221"/>
  <c r="AA2145" i="217"/>
  <c r="Q2070" i="221"/>
  <c r="AA2071"/>
  <c r="AA2070" i="217"/>
  <c r="H2147" i="221"/>
  <c r="Q2068"/>
  <c r="Q2071"/>
  <c r="N1922" i="217"/>
  <c r="N1831"/>
  <c r="N894"/>
  <c r="N2013" s="1"/>
  <c r="P1831"/>
  <c r="P1922"/>
  <c r="P894"/>
  <c r="P2013" s="1"/>
  <c r="P1907"/>
  <c r="P1816"/>
  <c r="P879"/>
  <c r="P1998" s="1"/>
  <c r="S1828" i="221"/>
  <c r="S891"/>
  <c r="S1919"/>
  <c r="S1783"/>
  <c r="S846"/>
  <c r="S1874"/>
  <c r="R1783"/>
  <c r="R1874"/>
  <c r="R846"/>
  <c r="H1838" i="217"/>
  <c r="H1929"/>
  <c r="H901"/>
  <c r="H1944"/>
  <c r="H1853"/>
  <c r="H916"/>
  <c r="S166"/>
  <c r="O250" i="220" s="1"/>
  <c r="O251" s="1"/>
  <c r="O292" s="1"/>
  <c r="O311" s="1"/>
  <c r="S307" i="217"/>
  <c r="S354"/>
  <c r="S213"/>
  <c r="S260"/>
  <c r="S2168"/>
  <c r="S448"/>
  <c r="S401"/>
  <c r="U354"/>
  <c r="U448"/>
  <c r="U401"/>
  <c r="U260"/>
  <c r="U307"/>
  <c r="U166"/>
  <c r="Q250" i="220" s="1"/>
  <c r="Q251" s="1"/>
  <c r="Q292" s="1"/>
  <c r="Q311" s="1"/>
  <c r="U2168" i="217"/>
  <c r="U213"/>
  <c r="V2168"/>
  <c r="V401"/>
  <c r="V166"/>
  <c r="R250" i="220" s="1"/>
  <c r="R251" s="1"/>
  <c r="R292" s="1"/>
  <c r="R311" s="1"/>
  <c r="V213" i="217"/>
  <c r="V260"/>
  <c r="V354"/>
  <c r="V307"/>
  <c r="V448"/>
  <c r="H1965"/>
  <c r="D256" i="220"/>
  <c r="J1829" i="221"/>
  <c r="J1920"/>
  <c r="J892"/>
  <c r="J2011" s="1"/>
  <c r="M1935"/>
  <c r="M907"/>
  <c r="M2026" s="1"/>
  <c r="M1844"/>
  <c r="AA2055" i="217"/>
  <c r="AA2132"/>
  <c r="M254" i="220"/>
  <c r="Q1950" i="217"/>
  <c r="Z1802"/>
  <c r="Z1893"/>
  <c r="Z865"/>
  <c r="Z1984" s="1"/>
  <c r="R895"/>
  <c r="R2014" s="1"/>
  <c r="R1923"/>
  <c r="R1832"/>
  <c r="S1847"/>
  <c r="S1938"/>
  <c r="S910"/>
  <c r="S2029" s="1"/>
  <c r="D256" i="223"/>
  <c r="H1965" i="221"/>
  <c r="I1921"/>
  <c r="I1830"/>
  <c r="I893"/>
  <c r="I2012" s="1"/>
  <c r="I863"/>
  <c r="I1982" s="1"/>
  <c r="I1891"/>
  <c r="I1800"/>
  <c r="L1936"/>
  <c r="L908"/>
  <c r="L2027" s="1"/>
  <c r="L1845"/>
  <c r="P1906" i="217"/>
  <c r="P1815"/>
  <c r="P878"/>
  <c r="P1997" s="1"/>
  <c r="M1845"/>
  <c r="M1936"/>
  <c r="M908"/>
  <c r="M2027" s="1"/>
  <c r="M1921"/>
  <c r="M1830"/>
  <c r="M893"/>
  <c r="M2012" s="1"/>
  <c r="Q1980" i="221"/>
  <c r="M258" i="223"/>
  <c r="AA2132" i="221"/>
  <c r="AA2055"/>
  <c r="I1843"/>
  <c r="I1934"/>
  <c r="I906"/>
  <c r="I1783"/>
  <c r="I1874"/>
  <c r="I846"/>
  <c r="J831"/>
  <c r="J1768"/>
  <c r="J1859"/>
  <c r="J1828"/>
  <c r="J1919"/>
  <c r="J891"/>
  <c r="Q1853"/>
  <c r="Q1944"/>
  <c r="Q916"/>
  <c r="Q1823"/>
  <c r="Q1914"/>
  <c r="Q886"/>
  <c r="H2132"/>
  <c r="H2055"/>
  <c r="AA1823"/>
  <c r="AA1914"/>
  <c r="AA886"/>
  <c r="O1786"/>
  <c r="O849"/>
  <c r="O1968" s="1"/>
  <c r="O1877"/>
  <c r="N864"/>
  <c r="N1983" s="1"/>
  <c r="N1801"/>
  <c r="N1892"/>
  <c r="Z1843" i="217"/>
  <c r="Z1934"/>
  <c r="Z906"/>
  <c r="U1919"/>
  <c r="U1828"/>
  <c r="U891"/>
  <c r="S1935" i="221"/>
  <c r="S1844"/>
  <c r="S907"/>
  <c r="S2026" s="1"/>
  <c r="S1920"/>
  <c r="S892"/>
  <c r="S2011" s="1"/>
  <c r="S1829"/>
  <c r="W1769"/>
  <c r="W1860"/>
  <c r="W832"/>
  <c r="W1951" s="1"/>
  <c r="W877"/>
  <c r="W1996" s="1"/>
  <c r="W1814"/>
  <c r="W1905"/>
  <c r="L290" i="220"/>
  <c r="L309" s="1"/>
  <c r="L245"/>
  <c r="L291" s="1"/>
  <c r="L310" s="1"/>
  <c r="P1783" i="217"/>
  <c r="P1874"/>
  <c r="P846"/>
  <c r="J1772" i="221"/>
  <c r="J835"/>
  <c r="J1954" s="1"/>
  <c r="J1863"/>
  <c r="J1802"/>
  <c r="J1893"/>
  <c r="J865"/>
  <c r="J1984" s="1"/>
  <c r="R1829" i="217"/>
  <c r="R1920"/>
  <c r="R892"/>
  <c r="R2011" s="1"/>
  <c r="R1817" i="221"/>
  <c r="R1908"/>
  <c r="R880"/>
  <c r="R1999" s="1"/>
  <c r="R850"/>
  <c r="R1969" s="1"/>
  <c r="R1787"/>
  <c r="R1878"/>
  <c r="Z1815"/>
  <c r="Z1906"/>
  <c r="Z878"/>
  <c r="Z1997" s="1"/>
  <c r="AA2119" i="217"/>
  <c r="AA2042"/>
  <c r="J1875"/>
  <c r="J1784"/>
  <c r="J847"/>
  <c r="J1966" s="1"/>
  <c r="U1801" i="221"/>
  <c r="U1892"/>
  <c r="U864"/>
  <c r="U1983" s="1"/>
  <c r="M1938" i="217"/>
  <c r="M910"/>
  <c r="M2029" s="1"/>
  <c r="M1847"/>
  <c r="M1923"/>
  <c r="M1832"/>
  <c r="M895"/>
  <c r="M2014" s="1"/>
  <c r="I1846"/>
  <c r="I1937"/>
  <c r="I909"/>
  <c r="I2028" s="1"/>
  <c r="I1877"/>
  <c r="I849"/>
  <c r="I1968" s="1"/>
  <c r="I1786"/>
  <c r="X1813" i="221"/>
  <c r="X876"/>
  <c r="X1904"/>
  <c r="X1859"/>
  <c r="X1768"/>
  <c r="X831"/>
  <c r="K1935"/>
  <c r="K1844"/>
  <c r="K907"/>
  <c r="K2026" s="1"/>
  <c r="K1784"/>
  <c r="K1875"/>
  <c r="K847"/>
  <c r="K1966" s="1"/>
  <c r="X1802" i="217"/>
  <c r="X1893"/>
  <c r="X865"/>
  <c r="X1984" s="1"/>
  <c r="O1906" i="221"/>
  <c r="O1815"/>
  <c r="O878"/>
  <c r="O1997" s="1"/>
  <c r="I848" i="217"/>
  <c r="I1967" s="1"/>
  <c r="I1785"/>
  <c r="I1876"/>
  <c r="I1891"/>
  <c r="I863"/>
  <c r="I1982" s="1"/>
  <c r="I1800"/>
  <c r="M264" i="223"/>
  <c r="Q2025" i="221"/>
  <c r="Q2043" i="217"/>
  <c r="Q2120"/>
  <c r="P1813" i="221"/>
  <c r="P1904"/>
  <c r="P876"/>
  <c r="AA2057" i="217"/>
  <c r="AA2134"/>
  <c r="L879" i="221"/>
  <c r="L1998" s="1"/>
  <c r="L1816"/>
  <c r="L1907"/>
  <c r="U1860"/>
  <c r="U1769"/>
  <c r="U832"/>
  <c r="U1951" s="1"/>
  <c r="U1784"/>
  <c r="U1875"/>
  <c r="U847"/>
  <c r="U1966" s="1"/>
  <c r="S1816" i="217"/>
  <c r="S879"/>
  <c r="S1998" s="1"/>
  <c r="S1907"/>
  <c r="T833"/>
  <c r="T1952" s="1"/>
  <c r="T1861"/>
  <c r="T1770"/>
  <c r="T863"/>
  <c r="T1982" s="1"/>
  <c r="T1800"/>
  <c r="T1891"/>
  <c r="L1843"/>
  <c r="L906"/>
  <c r="L1934"/>
  <c r="L1874"/>
  <c r="L1783"/>
  <c r="L846"/>
  <c r="K1938" i="221"/>
  <c r="K1847"/>
  <c r="K910"/>
  <c r="K2029" s="1"/>
  <c r="K1863"/>
  <c r="K1772"/>
  <c r="K835"/>
  <c r="K1954" s="1"/>
  <c r="V1860" i="217"/>
  <c r="V1769"/>
  <c r="V832"/>
  <c r="V1951" s="1"/>
  <c r="U1772" i="221"/>
  <c r="U1863"/>
  <c r="U835"/>
  <c r="U1954" s="1"/>
  <c r="U1893"/>
  <c r="U1802"/>
  <c r="U865"/>
  <c r="U1984" s="1"/>
  <c r="X1815"/>
  <c r="X878"/>
  <c r="X1997" s="1"/>
  <c r="X1906"/>
  <c r="X1801"/>
  <c r="X1892"/>
  <c r="X864"/>
  <c r="X1983" s="1"/>
  <c r="O1847" i="217"/>
  <c r="O1938"/>
  <c r="O910"/>
  <c r="O2029" s="1"/>
  <c r="O1832"/>
  <c r="O895"/>
  <c r="O2014" s="1"/>
  <c r="O1923"/>
  <c r="M879"/>
  <c r="M1998" s="1"/>
  <c r="M1816"/>
  <c r="M1907"/>
  <c r="Z1783" i="221"/>
  <c r="Z846"/>
  <c r="Z1874"/>
  <c r="S290" i="223"/>
  <c r="S309" s="1"/>
  <c r="S245"/>
  <c r="S291" s="1"/>
  <c r="S310" s="1"/>
  <c r="W1874" i="221"/>
  <c r="W846"/>
  <c r="W1783"/>
  <c r="Q1884" i="217"/>
  <c r="Q1793"/>
  <c r="Q856"/>
  <c r="H1950"/>
  <c r="D254" i="220"/>
  <c r="AA2043" i="221"/>
  <c r="AA2120"/>
  <c r="L847"/>
  <c r="L1966" s="1"/>
  <c r="L1784"/>
  <c r="L1875"/>
  <c r="L1844"/>
  <c r="L1935"/>
  <c r="L907"/>
  <c r="L2026" s="1"/>
  <c r="M264" i="220"/>
  <c r="Q2025" i="217"/>
  <c r="V835"/>
  <c r="V1954" s="1"/>
  <c r="V1772"/>
  <c r="V1863"/>
  <c r="K1830" i="221"/>
  <c r="K1921"/>
  <c r="K893"/>
  <c r="K2012" s="1"/>
  <c r="K1785"/>
  <c r="K848"/>
  <c r="K1967" s="1"/>
  <c r="K1876"/>
  <c r="AA1944" i="217"/>
  <c r="AA1853"/>
  <c r="AA916"/>
  <c r="N1936"/>
  <c r="N908"/>
  <c r="N2027" s="1"/>
  <c r="N1845"/>
  <c r="N1934" i="221"/>
  <c r="N906"/>
  <c r="N1843"/>
  <c r="N1798"/>
  <c r="N1889"/>
  <c r="N861"/>
  <c r="K1786"/>
  <c r="K849"/>
  <c r="K1968" s="1"/>
  <c r="K1877"/>
  <c r="X1843" i="217"/>
  <c r="X1934"/>
  <c r="X906"/>
  <c r="Y1935" i="221"/>
  <c r="Y907"/>
  <c r="Y2026" s="1"/>
  <c r="Y1844"/>
  <c r="AA1980"/>
  <c r="W258" i="223"/>
  <c r="W1771" i="217"/>
  <c r="W834"/>
  <c r="W1953" s="1"/>
  <c r="W1862"/>
  <c r="Z1846"/>
  <c r="Z1937"/>
  <c r="Z909"/>
  <c r="Z2028" s="1"/>
  <c r="Q2119" i="221"/>
  <c r="Q2042"/>
  <c r="R1921" i="217"/>
  <c r="R893"/>
  <c r="R2012" s="1"/>
  <c r="R1830"/>
  <c r="R863"/>
  <c r="R1982" s="1"/>
  <c r="R1800"/>
  <c r="R1891"/>
  <c r="V1876"/>
  <c r="V848"/>
  <c r="V1967" s="1"/>
  <c r="V1785"/>
  <c r="V1891"/>
  <c r="V1800"/>
  <c r="V863"/>
  <c r="V1982" s="1"/>
  <c r="K1783"/>
  <c r="K1874"/>
  <c r="K846"/>
  <c r="K1889"/>
  <c r="K861"/>
  <c r="K1798"/>
  <c r="J290" i="220"/>
  <c r="J309" s="1"/>
  <c r="J245"/>
  <c r="J291" s="1"/>
  <c r="J310" s="1"/>
  <c r="N850" i="221"/>
  <c r="N1969" s="1"/>
  <c r="N1878"/>
  <c r="N1787"/>
  <c r="O1832"/>
  <c r="O1923"/>
  <c r="O895"/>
  <c r="O2014" s="1"/>
  <c r="X1875" i="217"/>
  <c r="X1784"/>
  <c r="X847"/>
  <c r="X1966" s="1"/>
  <c r="Z1890"/>
  <c r="Z862"/>
  <c r="Z1981" s="1"/>
  <c r="Z1799"/>
  <c r="V1893" i="221"/>
  <c r="V865"/>
  <c r="V1984" s="1"/>
  <c r="V1802"/>
  <c r="W1863"/>
  <c r="W835"/>
  <c r="W1954" s="1"/>
  <c r="W1772"/>
  <c r="Y1876"/>
  <c r="Y1785"/>
  <c r="Y848"/>
  <c r="Y1967" s="1"/>
  <c r="Y1891"/>
  <c r="Y1800"/>
  <c r="Y863"/>
  <c r="Y1982" s="1"/>
  <c r="S848"/>
  <c r="S1967" s="1"/>
  <c r="S1876"/>
  <c r="S1785"/>
  <c r="U1845"/>
  <c r="U1936"/>
  <c r="U908"/>
  <c r="U2027" s="1"/>
  <c r="O1844" i="217"/>
  <c r="O907"/>
  <c r="O2026" s="1"/>
  <c r="O1935"/>
  <c r="O1784"/>
  <c r="O1875"/>
  <c r="O847"/>
  <c r="O1966" s="1"/>
  <c r="L1844"/>
  <c r="L1935"/>
  <c r="L907"/>
  <c r="L2026" s="1"/>
  <c r="W1831" i="221"/>
  <c r="W1922"/>
  <c r="W894"/>
  <c r="W2013" s="1"/>
  <c r="T1862"/>
  <c r="T1771"/>
  <c r="T834"/>
  <c r="T1953" s="1"/>
  <c r="T879"/>
  <c r="T1998" s="1"/>
  <c r="T1816"/>
  <c r="T1907"/>
  <c r="L1772" i="217"/>
  <c r="L1863"/>
  <c r="L835"/>
  <c r="L1954" s="1"/>
  <c r="P1772"/>
  <c r="P835"/>
  <c r="P1954" s="1"/>
  <c r="P1863"/>
  <c r="O1786"/>
  <c r="O1877"/>
  <c r="O849"/>
  <c r="O1968" s="1"/>
  <c r="K1771"/>
  <c r="K1862"/>
  <c r="K834"/>
  <c r="K1953" s="1"/>
  <c r="V1904" i="221"/>
  <c r="V1813"/>
  <c r="V876"/>
  <c r="U1843"/>
  <c r="U906"/>
  <c r="U1934"/>
  <c r="Q290" i="223"/>
  <c r="Q309" s="1"/>
  <c r="Q245"/>
  <c r="Q291" s="1"/>
  <c r="Q310" s="1"/>
  <c r="I1875" i="221"/>
  <c r="I1784"/>
  <c r="I847"/>
  <c r="I1966" s="1"/>
  <c r="P1890"/>
  <c r="P1799"/>
  <c r="P862"/>
  <c r="P1981" s="1"/>
  <c r="H2133"/>
  <c r="H2056"/>
  <c r="Y880" i="217"/>
  <c r="Y1999" s="1"/>
  <c r="Y1908"/>
  <c r="Y1817"/>
  <c r="W1893"/>
  <c r="W1802"/>
  <c r="W865"/>
  <c r="W1984" s="1"/>
  <c r="AA1965"/>
  <c r="W256" i="220"/>
  <c r="J1770" i="221"/>
  <c r="J833"/>
  <c r="J1952" s="1"/>
  <c r="J1861"/>
  <c r="J1815"/>
  <c r="J1906"/>
  <c r="J878"/>
  <c r="J1997" s="1"/>
  <c r="M1770"/>
  <c r="M833"/>
  <c r="M1952" s="1"/>
  <c r="M1861"/>
  <c r="O1936" i="217"/>
  <c r="O908"/>
  <c r="O2027" s="1"/>
  <c r="O1845"/>
  <c r="O1891"/>
  <c r="O863"/>
  <c r="O1982" s="1"/>
  <c r="O1800"/>
  <c r="J1861"/>
  <c r="J1770"/>
  <c r="J833"/>
  <c r="J1952" s="1"/>
  <c r="J1891"/>
  <c r="J863"/>
  <c r="J1982" s="1"/>
  <c r="J1800"/>
  <c r="Q2130" i="221"/>
  <c r="Q2053"/>
  <c r="O1934"/>
  <c r="O1843"/>
  <c r="O906"/>
  <c r="O1798"/>
  <c r="O1889"/>
  <c r="O861"/>
  <c r="K1783"/>
  <c r="K1874"/>
  <c r="K846"/>
  <c r="K1934"/>
  <c r="K906"/>
  <c r="K1843"/>
  <c r="P1846"/>
  <c r="P1937"/>
  <c r="P909"/>
  <c r="P2028" s="1"/>
  <c r="I1922"/>
  <c r="I1831"/>
  <c r="I894"/>
  <c r="I2013" s="1"/>
  <c r="I1892"/>
  <c r="I1801"/>
  <c r="I864"/>
  <c r="I1983" s="1"/>
  <c r="S1813" i="217"/>
  <c r="S1904"/>
  <c r="S876"/>
  <c r="W1813"/>
  <c r="W876"/>
  <c r="W1904"/>
  <c r="V1829" i="221"/>
  <c r="V1920"/>
  <c r="V892"/>
  <c r="V2011" s="1"/>
  <c r="V1890"/>
  <c r="V862"/>
  <c r="V1981" s="1"/>
  <c r="V1799"/>
  <c r="T1905"/>
  <c r="T877"/>
  <c r="T1996" s="1"/>
  <c r="T1814"/>
  <c r="R1769"/>
  <c r="R832"/>
  <c r="R1951" s="1"/>
  <c r="R1860"/>
  <c r="AA2116"/>
  <c r="AA2039"/>
  <c r="V1937" i="217"/>
  <c r="V909"/>
  <c r="V2028" s="1"/>
  <c r="V1846"/>
  <c r="V1892"/>
  <c r="V864"/>
  <c r="V1983" s="1"/>
  <c r="V1801"/>
  <c r="U1937"/>
  <c r="U1846"/>
  <c r="U909"/>
  <c r="U2028" s="1"/>
  <c r="U894"/>
  <c r="U2013" s="1"/>
  <c r="U1922"/>
  <c r="U1831"/>
  <c r="R1846"/>
  <c r="R1937"/>
  <c r="R909"/>
  <c r="R2028" s="1"/>
  <c r="R1892"/>
  <c r="R1801"/>
  <c r="R864"/>
  <c r="R1983" s="1"/>
  <c r="H2040" i="221"/>
  <c r="H2117"/>
  <c r="Q2120"/>
  <c r="Q2043"/>
  <c r="X878" i="217"/>
  <c r="X1997" s="1"/>
  <c r="X1906"/>
  <c r="X1815"/>
  <c r="U1921"/>
  <c r="U1830"/>
  <c r="U893"/>
  <c r="U2012" s="1"/>
  <c r="U1815"/>
  <c r="U878"/>
  <c r="U1997" s="1"/>
  <c r="U1906"/>
  <c r="I1859"/>
  <c r="I831"/>
  <c r="I1768"/>
  <c r="I1889"/>
  <c r="I1798"/>
  <c r="I861"/>
  <c r="I1772" i="221"/>
  <c r="I835"/>
  <c r="I1954" s="1"/>
  <c r="I1863"/>
  <c r="I895"/>
  <c r="I2014" s="1"/>
  <c r="I1832"/>
  <c r="I1923"/>
  <c r="U1844" i="217"/>
  <c r="U1935"/>
  <c r="U907"/>
  <c r="U2026" s="1"/>
  <c r="Z1787" i="221"/>
  <c r="Z1878"/>
  <c r="Z850"/>
  <c r="Z1969" s="1"/>
  <c r="Z1893"/>
  <c r="Z865"/>
  <c r="Z1984" s="1"/>
  <c r="Z1802"/>
  <c r="S1802"/>
  <c r="S865"/>
  <c r="S1984" s="1"/>
  <c r="S1893"/>
  <c r="S1878"/>
  <c r="S1787"/>
  <c r="S850"/>
  <c r="S1969" s="1"/>
  <c r="V1906"/>
  <c r="V1815"/>
  <c r="V878"/>
  <c r="V1997" s="1"/>
  <c r="K1860" i="217"/>
  <c r="K1769"/>
  <c r="K832"/>
  <c r="K1951" s="1"/>
  <c r="K1829"/>
  <c r="K1920"/>
  <c r="K892"/>
  <c r="K2011" s="1"/>
  <c r="H2041"/>
  <c r="H2118"/>
  <c r="Y1846" i="221"/>
  <c r="Y1937"/>
  <c r="Y909"/>
  <c r="Y2028" s="1"/>
  <c r="K865" i="217"/>
  <c r="K1984" s="1"/>
  <c r="K1802"/>
  <c r="K1893"/>
  <c r="L1846"/>
  <c r="L1937"/>
  <c r="L909"/>
  <c r="L2028" s="1"/>
  <c r="T1843" i="221"/>
  <c r="T906"/>
  <c r="T1934"/>
  <c r="O1935"/>
  <c r="O1844"/>
  <c r="O907"/>
  <c r="O2026" s="1"/>
  <c r="O1784"/>
  <c r="O1875"/>
  <c r="O847"/>
  <c r="O1966" s="1"/>
  <c r="T1878" i="217"/>
  <c r="T850"/>
  <c r="T1969" s="1"/>
  <c r="T1787"/>
  <c r="H2130" i="221"/>
  <c r="H2053"/>
  <c r="AA1950" i="217"/>
  <c r="W254" i="220"/>
  <c r="N1830" i="221"/>
  <c r="N893"/>
  <c r="N2012" s="1"/>
  <c r="N1921"/>
  <c r="N1785"/>
  <c r="N848"/>
  <c r="N1967" s="1"/>
  <c r="N1876"/>
  <c r="K1770" i="217"/>
  <c r="K1861"/>
  <c r="K833"/>
  <c r="K1952" s="1"/>
  <c r="M262" i="223"/>
  <c r="Q2010" i="221"/>
  <c r="L1768"/>
  <c r="L1859"/>
  <c r="L831"/>
  <c r="L1783"/>
  <c r="L1874"/>
  <c r="L846"/>
  <c r="J1922"/>
  <c r="J894"/>
  <c r="J2013" s="1"/>
  <c r="J1831"/>
  <c r="V1904" i="217"/>
  <c r="V1813"/>
  <c r="V876"/>
  <c r="V1859"/>
  <c r="V1768"/>
  <c r="V831"/>
  <c r="Y1889"/>
  <c r="Y1798"/>
  <c r="Y861"/>
  <c r="X1844" i="221"/>
  <c r="X1935"/>
  <c r="X907"/>
  <c r="X2026" s="1"/>
  <c r="X847"/>
  <c r="X1966" s="1"/>
  <c r="X1784"/>
  <c r="X1875"/>
  <c r="X1937" i="217"/>
  <c r="X909"/>
  <c r="X2028" s="1"/>
  <c r="X1846"/>
  <c r="X1922"/>
  <c r="X1831"/>
  <c r="X894"/>
  <c r="X2013" s="1"/>
  <c r="W1830"/>
  <c r="W893"/>
  <c r="W2012" s="1"/>
  <c r="W1921"/>
  <c r="W1800"/>
  <c r="W863"/>
  <c r="W1982" s="1"/>
  <c r="W1891"/>
  <c r="H2042"/>
  <c r="H2119"/>
  <c r="M1889"/>
  <c r="M1798"/>
  <c r="M861"/>
  <c r="M1938" i="221"/>
  <c r="M1847"/>
  <c r="M910"/>
  <c r="M2029" s="1"/>
  <c r="M895"/>
  <c r="M2014" s="1"/>
  <c r="M1832"/>
  <c r="M1923"/>
  <c r="S1860" i="217"/>
  <c r="S1769"/>
  <c r="S832"/>
  <c r="S1951" s="1"/>
  <c r="W832"/>
  <c r="W1951" s="1"/>
  <c r="W1769"/>
  <c r="W1860"/>
  <c r="W1890"/>
  <c r="W862"/>
  <c r="W1981" s="1"/>
  <c r="W1799"/>
  <c r="Y1787" i="221"/>
  <c r="Y1878"/>
  <c r="Y850"/>
  <c r="Y1969" s="1"/>
  <c r="T1800"/>
  <c r="T1891"/>
  <c r="T863"/>
  <c r="T1982" s="1"/>
  <c r="P862" i="217"/>
  <c r="P1981" s="1"/>
  <c r="P1799"/>
  <c r="P1890"/>
  <c r="P877"/>
  <c r="P1996" s="1"/>
  <c r="P1905"/>
  <c r="P1814"/>
  <c r="V1771" i="221"/>
  <c r="V1862"/>
  <c r="V834"/>
  <c r="V1953" s="1"/>
  <c r="V1816"/>
  <c r="V1907"/>
  <c r="V879"/>
  <c r="V1998" s="1"/>
  <c r="J1847" i="217"/>
  <c r="J1938"/>
  <c r="J910"/>
  <c r="J2029" s="1"/>
  <c r="J1802"/>
  <c r="J1893"/>
  <c r="J865"/>
  <c r="J1984" s="1"/>
  <c r="J1937"/>
  <c r="J1846"/>
  <c r="J909"/>
  <c r="J2028" s="1"/>
  <c r="J1892"/>
  <c r="J864"/>
  <c r="J1983" s="1"/>
  <c r="J1801"/>
  <c r="Y1813" i="221"/>
  <c r="Y1904"/>
  <c r="Y876"/>
  <c r="K166" i="217"/>
  <c r="G250" i="220" s="1"/>
  <c r="G251" s="1"/>
  <c r="G292" s="1"/>
  <c r="G311" s="1"/>
  <c r="K2168" i="217"/>
  <c r="K307"/>
  <c r="K448"/>
  <c r="K260"/>
  <c r="K354"/>
  <c r="K213"/>
  <c r="K401"/>
  <c r="P2168"/>
  <c r="P307"/>
  <c r="P354"/>
  <c r="P166"/>
  <c r="L250" i="220" s="1"/>
  <c r="L251" s="1"/>
  <c r="L292" s="1"/>
  <c r="L311" s="1"/>
  <c r="P401" i="217"/>
  <c r="P448"/>
  <c r="P213"/>
  <c r="P260"/>
  <c r="D245" i="220"/>
  <c r="D290"/>
  <c r="X244"/>
  <c r="D19" s="1"/>
  <c r="N1784" i="221"/>
  <c r="N1875"/>
  <c r="N847"/>
  <c r="N1966" s="1"/>
  <c r="N1920"/>
  <c r="N892"/>
  <c r="N2011" s="1"/>
  <c r="N1829"/>
  <c r="U1878" i="217"/>
  <c r="U1787"/>
  <c r="U850"/>
  <c r="U1969" s="1"/>
  <c r="P833" i="221"/>
  <c r="P1952" s="1"/>
  <c r="P1861"/>
  <c r="P1770"/>
  <c r="L1891" i="217"/>
  <c r="L1800"/>
  <c r="L863"/>
  <c r="L1982" s="1"/>
  <c r="L1830"/>
  <c r="L1921"/>
  <c r="L893"/>
  <c r="L2012" s="1"/>
  <c r="Q1965" i="221"/>
  <c r="M256" i="223"/>
  <c r="M831" i="221"/>
  <c r="M1768"/>
  <c r="M1859"/>
  <c r="M1783"/>
  <c r="M1874"/>
  <c r="M846"/>
  <c r="S2168"/>
  <c r="S354"/>
  <c r="S307"/>
  <c r="S401"/>
  <c r="S260"/>
  <c r="S213"/>
  <c r="S166"/>
  <c r="O250" i="223" s="1"/>
  <c r="O251" s="1"/>
  <c r="O292" s="1"/>
  <c r="O311" s="1"/>
  <c r="S448" i="221"/>
  <c r="W2168"/>
  <c r="W307"/>
  <c r="W401"/>
  <c r="W260"/>
  <c r="W166"/>
  <c r="S250" i="223" s="1"/>
  <c r="S251" s="1"/>
  <c r="S292" s="1"/>
  <c r="S311" s="1"/>
  <c r="W354" i="221"/>
  <c r="W448"/>
  <c r="W213"/>
  <c r="M1937"/>
  <c r="M909"/>
  <c r="M2028" s="1"/>
  <c r="M1846"/>
  <c r="M1907"/>
  <c r="M879"/>
  <c r="M1998" s="1"/>
  <c r="M1816"/>
  <c r="R1843" i="217"/>
  <c r="R906"/>
  <c r="R1934"/>
  <c r="Z1814" i="221"/>
  <c r="Z1905"/>
  <c r="Z877"/>
  <c r="Z1996" s="1"/>
  <c r="Z1784"/>
  <c r="Z847"/>
  <c r="Z1966" s="1"/>
  <c r="Z1875"/>
  <c r="H2148" i="217"/>
  <c r="Q2070"/>
  <c r="AA2070" i="221"/>
  <c r="AA2145"/>
  <c r="O242" i="220"/>
  <c r="O244" s="1"/>
  <c r="Q2145" i="221"/>
  <c r="Q2146" i="217"/>
  <c r="H2145"/>
  <c r="H2069" i="221"/>
  <c r="I1813"/>
  <c r="I1904"/>
  <c r="I876"/>
  <c r="I1859"/>
  <c r="I831"/>
  <c r="I1768"/>
  <c r="J861"/>
  <c r="J1889"/>
  <c r="J1798"/>
  <c r="J1843"/>
  <c r="J1934"/>
  <c r="J906"/>
  <c r="Q1793"/>
  <c r="Q1884"/>
  <c r="Q856"/>
  <c r="Q1869"/>
  <c r="Q1778"/>
  <c r="Q841"/>
  <c r="Q2042" i="217"/>
  <c r="Q2119"/>
  <c r="AA1808" i="221"/>
  <c r="AA1899"/>
  <c r="AA871"/>
  <c r="AA1884"/>
  <c r="AA1793"/>
  <c r="AA856"/>
  <c r="O1771"/>
  <c r="O1862"/>
  <c r="O834"/>
  <c r="O1953" s="1"/>
  <c r="N849"/>
  <c r="N1968" s="1"/>
  <c r="N1786"/>
  <c r="N1877"/>
  <c r="Z1874" i="217"/>
  <c r="Z1783"/>
  <c r="Z846"/>
  <c r="Z1889"/>
  <c r="Z1798"/>
  <c r="Z861"/>
  <c r="U1783"/>
  <c r="U1874"/>
  <c r="U846"/>
  <c r="U1813"/>
  <c r="U1904"/>
  <c r="U876"/>
  <c r="S1860" i="221"/>
  <c r="S832"/>
  <c r="S1951" s="1"/>
  <c r="S1769"/>
  <c r="S847"/>
  <c r="S1966" s="1"/>
  <c r="S1784"/>
  <c r="S1875"/>
  <c r="W1920"/>
  <c r="W1829"/>
  <c r="W892"/>
  <c r="W2011" s="1"/>
  <c r="P1934" i="217"/>
  <c r="P1843"/>
  <c r="P906"/>
  <c r="J1938" i="221"/>
  <c r="J1847"/>
  <c r="J910"/>
  <c r="J2029" s="1"/>
  <c r="R1875" i="217"/>
  <c r="R1784"/>
  <c r="R847"/>
  <c r="R1966" s="1"/>
  <c r="R1814"/>
  <c r="R877"/>
  <c r="R1996" s="1"/>
  <c r="R1905"/>
  <c r="R1863" i="221"/>
  <c r="R1772"/>
  <c r="R835"/>
  <c r="R1954" s="1"/>
  <c r="Z1861"/>
  <c r="Z1770"/>
  <c r="Z833"/>
  <c r="Z1952" s="1"/>
  <c r="Z1891"/>
  <c r="Z1800"/>
  <c r="Z863"/>
  <c r="Z1982" s="1"/>
  <c r="AA2133" i="217"/>
  <c r="AA2056"/>
  <c r="J1844"/>
  <c r="J1935"/>
  <c r="J907"/>
  <c r="J2026" s="1"/>
  <c r="U1922" i="221"/>
  <c r="U1831"/>
  <c r="U894"/>
  <c r="U2013" s="1"/>
  <c r="M1908" i="217"/>
  <c r="M1817"/>
  <c r="M880"/>
  <c r="M1999" s="1"/>
  <c r="I1892"/>
  <c r="I864"/>
  <c r="I1983" s="1"/>
  <c r="I1801"/>
  <c r="X1783" i="221"/>
  <c r="X1874"/>
  <c r="X846"/>
  <c r="K1799"/>
  <c r="K1890"/>
  <c r="K862"/>
  <c r="K1981" s="1"/>
  <c r="K1920"/>
  <c r="K1829"/>
  <c r="K892"/>
  <c r="K2011" s="1"/>
  <c r="X1863" i="217"/>
  <c r="X835"/>
  <c r="X1954" s="1"/>
  <c r="X1772"/>
  <c r="X1878"/>
  <c r="X850"/>
  <c r="X1969" s="1"/>
  <c r="X1787"/>
  <c r="O1861" i="221"/>
  <c r="O1770"/>
  <c r="O833"/>
  <c r="O1952" s="1"/>
  <c r="Q2131" i="217"/>
  <c r="Q2054"/>
  <c r="I1830"/>
  <c r="I1921"/>
  <c r="I893"/>
  <c r="I2012" s="1"/>
  <c r="P1783" i="221"/>
  <c r="P1874"/>
  <c r="P846"/>
  <c r="L1937"/>
  <c r="L909"/>
  <c r="L2028" s="1"/>
  <c r="L1846"/>
  <c r="L849"/>
  <c r="L1968" s="1"/>
  <c r="L1786"/>
  <c r="L1877"/>
  <c r="T1843" i="217"/>
  <c r="T1934"/>
  <c r="T906"/>
  <c r="T1889"/>
  <c r="T1798"/>
  <c r="T861"/>
  <c r="U1844" i="221"/>
  <c r="U1935"/>
  <c r="U907"/>
  <c r="U2026" s="1"/>
  <c r="U1829"/>
  <c r="U892"/>
  <c r="U2011" s="1"/>
  <c r="U1920"/>
  <c r="S1877" i="217"/>
  <c r="S1786"/>
  <c r="S849"/>
  <c r="S1968" s="1"/>
  <c r="T908"/>
  <c r="T2027" s="1"/>
  <c r="T1845"/>
  <c r="T1936"/>
  <c r="T1785"/>
  <c r="T1876"/>
  <c r="T848"/>
  <c r="T1967" s="1"/>
  <c r="L1768"/>
  <c r="L831"/>
  <c r="L1859"/>
  <c r="L1813"/>
  <c r="L1904"/>
  <c r="L876"/>
  <c r="K1802" i="221"/>
  <c r="K1893"/>
  <c r="K865"/>
  <c r="K1984" s="1"/>
  <c r="V862" i="217"/>
  <c r="V1981" s="1"/>
  <c r="V1890"/>
  <c r="V1799"/>
  <c r="V892"/>
  <c r="V2011" s="1"/>
  <c r="V1920"/>
  <c r="V1829"/>
  <c r="U1832" i="221"/>
  <c r="U895"/>
  <c r="U2014" s="1"/>
  <c r="U1923"/>
  <c r="U1787"/>
  <c r="U850"/>
  <c r="U1969" s="1"/>
  <c r="U1878"/>
  <c r="X833"/>
  <c r="X1952" s="1"/>
  <c r="X1770"/>
  <c r="X1861"/>
  <c r="X863"/>
  <c r="X1982" s="1"/>
  <c r="X1800"/>
  <c r="X1891"/>
  <c r="N1769" i="217"/>
  <c r="N1860"/>
  <c r="N832"/>
  <c r="N1951" s="1"/>
  <c r="N1784"/>
  <c r="N1875"/>
  <c r="N847"/>
  <c r="N1966" s="1"/>
  <c r="X1937" i="221"/>
  <c r="X1846"/>
  <c r="X909"/>
  <c r="X2028" s="1"/>
  <c r="X1786"/>
  <c r="X849"/>
  <c r="X1968" s="1"/>
  <c r="X1877"/>
  <c r="O865" i="217"/>
  <c r="O1984" s="1"/>
  <c r="O1893"/>
  <c r="O1802"/>
  <c r="M1892"/>
  <c r="M864"/>
  <c r="M1983" s="1"/>
  <c r="M1801"/>
  <c r="Z1813" i="221"/>
  <c r="Z1904"/>
  <c r="Z876"/>
  <c r="V245" i="223"/>
  <c r="V291" s="1"/>
  <c r="V310" s="1"/>
  <c r="V290"/>
  <c r="V309" s="1"/>
  <c r="W1813" i="221"/>
  <c r="W1904"/>
  <c r="W876"/>
  <c r="Q1853" i="217"/>
  <c r="Q1944"/>
  <c r="Q916"/>
  <c r="Q1869"/>
  <c r="Q1778"/>
  <c r="Q841"/>
  <c r="H2130"/>
  <c r="H2053"/>
  <c r="L1829" i="221"/>
  <c r="L1920"/>
  <c r="L892"/>
  <c r="L2011" s="1"/>
  <c r="L832"/>
  <c r="L1951" s="1"/>
  <c r="L1769"/>
  <c r="L1860"/>
  <c r="V1847" i="217"/>
  <c r="V1938"/>
  <c r="V910"/>
  <c r="V2029" s="1"/>
  <c r="V1908"/>
  <c r="V1817"/>
  <c r="V880"/>
  <c r="V1999" s="1"/>
  <c r="K908" i="221"/>
  <c r="K2027" s="1"/>
  <c r="K1845"/>
  <c r="K1936"/>
  <c r="AA841" i="217"/>
  <c r="AA1778"/>
  <c r="AA1869"/>
  <c r="N863"/>
  <c r="N1982" s="1"/>
  <c r="N1800"/>
  <c r="N1891"/>
  <c r="N848"/>
  <c r="N1967" s="1"/>
  <c r="N1876"/>
  <c r="N1785"/>
  <c r="N831" i="221"/>
  <c r="N1768"/>
  <c r="N1859"/>
  <c r="K1831"/>
  <c r="K1922"/>
  <c r="K894"/>
  <c r="K2013" s="1"/>
  <c r="K1801"/>
  <c r="K1892"/>
  <c r="K864"/>
  <c r="K1983" s="1"/>
  <c r="X1768" i="217"/>
  <c r="X1859"/>
  <c r="X831"/>
  <c r="Y1920" i="221"/>
  <c r="Y1829"/>
  <c r="Y892"/>
  <c r="Y2011" s="1"/>
  <c r="Y847"/>
  <c r="Y1966" s="1"/>
  <c r="Y1784"/>
  <c r="Y1875"/>
  <c r="W1846" i="217"/>
  <c r="W909"/>
  <c r="W2028" s="1"/>
  <c r="W1937"/>
  <c r="W1877"/>
  <c r="W849"/>
  <c r="W1968" s="1"/>
  <c r="W1786"/>
  <c r="Z1771"/>
  <c r="Z834"/>
  <c r="Z1953" s="1"/>
  <c r="Z1862"/>
  <c r="Z1786"/>
  <c r="Z1877"/>
  <c r="Z849"/>
  <c r="Z1968" s="1"/>
  <c r="R1861"/>
  <c r="R833"/>
  <c r="R1952" s="1"/>
  <c r="R1770"/>
  <c r="V1845"/>
  <c r="V908"/>
  <c r="V2027" s="1"/>
  <c r="V1936"/>
  <c r="K1904"/>
  <c r="K1813"/>
  <c r="K876"/>
  <c r="K1919"/>
  <c r="K891"/>
  <c r="K1828"/>
  <c r="N1798"/>
  <c r="N1889"/>
  <c r="N861"/>
  <c r="N1934"/>
  <c r="N906"/>
  <c r="N1843"/>
  <c r="N1772" i="221"/>
  <c r="N835"/>
  <c r="N1954" s="1"/>
  <c r="N1863"/>
  <c r="N1923"/>
  <c r="N1832"/>
  <c r="N895"/>
  <c r="N2014" s="1"/>
  <c r="O1802"/>
  <c r="O1893"/>
  <c r="O865"/>
  <c r="O1984" s="1"/>
  <c r="O850"/>
  <c r="O1969" s="1"/>
  <c r="O1787"/>
  <c r="O1878"/>
  <c r="X1905" i="217"/>
  <c r="X1814"/>
  <c r="X877"/>
  <c r="X1996" s="1"/>
  <c r="Z847"/>
  <c r="Z1966" s="1"/>
  <c r="Z1875"/>
  <c r="Z1784"/>
  <c r="V1772" i="221"/>
  <c r="V1863"/>
  <c r="V835"/>
  <c r="V1954" s="1"/>
  <c r="W1787"/>
  <c r="W1878"/>
  <c r="W850"/>
  <c r="W1969" s="1"/>
  <c r="Y1906"/>
  <c r="Y878"/>
  <c r="Y1997" s="1"/>
  <c r="Y1815"/>
  <c r="S908"/>
  <c r="S2027" s="1"/>
  <c r="S1845"/>
  <c r="S1936"/>
  <c r="U1906"/>
  <c r="U878"/>
  <c r="U1997" s="1"/>
  <c r="U1815"/>
  <c r="U1800"/>
  <c r="U1891"/>
  <c r="U863"/>
  <c r="U1982" s="1"/>
  <c r="O1829" i="217"/>
  <c r="O892"/>
  <c r="O2011" s="1"/>
  <c r="O1920"/>
  <c r="L1829"/>
  <c r="L1920"/>
  <c r="L892"/>
  <c r="L2011" s="1"/>
  <c r="W1937" i="221"/>
  <c r="W1846"/>
  <c r="W909"/>
  <c r="W2028" s="1"/>
  <c r="W1801"/>
  <c r="W864"/>
  <c r="W1983" s="1"/>
  <c r="W1892"/>
  <c r="T1937"/>
  <c r="T1846"/>
  <c r="T909"/>
  <c r="T2028" s="1"/>
  <c r="L1817" i="217"/>
  <c r="L880"/>
  <c r="L1999" s="1"/>
  <c r="L1908"/>
  <c r="L865"/>
  <c r="L1984" s="1"/>
  <c r="L1802"/>
  <c r="L1893"/>
  <c r="P1938"/>
  <c r="P1847"/>
  <c r="P910"/>
  <c r="P2029" s="1"/>
  <c r="O1862"/>
  <c r="O1771"/>
  <c r="O834"/>
  <c r="O1953" s="1"/>
  <c r="O894"/>
  <c r="O2013" s="1"/>
  <c r="O1922"/>
  <c r="O1831"/>
  <c r="K1877"/>
  <c r="K849"/>
  <c r="K1968" s="1"/>
  <c r="K1786"/>
  <c r="K1831"/>
  <c r="K894"/>
  <c r="K2013" s="1"/>
  <c r="K1922"/>
  <c r="V1859" i="221"/>
  <c r="V831"/>
  <c r="V1768"/>
  <c r="V1828"/>
  <c r="V1919"/>
  <c r="V891"/>
  <c r="U1798"/>
  <c r="U1889"/>
  <c r="U861"/>
  <c r="U831"/>
  <c r="U1859"/>
  <c r="U1768"/>
  <c r="D264" i="220"/>
  <c r="H2025" i="217"/>
  <c r="I1860" i="221"/>
  <c r="I1769"/>
  <c r="I832"/>
  <c r="I1951" s="1"/>
  <c r="P1844"/>
  <c r="P1935"/>
  <c r="P907"/>
  <c r="P2026" s="1"/>
  <c r="Q2010" i="217"/>
  <c r="M262" i="220"/>
  <c r="Y1938" i="217"/>
  <c r="Y1847"/>
  <c r="Y910"/>
  <c r="Y2029" s="1"/>
  <c r="Y865"/>
  <c r="Y1984" s="1"/>
  <c r="Y1802"/>
  <c r="Y1893"/>
  <c r="W1772"/>
  <c r="W835"/>
  <c r="W1954" s="1"/>
  <c r="W1863"/>
  <c r="W880"/>
  <c r="W1999" s="1"/>
  <c r="W1908"/>
  <c r="W1817"/>
  <c r="H2010" i="221"/>
  <c r="D262" i="223"/>
  <c r="J1845" i="221"/>
  <c r="J1936"/>
  <c r="J908"/>
  <c r="J2027" s="1"/>
  <c r="M1845"/>
  <c r="M1936"/>
  <c r="M908"/>
  <c r="M2027" s="1"/>
  <c r="Q2041"/>
  <c r="Q2118"/>
  <c r="O1921" i="217"/>
  <c r="O1830"/>
  <c r="O893"/>
  <c r="O2012" s="1"/>
  <c r="J1876"/>
  <c r="J848"/>
  <c r="J1967" s="1"/>
  <c r="J1785"/>
  <c r="Q1950" i="221"/>
  <c r="M254" i="223"/>
  <c r="O1874" i="221"/>
  <c r="O1783"/>
  <c r="O846"/>
  <c r="O1904"/>
  <c r="O1813"/>
  <c r="O876"/>
  <c r="K1859"/>
  <c r="K1768"/>
  <c r="K831"/>
  <c r="P1816"/>
  <c r="P879"/>
  <c r="P1998" s="1"/>
  <c r="P1907"/>
  <c r="I879"/>
  <c r="I1998" s="1"/>
  <c r="I1907"/>
  <c r="I1816"/>
  <c r="S1783" i="217"/>
  <c r="S1874"/>
  <c r="S846"/>
  <c r="W1843"/>
  <c r="W1934"/>
  <c r="W906"/>
  <c r="W1783"/>
  <c r="W1874"/>
  <c r="W846"/>
  <c r="V1905" i="221"/>
  <c r="V877"/>
  <c r="V1996" s="1"/>
  <c r="V1814"/>
  <c r="T1784"/>
  <c r="T847"/>
  <c r="T1966" s="1"/>
  <c r="T1875"/>
  <c r="T1890"/>
  <c r="T862"/>
  <c r="T1981" s="1"/>
  <c r="T1799"/>
  <c r="R1920"/>
  <c r="R1829"/>
  <c r="R892"/>
  <c r="R2011" s="1"/>
  <c r="R1905"/>
  <c r="R1814"/>
  <c r="R877"/>
  <c r="R1996" s="1"/>
  <c r="AA2130"/>
  <c r="AA2053"/>
  <c r="V1862" i="217"/>
  <c r="V1771"/>
  <c r="V834"/>
  <c r="V1953" s="1"/>
  <c r="V1922"/>
  <c r="V894"/>
  <c r="V2013" s="1"/>
  <c r="V1831"/>
  <c r="U1862"/>
  <c r="U1771"/>
  <c r="U834"/>
  <c r="U1953" s="1"/>
  <c r="U1801"/>
  <c r="U1892"/>
  <c r="U864"/>
  <c r="U1983" s="1"/>
  <c r="R1831"/>
  <c r="R1922"/>
  <c r="R894"/>
  <c r="R2013" s="1"/>
  <c r="R1907"/>
  <c r="R1816"/>
  <c r="R879"/>
  <c r="R1998" s="1"/>
  <c r="H2131" i="221"/>
  <c r="H2054"/>
  <c r="Q2057"/>
  <c r="Q2134"/>
  <c r="X1770" i="217"/>
  <c r="X1861"/>
  <c r="X833"/>
  <c r="X1952" s="1"/>
  <c r="X1921"/>
  <c r="X893"/>
  <c r="X2012" s="1"/>
  <c r="X1830"/>
  <c r="U848"/>
  <c r="U1967" s="1"/>
  <c r="U1876"/>
  <c r="U1785"/>
  <c r="I1904"/>
  <c r="I876"/>
  <c r="I1813"/>
  <c r="I1908" i="221"/>
  <c r="I1817"/>
  <c r="I880"/>
  <c r="I1999" s="1"/>
  <c r="U1890" i="217"/>
  <c r="U862"/>
  <c r="U1981" s="1"/>
  <c r="U1799"/>
  <c r="U1784"/>
  <c r="U847"/>
  <c r="U1966" s="1"/>
  <c r="U1875"/>
  <c r="Z1863" i="221"/>
  <c r="Z1772"/>
  <c r="Z835"/>
  <c r="Z1954" s="1"/>
  <c r="Z1923"/>
  <c r="Z1832"/>
  <c r="Z895"/>
  <c r="Z2014" s="1"/>
  <c r="S1938"/>
  <c r="S1847"/>
  <c r="S910"/>
  <c r="S2029" s="1"/>
  <c r="S1832"/>
  <c r="S895"/>
  <c r="S2014" s="1"/>
  <c r="S1923"/>
  <c r="V1936"/>
  <c r="V1845"/>
  <c r="V908"/>
  <c r="V2027" s="1"/>
  <c r="V1891"/>
  <c r="V863"/>
  <c r="V1982" s="1"/>
  <c r="V1800"/>
  <c r="K907" i="217"/>
  <c r="K2026" s="1"/>
  <c r="K1935"/>
  <c r="K1844"/>
  <c r="Y1862" i="221"/>
  <c r="Y1771"/>
  <c r="Y834"/>
  <c r="Y1953" s="1"/>
  <c r="Y1922"/>
  <c r="Y894"/>
  <c r="Y2013" s="1"/>
  <c r="Y1831"/>
  <c r="K1847" i="217"/>
  <c r="K1938"/>
  <c r="K910"/>
  <c r="K2029" s="1"/>
  <c r="L879"/>
  <c r="L1998" s="1"/>
  <c r="L1907"/>
  <c r="L1816"/>
  <c r="L1801"/>
  <c r="L864"/>
  <c r="L1983" s="1"/>
  <c r="L1892"/>
  <c r="T1889" i="221"/>
  <c r="T1798"/>
  <c r="T861"/>
  <c r="T1904"/>
  <c r="T1813"/>
  <c r="T876"/>
  <c r="O1799"/>
  <c r="O1890"/>
  <c r="O862"/>
  <c r="O1981" s="1"/>
  <c r="O1905"/>
  <c r="O1814"/>
  <c r="O877"/>
  <c r="O1996" s="1"/>
  <c r="Q2040"/>
  <c r="Q2117"/>
  <c r="T1772" i="217"/>
  <c r="T1863"/>
  <c r="T835"/>
  <c r="T1954" s="1"/>
  <c r="T1908"/>
  <c r="T880"/>
  <c r="T1999" s="1"/>
  <c r="T1817"/>
  <c r="D254" i="223"/>
  <c r="H1950" i="221"/>
  <c r="N1770"/>
  <c r="N833"/>
  <c r="N1952" s="1"/>
  <c r="N1861"/>
  <c r="N1906"/>
  <c r="N878"/>
  <c r="N1997" s="1"/>
  <c r="N1815"/>
  <c r="K1876" i="217"/>
  <c r="K848"/>
  <c r="K1967" s="1"/>
  <c r="K1785"/>
  <c r="K1830"/>
  <c r="K1921"/>
  <c r="K893"/>
  <c r="K2012" s="1"/>
  <c r="L1919" i="221"/>
  <c r="L1828"/>
  <c r="L891"/>
  <c r="J1862"/>
  <c r="J1771"/>
  <c r="J834"/>
  <c r="J1953" s="1"/>
  <c r="V1828" i="217"/>
  <c r="V1919"/>
  <c r="V891"/>
  <c r="Y1828"/>
  <c r="Y1919"/>
  <c r="Y891"/>
  <c r="X1860" i="221"/>
  <c r="X1769"/>
  <c r="X832"/>
  <c r="X1951" s="1"/>
  <c r="AA244" i="223"/>
  <c r="H2168" i="221"/>
  <c r="H2169" s="1"/>
  <c r="AA245" i="223"/>
  <c r="H401" i="221"/>
  <c r="H354"/>
  <c r="H166"/>
  <c r="D250" i="223" s="1"/>
  <c r="H307" i="221"/>
  <c r="H213"/>
  <c r="H260"/>
  <c r="AC133"/>
  <c r="H448"/>
  <c r="D242" i="223"/>
  <c r="X1786" i="217"/>
  <c r="X1877"/>
  <c r="X849"/>
  <c r="X1968" s="1"/>
  <c r="W1785"/>
  <c r="W1876"/>
  <c r="W848"/>
  <c r="W1967" s="1"/>
  <c r="M1934"/>
  <c r="M1843"/>
  <c r="M906"/>
  <c r="I290" i="220"/>
  <c r="I309" s="1"/>
  <c r="I245"/>
  <c r="I291" s="1"/>
  <c r="I310" s="1"/>
  <c r="M1893" i="221"/>
  <c r="M1802"/>
  <c r="M865"/>
  <c r="M1984" s="1"/>
  <c r="S1814" i="217"/>
  <c r="S877"/>
  <c r="S1996" s="1"/>
  <c r="S1905"/>
  <c r="S1890"/>
  <c r="S862"/>
  <c r="S1981" s="1"/>
  <c r="S1799"/>
  <c r="W847"/>
  <c r="W1966" s="1"/>
  <c r="W1875"/>
  <c r="W1784"/>
  <c r="Y1772" i="221"/>
  <c r="Y1863"/>
  <c r="Y835"/>
  <c r="Y1954" s="1"/>
  <c r="Y880"/>
  <c r="Y1999" s="1"/>
  <c r="Y1908"/>
  <c r="Y1817"/>
  <c r="T1936"/>
  <c r="T908"/>
  <c r="T2027" s="1"/>
  <c r="T1845"/>
  <c r="T1921"/>
  <c r="T1830"/>
  <c r="T893"/>
  <c r="T2012" s="1"/>
  <c r="P1829" i="217"/>
  <c r="P892"/>
  <c r="P2011" s="1"/>
  <c r="P1920"/>
  <c r="V1786" i="221"/>
  <c r="V849"/>
  <c r="V1968" s="1"/>
  <c r="V1877"/>
  <c r="J1923" i="217"/>
  <c r="J1832"/>
  <c r="J895"/>
  <c r="J2014" s="1"/>
  <c r="J1771"/>
  <c r="J1862"/>
  <c r="J834"/>
  <c r="J1953" s="1"/>
  <c r="Y1919" i="221"/>
  <c r="Y1828"/>
  <c r="Y891"/>
  <c r="M307" i="217"/>
  <c r="M401"/>
  <c r="M260"/>
  <c r="M213"/>
  <c r="M166"/>
  <c r="I250" i="220" s="1"/>
  <c r="I251" s="1"/>
  <c r="I292" s="1"/>
  <c r="I311" s="1"/>
  <c r="M448" i="217"/>
  <c r="M2168"/>
  <c r="M354"/>
  <c r="N2168"/>
  <c r="N166"/>
  <c r="J250" i="220" s="1"/>
  <c r="J251" s="1"/>
  <c r="J292" s="1"/>
  <c r="J311" s="1"/>
  <c r="N401" i="217"/>
  <c r="N354"/>
  <c r="N260"/>
  <c r="N448"/>
  <c r="N213"/>
  <c r="N307"/>
  <c r="N1844" i="221"/>
  <c r="N1935"/>
  <c r="N907"/>
  <c r="N2026" s="1"/>
  <c r="N1860"/>
  <c r="N1769"/>
  <c r="N832"/>
  <c r="N1951" s="1"/>
  <c r="U1817" i="217"/>
  <c r="U880"/>
  <c r="U1999" s="1"/>
  <c r="U1908"/>
  <c r="U1923"/>
  <c r="U1832"/>
  <c r="U895"/>
  <c r="U2014" s="1"/>
  <c r="P1845" i="221"/>
  <c r="P1936"/>
  <c r="P908"/>
  <c r="P2027" s="1"/>
  <c r="P1785"/>
  <c r="P1876"/>
  <c r="P848"/>
  <c r="P1967" s="1"/>
  <c r="L1785" i="217"/>
  <c r="L1876"/>
  <c r="L848"/>
  <c r="L1967" s="1"/>
  <c r="M1828" i="221"/>
  <c r="M1919"/>
  <c r="M891"/>
  <c r="Z448"/>
  <c r="Z2168"/>
  <c r="Z401"/>
  <c r="Z260"/>
  <c r="Z354"/>
  <c r="Z166"/>
  <c r="V250" i="223" s="1"/>
  <c r="V251" s="1"/>
  <c r="V292" s="1"/>
  <c r="V311" s="1"/>
  <c r="Z307" i="221"/>
  <c r="Z213"/>
  <c r="U354"/>
  <c r="U166"/>
  <c r="Q250" i="223" s="1"/>
  <c r="Q251" s="1"/>
  <c r="Q292" s="1"/>
  <c r="Q311" s="1"/>
  <c r="U2168" i="221"/>
  <c r="U401"/>
  <c r="U307"/>
  <c r="U213"/>
  <c r="U260"/>
  <c r="U448"/>
  <c r="R2168"/>
  <c r="R166"/>
  <c r="N250" i="223" s="1"/>
  <c r="N251" s="1"/>
  <c r="N292" s="1"/>
  <c r="N311" s="1"/>
  <c r="R401" i="221"/>
  <c r="R354"/>
  <c r="R448"/>
  <c r="R307"/>
  <c r="R260"/>
  <c r="R213"/>
  <c r="M1801"/>
  <c r="M1892"/>
  <c r="M864"/>
  <c r="M1983" s="1"/>
  <c r="M1922"/>
  <c r="M894"/>
  <c r="M2013" s="1"/>
  <c r="M1831"/>
  <c r="R1768" i="217"/>
  <c r="R1859"/>
  <c r="R831"/>
  <c r="R1874"/>
  <c r="R846"/>
  <c r="R1783"/>
  <c r="Z1890" i="221"/>
  <c r="Z1799"/>
  <c r="Z862"/>
  <c r="Z1981" s="1"/>
  <c r="AA2146"/>
  <c r="H2068" i="217"/>
  <c r="H2146" i="221"/>
  <c r="AA2069" i="217"/>
  <c r="AA2069" i="221"/>
  <c r="Q2148" i="217"/>
  <c r="AA2148"/>
  <c r="AA2068" i="221"/>
  <c r="Q2069" i="217"/>
  <c r="Q2147" i="221"/>
  <c r="H2069" i="217"/>
  <c r="Q2068"/>
  <c r="H2071"/>
  <c r="H2148" i="221"/>
  <c r="H2146" i="217"/>
  <c r="H2147"/>
  <c r="R2069" i="221" l="1"/>
  <c r="V2069"/>
  <c r="Q2144"/>
  <c r="T2070"/>
  <c r="X2070"/>
  <c r="N2070" i="217"/>
  <c r="R2069"/>
  <c r="Z2069" i="221"/>
  <c r="P2069" i="217"/>
  <c r="P2146"/>
  <c r="T2068"/>
  <c r="Z2069"/>
  <c r="S2147"/>
  <c r="Z2147" i="221"/>
  <c r="P2071"/>
  <c r="Y2069" i="217"/>
  <c r="S2146"/>
  <c r="L2069" i="221"/>
  <c r="P2069"/>
  <c r="N2068"/>
  <c r="H2144"/>
  <c r="K2071" i="217"/>
  <c r="X2146"/>
  <c r="U2147"/>
  <c r="M2069" i="221"/>
  <c r="W2148" i="217"/>
  <c r="H2067"/>
  <c r="H2095" s="1"/>
  <c r="Z2147"/>
  <c r="T2069"/>
  <c r="L2070" i="221"/>
  <c r="R2148"/>
  <c r="S2145" i="217"/>
  <c r="R2070"/>
  <c r="O2069"/>
  <c r="L2148"/>
  <c r="O2071"/>
  <c r="U2148" i="221"/>
  <c r="K2068"/>
  <c r="I2070" i="217"/>
  <c r="Q2144"/>
  <c r="P2147" i="221"/>
  <c r="P2145"/>
  <c r="V2071"/>
  <c r="X2068" i="217"/>
  <c r="Z2071"/>
  <c r="M2068"/>
  <c r="U2145"/>
  <c r="R901" i="221"/>
  <c r="R1838"/>
  <c r="R1929"/>
  <c r="Z1808"/>
  <c r="Z1899"/>
  <c r="Z871"/>
  <c r="N901" i="217"/>
  <c r="N1929"/>
  <c r="N1838"/>
  <c r="Y2134" i="221"/>
  <c r="Y2057"/>
  <c r="J2056"/>
  <c r="J2133"/>
  <c r="T1995"/>
  <c r="P260" i="223"/>
  <c r="Y2056" i="221"/>
  <c r="Y2133"/>
  <c r="V2056" i="217"/>
  <c r="V2133"/>
  <c r="S1965"/>
  <c r="O256" i="220"/>
  <c r="O1995" i="221"/>
  <c r="K260" i="223"/>
  <c r="U1950" i="221"/>
  <c r="Q254" i="223"/>
  <c r="V1950" i="221"/>
  <c r="R254" i="223"/>
  <c r="N2116" i="221"/>
  <c r="N2039"/>
  <c r="AA2063" i="217"/>
  <c r="AA2140"/>
  <c r="L2054" i="221"/>
  <c r="L2131"/>
  <c r="X2120" i="217"/>
  <c r="X2043"/>
  <c r="O2056" i="221"/>
  <c r="O2133"/>
  <c r="Q2063"/>
  <c r="Q2140"/>
  <c r="I2053"/>
  <c r="I2130"/>
  <c r="O290" i="220"/>
  <c r="O309" s="1"/>
  <c r="O245"/>
  <c r="O291" s="1"/>
  <c r="O310" s="1"/>
  <c r="S1929" i="221"/>
  <c r="S901"/>
  <c r="S1838"/>
  <c r="V2056"/>
  <c r="V2133"/>
  <c r="V2039" i="217"/>
  <c r="V2116"/>
  <c r="H256" i="223"/>
  <c r="L1965" i="221"/>
  <c r="L2130"/>
  <c r="L2053"/>
  <c r="T2056"/>
  <c r="T2133"/>
  <c r="Z1965"/>
  <c r="V256" i="223"/>
  <c r="V2040" i="217"/>
  <c r="V2117"/>
  <c r="L2025"/>
  <c r="H264" i="220"/>
  <c r="X2039" i="221"/>
  <c r="X2116"/>
  <c r="U2010" i="217"/>
  <c r="Q262" i="220"/>
  <c r="V916" i="217"/>
  <c r="V1853"/>
  <c r="V1944"/>
  <c r="U1884"/>
  <c r="U856"/>
  <c r="U1793"/>
  <c r="H2035"/>
  <c r="D265" i="220"/>
  <c r="D273" s="1"/>
  <c r="R1980" i="217"/>
  <c r="N258" i="220"/>
  <c r="I841" i="217"/>
  <c r="I1869"/>
  <c r="I1778"/>
  <c r="O1869"/>
  <c r="O1778"/>
  <c r="O841"/>
  <c r="I256" i="220"/>
  <c r="M1965" i="217"/>
  <c r="M2116"/>
  <c r="M2039"/>
  <c r="X2133"/>
  <c r="X2056"/>
  <c r="I2056" i="221"/>
  <c r="I2133"/>
  <c r="O2041" i="217"/>
  <c r="O2118"/>
  <c r="Y2132" i="221"/>
  <c r="Y2055"/>
  <c r="X2025"/>
  <c r="T264" i="223"/>
  <c r="I2133" i="217"/>
  <c r="I2056"/>
  <c r="R2054"/>
  <c r="R2131"/>
  <c r="P2010"/>
  <c r="L262" i="220"/>
  <c r="M2131" i="221"/>
  <c r="M2054"/>
  <c r="W1869" i="217"/>
  <c r="W1778"/>
  <c r="W841"/>
  <c r="X1838"/>
  <c r="X1929"/>
  <c r="X901"/>
  <c r="J1965"/>
  <c r="F256" i="220"/>
  <c r="R2042" i="217"/>
  <c r="R2119"/>
  <c r="N2132"/>
  <c r="N2055"/>
  <c r="Z2134"/>
  <c r="Z2057"/>
  <c r="T1793"/>
  <c r="T1884"/>
  <c r="T856"/>
  <c r="T1808"/>
  <c r="T871"/>
  <c r="T1899"/>
  <c r="T2118" i="221"/>
  <c r="T2041"/>
  <c r="T2130"/>
  <c r="T2053"/>
  <c r="O2120"/>
  <c r="O2043"/>
  <c r="N1995" i="217"/>
  <c r="J260" i="220"/>
  <c r="Y2040" i="221"/>
  <c r="Y2117"/>
  <c r="T258" i="223"/>
  <c r="X1980" i="221"/>
  <c r="L254" i="220"/>
  <c r="P1950" i="217"/>
  <c r="Q2020" i="221"/>
  <c r="M263" i="223"/>
  <c r="M272" s="1"/>
  <c r="M280" s="1"/>
  <c r="Z1793" i="217"/>
  <c r="Z856"/>
  <c r="Z1884"/>
  <c r="R2116" i="221"/>
  <c r="R2039"/>
  <c r="J2010" i="217"/>
  <c r="F262" i="220"/>
  <c r="F254"/>
  <c r="J1950" i="217"/>
  <c r="M1838" i="221"/>
  <c r="M901"/>
  <c r="M1929"/>
  <c r="Z2131"/>
  <c r="Z2054"/>
  <c r="K2057" i="217"/>
  <c r="K2134"/>
  <c r="X1995"/>
  <c r="T260" i="220"/>
  <c r="K2118" i="221"/>
  <c r="K2041"/>
  <c r="S2120" i="217"/>
  <c r="S2043"/>
  <c r="U245" i="220"/>
  <c r="U291" s="1"/>
  <c r="U310" s="1"/>
  <c r="U290"/>
  <c r="U309" s="1"/>
  <c r="Y871" i="217"/>
  <c r="Y1808"/>
  <c r="Y1899"/>
  <c r="L1914"/>
  <c r="L1823"/>
  <c r="L886"/>
  <c r="T2040" i="221"/>
  <c r="T2117"/>
  <c r="V1869"/>
  <c r="V1778"/>
  <c r="V841"/>
  <c r="V871"/>
  <c r="V1808"/>
  <c r="V1899"/>
  <c r="O1995" i="217"/>
  <c r="K260" i="220"/>
  <c r="Y2119" i="217"/>
  <c r="Y2042"/>
  <c r="P1808" i="221"/>
  <c r="P871"/>
  <c r="P1899"/>
  <c r="O1778"/>
  <c r="O841"/>
  <c r="O1869"/>
  <c r="R2053" i="217"/>
  <c r="R2130"/>
  <c r="R841" i="221"/>
  <c r="R1869"/>
  <c r="R1778"/>
  <c r="U916"/>
  <c r="U1944"/>
  <c r="U1853"/>
  <c r="U901"/>
  <c r="U1929"/>
  <c r="U1838"/>
  <c r="Z1793"/>
  <c r="Z856"/>
  <c r="Z1884"/>
  <c r="N1899" i="217"/>
  <c r="N1808"/>
  <c r="N871"/>
  <c r="M1778"/>
  <c r="M841"/>
  <c r="M1869"/>
  <c r="R262" i="220"/>
  <c r="V2010" i="217"/>
  <c r="J2042" i="221"/>
  <c r="J2119"/>
  <c r="W2057" i="217"/>
  <c r="W2134"/>
  <c r="I2131" i="221"/>
  <c r="I2054"/>
  <c r="U2130"/>
  <c r="U2053"/>
  <c r="V2039"/>
  <c r="V2116"/>
  <c r="V2120"/>
  <c r="V2043"/>
  <c r="N2134"/>
  <c r="N2057"/>
  <c r="Z2133" i="217"/>
  <c r="Z2056"/>
  <c r="N2130" i="221"/>
  <c r="N2053"/>
  <c r="Z2055"/>
  <c r="Z2132"/>
  <c r="E254" i="223"/>
  <c r="I1950" i="221"/>
  <c r="S856"/>
  <c r="S1793"/>
  <c r="S1884"/>
  <c r="M2130"/>
  <c r="M2053"/>
  <c r="P2132"/>
  <c r="P2055"/>
  <c r="D309" i="220"/>
  <c r="X290"/>
  <c r="X309" s="1"/>
  <c r="P1899" i="217"/>
  <c r="P1808"/>
  <c r="P871"/>
  <c r="K1914"/>
  <c r="K1823"/>
  <c r="K886"/>
  <c r="P264" i="223"/>
  <c r="T2025" i="221"/>
  <c r="I2053" i="217"/>
  <c r="I2130"/>
  <c r="R2040" i="221"/>
  <c r="R2117"/>
  <c r="G256" i="223"/>
  <c r="K1965" i="221"/>
  <c r="P2120" i="217"/>
  <c r="P2043"/>
  <c r="T2119" i="221"/>
  <c r="T2042"/>
  <c r="W2134"/>
  <c r="W2057"/>
  <c r="S256" i="223"/>
  <c r="W1965" i="221"/>
  <c r="K2120"/>
  <c r="K2043"/>
  <c r="U2040"/>
  <c r="U2117"/>
  <c r="X1950"/>
  <c r="T254" i="223"/>
  <c r="J2010" i="221"/>
  <c r="F262" i="223"/>
  <c r="J2116" i="221"/>
  <c r="J2039"/>
  <c r="V1793" i="217"/>
  <c r="V856"/>
  <c r="V1884"/>
  <c r="N262" i="220"/>
  <c r="R2010" i="217"/>
  <c r="M2042" i="221"/>
  <c r="M2119"/>
  <c r="T1853"/>
  <c r="T916"/>
  <c r="T1944"/>
  <c r="X1899"/>
  <c r="X871"/>
  <c r="X1808"/>
  <c r="X1793"/>
  <c r="X1884"/>
  <c r="X856"/>
  <c r="M1980"/>
  <c r="I258" i="223"/>
  <c r="I871" i="217"/>
  <c r="I1808"/>
  <c r="I1899"/>
  <c r="Y1980" i="221"/>
  <c r="U258" i="223"/>
  <c r="M2053" i="217"/>
  <c r="M2130"/>
  <c r="K2010" i="221"/>
  <c r="G262" i="223"/>
  <c r="Q262"/>
  <c r="U2010" i="221"/>
  <c r="N1950" i="217"/>
  <c r="J254" i="220"/>
  <c r="K2053" i="217"/>
  <c r="K2130"/>
  <c r="V2118"/>
  <c r="V2041"/>
  <c r="I2118"/>
  <c r="I2041"/>
  <c r="U1950"/>
  <c r="Q254" i="220"/>
  <c r="Z1950" i="217"/>
  <c r="V254" i="220"/>
  <c r="L2041" i="221"/>
  <c r="L2118"/>
  <c r="M2117"/>
  <c r="M2040"/>
  <c r="W1929" i="217"/>
  <c r="W1838"/>
  <c r="W901"/>
  <c r="X916"/>
  <c r="X1944"/>
  <c r="X1853"/>
  <c r="H2005"/>
  <c r="D261" i="220"/>
  <c r="D271" s="1"/>
  <c r="K916" i="221"/>
  <c r="K1853"/>
  <c r="K1944"/>
  <c r="U2054" i="217"/>
  <c r="U2131"/>
  <c r="R2133"/>
  <c r="R2056"/>
  <c r="T901"/>
  <c r="T1838"/>
  <c r="T1929"/>
  <c r="T1853"/>
  <c r="T1944"/>
  <c r="T916"/>
  <c r="V290" i="220"/>
  <c r="V309" s="1"/>
  <c r="V245"/>
  <c r="V291" s="1"/>
  <c r="V310" s="1"/>
  <c r="Y2025" i="221"/>
  <c r="U264" i="223"/>
  <c r="M2134" i="221"/>
  <c r="M2057"/>
  <c r="Y2053" i="217"/>
  <c r="Y2130"/>
  <c r="R264" i="223"/>
  <c r="V2025" i="221"/>
  <c r="S2132"/>
  <c r="S2055"/>
  <c r="O2057"/>
  <c r="O2134"/>
  <c r="P2130" i="217"/>
  <c r="P2053"/>
  <c r="U1980"/>
  <c r="Q258" i="220"/>
  <c r="W265" i="223"/>
  <c r="W273" s="1"/>
  <c r="W281" s="1"/>
  <c r="AA2035" i="221"/>
  <c r="Q1990"/>
  <c r="M259" i="223"/>
  <c r="M270" s="1"/>
  <c r="M278" s="1"/>
  <c r="Z1914" i="217"/>
  <c r="Z1823"/>
  <c r="Z886"/>
  <c r="R871"/>
  <c r="R1808"/>
  <c r="R1899"/>
  <c r="H1960"/>
  <c r="D255" i="220"/>
  <c r="D268" s="1"/>
  <c r="N2134" i="217"/>
  <c r="N2057"/>
  <c r="O2130"/>
  <c r="O2053"/>
  <c r="J2116"/>
  <c r="J2039"/>
  <c r="T2042"/>
  <c r="T2119"/>
  <c r="L1838" i="221"/>
  <c r="L1929"/>
  <c r="L901"/>
  <c r="R258" i="220"/>
  <c r="V1980" i="217"/>
  <c r="H264" i="223"/>
  <c r="L2025" i="221"/>
  <c r="M259" i="220"/>
  <c r="M270" s="1"/>
  <c r="M278" s="1"/>
  <c r="Q1990" i="217"/>
  <c r="W2130" i="221"/>
  <c r="W2053"/>
  <c r="R2120" i="217"/>
  <c r="R2043"/>
  <c r="Y1778"/>
  <c r="Y841"/>
  <c r="Y1869"/>
  <c r="Y886"/>
  <c r="Y1914"/>
  <c r="Y1823"/>
  <c r="L1884"/>
  <c r="L856"/>
  <c r="L1793"/>
  <c r="W261" i="220"/>
  <c r="W271" s="1"/>
  <c r="W279" s="1"/>
  <c r="AA2005" i="217"/>
  <c r="Q2005"/>
  <c r="M261" i="220"/>
  <c r="M271" s="1"/>
  <c r="M279" s="1"/>
  <c r="T2010" i="217"/>
  <c r="P262" i="220"/>
  <c r="T2054" i="221"/>
  <c r="T2131"/>
  <c r="I916"/>
  <c r="I1944"/>
  <c r="I1853"/>
  <c r="I260" i="223"/>
  <c r="M1995" i="221"/>
  <c r="N1965"/>
  <c r="J256" i="223"/>
  <c r="Y2040" i="217"/>
  <c r="Y2117"/>
  <c r="Z2132"/>
  <c r="Z2055"/>
  <c r="O258" i="220"/>
  <c r="S1980" i="217"/>
  <c r="O2130" i="221"/>
  <c r="O2053"/>
  <c r="N1853"/>
  <c r="N1944"/>
  <c r="N916"/>
  <c r="R1950" i="217"/>
  <c r="N254" i="220"/>
  <c r="H1944" i="221"/>
  <c r="H1853"/>
  <c r="H916"/>
  <c r="H1808"/>
  <c r="H871"/>
  <c r="H1899"/>
  <c r="X2117"/>
  <c r="X2040"/>
  <c r="T2134" i="217"/>
  <c r="T2057"/>
  <c r="X2118"/>
  <c r="X2041"/>
  <c r="U2056"/>
  <c r="U2133"/>
  <c r="W1965"/>
  <c r="S256" i="220"/>
  <c r="K2116" i="221"/>
  <c r="K2039"/>
  <c r="I2117"/>
  <c r="I2040"/>
  <c r="U2116"/>
  <c r="U2039"/>
  <c r="V2057"/>
  <c r="V2134"/>
  <c r="X1950" i="217"/>
  <c r="T254" i="220"/>
  <c r="W255"/>
  <c r="W268" s="1"/>
  <c r="W276" s="1"/>
  <c r="AA1960" i="217"/>
  <c r="Q2140"/>
  <c r="Q2063"/>
  <c r="S260" i="223"/>
  <c r="W1995" i="221"/>
  <c r="N2131" i="217"/>
  <c r="N2054"/>
  <c r="L2039"/>
  <c r="L2116"/>
  <c r="T1980"/>
  <c r="P258" i="220"/>
  <c r="L256" i="223"/>
  <c r="P1965" i="221"/>
  <c r="X2057" i="217"/>
  <c r="X2134"/>
  <c r="Z2118" i="221"/>
  <c r="Z2041"/>
  <c r="R2134"/>
  <c r="R2057"/>
  <c r="Z1980" i="217"/>
  <c r="V258" i="220"/>
  <c r="AA1975" i="221"/>
  <c r="W257" i="223"/>
  <c r="W269" s="1"/>
  <c r="W277" s="1"/>
  <c r="Q1960" i="221"/>
  <c r="M255" i="223"/>
  <c r="M268" s="1"/>
  <c r="M276" s="1"/>
  <c r="I2116" i="221"/>
  <c r="I2039"/>
  <c r="W1823"/>
  <c r="W1914"/>
  <c r="W886"/>
  <c r="W1899"/>
  <c r="W1808"/>
  <c r="W871"/>
  <c r="S1778"/>
  <c r="S1869"/>
  <c r="S841"/>
  <c r="S886"/>
  <c r="S1823"/>
  <c r="S1914"/>
  <c r="P2118"/>
  <c r="P2041"/>
  <c r="P1869" i="217"/>
  <c r="P1778"/>
  <c r="P841"/>
  <c r="P1914"/>
  <c r="P886"/>
  <c r="P1823"/>
  <c r="K1778"/>
  <c r="K841"/>
  <c r="K1869"/>
  <c r="K1899"/>
  <c r="K1808"/>
  <c r="K871"/>
  <c r="W2040"/>
  <c r="W2117"/>
  <c r="S2054"/>
  <c r="S2131"/>
  <c r="V1995"/>
  <c r="R260" i="220"/>
  <c r="K2118" i="217"/>
  <c r="K2041"/>
  <c r="I1980"/>
  <c r="E258" i="220"/>
  <c r="E254"/>
  <c r="I1950" i="217"/>
  <c r="W1995"/>
  <c r="S260" i="220"/>
  <c r="O1980" i="221"/>
  <c r="K258" i="223"/>
  <c r="J2041" i="217"/>
  <c r="J2118"/>
  <c r="M2132" i="221"/>
  <c r="M2055"/>
  <c r="J2041"/>
  <c r="J2118"/>
  <c r="U2025"/>
  <c r="Q264" i="223"/>
  <c r="L2120" i="217"/>
  <c r="L2043"/>
  <c r="K1980"/>
  <c r="G258" i="220"/>
  <c r="W2119" i="217"/>
  <c r="W2042"/>
  <c r="N1980" i="221"/>
  <c r="J258" i="223"/>
  <c r="J264"/>
  <c r="N2025" i="221"/>
  <c r="U2043"/>
  <c r="U2120"/>
  <c r="T2132" i="217"/>
  <c r="T2055"/>
  <c r="P1995" i="221"/>
  <c r="L260" i="223"/>
  <c r="J2043" i="221"/>
  <c r="J2120"/>
  <c r="J2053"/>
  <c r="J2130"/>
  <c r="V1823" i="217"/>
  <c r="V886"/>
  <c r="V1914"/>
  <c r="V1838"/>
  <c r="V901"/>
  <c r="V1929"/>
  <c r="U916"/>
  <c r="U1944"/>
  <c r="U1853"/>
  <c r="S1899"/>
  <c r="S1808"/>
  <c r="S871"/>
  <c r="R1965" i="221"/>
  <c r="N256" i="223"/>
  <c r="O256"/>
  <c r="S1965" i="221"/>
  <c r="T1823"/>
  <c r="T1914"/>
  <c r="T886"/>
  <c r="X901"/>
  <c r="X1929"/>
  <c r="X1838"/>
  <c r="X1914"/>
  <c r="X886"/>
  <c r="X1823"/>
  <c r="I264" i="223"/>
  <c r="M2025" i="221"/>
  <c r="L2118" i="217"/>
  <c r="L2041"/>
  <c r="E244" i="220"/>
  <c r="X242"/>
  <c r="D17"/>
  <c r="I886" i="217"/>
  <c r="I1823"/>
  <c r="I1914"/>
  <c r="U254" i="223"/>
  <c r="Y1950" i="221"/>
  <c r="P2054" i="217"/>
  <c r="P2131"/>
  <c r="U260" i="220"/>
  <c r="Y1995" i="217"/>
  <c r="I2119" i="221"/>
  <c r="I2042"/>
  <c r="P2056"/>
  <c r="P2133"/>
  <c r="K1980"/>
  <c r="G258" i="223"/>
  <c r="O2040" i="217"/>
  <c r="O2117"/>
  <c r="Y2041" i="221"/>
  <c r="Y2118"/>
  <c r="N2130" i="217"/>
  <c r="N2053"/>
  <c r="K1950"/>
  <c r="G254" i="220"/>
  <c r="V2055" i="217"/>
  <c r="V2132"/>
  <c r="L258" i="223"/>
  <c r="P1980" i="221"/>
  <c r="I2119" i="217"/>
  <c r="I2042"/>
  <c r="U2119" i="221"/>
  <c r="U2042"/>
  <c r="U2130" i="217"/>
  <c r="U2053"/>
  <c r="Z2130"/>
  <c r="Z2053"/>
  <c r="N2119" i="221"/>
  <c r="N2042"/>
  <c r="W255" i="223"/>
  <c r="W268" s="1"/>
  <c r="W276" s="1"/>
  <c r="AA1960" i="221"/>
  <c r="J1965"/>
  <c r="F256" i="223"/>
  <c r="J2054" i="221"/>
  <c r="J2131"/>
  <c r="W886" i="217"/>
  <c r="W1823"/>
  <c r="W1914"/>
  <c r="W1808"/>
  <c r="W871"/>
  <c r="W1899"/>
  <c r="T290" i="220"/>
  <c r="T309" s="1"/>
  <c r="T245"/>
  <c r="T291" s="1"/>
  <c r="T310" s="1"/>
  <c r="X1823" i="217"/>
  <c r="X886"/>
  <c r="X1914"/>
  <c r="N262" i="223"/>
  <c r="R2010" i="221"/>
  <c r="S2130"/>
  <c r="S2053"/>
  <c r="I2117" i="217"/>
  <c r="I2040"/>
  <c r="F258" i="220"/>
  <c r="J1980" i="217"/>
  <c r="Y2055"/>
  <c r="Y2132"/>
  <c r="J871" i="221"/>
  <c r="J1808"/>
  <c r="J1899"/>
  <c r="K871"/>
  <c r="K1808"/>
  <c r="K1899"/>
  <c r="K1914"/>
  <c r="K1823"/>
  <c r="K886"/>
  <c r="N2118" i="217"/>
  <c r="N2041"/>
  <c r="Z2120"/>
  <c r="Z2043"/>
  <c r="T1778"/>
  <c r="T1869"/>
  <c r="T841"/>
  <c r="T886"/>
  <c r="T1914"/>
  <c r="T1823"/>
  <c r="I2134"/>
  <c r="I2057"/>
  <c r="H245" i="223"/>
  <c r="H291" s="1"/>
  <c r="H310" s="1"/>
  <c r="H290"/>
  <c r="H309" s="1"/>
  <c r="J2120" i="217"/>
  <c r="J2043"/>
  <c r="M2043" i="221"/>
  <c r="M2120"/>
  <c r="I262" i="220"/>
  <c r="M2010" i="217"/>
  <c r="W2132"/>
  <c r="W2055"/>
  <c r="Y1965"/>
  <c r="U256" i="220"/>
  <c r="V1965" i="217"/>
  <c r="R256" i="220"/>
  <c r="T1950" i="221"/>
  <c r="P254" i="223"/>
  <c r="V2118" i="221"/>
  <c r="V2041"/>
  <c r="I2010" i="217"/>
  <c r="E262" i="220"/>
  <c r="E264"/>
  <c r="I2025" i="217"/>
  <c r="S2118" i="221"/>
  <c r="S2041"/>
  <c r="X2117" i="217"/>
  <c r="X2040"/>
  <c r="N2010"/>
  <c r="J262" i="220"/>
  <c r="P2025" i="221"/>
  <c r="L264" i="223"/>
  <c r="J2117" i="217"/>
  <c r="J2040"/>
  <c r="P2116"/>
  <c r="P2039"/>
  <c r="Z1929"/>
  <c r="Z1838"/>
  <c r="Z901"/>
  <c r="Z871"/>
  <c r="Z1899"/>
  <c r="Z1808"/>
  <c r="N290" i="220"/>
  <c r="N309" s="1"/>
  <c r="N245"/>
  <c r="N291" s="1"/>
  <c r="N310" s="1"/>
  <c r="R916" i="217"/>
  <c r="R1944"/>
  <c r="R1853"/>
  <c r="H2140"/>
  <c r="H2063"/>
  <c r="R2053" i="221"/>
  <c r="R2130"/>
  <c r="O264" i="223"/>
  <c r="S2025" i="221"/>
  <c r="R2056"/>
  <c r="R2133"/>
  <c r="O2116" i="217"/>
  <c r="O2039"/>
  <c r="T2056"/>
  <c r="T2133"/>
  <c r="L1808" i="221"/>
  <c r="L871"/>
  <c r="L1899"/>
  <c r="L1884"/>
  <c r="L1793"/>
  <c r="L856"/>
  <c r="M1808"/>
  <c r="M1899"/>
  <c r="M871"/>
  <c r="M841"/>
  <c r="M1869"/>
  <c r="M1778"/>
  <c r="U264" i="220"/>
  <c r="Y2025" i="217"/>
  <c r="O2054" i="221"/>
  <c r="O2131"/>
  <c r="L2056" i="217"/>
  <c r="L2133"/>
  <c r="K2120"/>
  <c r="K2043"/>
  <c r="U2118"/>
  <c r="U2041"/>
  <c r="W2010"/>
  <c r="S262" i="220"/>
  <c r="S2010" i="217"/>
  <c r="O262" i="220"/>
  <c r="AA1975" i="217"/>
  <c r="W257" i="220"/>
  <c r="W269" s="1"/>
  <c r="W277" s="1"/>
  <c r="K2132" i="221"/>
  <c r="K2055"/>
  <c r="W2116"/>
  <c r="W2039"/>
  <c r="H258" i="220"/>
  <c r="L1980" i="217"/>
  <c r="I2132" i="221"/>
  <c r="I2055"/>
  <c r="R2057" i="217"/>
  <c r="R2134"/>
  <c r="Y1853"/>
  <c r="Y1944"/>
  <c r="Y916"/>
  <c r="Y1929"/>
  <c r="Y1838"/>
  <c r="Y901"/>
  <c r="P2056"/>
  <c r="P2133"/>
  <c r="T2057" i="221"/>
  <c r="T2134"/>
  <c r="J1793" i="217"/>
  <c r="J856"/>
  <c r="J1884"/>
  <c r="J871"/>
  <c r="J1808"/>
  <c r="J1899"/>
  <c r="L1808"/>
  <c r="L1899"/>
  <c r="L871"/>
  <c r="S258" i="223"/>
  <c r="W1980" i="221"/>
  <c r="S262" i="223"/>
  <c r="W2010" i="221"/>
  <c r="M2119" i="217"/>
  <c r="M2042"/>
  <c r="O2043"/>
  <c r="O2120"/>
  <c r="L2010"/>
  <c r="H262" i="220"/>
  <c r="S2056" i="217"/>
  <c r="S2133"/>
  <c r="L2119" i="221"/>
  <c r="L2042"/>
  <c r="O2010" i="217"/>
  <c r="K262" i="220"/>
  <c r="I1808" i="221"/>
  <c r="I1899"/>
  <c r="I871"/>
  <c r="I1778"/>
  <c r="I841"/>
  <c r="I1869"/>
  <c r="R1995" i="217"/>
  <c r="N260" i="220"/>
  <c r="V1929" i="221"/>
  <c r="V901"/>
  <c r="V1838"/>
  <c r="Y871"/>
  <c r="Y1808"/>
  <c r="Y1899"/>
  <c r="Y1914"/>
  <c r="Y886"/>
  <c r="Y1823"/>
  <c r="U2120" i="217"/>
  <c r="U2043"/>
  <c r="X1965"/>
  <c r="T256" i="220"/>
  <c r="K2119" i="221"/>
  <c r="K2042"/>
  <c r="N2010"/>
  <c r="J262" i="223"/>
  <c r="N2042" i="217"/>
  <c r="N2119"/>
  <c r="Z2042" i="221"/>
  <c r="Z2119"/>
  <c r="R2055"/>
  <c r="R2132"/>
  <c r="W2118"/>
  <c r="W2041"/>
  <c r="X2057"/>
  <c r="X2134"/>
  <c r="T2131" i="217"/>
  <c r="T2054"/>
  <c r="Z2118"/>
  <c r="Z2041"/>
  <c r="S2055"/>
  <c r="S2132"/>
  <c r="P1914" i="221"/>
  <c r="P886"/>
  <c r="P1823"/>
  <c r="O1884"/>
  <c r="O1793"/>
  <c r="O856"/>
  <c r="O1808"/>
  <c r="O871"/>
  <c r="O1899"/>
  <c r="W1950" i="217"/>
  <c r="S254" i="220"/>
  <c r="S1950" i="217"/>
  <c r="O254" i="220"/>
  <c r="G260" i="223"/>
  <c r="K1995" i="221"/>
  <c r="O2116"/>
  <c r="O2039"/>
  <c r="Y2120" i="217"/>
  <c r="Y2043"/>
  <c r="U1995" i="221"/>
  <c r="Q260" i="223"/>
  <c r="N1823" i="221"/>
  <c r="N886"/>
  <c r="N1914"/>
  <c r="N2148"/>
  <c r="P2146"/>
  <c r="X2070" i="217"/>
  <c r="I2148" i="221"/>
  <c r="N2147"/>
  <c r="Z2071"/>
  <c r="I2148" i="217"/>
  <c r="K2069"/>
  <c r="N2069" i="221"/>
  <c r="I2071"/>
  <c r="Y2069"/>
  <c r="I2069"/>
  <c r="Q2088" i="217"/>
  <c r="Q2089" s="1"/>
  <c r="Q2090" s="1"/>
  <c r="Q2091" s="1"/>
  <c r="M239" i="220" s="1"/>
  <c r="M289" s="1"/>
  <c r="M308" s="1"/>
  <c r="AA2088" i="217"/>
  <c r="L2147"/>
  <c r="Y2068"/>
  <c r="H2067" i="221"/>
  <c r="L2147"/>
  <c r="U2148" i="217"/>
  <c r="K2147" i="221"/>
  <c r="W2146"/>
  <c r="Y2148"/>
  <c r="K2068" i="217"/>
  <c r="J2069" i="221"/>
  <c r="V2069" i="217"/>
  <c r="O2147" i="221"/>
  <c r="V2147"/>
  <c r="W2145" i="217"/>
  <c r="O2068" i="221"/>
  <c r="K2145" i="217"/>
  <c r="M2146" i="221"/>
  <c r="T2146" i="217"/>
  <c r="Q2067" i="221"/>
  <c r="Q2095" s="1"/>
  <c r="W2145"/>
  <c r="S2071" i="217"/>
  <c r="O2145"/>
  <c r="O2071" i="221"/>
  <c r="I2147" i="217"/>
  <c r="U2070" i="221"/>
  <c r="M2145" i="217"/>
  <c r="V2068"/>
  <c r="S2068"/>
  <c r="S2148" i="221"/>
  <c r="L2071" i="217"/>
  <c r="Z2068"/>
  <c r="R2071" i="221"/>
  <c r="J2068"/>
  <c r="U2146" i="217"/>
  <c r="K2070" i="221"/>
  <c r="K2146"/>
  <c r="M2147" i="217"/>
  <c r="X2069" i="221"/>
  <c r="X2069" i="217"/>
  <c r="AA2144" i="221"/>
  <c r="R2068"/>
  <c r="W2071" i="217"/>
  <c r="Y2148"/>
  <c r="Y2070"/>
  <c r="J2147"/>
  <c r="T2069" i="221"/>
  <c r="J2147"/>
  <c r="N2146"/>
  <c r="Y2147"/>
  <c r="V2147" i="217"/>
  <c r="P2068" i="221"/>
  <c r="P2071" i="217"/>
  <c r="S2069" i="221"/>
  <c r="R2146" i="217"/>
  <c r="W2070"/>
  <c r="L2145" i="221"/>
  <c r="H2088" i="217"/>
  <c r="O2146" i="221"/>
  <c r="S2145"/>
  <c r="M2070"/>
  <c r="M2071"/>
  <c r="AA2144" i="217"/>
  <c r="U2070"/>
  <c r="R2145" i="221"/>
  <c r="P2148" i="217"/>
  <c r="T2147" i="221"/>
  <c r="W2148"/>
  <c r="Y2068"/>
  <c r="V2148" i="217"/>
  <c r="H2144"/>
  <c r="K2148" i="221"/>
  <c r="U2145"/>
  <c r="M2069" i="217"/>
  <c r="M2147" i="221"/>
  <c r="X2147" i="217"/>
  <c r="AA2067" i="221"/>
  <c r="AA2095" s="1"/>
  <c r="O2146" i="217"/>
  <c r="W2147" i="221"/>
  <c r="L2145" i="217"/>
  <c r="W2071" i="221"/>
  <c r="Z2145" i="217"/>
  <c r="I2146"/>
  <c r="K2145" i="221"/>
  <c r="M2148" i="217"/>
  <c r="R2145"/>
  <c r="M2145" i="221"/>
  <c r="Z2070"/>
  <c r="S2147"/>
  <c r="R2070"/>
  <c r="P2148"/>
  <c r="R2147" i="217"/>
  <c r="M2146"/>
  <c r="X250" i="220"/>
  <c r="N2071" i="217"/>
  <c r="P2068"/>
  <c r="Y2071" i="221"/>
  <c r="AA2081" i="217"/>
  <c r="O2148" i="221"/>
  <c r="R2068" i="217"/>
  <c r="P2070"/>
  <c r="S2070" i="221"/>
  <c r="T2071" i="217"/>
  <c r="S2070"/>
  <c r="S2148"/>
  <c r="X2071" i="221"/>
  <c r="U2071"/>
  <c r="U2069" i="217"/>
  <c r="T2145" i="221"/>
  <c r="V2145"/>
  <c r="J2069" i="217"/>
  <c r="L2071" i="221"/>
  <c r="T2070" i="217"/>
  <c r="Z2068" i="221"/>
  <c r="I2068" i="217"/>
  <c r="Y2145"/>
  <c r="I2070" i="221"/>
  <c r="AA2067" i="217"/>
  <c r="AA2095" s="1"/>
  <c r="R1965"/>
  <c r="N256" i="220"/>
  <c r="R2116" i="217"/>
  <c r="R2039"/>
  <c r="R1793" i="221"/>
  <c r="R856"/>
  <c r="R1884"/>
  <c r="U1793"/>
  <c r="U1884"/>
  <c r="U856"/>
  <c r="Z901"/>
  <c r="Z1838"/>
  <c r="Z1929"/>
  <c r="N1869" i="217"/>
  <c r="N841"/>
  <c r="N1778"/>
  <c r="M1793"/>
  <c r="M1884"/>
  <c r="M856"/>
  <c r="J2119"/>
  <c r="J2042"/>
  <c r="M2025"/>
  <c r="I264" i="220"/>
  <c r="H1793" i="221"/>
  <c r="H1884"/>
  <c r="H856"/>
  <c r="H886"/>
  <c r="H1823"/>
  <c r="H1914"/>
  <c r="Y2010" i="217"/>
  <c r="U262" i="220"/>
  <c r="Z2120" i="221"/>
  <c r="Z2043"/>
  <c r="E260" i="220"/>
  <c r="I1995" i="217"/>
  <c r="V2010" i="221"/>
  <c r="R262" i="223"/>
  <c r="O2119" i="217"/>
  <c r="O2042"/>
  <c r="X2116"/>
  <c r="X2039"/>
  <c r="M255" i="220"/>
  <c r="M268" s="1"/>
  <c r="M276" s="1"/>
  <c r="Q1960" i="217"/>
  <c r="X2041" i="221"/>
  <c r="X2118"/>
  <c r="L2053" i="217"/>
  <c r="L2130"/>
  <c r="O2055" i="221"/>
  <c r="O2132"/>
  <c r="P2025" i="217"/>
  <c r="L264" i="220"/>
  <c r="Q260"/>
  <c r="U1995" i="217"/>
  <c r="F264" i="223"/>
  <c r="J2025" i="221"/>
  <c r="N264" i="220"/>
  <c r="R2025" i="217"/>
  <c r="W1869" i="221"/>
  <c r="W841"/>
  <c r="W1778"/>
  <c r="W1793"/>
  <c r="W856"/>
  <c r="W1884"/>
  <c r="S1944"/>
  <c r="S1853"/>
  <c r="S916"/>
  <c r="I256" i="223"/>
  <c r="M1965" i="221"/>
  <c r="M2116"/>
  <c r="M2039"/>
  <c r="X245" i="220"/>
  <c r="D20" s="1"/>
  <c r="D291"/>
  <c r="P1929" i="217"/>
  <c r="P901"/>
  <c r="P1838"/>
  <c r="K856"/>
  <c r="K1793"/>
  <c r="K1884"/>
  <c r="U258" i="220"/>
  <c r="Y1980" i="217"/>
  <c r="K2040"/>
  <c r="K2117"/>
  <c r="O260" i="220"/>
  <c r="S1995" i="217"/>
  <c r="M2118" i="221"/>
  <c r="M2041"/>
  <c r="J2132"/>
  <c r="J2055"/>
  <c r="V1995"/>
  <c r="R260" i="223"/>
  <c r="K2056" i="217"/>
  <c r="K2133"/>
  <c r="K1965"/>
  <c r="G256" i="220"/>
  <c r="W2133" i="217"/>
  <c r="W2056"/>
  <c r="T264" i="220"/>
  <c r="X2025" i="217"/>
  <c r="V2134"/>
  <c r="V2057"/>
  <c r="K2057" i="221"/>
  <c r="K2134"/>
  <c r="H256" i="220"/>
  <c r="L1965" i="217"/>
  <c r="U2054" i="221"/>
  <c r="U2131"/>
  <c r="J2134"/>
  <c r="J2057"/>
  <c r="W2131"/>
  <c r="W2054"/>
  <c r="W261" i="223"/>
  <c r="W271" s="1"/>
  <c r="W279" s="1"/>
  <c r="AA2005" i="221"/>
  <c r="Q2035"/>
  <c r="M265" i="223"/>
  <c r="M273" s="1"/>
  <c r="M281" s="1"/>
  <c r="J1950" i="221"/>
  <c r="F254" i="223"/>
  <c r="I2025" i="221"/>
  <c r="E264" i="223"/>
  <c r="V1778" i="217"/>
  <c r="V1869"/>
  <c r="V841"/>
  <c r="U1778"/>
  <c r="U841"/>
  <c r="U1869"/>
  <c r="S901"/>
  <c r="S1838"/>
  <c r="S1929"/>
  <c r="S841"/>
  <c r="S1778"/>
  <c r="S1869"/>
  <c r="M2056" i="221"/>
  <c r="M2133"/>
  <c r="T1899"/>
  <c r="T871"/>
  <c r="T1808"/>
  <c r="I1884" i="217"/>
  <c r="I856"/>
  <c r="I1793"/>
  <c r="O1944"/>
  <c r="O1853"/>
  <c r="O916"/>
  <c r="Y2053" i="221"/>
  <c r="Y2130"/>
  <c r="W2119"/>
  <c r="W2042"/>
  <c r="L2040" i="217"/>
  <c r="L2117"/>
  <c r="O2131"/>
  <c r="O2054"/>
  <c r="Z2131"/>
  <c r="Z2054"/>
  <c r="J256" i="220"/>
  <c r="N1965" i="217"/>
  <c r="K2039"/>
  <c r="K2116"/>
  <c r="T1950"/>
  <c r="P254" i="220"/>
  <c r="P1950" i="221"/>
  <c r="L254" i="223"/>
  <c r="M2043" i="217"/>
  <c r="M2120"/>
  <c r="U2056" i="221"/>
  <c r="U2133"/>
  <c r="Z2039" i="217"/>
  <c r="Z2116"/>
  <c r="AA2140" i="221"/>
  <c r="AA2063"/>
  <c r="L2055"/>
  <c r="L2132"/>
  <c r="X1899" i="217"/>
  <c r="X1808"/>
  <c r="X871"/>
  <c r="O254" i="223"/>
  <c r="S1950" i="221"/>
  <c r="S2042"/>
  <c r="S2119"/>
  <c r="M2054" i="217"/>
  <c r="M2131"/>
  <c r="K264" i="220"/>
  <c r="O2025" i="217"/>
  <c r="Y2118"/>
  <c r="Y2041"/>
  <c r="J1869" i="221"/>
  <c r="J1778"/>
  <c r="J841"/>
  <c r="J1944"/>
  <c r="J916"/>
  <c r="J1853"/>
  <c r="T1965"/>
  <c r="P256" i="223"/>
  <c r="W1980" i="217"/>
  <c r="S258" i="220"/>
  <c r="X2010" i="217"/>
  <c r="T262" i="220"/>
  <c r="M2132" i="217"/>
  <c r="M2055"/>
  <c r="W2118"/>
  <c r="W2041"/>
  <c r="Y2116"/>
  <c r="Y2039"/>
  <c r="R264" i="220"/>
  <c r="V2025" i="217"/>
  <c r="V2132" i="221"/>
  <c r="V2055"/>
  <c r="S2043"/>
  <c r="S2120"/>
  <c r="V1965"/>
  <c r="R256" i="223"/>
  <c r="U2041" i="221"/>
  <c r="U2118"/>
  <c r="X2131" i="217"/>
  <c r="X2054"/>
  <c r="J2131"/>
  <c r="J2054"/>
  <c r="P1980"/>
  <c r="L258" i="220"/>
  <c r="Z2010" i="217"/>
  <c r="V262" i="220"/>
  <c r="Z1869" i="217"/>
  <c r="Z1778"/>
  <c r="Z841"/>
  <c r="R1778"/>
  <c r="R841"/>
  <c r="R1869"/>
  <c r="H2126"/>
  <c r="H2049"/>
  <c r="L841" i="221"/>
  <c r="L1869"/>
  <c r="L1778"/>
  <c r="H260" i="223"/>
  <c r="L1995" i="221"/>
  <c r="U2132" i="217"/>
  <c r="U2055"/>
  <c r="V262" i="223"/>
  <c r="Z2010" i="221"/>
  <c r="T1995" i="217"/>
  <c r="P260" i="220"/>
  <c r="P2119" i="217"/>
  <c r="P2042"/>
  <c r="T2120" i="221"/>
  <c r="T2043"/>
  <c r="J916" i="217"/>
  <c r="J1853"/>
  <c r="J1944"/>
  <c r="L916"/>
  <c r="L1944"/>
  <c r="L1853"/>
  <c r="Y1965" i="221"/>
  <c r="U256" i="223"/>
  <c r="Z2025" i="221"/>
  <c r="V264" i="223"/>
  <c r="Z2116" i="221"/>
  <c r="Z2039"/>
  <c r="O2057" i="217"/>
  <c r="O2134"/>
  <c r="X2119" i="221"/>
  <c r="X2042"/>
  <c r="E245" i="223"/>
  <c r="E291" s="1"/>
  <c r="E310" s="1"/>
  <c r="E290"/>
  <c r="E309" s="1"/>
  <c r="U245"/>
  <c r="U291" s="1"/>
  <c r="U310" s="1"/>
  <c r="U290"/>
  <c r="U309" s="1"/>
  <c r="Y1838" i="221"/>
  <c r="Y1929"/>
  <c r="Y901"/>
  <c r="T2117" i="217"/>
  <c r="T2040"/>
  <c r="L2134" i="221"/>
  <c r="L2057"/>
  <c r="L245" i="223"/>
  <c r="L291" s="1"/>
  <c r="L310" s="1"/>
  <c r="L290"/>
  <c r="L309" s="1"/>
  <c r="O1838" i="221"/>
  <c r="O1929"/>
  <c r="O901"/>
  <c r="S2130" i="217"/>
  <c r="S2053"/>
  <c r="Y2057"/>
  <c r="Y2134"/>
  <c r="F260" i="220"/>
  <c r="J1995" i="217"/>
  <c r="J245" i="223"/>
  <c r="J291" s="1"/>
  <c r="J310" s="1"/>
  <c r="J290"/>
  <c r="J309" s="1"/>
  <c r="N1793" i="221"/>
  <c r="N856"/>
  <c r="N1884"/>
  <c r="R886"/>
  <c r="R1823"/>
  <c r="R1914"/>
  <c r="Z1778"/>
  <c r="Z841"/>
  <c r="Z1869"/>
  <c r="M2010"/>
  <c r="I262" i="223"/>
  <c r="N2131" i="221"/>
  <c r="N2054"/>
  <c r="N886" i="217"/>
  <c r="N1823"/>
  <c r="N1914"/>
  <c r="M1914"/>
  <c r="M886"/>
  <c r="M1823"/>
  <c r="Y2010" i="221"/>
  <c r="U262" i="223"/>
  <c r="J2133" i="217"/>
  <c r="J2056"/>
  <c r="AD242" i="223"/>
  <c r="AB242" s="1"/>
  <c r="AA242"/>
  <c r="X250"/>
  <c r="Z250" s="1"/>
  <c r="D251"/>
  <c r="X2131" i="221"/>
  <c r="X2054"/>
  <c r="N2041"/>
  <c r="N2118"/>
  <c r="T2120" i="217"/>
  <c r="T2043"/>
  <c r="T1980" i="221"/>
  <c r="P258" i="223"/>
  <c r="Y2042" i="221"/>
  <c r="Y2119"/>
  <c r="V2042" i="217"/>
  <c r="V2119"/>
  <c r="K2130" i="221"/>
  <c r="K2053"/>
  <c r="O1965"/>
  <c r="K256" i="223"/>
  <c r="J264" i="220"/>
  <c r="N2025" i="217"/>
  <c r="K1995"/>
  <c r="G260" i="220"/>
  <c r="R2132" i="217"/>
  <c r="R2055"/>
  <c r="X2130"/>
  <c r="X2053"/>
  <c r="M265" i="220"/>
  <c r="M273" s="1"/>
  <c r="M281" s="1"/>
  <c r="Q2035" i="217"/>
  <c r="V260" i="223"/>
  <c r="Z1995" i="221"/>
  <c r="N2117" i="217"/>
  <c r="N2040"/>
  <c r="X2055" i="221"/>
  <c r="X2132"/>
  <c r="O2041"/>
  <c r="O2118"/>
  <c r="S2131"/>
  <c r="S2054"/>
  <c r="U1965" i="217"/>
  <c r="Q256" i="220"/>
  <c r="Q2126" i="221"/>
  <c r="Q2049"/>
  <c r="P916" i="217"/>
  <c r="P1853"/>
  <c r="P1944"/>
  <c r="R254" i="220"/>
  <c r="V1950" i="217"/>
  <c r="L1950" i="221"/>
  <c r="H254" i="223"/>
  <c r="H2088" i="221"/>
  <c r="I2134"/>
  <c r="I2057"/>
  <c r="J2055" i="217"/>
  <c r="J2132"/>
  <c r="AA2035"/>
  <c r="W265" i="220"/>
  <c r="W273" s="1"/>
  <c r="W281" s="1"/>
  <c r="Q1975" i="217"/>
  <c r="M257" i="220"/>
  <c r="M269" s="1"/>
  <c r="M277" s="1"/>
  <c r="X1995" i="221"/>
  <c r="T260" i="223"/>
  <c r="P1965" i="217"/>
  <c r="L256" i="220"/>
  <c r="Z2025" i="217"/>
  <c r="V264" i="220"/>
  <c r="U1808" i="217"/>
  <c r="U1899"/>
  <c r="U871"/>
  <c r="U1914"/>
  <c r="U1823"/>
  <c r="U886"/>
  <c r="S1793"/>
  <c r="S1884"/>
  <c r="S856"/>
  <c r="H2020"/>
  <c r="D263" i="220"/>
  <c r="D272" s="1"/>
  <c r="T1929" i="221"/>
  <c r="T1838"/>
  <c r="T901"/>
  <c r="I1929" i="217"/>
  <c r="I901"/>
  <c r="I1838"/>
  <c r="O1899"/>
  <c r="O1808"/>
  <c r="O871"/>
  <c r="O886"/>
  <c r="O1914"/>
  <c r="O1823"/>
  <c r="Y2116" i="221"/>
  <c r="Y2039"/>
  <c r="P2042"/>
  <c r="P2119"/>
  <c r="O2055" i="217"/>
  <c r="O2132"/>
  <c r="P2040" i="221"/>
  <c r="P2117"/>
  <c r="V1980"/>
  <c r="R258" i="223"/>
  <c r="W2056" i="221"/>
  <c r="W2133"/>
  <c r="Z2040" i="217"/>
  <c r="Z2117"/>
  <c r="T2130"/>
  <c r="T2053"/>
  <c r="P2116" i="221"/>
  <c r="P2039"/>
  <c r="K2040"/>
  <c r="K2117"/>
  <c r="F260" i="223"/>
  <c r="J1995" i="221"/>
  <c r="J2040"/>
  <c r="J2117"/>
  <c r="W1853" i="217"/>
  <c r="W1944"/>
  <c r="W916"/>
  <c r="X1884"/>
  <c r="X856"/>
  <c r="X1793"/>
  <c r="H1990"/>
  <c r="D259" i="220"/>
  <c r="D270" s="1"/>
  <c r="O260" i="223"/>
  <c r="S1995" i="221"/>
  <c r="S2116"/>
  <c r="S2039"/>
  <c r="I2054" i="217"/>
  <c r="I2131"/>
  <c r="P2057" i="221"/>
  <c r="P2134"/>
  <c r="J886"/>
  <c r="J1914"/>
  <c r="J1823"/>
  <c r="K1838"/>
  <c r="K901"/>
  <c r="K1929"/>
  <c r="V258" i="223"/>
  <c r="Z1980" i="221"/>
  <c r="X251" i="220"/>
  <c r="D18" s="1"/>
  <c r="D292"/>
  <c r="J2134" i="217"/>
  <c r="J2057"/>
  <c r="I260" i="220"/>
  <c r="M1995" i="217"/>
  <c r="T2116" i="221"/>
  <c r="T2039"/>
  <c r="AA2020"/>
  <c r="W263" i="223"/>
  <c r="W272" s="1"/>
  <c r="W280" s="1"/>
  <c r="P2055" i="217"/>
  <c r="P2132"/>
  <c r="R1838"/>
  <c r="R1929"/>
  <c r="R901"/>
  <c r="D257" i="220"/>
  <c r="D269" s="1"/>
  <c r="H1975" i="217"/>
  <c r="S1980" i="221"/>
  <c r="O258" i="223"/>
  <c r="M1914" i="221"/>
  <c r="M886"/>
  <c r="M1823"/>
  <c r="Z2117"/>
  <c r="Z2040"/>
  <c r="L2119" i="217"/>
  <c r="L2042"/>
  <c r="W259" i="220"/>
  <c r="W270" s="1"/>
  <c r="W278" s="1"/>
  <c r="AA1990" i="217"/>
  <c r="Q2020"/>
  <c r="M263" i="220"/>
  <c r="M272" s="1"/>
  <c r="M280" s="1"/>
  <c r="S2134" i="217"/>
  <c r="S2057"/>
  <c r="J1823"/>
  <c r="J886"/>
  <c r="J1914"/>
  <c r="L901"/>
  <c r="L1929"/>
  <c r="L1838"/>
  <c r="AA2020"/>
  <c r="W263" i="220"/>
  <c r="W272" s="1"/>
  <c r="W280" s="1"/>
  <c r="Z2130" i="221"/>
  <c r="Z2053"/>
  <c r="V2131"/>
  <c r="V2054"/>
  <c r="I901"/>
  <c r="I1929"/>
  <c r="I1838"/>
  <c r="R290" i="223"/>
  <c r="R309" s="1"/>
  <c r="R245"/>
  <c r="R291" s="1"/>
  <c r="R310" s="1"/>
  <c r="V886" i="221"/>
  <c r="V1914"/>
  <c r="V1823"/>
  <c r="Y1944"/>
  <c r="Y1853"/>
  <c r="Y916"/>
  <c r="X1980" i="217"/>
  <c r="T258" i="220"/>
  <c r="W2132" i="221"/>
  <c r="W2055"/>
  <c r="X2120"/>
  <c r="X2043"/>
  <c r="F264" i="220"/>
  <c r="J2025" i="217"/>
  <c r="Y2133"/>
  <c r="Y2056"/>
  <c r="P1884" i="221"/>
  <c r="P1793"/>
  <c r="P856"/>
  <c r="P1929"/>
  <c r="P901"/>
  <c r="P1838"/>
  <c r="W2130" i="217"/>
  <c r="W2053"/>
  <c r="N1899" i="221"/>
  <c r="N871"/>
  <c r="N1808"/>
  <c r="R1853"/>
  <c r="R1944"/>
  <c r="R916"/>
  <c r="U1808"/>
  <c r="U1899"/>
  <c r="U871"/>
  <c r="U1914"/>
  <c r="U886"/>
  <c r="U1823"/>
  <c r="Z1823"/>
  <c r="Z1914"/>
  <c r="Z886"/>
  <c r="Z1944"/>
  <c r="Z1853"/>
  <c r="Z916"/>
  <c r="N2117"/>
  <c r="N2040"/>
  <c r="N1884" i="217"/>
  <c r="N856"/>
  <c r="N1793"/>
  <c r="M1899"/>
  <c r="M1808"/>
  <c r="M871"/>
  <c r="R1808" i="221"/>
  <c r="R1899"/>
  <c r="R871"/>
  <c r="U1778"/>
  <c r="U1869"/>
  <c r="U841"/>
  <c r="N1853" i="217"/>
  <c r="N916"/>
  <c r="N1944"/>
  <c r="M1853"/>
  <c r="M916"/>
  <c r="M1944"/>
  <c r="M1929"/>
  <c r="M1838"/>
  <c r="M901"/>
  <c r="Y2120" i="221"/>
  <c r="Y2043"/>
  <c r="D17" i="223"/>
  <c r="D244"/>
  <c r="X242"/>
  <c r="Z242" s="1"/>
  <c r="H1869" i="221"/>
  <c r="H1778"/>
  <c r="H841"/>
  <c r="H1929"/>
  <c r="H901"/>
  <c r="H1838"/>
  <c r="H262" i="223"/>
  <c r="L2010" i="221"/>
  <c r="N2132"/>
  <c r="N2055"/>
  <c r="Z2057"/>
  <c r="Z2134"/>
  <c r="X2055" i="217"/>
  <c r="X2132"/>
  <c r="U2042"/>
  <c r="U2119"/>
  <c r="S264" i="220"/>
  <c r="W2025" i="217"/>
  <c r="K1950" i="221"/>
  <c r="G254" i="223"/>
  <c r="W2120" i="217"/>
  <c r="W2043"/>
  <c r="Q258" i="223"/>
  <c r="U1980" i="221"/>
  <c r="V2053"/>
  <c r="V2130"/>
  <c r="O2056" i="217"/>
  <c r="O2133"/>
  <c r="N2120" i="221"/>
  <c r="N2043"/>
  <c r="J258" i="220"/>
  <c r="N1980" i="217"/>
  <c r="K2010"/>
  <c r="G262" i="220"/>
  <c r="R2041" i="217"/>
  <c r="R2118"/>
  <c r="Z2119"/>
  <c r="Z2042"/>
  <c r="J254" i="223"/>
  <c r="N1950" i="221"/>
  <c r="AA2049" i="217"/>
  <c r="AA2126"/>
  <c r="L2040" i="221"/>
  <c r="L2117"/>
  <c r="Q2049" i="217"/>
  <c r="Q2126"/>
  <c r="L1995"/>
  <c r="H260" i="220"/>
  <c r="H254"/>
  <c r="L1950" i="217"/>
  <c r="T2025"/>
  <c r="P264" i="220"/>
  <c r="T256" i="223"/>
  <c r="X1965" i="221"/>
  <c r="R2120"/>
  <c r="R2043"/>
  <c r="S2117"/>
  <c r="S2040"/>
  <c r="V256" i="220"/>
  <c r="Z1965" i="217"/>
  <c r="O2119" i="221"/>
  <c r="O2042"/>
  <c r="AA1990"/>
  <c r="W259" i="223"/>
  <c r="W270" s="1"/>
  <c r="W278" s="1"/>
  <c r="Q1975" i="221"/>
  <c r="M257" i="223"/>
  <c r="M269" s="1"/>
  <c r="M277" s="1"/>
  <c r="F258"/>
  <c r="J1980" i="221"/>
  <c r="I1995"/>
  <c r="E260" i="223"/>
  <c r="W1853" i="221"/>
  <c r="W916"/>
  <c r="W1944"/>
  <c r="W1838"/>
  <c r="W1929"/>
  <c r="W901"/>
  <c r="S1808"/>
  <c r="S871"/>
  <c r="S1899"/>
  <c r="M1950"/>
  <c r="I254" i="223"/>
  <c r="P1884" i="217"/>
  <c r="P1793"/>
  <c r="P856"/>
  <c r="K1929"/>
  <c r="K901"/>
  <c r="K1838"/>
  <c r="K1944"/>
  <c r="K1853"/>
  <c r="K916"/>
  <c r="U260" i="223"/>
  <c r="Y1995" i="221"/>
  <c r="V2042"/>
  <c r="V2119"/>
  <c r="W2054" i="217"/>
  <c r="W2131"/>
  <c r="S2040"/>
  <c r="S2117"/>
  <c r="I258" i="220"/>
  <c r="M1980" i="217"/>
  <c r="V2130"/>
  <c r="V2053"/>
  <c r="L2116" i="221"/>
  <c r="L2039"/>
  <c r="K2055" i="217"/>
  <c r="K2132"/>
  <c r="K2131"/>
  <c r="K2054"/>
  <c r="I2043" i="221"/>
  <c r="I2120"/>
  <c r="I2116" i="217"/>
  <c r="I2039"/>
  <c r="R2054" i="221"/>
  <c r="R2131"/>
  <c r="G264" i="223"/>
  <c r="K2025" i="221"/>
  <c r="K264" i="223"/>
  <c r="O2025" i="221"/>
  <c r="K2119" i="217"/>
  <c r="K2042"/>
  <c r="P2134"/>
  <c r="P2057"/>
  <c r="L2057"/>
  <c r="L2134"/>
  <c r="W2043" i="221"/>
  <c r="W2120"/>
  <c r="V2120" i="217"/>
  <c r="V2043"/>
  <c r="U2057" i="221"/>
  <c r="U2134"/>
  <c r="V2054" i="217"/>
  <c r="V2131"/>
  <c r="T2118"/>
  <c r="T2041"/>
  <c r="X2130" i="221"/>
  <c r="X2053"/>
  <c r="W2117"/>
  <c r="W2040"/>
  <c r="Q2005"/>
  <c r="M261" i="223"/>
  <c r="M271" s="1"/>
  <c r="M279" s="1"/>
  <c r="I1965" i="221"/>
  <c r="E256" i="223"/>
  <c r="V1899" i="217"/>
  <c r="V1808"/>
  <c r="V871"/>
  <c r="U1838"/>
  <c r="U1929"/>
  <c r="U901"/>
  <c r="S916"/>
  <c r="S1853"/>
  <c r="S1944"/>
  <c r="S886"/>
  <c r="S1823"/>
  <c r="S1914"/>
  <c r="O262" i="223"/>
  <c r="S2010" i="221"/>
  <c r="T1793"/>
  <c r="T1884"/>
  <c r="T856"/>
  <c r="T1869"/>
  <c r="T1778"/>
  <c r="T841"/>
  <c r="X916"/>
  <c r="X1853"/>
  <c r="X1944"/>
  <c r="X1869"/>
  <c r="X841"/>
  <c r="X1778"/>
  <c r="L2055" i="217"/>
  <c r="L2132"/>
  <c r="I1944"/>
  <c r="I916"/>
  <c r="I1853"/>
  <c r="O1838"/>
  <c r="O901"/>
  <c r="O1929"/>
  <c r="O1793"/>
  <c r="O856"/>
  <c r="O1884"/>
  <c r="P2040"/>
  <c r="P2117"/>
  <c r="M1950"/>
  <c r="I254" i="220"/>
  <c r="X2119" i="217"/>
  <c r="X2042"/>
  <c r="P2131" i="221"/>
  <c r="P2054"/>
  <c r="L2131" i="217"/>
  <c r="L2054"/>
  <c r="N2039"/>
  <c r="N2116"/>
  <c r="K2025"/>
  <c r="G264" i="220"/>
  <c r="T2116" i="217"/>
  <c r="T2039"/>
  <c r="P2130" i="221"/>
  <c r="P2053"/>
  <c r="I2055" i="217"/>
  <c r="I2132"/>
  <c r="K2054" i="221"/>
  <c r="K2131"/>
  <c r="M2057" i="217"/>
  <c r="M2134"/>
  <c r="R2117"/>
  <c r="R2040"/>
  <c r="P1995"/>
  <c r="L260" i="220"/>
  <c r="U2116" i="217"/>
  <c r="U2039"/>
  <c r="Z1995"/>
  <c r="V260" i="220"/>
  <c r="N2133" i="221"/>
  <c r="N2056"/>
  <c r="AA2049"/>
  <c r="AA2126"/>
  <c r="I1980"/>
  <c r="E258" i="223"/>
  <c r="W1884" i="217"/>
  <c r="W1793"/>
  <c r="W856"/>
  <c r="X1869"/>
  <c r="X841"/>
  <c r="X1778"/>
  <c r="N264" i="223"/>
  <c r="R2025" i="221"/>
  <c r="S2133"/>
  <c r="S2056"/>
  <c r="M2117" i="217"/>
  <c r="M2040"/>
  <c r="P2043" i="221"/>
  <c r="P2120"/>
  <c r="J1884"/>
  <c r="J856"/>
  <c r="J1793"/>
  <c r="J1929"/>
  <c r="J901"/>
  <c r="J1838"/>
  <c r="K1793"/>
  <c r="K1884"/>
  <c r="K856"/>
  <c r="K1869"/>
  <c r="K841"/>
  <c r="K1778"/>
  <c r="U2117" i="217"/>
  <c r="U2040"/>
  <c r="O264" i="220"/>
  <c r="S2025" i="217"/>
  <c r="N1995" i="221"/>
  <c r="J260" i="223"/>
  <c r="S264"/>
  <c r="W2025" i="221"/>
  <c r="T1965" i="217"/>
  <c r="P256" i="220"/>
  <c r="M2041" i="217"/>
  <c r="M2118"/>
  <c r="P290" i="220"/>
  <c r="P309" s="1"/>
  <c r="P245"/>
  <c r="P291" s="1"/>
  <c r="P310" s="1"/>
  <c r="I2043" i="217"/>
  <c r="I2120"/>
  <c r="T2055" i="221"/>
  <c r="T2132"/>
  <c r="U254" i="220"/>
  <c r="Y1950" i="217"/>
  <c r="H258" i="223"/>
  <c r="L1980" i="221"/>
  <c r="S2134"/>
  <c r="S2057"/>
  <c r="U2132"/>
  <c r="U2055"/>
  <c r="Y2054"/>
  <c r="Y2131"/>
  <c r="L262" i="223"/>
  <c r="P2010" i="221"/>
  <c r="T262" i="223"/>
  <c r="X2010" i="221"/>
  <c r="Q264" i="220"/>
  <c r="U2025" i="217"/>
  <c r="I2010" i="221"/>
  <c r="E262" i="223"/>
  <c r="P2041" i="217"/>
  <c r="P2118"/>
  <c r="Z1853"/>
  <c r="Z916"/>
  <c r="Z1944"/>
  <c r="R1914"/>
  <c r="R886"/>
  <c r="R1823"/>
  <c r="R1793"/>
  <c r="R856"/>
  <c r="R1884"/>
  <c r="N258" i="223"/>
  <c r="R1980" i="221"/>
  <c r="R1950"/>
  <c r="N254" i="223"/>
  <c r="N2120" i="217"/>
  <c r="N2043"/>
  <c r="R2042" i="221"/>
  <c r="R2119"/>
  <c r="K254" i="220"/>
  <c r="O1950" i="217"/>
  <c r="J2130"/>
  <c r="J2053"/>
  <c r="L1914" i="221"/>
  <c r="L1823"/>
  <c r="L886"/>
  <c r="L1853"/>
  <c r="L1944"/>
  <c r="L916"/>
  <c r="M1853"/>
  <c r="M1944"/>
  <c r="M916"/>
  <c r="M1793"/>
  <c r="M856"/>
  <c r="M1884"/>
  <c r="H2081"/>
  <c r="O2117"/>
  <c r="O2040"/>
  <c r="P262" i="223"/>
  <c r="T2010" i="221"/>
  <c r="E256" i="220"/>
  <c r="I1965" i="217"/>
  <c r="W1950" i="221"/>
  <c r="S254" i="223"/>
  <c r="I2041" i="221"/>
  <c r="I2118"/>
  <c r="Y1884" i="217"/>
  <c r="Y1793"/>
  <c r="Y856"/>
  <c r="R1995" i="221"/>
  <c r="N260" i="223"/>
  <c r="J1869" i="217"/>
  <c r="J841"/>
  <c r="J1778"/>
  <c r="J1929"/>
  <c r="J1838"/>
  <c r="J901"/>
  <c r="L1778"/>
  <c r="L841"/>
  <c r="L1869"/>
  <c r="Z1950" i="221"/>
  <c r="V254" i="223"/>
  <c r="M2133" i="217"/>
  <c r="M2056"/>
  <c r="X2133" i="221"/>
  <c r="X2056"/>
  <c r="S2042" i="217"/>
  <c r="S2119"/>
  <c r="L2133" i="221"/>
  <c r="L2056"/>
  <c r="V2117"/>
  <c r="V2040"/>
  <c r="O2010"/>
  <c r="K262" i="223"/>
  <c r="I1884" i="221"/>
  <c r="I1793"/>
  <c r="I856"/>
  <c r="I1823"/>
  <c r="I886"/>
  <c r="I1914"/>
  <c r="V1884"/>
  <c r="V1793"/>
  <c r="V856"/>
  <c r="V1944"/>
  <c r="V916"/>
  <c r="V1853"/>
  <c r="Y1793"/>
  <c r="Y1884"/>
  <c r="Y856"/>
  <c r="Y1869"/>
  <c r="Y841"/>
  <c r="Y1778"/>
  <c r="U2134" i="217"/>
  <c r="U2057"/>
  <c r="K2133" i="221"/>
  <c r="K2056"/>
  <c r="N2056" i="217"/>
  <c r="N2133"/>
  <c r="Z2056" i="221"/>
  <c r="Z2133"/>
  <c r="R2118"/>
  <c r="R2041"/>
  <c r="Y2054" i="217"/>
  <c r="Y2131"/>
  <c r="L2043" i="221"/>
  <c r="L2120"/>
  <c r="O1980" i="217"/>
  <c r="K258" i="220"/>
  <c r="S2118" i="217"/>
  <c r="S2041"/>
  <c r="P1944" i="221"/>
  <c r="P916"/>
  <c r="P1853"/>
  <c r="P1778"/>
  <c r="P1869"/>
  <c r="P841"/>
  <c r="K245" i="223"/>
  <c r="K291" s="1"/>
  <c r="K310" s="1"/>
  <c r="K290"/>
  <c r="K309" s="1"/>
  <c r="O1823" i="221"/>
  <c r="O886"/>
  <c r="O1914"/>
  <c r="O1944"/>
  <c r="O1853"/>
  <c r="O916"/>
  <c r="W2116" i="217"/>
  <c r="W2039"/>
  <c r="S2116"/>
  <c r="S2039"/>
  <c r="K254" i="223"/>
  <c r="O1950" i="221"/>
  <c r="U1965"/>
  <c r="Q256" i="223"/>
  <c r="O1965" i="217"/>
  <c r="K256" i="220"/>
  <c r="N1778" i="221"/>
  <c r="N841"/>
  <c r="N1869"/>
  <c r="N1838"/>
  <c r="N901"/>
  <c r="N1929"/>
  <c r="K2146" i="217"/>
  <c r="Q2088" i="221"/>
  <c r="L2068" i="217"/>
  <c r="P2145"/>
  <c r="N2148"/>
  <c r="T2071" i="221"/>
  <c r="Q2081" i="217"/>
  <c r="R2146" i="221"/>
  <c r="Z2148"/>
  <c r="O2147" i="217"/>
  <c r="U2068" i="221"/>
  <c r="J2070" i="217"/>
  <c r="Y2070" i="221"/>
  <c r="AA2081"/>
  <c r="K2147" i="217"/>
  <c r="O2068"/>
  <c r="Q2067"/>
  <c r="Q2095" s="1"/>
  <c r="V2145"/>
  <c r="M2071"/>
  <c r="L2146"/>
  <c r="X2071"/>
  <c r="U2147" i="221"/>
  <c r="N2070"/>
  <c r="T2146"/>
  <c r="W2069" i="217"/>
  <c r="J2070" i="221"/>
  <c r="O2070" i="217"/>
  <c r="U2146" i="221"/>
  <c r="Y2145"/>
  <c r="J2145" i="217"/>
  <c r="R2147" i="221"/>
  <c r="W2069"/>
  <c r="O2145"/>
  <c r="V2068"/>
  <c r="I2146"/>
  <c r="P2147" i="217"/>
  <c r="X2147" i="221"/>
  <c r="T2068"/>
  <c r="L2069" i="217"/>
  <c r="N2147"/>
  <c r="L2148" i="221"/>
  <c r="S2069" i="217"/>
  <c r="N2145" i="221"/>
  <c r="X2145"/>
  <c r="T2148" i="217"/>
  <c r="S2071" i="221"/>
  <c r="AA2088"/>
  <c r="Y2071" i="217"/>
  <c r="I2145" i="221"/>
  <c r="W2070"/>
  <c r="V2148"/>
  <c r="K2069"/>
  <c r="V2071" i="217"/>
  <c r="N2145"/>
  <c r="X2146" i="221"/>
  <c r="X2148" i="217"/>
  <c r="J2068"/>
  <c r="Z2146" i="221"/>
  <c r="J2071"/>
  <c r="J2071" i="217"/>
  <c r="X2068" i="221"/>
  <c r="L2070" i="217"/>
  <c r="U2068"/>
  <c r="V2070"/>
  <c r="P2070" i="221"/>
  <c r="J2146" i="217"/>
  <c r="J2146" i="221"/>
  <c r="U2069"/>
  <c r="Z2070" i="217"/>
  <c r="W2147"/>
  <c r="N2069"/>
  <c r="L2068" i="221"/>
  <c r="K2071"/>
  <c r="J2148"/>
  <c r="S2068"/>
  <c r="M2068"/>
  <c r="U2071" i="217"/>
  <c r="V2070" i="221"/>
  <c r="W2068" i="217"/>
  <c r="I2147" i="221"/>
  <c r="Q2081"/>
  <c r="I2068"/>
  <c r="Y2146"/>
  <c r="V2146" i="217"/>
  <c r="O2069" i="221"/>
  <c r="W2068"/>
  <c r="O2070"/>
  <c r="L2146"/>
  <c r="R2071" i="217"/>
  <c r="J2145" i="221"/>
  <c r="I2145" i="217"/>
  <c r="Y2146"/>
  <c r="N2146"/>
  <c r="M2070"/>
  <c r="Z2148"/>
  <c r="J2148"/>
  <c r="M2148" i="221"/>
  <c r="W2146" i="217"/>
  <c r="V2146" i="221"/>
  <c r="K2070" i="217"/>
  <c r="S2146" i="221"/>
  <c r="X2145" i="217"/>
  <c r="N2071" i="221"/>
  <c r="I2069" i="217"/>
  <c r="I2071"/>
  <c r="T2147"/>
  <c r="Z2145" i="221"/>
  <c r="K2148" i="217"/>
  <c r="R2148"/>
  <c r="T2148" i="221"/>
  <c r="H2081" i="217"/>
  <c r="H2082" s="1"/>
  <c r="H2083" s="1"/>
  <c r="H2084" s="1"/>
  <c r="D238" i="220" s="1"/>
  <c r="O2148" i="217"/>
  <c r="N2068"/>
  <c r="X2148" i="221"/>
  <c r="T2145" i="217"/>
  <c r="Z2146"/>
  <c r="Y2147"/>
  <c r="Q2089" i="221" l="1"/>
  <c r="Q2090" s="1"/>
  <c r="Q2091" s="1"/>
  <c r="M239" i="223" s="1"/>
  <c r="M289" s="1"/>
  <c r="M308" s="1"/>
  <c r="S2081" i="221"/>
  <c r="AC2070"/>
  <c r="Q2082" i="217"/>
  <c r="Q2083" s="1"/>
  <c r="Q2084" s="1"/>
  <c r="M238" i="220" s="1"/>
  <c r="M288" s="1"/>
  <c r="M307" s="1"/>
  <c r="J2081" i="217"/>
  <c r="AC2043" i="221"/>
  <c r="Z2144"/>
  <c r="AC2041"/>
  <c r="AA2089" i="217"/>
  <c r="AA2090" s="1"/>
  <c r="AA2091" s="1"/>
  <c r="W239" i="220" s="1"/>
  <c r="W289" s="1"/>
  <c r="W308" s="1"/>
  <c r="AC2040" i="221"/>
  <c r="R2144"/>
  <c r="V2088"/>
  <c r="H2089" i="217"/>
  <c r="H2090" s="1"/>
  <c r="H2091" s="1"/>
  <c r="D239" i="220" s="1"/>
  <c r="D289" s="1"/>
  <c r="AC2069" i="221"/>
  <c r="AC2057"/>
  <c r="Q2077" i="217"/>
  <c r="N2067"/>
  <c r="N2095" s="1"/>
  <c r="K2088" i="221"/>
  <c r="V2067" i="217"/>
  <c r="V2095" s="1"/>
  <c r="S2144" i="221"/>
  <c r="K2081" i="217"/>
  <c r="Y2088" i="221"/>
  <c r="P2067" i="217"/>
  <c r="P2095" s="1"/>
  <c r="M282" i="220"/>
  <c r="M293" s="1"/>
  <c r="M312" s="1"/>
  <c r="M2067" i="217"/>
  <c r="M2095" s="1"/>
  <c r="W2144"/>
  <c r="AC2042" i="221"/>
  <c r="AC2055"/>
  <c r="S2088"/>
  <c r="AC2054"/>
  <c r="W282" i="223"/>
  <c r="W293" s="1"/>
  <c r="W312" s="1"/>
  <c r="N2067" i="221"/>
  <c r="N2095" s="1"/>
  <c r="U2081"/>
  <c r="V2067"/>
  <c r="V2095" s="1"/>
  <c r="M2088" i="217"/>
  <c r="J2081" i="221"/>
  <c r="T2067"/>
  <c r="T2095" s="1"/>
  <c r="AC2056"/>
  <c r="L2067" i="217"/>
  <c r="L2095" s="1"/>
  <c r="V2081"/>
  <c r="N2081" i="221"/>
  <c r="U2067" i="217"/>
  <c r="U2095" s="1"/>
  <c r="P2088" i="221"/>
  <c r="T2081"/>
  <c r="T2088" i="217"/>
  <c r="Z2067"/>
  <c r="Z2095" s="1"/>
  <c r="AC2068" i="221"/>
  <c r="Q2096" i="217"/>
  <c r="Q2097" s="1"/>
  <c r="Q2098" s="1"/>
  <c r="M237" i="220" s="1"/>
  <c r="M287" s="1"/>
  <c r="M297" s="1"/>
  <c r="M316" s="1"/>
  <c r="V2088" i="217"/>
  <c r="AA2082" i="221"/>
  <c r="AA2083" s="1"/>
  <c r="AA2084" s="1"/>
  <c r="W238" i="223" s="1"/>
  <c r="W288" s="1"/>
  <c r="W307" s="1"/>
  <c r="T2067" i="217"/>
  <c r="T2095" s="1"/>
  <c r="J2144" i="221"/>
  <c r="AC2071"/>
  <c r="U2067"/>
  <c r="U2095" s="1"/>
  <c r="O2088"/>
  <c r="Y2067"/>
  <c r="Y2095" s="1"/>
  <c r="D276" i="220"/>
  <c r="D279"/>
  <c r="W282"/>
  <c r="W293" s="1"/>
  <c r="W312" s="1"/>
  <c r="D277"/>
  <c r="D278"/>
  <c r="D280"/>
  <c r="D288"/>
  <c r="M306"/>
  <c r="N2063" i="221"/>
  <c r="N2140"/>
  <c r="V2035"/>
  <c r="R265" i="223"/>
  <c r="R273" s="1"/>
  <c r="R281" s="1"/>
  <c r="I1975" i="221"/>
  <c r="E257" i="223"/>
  <c r="E269" s="1"/>
  <c r="E277" s="1"/>
  <c r="J2020" i="217"/>
  <c r="F263" i="220"/>
  <c r="F272" s="1"/>
  <c r="F280" s="1"/>
  <c r="Y1975" i="217"/>
  <c r="U257" i="220"/>
  <c r="U269" s="1"/>
  <c r="U277" s="1"/>
  <c r="L2005" i="221"/>
  <c r="H261" i="223"/>
  <c r="H271" s="1"/>
  <c r="H279" s="1"/>
  <c r="K2140" i="221"/>
  <c r="K2063"/>
  <c r="K2089" s="1"/>
  <c r="K2090" s="1"/>
  <c r="K2091" s="1"/>
  <c r="G239" i="223" s="1"/>
  <c r="G289" s="1"/>
  <c r="G308" s="1"/>
  <c r="J1975" i="221"/>
  <c r="F257" i="223"/>
  <c r="F269" s="1"/>
  <c r="F277" s="1"/>
  <c r="X2140" i="217"/>
  <c r="X2063"/>
  <c r="R259" i="220"/>
  <c r="R270" s="1"/>
  <c r="R278" s="1"/>
  <c r="V1990" i="217"/>
  <c r="U2063" i="221"/>
  <c r="U2140"/>
  <c r="Z2005"/>
  <c r="V261" i="223"/>
  <c r="V271" s="1"/>
  <c r="V279" s="1"/>
  <c r="Q259" i="220"/>
  <c r="Q270" s="1"/>
  <c r="Q278" s="1"/>
  <c r="U1990" i="217"/>
  <c r="Z2140" i="221"/>
  <c r="Z2063"/>
  <c r="R2126" i="217"/>
  <c r="R2049"/>
  <c r="S2063"/>
  <c r="S2140"/>
  <c r="U2126"/>
  <c r="U2049"/>
  <c r="P2020"/>
  <c r="L263" i="220"/>
  <c r="L272" s="1"/>
  <c r="L280" s="1"/>
  <c r="W1975" i="221"/>
  <c r="S257" i="223"/>
  <c r="S269" s="1"/>
  <c r="S277" s="1"/>
  <c r="N2063" i="217"/>
  <c r="N2140"/>
  <c r="O1975" i="221"/>
  <c r="K257" i="223"/>
  <c r="K269" s="1"/>
  <c r="K277" s="1"/>
  <c r="J1990" i="217"/>
  <c r="F259" i="220"/>
  <c r="U263"/>
  <c r="U272" s="1"/>
  <c r="U280" s="1"/>
  <c r="Y2020" i="217"/>
  <c r="Z2020"/>
  <c r="V263" i="220"/>
  <c r="V272" s="1"/>
  <c r="V280" s="1"/>
  <c r="E290"/>
  <c r="E309" s="1"/>
  <c r="E245"/>
  <c r="E291" s="1"/>
  <c r="E310" s="1"/>
  <c r="V2005" i="217"/>
  <c r="R261" i="220"/>
  <c r="R271" s="1"/>
  <c r="R279" s="1"/>
  <c r="P2126" i="217"/>
  <c r="P2049"/>
  <c r="W2020"/>
  <c r="S263" i="220"/>
  <c r="S272" s="1"/>
  <c r="S280" s="1"/>
  <c r="X1975" i="221"/>
  <c r="T257" i="223"/>
  <c r="T269" s="1"/>
  <c r="T277" s="1"/>
  <c r="O257"/>
  <c r="O269" s="1"/>
  <c r="O277" s="1"/>
  <c r="S1975" i="221"/>
  <c r="J259" i="220"/>
  <c r="J270" s="1"/>
  <c r="J278" s="1"/>
  <c r="N1990" i="217"/>
  <c r="U2020" i="221"/>
  <c r="Q263" i="223"/>
  <c r="Q272" s="1"/>
  <c r="Q280" s="1"/>
  <c r="R2126" i="221"/>
  <c r="R2049"/>
  <c r="T1975" i="217"/>
  <c r="P257" i="220"/>
  <c r="P269" s="1"/>
  <c r="P277" s="1"/>
  <c r="D281"/>
  <c r="Y2140" i="221"/>
  <c r="Y2063"/>
  <c r="J2049" i="217"/>
  <c r="J2126"/>
  <c r="N261" i="220"/>
  <c r="N271" s="1"/>
  <c r="N279" s="1"/>
  <c r="R2005" i="217"/>
  <c r="X2140" i="221"/>
  <c r="X2063"/>
  <c r="G265" i="220"/>
  <c r="G273" s="1"/>
  <c r="G281" s="1"/>
  <c r="K2035" i="217"/>
  <c r="H2126" i="221"/>
  <c r="H2049"/>
  <c r="H2082" s="1"/>
  <c r="H2083" s="1"/>
  <c r="H2084" s="1"/>
  <c r="D238" i="223" s="1"/>
  <c r="E263"/>
  <c r="E272" s="1"/>
  <c r="E280" s="1"/>
  <c r="I2020" i="221"/>
  <c r="M2005"/>
  <c r="I261" i="223"/>
  <c r="I271" s="1"/>
  <c r="I279" s="1"/>
  <c r="G263"/>
  <c r="G272" s="1"/>
  <c r="G280" s="1"/>
  <c r="K2020" i="221"/>
  <c r="O1990" i="217"/>
  <c r="K259" i="220"/>
  <c r="K270" s="1"/>
  <c r="K278" s="1"/>
  <c r="N2005" i="217"/>
  <c r="J261" i="220"/>
  <c r="J271" s="1"/>
  <c r="J279" s="1"/>
  <c r="N1975" i="221"/>
  <c r="J257" i="223"/>
  <c r="J269" s="1"/>
  <c r="J277" s="1"/>
  <c r="N255" i="220"/>
  <c r="N268" s="1"/>
  <c r="N276" s="1"/>
  <c r="R1960" i="217"/>
  <c r="F265" i="223"/>
  <c r="F273" s="1"/>
  <c r="F281" s="1"/>
  <c r="J2035" i="221"/>
  <c r="J2063"/>
  <c r="J2140"/>
  <c r="Q255" i="220"/>
  <c r="Q268" s="1"/>
  <c r="Q276" s="1"/>
  <c r="U1960" i="217"/>
  <c r="V2049"/>
  <c r="V2126"/>
  <c r="S255" i="223"/>
  <c r="S268" s="1"/>
  <c r="S276" s="1"/>
  <c r="W1960" i="221"/>
  <c r="Z2020"/>
  <c r="V263" i="223"/>
  <c r="V272" s="1"/>
  <c r="V280" s="1"/>
  <c r="H2095" i="221"/>
  <c r="Y2005"/>
  <c r="U261" i="223"/>
  <c r="U271" s="1"/>
  <c r="U279" s="1"/>
  <c r="U259"/>
  <c r="U270" s="1"/>
  <c r="U278" s="1"/>
  <c r="Y1990" i="221"/>
  <c r="I2049"/>
  <c r="I2126"/>
  <c r="L1990" i="217"/>
  <c r="H259" i="220"/>
  <c r="H270" s="1"/>
  <c r="H278" s="1"/>
  <c r="Y2035" i="217"/>
  <c r="U265" i="220"/>
  <c r="U273" s="1"/>
  <c r="U281" s="1"/>
  <c r="M1990" i="221"/>
  <c r="I259" i="223"/>
  <c r="I270" s="1"/>
  <c r="I278" s="1"/>
  <c r="T2005" i="221"/>
  <c r="P261" i="223"/>
  <c r="P271" s="1"/>
  <c r="P279" s="1"/>
  <c r="Q265" i="220"/>
  <c r="Q273" s="1"/>
  <c r="Q281" s="1"/>
  <c r="U2035" i="217"/>
  <c r="L1975"/>
  <c r="H257" i="220"/>
  <c r="H269" s="1"/>
  <c r="H277" s="1"/>
  <c r="R2067" i="221"/>
  <c r="R2095" s="1"/>
  <c r="AA2077" i="217"/>
  <c r="AA2096" s="1"/>
  <c r="AA2097" s="1"/>
  <c r="AA2098" s="1"/>
  <c r="W237" i="220" s="1"/>
  <c r="W287" s="1"/>
  <c r="L2144" i="221"/>
  <c r="Z2067"/>
  <c r="Z2095" s="1"/>
  <c r="X2067" i="217"/>
  <c r="X2095" s="1"/>
  <c r="W2081" i="221"/>
  <c r="P2067"/>
  <c r="P2095" s="1"/>
  <c r="K2144" i="217"/>
  <c r="I2081" i="221"/>
  <c r="K2081"/>
  <c r="O2088" i="217"/>
  <c r="J2144"/>
  <c r="H2077"/>
  <c r="H2096" s="1"/>
  <c r="H2097" s="1"/>
  <c r="H2098" s="1"/>
  <c r="D237" i="220" s="1"/>
  <c r="O2144" i="221"/>
  <c r="N2081" i="217"/>
  <c r="M2144"/>
  <c r="O2067" i="221"/>
  <c r="O2095" s="1"/>
  <c r="W2088" i="217"/>
  <c r="P2081"/>
  <c r="I2067"/>
  <c r="I2095" s="1"/>
  <c r="Z2088"/>
  <c r="M2067" i="221"/>
  <c r="M2095" s="1"/>
  <c r="Q2154"/>
  <c r="L2081" i="217"/>
  <c r="R2144"/>
  <c r="U257" i="223"/>
  <c r="U269" s="1"/>
  <c r="U277" s="1"/>
  <c r="Y1975" i="221"/>
  <c r="F255" i="220"/>
  <c r="F268" s="1"/>
  <c r="F276" s="1"/>
  <c r="J1960" i="217"/>
  <c r="I257" i="223"/>
  <c r="I269" s="1"/>
  <c r="I277" s="1"/>
  <c r="M1975" i="221"/>
  <c r="R1975" i="217"/>
  <c r="N257" i="220"/>
  <c r="N269" s="1"/>
  <c r="N277" s="1"/>
  <c r="T2126" i="221"/>
  <c r="T2049"/>
  <c r="O265" i="220"/>
  <c r="O273" s="1"/>
  <c r="O281" s="1"/>
  <c r="S2035" i="217"/>
  <c r="D263" i="223"/>
  <c r="D272" s="1"/>
  <c r="H2020" i="221"/>
  <c r="H2063"/>
  <c r="H2089" s="1"/>
  <c r="H2090" s="1"/>
  <c r="H2091" s="1"/>
  <c r="D239" i="223" s="1"/>
  <c r="H2140" i="221"/>
  <c r="Q261" i="223"/>
  <c r="Q271" s="1"/>
  <c r="Q279" s="1"/>
  <c r="U2005" i="221"/>
  <c r="L257" i="223"/>
  <c r="L269" s="1"/>
  <c r="L277" s="1"/>
  <c r="P1975" i="221"/>
  <c r="L2020" i="217"/>
  <c r="H263" i="220"/>
  <c r="H272" s="1"/>
  <c r="H280" s="1"/>
  <c r="J2035" i="217"/>
  <c r="F265" i="220"/>
  <c r="F273" s="1"/>
  <c r="F281" s="1"/>
  <c r="T1990" i="221"/>
  <c r="P259" i="223"/>
  <c r="P270" s="1"/>
  <c r="P278" s="1"/>
  <c r="O265"/>
  <c r="O273" s="1"/>
  <c r="O281" s="1"/>
  <c r="S2035" i="221"/>
  <c r="W2140"/>
  <c r="W2063"/>
  <c r="D257" i="223"/>
  <c r="D269" s="1"/>
  <c r="H1975" i="221"/>
  <c r="Q257" i="223"/>
  <c r="Q269" s="1"/>
  <c r="Q277" s="1"/>
  <c r="U1975" i="221"/>
  <c r="R1975"/>
  <c r="N257" i="223"/>
  <c r="N269" s="1"/>
  <c r="N277" s="1"/>
  <c r="P2005" i="221"/>
  <c r="L261" i="223"/>
  <c r="L271" s="1"/>
  <c r="L279" s="1"/>
  <c r="I1990" i="221"/>
  <c r="E259" i="223"/>
  <c r="E270" s="1"/>
  <c r="E278" s="1"/>
  <c r="M2049" i="221"/>
  <c r="M2126"/>
  <c r="T2126" i="217"/>
  <c r="T2049"/>
  <c r="S2140" i="221"/>
  <c r="S2063"/>
  <c r="J265" i="223"/>
  <c r="J273" s="1"/>
  <c r="J281" s="1"/>
  <c r="N2035" i="221"/>
  <c r="Y2063" i="217"/>
  <c r="Y2140"/>
  <c r="R1990"/>
  <c r="N259" i="220"/>
  <c r="N270" s="1"/>
  <c r="N278" s="1"/>
  <c r="X1990" i="221"/>
  <c r="T259" i="223"/>
  <c r="T270" s="1"/>
  <c r="T278" s="1"/>
  <c r="Z1975" i="221"/>
  <c r="V257" i="223"/>
  <c r="V269" s="1"/>
  <c r="V277" s="1"/>
  <c r="V2063" i="221"/>
  <c r="V2140"/>
  <c r="U259" i="220"/>
  <c r="U270" s="1"/>
  <c r="U278" s="1"/>
  <c r="Y1990" i="217"/>
  <c r="W2063"/>
  <c r="W2140"/>
  <c r="O2049"/>
  <c r="O2126"/>
  <c r="E255" i="220"/>
  <c r="E268" s="1"/>
  <c r="I1960" i="217"/>
  <c r="S2020" i="221"/>
  <c r="O263" i="223"/>
  <c r="O272" s="1"/>
  <c r="O280" s="1"/>
  <c r="N263"/>
  <c r="N272" s="1"/>
  <c r="N280" s="1"/>
  <c r="R2020" i="221"/>
  <c r="P2126"/>
  <c r="P2049"/>
  <c r="L2049" i="217"/>
  <c r="L2126"/>
  <c r="G255" i="223"/>
  <c r="G268" s="1"/>
  <c r="G276" s="1"/>
  <c r="K1960" i="221"/>
  <c r="X1960" i="217"/>
  <c r="T255" i="220"/>
  <c r="T268" s="1"/>
  <c r="T276" s="1"/>
  <c r="O1975" i="217"/>
  <c r="K257" i="220"/>
  <c r="K269" s="1"/>
  <c r="K277" s="1"/>
  <c r="T1960" i="221"/>
  <c r="P255" i="223"/>
  <c r="P268" s="1"/>
  <c r="P276" s="1"/>
  <c r="K2020" i="217"/>
  <c r="G263" i="220"/>
  <c r="G272" s="1"/>
  <c r="G280" s="1"/>
  <c r="S1990" i="221"/>
  <c r="O259" i="223"/>
  <c r="O270" s="1"/>
  <c r="O278" s="1"/>
  <c r="U1960" i="221"/>
  <c r="Q255" i="223"/>
  <c r="Q268" s="1"/>
  <c r="Q276" s="1"/>
  <c r="F261"/>
  <c r="F271" s="1"/>
  <c r="F279" s="1"/>
  <c r="J2005" i="221"/>
  <c r="T257" i="220"/>
  <c r="T269" s="1"/>
  <c r="T277" s="1"/>
  <c r="X1975" i="217"/>
  <c r="E263" i="220"/>
  <c r="E272" s="1"/>
  <c r="I2020" i="217"/>
  <c r="I261" i="220"/>
  <c r="I271" s="1"/>
  <c r="I279" s="1"/>
  <c r="M2005" i="217"/>
  <c r="H255" i="223"/>
  <c r="H268" s="1"/>
  <c r="H276" s="1"/>
  <c r="L1960" i="221"/>
  <c r="Z2063" i="217"/>
  <c r="Z2140"/>
  <c r="H2005" i="221"/>
  <c r="D261" i="223"/>
  <c r="D271" s="1"/>
  <c r="I257" i="220"/>
  <c r="I269" s="1"/>
  <c r="I277" s="1"/>
  <c r="M1975" i="217"/>
  <c r="N1960"/>
  <c r="J255" i="220"/>
  <c r="J268" s="1"/>
  <c r="J276" s="1"/>
  <c r="N2005" i="221"/>
  <c r="J261" i="223"/>
  <c r="J271" s="1"/>
  <c r="J279" s="1"/>
  <c r="Z1990" i="217"/>
  <c r="V259" i="220"/>
  <c r="V270" s="1"/>
  <c r="V278" s="1"/>
  <c r="T2140" i="217"/>
  <c r="T2063"/>
  <c r="K2126"/>
  <c r="K2049"/>
  <c r="P1960"/>
  <c r="L255" i="220"/>
  <c r="L268" s="1"/>
  <c r="L276" s="1"/>
  <c r="S1960" i="221"/>
  <c r="O255" i="223"/>
  <c r="O268" s="1"/>
  <c r="O276" s="1"/>
  <c r="D265"/>
  <c r="D273" s="1"/>
  <c r="H2035" i="221"/>
  <c r="Y2005" i="217"/>
  <c r="U261" i="220"/>
  <c r="U271" s="1"/>
  <c r="U279" s="1"/>
  <c r="T2020" i="217"/>
  <c r="P263" i="220"/>
  <c r="P272" s="1"/>
  <c r="P280" s="1"/>
  <c r="T265"/>
  <c r="T273" s="1"/>
  <c r="T281" s="1"/>
  <c r="X2035" i="217"/>
  <c r="T2035" i="221"/>
  <c r="P265" i="223"/>
  <c r="P273" s="1"/>
  <c r="P281" s="1"/>
  <c r="M2049" i="217"/>
  <c r="M2126"/>
  <c r="Q265" i="223"/>
  <c r="Q273" s="1"/>
  <c r="Q281" s="1"/>
  <c r="U2035" i="221"/>
  <c r="O2126"/>
  <c r="O2049"/>
  <c r="V2049"/>
  <c r="V2126"/>
  <c r="H261" i="220"/>
  <c r="H271" s="1"/>
  <c r="H279" s="1"/>
  <c r="L2005" i="217"/>
  <c r="Z1975"/>
  <c r="V257" i="220"/>
  <c r="V269" s="1"/>
  <c r="V277" s="1"/>
  <c r="T263"/>
  <c r="T272" s="1"/>
  <c r="T280" s="1"/>
  <c r="X2020" i="217"/>
  <c r="W2049"/>
  <c r="W2126"/>
  <c r="O1960"/>
  <c r="K255" i="220"/>
  <c r="K268" s="1"/>
  <c r="K276" s="1"/>
  <c r="I2063" i="217"/>
  <c r="I2140"/>
  <c r="Z1990" i="221"/>
  <c r="V259" i="223"/>
  <c r="V270" s="1"/>
  <c r="V278" s="1"/>
  <c r="J263"/>
  <c r="J272" s="1"/>
  <c r="J280" s="1"/>
  <c r="N2020" i="221"/>
  <c r="N2126"/>
  <c r="N2049"/>
  <c r="P2140"/>
  <c r="P2063"/>
  <c r="U255" i="223"/>
  <c r="U268" s="1"/>
  <c r="U276" s="1"/>
  <c r="Y1960" i="221"/>
  <c r="R257" i="223"/>
  <c r="R269" s="1"/>
  <c r="R277" s="1"/>
  <c r="V1975" i="221"/>
  <c r="E261" i="223"/>
  <c r="E271" s="1"/>
  <c r="E279" s="1"/>
  <c r="I2005" i="221"/>
  <c r="H255" i="220"/>
  <c r="H268" s="1"/>
  <c r="H276" s="1"/>
  <c r="L1960" i="217"/>
  <c r="I265" i="223"/>
  <c r="I273" s="1"/>
  <c r="I281" s="1"/>
  <c r="M2035" i="221"/>
  <c r="Z2035" i="217"/>
  <c r="V265" i="220"/>
  <c r="V273" s="1"/>
  <c r="V281" s="1"/>
  <c r="K2049" i="221"/>
  <c r="K2126"/>
  <c r="X2049" i="217"/>
  <c r="X2126"/>
  <c r="O2020"/>
  <c r="K263" i="220"/>
  <c r="K272" s="1"/>
  <c r="K280" s="1"/>
  <c r="T255" i="223"/>
  <c r="T268" s="1"/>
  <c r="T276" s="1"/>
  <c r="X1960" i="221"/>
  <c r="X2035"/>
  <c r="T265" i="223"/>
  <c r="T273" s="1"/>
  <c r="T281" s="1"/>
  <c r="P257"/>
  <c r="P269" s="1"/>
  <c r="P277" s="1"/>
  <c r="T1975" i="221"/>
  <c r="D255" i="223"/>
  <c r="D268" s="1"/>
  <c r="H1960" i="221"/>
  <c r="D245" i="223"/>
  <c r="X244"/>
  <c r="D290"/>
  <c r="M2020" i="217"/>
  <c r="I263" i="220"/>
  <c r="I272" s="1"/>
  <c r="I280" s="1"/>
  <c r="M2035" i="217"/>
  <c r="I265" i="220"/>
  <c r="I273" s="1"/>
  <c r="I281" s="1"/>
  <c r="N259" i="223"/>
  <c r="N270" s="1"/>
  <c r="N278" s="1"/>
  <c r="R1990" i="221"/>
  <c r="Q259" i="223"/>
  <c r="Q270" s="1"/>
  <c r="Q278" s="1"/>
  <c r="U1990" i="221"/>
  <c r="L263" i="223"/>
  <c r="L272" s="1"/>
  <c r="L280" s="1"/>
  <c r="P2020" i="221"/>
  <c r="V2005"/>
  <c r="R261" i="223"/>
  <c r="R271" s="1"/>
  <c r="R279" s="1"/>
  <c r="J2005" i="217"/>
  <c r="F261" i="220"/>
  <c r="F271" s="1"/>
  <c r="F279" s="1"/>
  <c r="D311"/>
  <c r="X292"/>
  <c r="X311" s="1"/>
  <c r="O2005" i="217"/>
  <c r="K261" i="220"/>
  <c r="K271" s="1"/>
  <c r="K279" s="1"/>
  <c r="O257"/>
  <c r="O269" s="1"/>
  <c r="O277" s="1"/>
  <c r="S1975" i="217"/>
  <c r="D292" i="223"/>
  <c r="X251"/>
  <c r="Z2049" i="221"/>
  <c r="Z2126"/>
  <c r="U263" i="223"/>
  <c r="U272" s="1"/>
  <c r="U280" s="1"/>
  <c r="Y2020" i="221"/>
  <c r="L2063"/>
  <c r="L2140"/>
  <c r="R2140" i="217"/>
  <c r="R2063"/>
  <c r="Z2049"/>
  <c r="Z2126"/>
  <c r="J2126" i="221"/>
  <c r="J2049"/>
  <c r="X1990" i="217"/>
  <c r="T259" i="220"/>
  <c r="T270" s="1"/>
  <c r="T278" s="1"/>
  <c r="S1960" i="217"/>
  <c r="O255" i="220"/>
  <c r="O268" s="1"/>
  <c r="O276" s="1"/>
  <c r="U2140" i="217"/>
  <c r="U2063"/>
  <c r="V2063"/>
  <c r="V2140"/>
  <c r="G257" i="220"/>
  <c r="G269" s="1"/>
  <c r="G277" s="1"/>
  <c r="K1975" i="217"/>
  <c r="D310" i="220"/>
  <c r="X291"/>
  <c r="X310" s="1"/>
  <c r="W2126" i="221"/>
  <c r="W2049"/>
  <c r="N2126" i="217"/>
  <c r="N2049"/>
  <c r="O1990" i="221"/>
  <c r="K259" i="223"/>
  <c r="K270" s="1"/>
  <c r="K278" s="1"/>
  <c r="I1960" i="221"/>
  <c r="E255" i="223"/>
  <c r="E268" s="1"/>
  <c r="E276" s="1"/>
  <c r="J1975" i="217"/>
  <c r="F257" i="220"/>
  <c r="F269" s="1"/>
  <c r="F277" s="1"/>
  <c r="M1960" i="221"/>
  <c r="I255" i="223"/>
  <c r="I268" s="1"/>
  <c r="I276" s="1"/>
  <c r="L1975" i="221"/>
  <c r="H257" i="223"/>
  <c r="H269" s="1"/>
  <c r="H277" s="1"/>
  <c r="H259"/>
  <c r="H270" s="1"/>
  <c r="H278" s="1"/>
  <c r="L1990" i="221"/>
  <c r="N265" i="220"/>
  <c r="N273" s="1"/>
  <c r="N281" s="1"/>
  <c r="R2035" i="217"/>
  <c r="T1960"/>
  <c r="P255" i="220"/>
  <c r="P268" s="1"/>
  <c r="P276" s="1"/>
  <c r="K1990" i="221"/>
  <c r="G259" i="223"/>
  <c r="G270" s="1"/>
  <c r="G278" s="1"/>
  <c r="W1990" i="217"/>
  <c r="S259" i="220"/>
  <c r="S270" s="1"/>
  <c r="S278" s="1"/>
  <c r="S261"/>
  <c r="S271" s="1"/>
  <c r="S279" s="1"/>
  <c r="W2005" i="217"/>
  <c r="T261" i="223"/>
  <c r="T271" s="1"/>
  <c r="T279" s="1"/>
  <c r="X2005" i="221"/>
  <c r="T263" i="223"/>
  <c r="T272" s="1"/>
  <c r="T280" s="1"/>
  <c r="X2020" i="221"/>
  <c r="S1990" i="217"/>
  <c r="O259" i="220"/>
  <c r="O270" s="1"/>
  <c r="O278" s="1"/>
  <c r="K1990" i="217"/>
  <c r="G259" i="220"/>
  <c r="G270" s="1"/>
  <c r="G278" s="1"/>
  <c r="K1960" i="217"/>
  <c r="G255" i="220"/>
  <c r="G268" s="1"/>
  <c r="G276" s="1"/>
  <c r="S2005" i="221"/>
  <c r="O261" i="223"/>
  <c r="O271" s="1"/>
  <c r="O279" s="1"/>
  <c r="S259"/>
  <c r="S270" s="1"/>
  <c r="S278" s="1"/>
  <c r="W1990" i="221"/>
  <c r="Y2126" i="217"/>
  <c r="Y2049"/>
  <c r="P265" i="220"/>
  <c r="P273" s="1"/>
  <c r="P281" s="1"/>
  <c r="T2035" i="217"/>
  <c r="G265" i="223"/>
  <c r="G273" s="1"/>
  <c r="G281" s="1"/>
  <c r="K2035" i="221"/>
  <c r="R257" i="220"/>
  <c r="R269" s="1"/>
  <c r="R277" s="1"/>
  <c r="V1975" i="217"/>
  <c r="K2005"/>
  <c r="G261" i="220"/>
  <c r="G271" s="1"/>
  <c r="G279" s="1"/>
  <c r="I255"/>
  <c r="I268" s="1"/>
  <c r="I276" s="1"/>
  <c r="M1960" i="217"/>
  <c r="R1960" i="221"/>
  <c r="N255" i="223"/>
  <c r="N268" s="1"/>
  <c r="N276" s="1"/>
  <c r="K255"/>
  <c r="K268" s="1"/>
  <c r="K276" s="1"/>
  <c r="O1960" i="221"/>
  <c r="R255" i="223"/>
  <c r="R268" s="1"/>
  <c r="R276" s="1"/>
  <c r="V1960" i="221"/>
  <c r="M2020"/>
  <c r="I263" i="223"/>
  <c r="I272" s="1"/>
  <c r="I280" s="1"/>
  <c r="T1990" i="217"/>
  <c r="P259" i="220"/>
  <c r="P270" s="1"/>
  <c r="P278" s="1"/>
  <c r="W1960" i="217"/>
  <c r="S255" i="220"/>
  <c r="S268" s="1"/>
  <c r="S276" s="1"/>
  <c r="I2126" i="217"/>
  <c r="I2049"/>
  <c r="Q257" i="220"/>
  <c r="Q269" s="1"/>
  <c r="Q277" s="1"/>
  <c r="U1975" i="217"/>
  <c r="V2035"/>
  <c r="R265" i="220"/>
  <c r="R273" s="1"/>
  <c r="R281" s="1"/>
  <c r="N2020" i="217"/>
  <c r="J263" i="220"/>
  <c r="J272" s="1"/>
  <c r="J280" s="1"/>
  <c r="N1960" i="221"/>
  <c r="J255" i="223"/>
  <c r="J268" s="1"/>
  <c r="J276" s="1"/>
  <c r="K265"/>
  <c r="K273" s="1"/>
  <c r="K281" s="1"/>
  <c r="O2035" i="221"/>
  <c r="O2005"/>
  <c r="K261" i="223"/>
  <c r="K271" s="1"/>
  <c r="K279" s="1"/>
  <c r="L255"/>
  <c r="L268" s="1"/>
  <c r="L276" s="1"/>
  <c r="P1960" i="221"/>
  <c r="P2035"/>
  <c r="L265" i="223"/>
  <c r="L273" s="1"/>
  <c r="L281" s="1"/>
  <c r="Y2126" i="221"/>
  <c r="Y2049"/>
  <c r="L2140" i="217"/>
  <c r="L2063"/>
  <c r="J2140"/>
  <c r="J2063"/>
  <c r="H265" i="223"/>
  <c r="H273" s="1"/>
  <c r="H281" s="1"/>
  <c r="L2035" i="221"/>
  <c r="K1975"/>
  <c r="G257" i="223"/>
  <c r="G269" s="1"/>
  <c r="G277" s="1"/>
  <c r="J2020" i="221"/>
  <c r="F263" i="223"/>
  <c r="F272" s="1"/>
  <c r="F280" s="1"/>
  <c r="S257" i="220"/>
  <c r="S269" s="1"/>
  <c r="S277" s="1"/>
  <c r="W1975" i="217"/>
  <c r="E265" i="220"/>
  <c r="E273" s="1"/>
  <c r="E281" s="1"/>
  <c r="I2035" i="217"/>
  <c r="X2049" i="221"/>
  <c r="X2126"/>
  <c r="T2140"/>
  <c r="T2063"/>
  <c r="S2005" i="217"/>
  <c r="O261" i="220"/>
  <c r="O271" s="1"/>
  <c r="O279" s="1"/>
  <c r="Q263"/>
  <c r="Q272" s="1"/>
  <c r="Q280" s="1"/>
  <c r="U2020" i="217"/>
  <c r="P1975"/>
  <c r="L257" i="220"/>
  <c r="L269" s="1"/>
  <c r="L277" s="1"/>
  <c r="W2020" i="221"/>
  <c r="S263" i="223"/>
  <c r="S272" s="1"/>
  <c r="S280" s="1"/>
  <c r="W2035" i="221"/>
  <c r="S265" i="223"/>
  <c r="S273" s="1"/>
  <c r="S281" s="1"/>
  <c r="AC242"/>
  <c r="AE242"/>
  <c r="J265" i="220"/>
  <c r="J273" s="1"/>
  <c r="J281" s="1"/>
  <c r="N2035" i="217"/>
  <c r="U2126" i="221"/>
  <c r="U2049"/>
  <c r="I259" i="220"/>
  <c r="I270" s="1"/>
  <c r="I278" s="1"/>
  <c r="M1990" i="217"/>
  <c r="N1975"/>
  <c r="J257" i="220"/>
  <c r="J269" s="1"/>
  <c r="J277" s="1"/>
  <c r="V265" i="223"/>
  <c r="V273" s="1"/>
  <c r="V281" s="1"/>
  <c r="Z2035" i="221"/>
  <c r="N265" i="223"/>
  <c r="N273" s="1"/>
  <c r="N281" s="1"/>
  <c r="R2035" i="221"/>
  <c r="J259" i="223"/>
  <c r="J270" s="1"/>
  <c r="J278" s="1"/>
  <c r="N1990" i="221"/>
  <c r="Y2035"/>
  <c r="U265" i="223"/>
  <c r="U273" s="1"/>
  <c r="U281" s="1"/>
  <c r="R2020" i="217"/>
  <c r="N263" i="220"/>
  <c r="N272" s="1"/>
  <c r="N280" s="1"/>
  <c r="S265"/>
  <c r="S273" s="1"/>
  <c r="S281" s="1"/>
  <c r="W2035" i="217"/>
  <c r="T2020" i="221"/>
  <c r="P263" i="223"/>
  <c r="P272" s="1"/>
  <c r="P280" s="1"/>
  <c r="U2005" i="217"/>
  <c r="Q261" i="220"/>
  <c r="Q271" s="1"/>
  <c r="Q279" s="1"/>
  <c r="P2035" i="217"/>
  <c r="L265" i="220"/>
  <c r="L273" s="1"/>
  <c r="L281" s="1"/>
  <c r="V255" i="223"/>
  <c r="V268" s="1"/>
  <c r="V276" s="1"/>
  <c r="Z1960" i="221"/>
  <c r="R2005"/>
  <c r="N261" i="223"/>
  <c r="N271" s="1"/>
  <c r="N279" s="1"/>
  <c r="O2020" i="221"/>
  <c r="K263" i="223"/>
  <c r="K272" s="1"/>
  <c r="K280" s="1"/>
  <c r="H265" i="220"/>
  <c r="H273" s="1"/>
  <c r="H281" s="1"/>
  <c r="L2035" i="217"/>
  <c r="L2049" i="221"/>
  <c r="L2126"/>
  <c r="Z1960" i="217"/>
  <c r="V255" i="220"/>
  <c r="V268" s="1"/>
  <c r="V276" s="1"/>
  <c r="J1960" i="221"/>
  <c r="F255" i="223"/>
  <c r="F268" s="1"/>
  <c r="F276" s="1"/>
  <c r="K265" i="220"/>
  <c r="K273" s="1"/>
  <c r="K281" s="1"/>
  <c r="O2035" i="217"/>
  <c r="E257" i="220"/>
  <c r="E269" s="1"/>
  <c r="E277" s="1"/>
  <c r="I1975" i="217"/>
  <c r="S2049"/>
  <c r="S2126"/>
  <c r="S2020"/>
  <c r="O263" i="220"/>
  <c r="O272" s="1"/>
  <c r="O280" s="1"/>
  <c r="R255"/>
  <c r="R268" s="1"/>
  <c r="R276" s="1"/>
  <c r="V1960" i="217"/>
  <c r="R263" i="223"/>
  <c r="R272" s="1"/>
  <c r="R280" s="1"/>
  <c r="V2020" i="221"/>
  <c r="I2063"/>
  <c r="I2140"/>
  <c r="M2063"/>
  <c r="M2140"/>
  <c r="T2005" i="217"/>
  <c r="P261" i="220"/>
  <c r="P271" s="1"/>
  <c r="P279" s="1"/>
  <c r="K2005" i="221"/>
  <c r="G261" i="223"/>
  <c r="G271" s="1"/>
  <c r="G279" s="1"/>
  <c r="F259"/>
  <c r="F270" s="1"/>
  <c r="F278" s="1"/>
  <c r="J1990" i="221"/>
  <c r="T261" i="220"/>
  <c r="T271" s="1"/>
  <c r="T279" s="1"/>
  <c r="X2005" i="217"/>
  <c r="I2005"/>
  <c r="E261" i="220"/>
  <c r="E271" s="1"/>
  <c r="E279" s="1"/>
  <c r="V2020" i="217"/>
  <c r="R263" i="220"/>
  <c r="R272" s="1"/>
  <c r="R280" s="1"/>
  <c r="K2063" i="217"/>
  <c r="K2140"/>
  <c r="P2005"/>
  <c r="L261" i="220"/>
  <c r="L271" s="1"/>
  <c r="L279" s="1"/>
  <c r="P2063" i="217"/>
  <c r="P2140"/>
  <c r="S2126" i="221"/>
  <c r="S2049"/>
  <c r="W2005"/>
  <c r="S261" i="223"/>
  <c r="S271" s="1"/>
  <c r="S279" s="1"/>
  <c r="D259"/>
  <c r="D270" s="1"/>
  <c r="H1990" i="221"/>
  <c r="E265" i="223"/>
  <c r="E273" s="1"/>
  <c r="E281" s="1"/>
  <c r="I2035" i="221"/>
  <c r="U255" i="220"/>
  <c r="U268" s="1"/>
  <c r="U276" s="1"/>
  <c r="Y1960" i="217"/>
  <c r="H263" i="223"/>
  <c r="H272" s="1"/>
  <c r="H280" s="1"/>
  <c r="L2020" i="221"/>
  <c r="Z2005" i="217"/>
  <c r="V261" i="220"/>
  <c r="V271" s="1"/>
  <c r="V279" s="1"/>
  <c r="I1990" i="217"/>
  <c r="E259" i="220"/>
  <c r="E270" s="1"/>
  <c r="P1990" i="217"/>
  <c r="L259" i="220"/>
  <c r="L270" s="1"/>
  <c r="L278" s="1"/>
  <c r="M2140" i="217"/>
  <c r="M2063"/>
  <c r="R2140" i="221"/>
  <c r="R2063"/>
  <c r="O2140"/>
  <c r="O2063"/>
  <c r="L259" i="223"/>
  <c r="L270" s="1"/>
  <c r="L278" s="1"/>
  <c r="P1990" i="221"/>
  <c r="V1990"/>
  <c r="R259" i="223"/>
  <c r="R270" s="1"/>
  <c r="R278" s="1"/>
  <c r="O2063" i="217"/>
  <c r="O2140"/>
  <c r="U2081"/>
  <c r="P2144" i="221"/>
  <c r="M2081"/>
  <c r="L2088" i="217"/>
  <c r="Z2144"/>
  <c r="K2088"/>
  <c r="M2088" i="221"/>
  <c r="R2088" i="217"/>
  <c r="R2081" i="221"/>
  <c r="W2081" i="217"/>
  <c r="J2088"/>
  <c r="L2144"/>
  <c r="W2067"/>
  <c r="W2095" s="1"/>
  <c r="S2088"/>
  <c r="J2067" i="221"/>
  <c r="J2095" s="1"/>
  <c r="Q2154" i="217"/>
  <c r="AA2154" i="221"/>
  <c r="J2088"/>
  <c r="Y2088" i="217"/>
  <c r="I2088"/>
  <c r="U2088" i="221"/>
  <c r="P2144" i="217"/>
  <c r="M2081"/>
  <c r="L2088" i="221"/>
  <c r="V2144"/>
  <c r="AA2089"/>
  <c r="AA2090" s="1"/>
  <c r="AA2091" s="1"/>
  <c r="W239" i="223" s="1"/>
  <c r="W289" s="1"/>
  <c r="W308" s="1"/>
  <c r="W2144" i="221"/>
  <c r="AC2039"/>
  <c r="Y2144" i="217"/>
  <c r="W2067" i="221"/>
  <c r="W2095" s="1"/>
  <c r="S2067" i="217"/>
  <c r="S2095" s="1"/>
  <c r="T2081"/>
  <c r="K2144" i="221"/>
  <c r="Z2088"/>
  <c r="P2081"/>
  <c r="Y2081"/>
  <c r="AC2053"/>
  <c r="X2088" i="217"/>
  <c r="Y2081"/>
  <c r="O2067"/>
  <c r="O2095" s="1"/>
  <c r="Z2081"/>
  <c r="T2144"/>
  <c r="R2081"/>
  <c r="M282" i="223"/>
  <c r="M293" s="1"/>
  <c r="M312" s="1"/>
  <c r="S2144" i="217"/>
  <c r="Y2067"/>
  <c r="Y2095" s="1"/>
  <c r="O2081"/>
  <c r="S2067" i="221"/>
  <c r="S2095" s="1"/>
  <c r="T2144"/>
  <c r="I2144" i="217"/>
  <c r="AA2154"/>
  <c r="AA2077" i="221"/>
  <c r="AA2096" s="1"/>
  <c r="AA2097" s="1"/>
  <c r="AA2098" s="1"/>
  <c r="W237" i="223" s="1"/>
  <c r="W287" s="1"/>
  <c r="P2088" i="217"/>
  <c r="U2144"/>
  <c r="N2144"/>
  <c r="V2081" i="221"/>
  <c r="X2067"/>
  <c r="X2095" s="1"/>
  <c r="X2081"/>
  <c r="Q2082"/>
  <c r="Q2083" s="1"/>
  <c r="Q2084" s="1"/>
  <c r="M238" i="223" s="1"/>
  <c r="M288" s="1"/>
  <c r="M307" s="1"/>
  <c r="S2081" i="217"/>
  <c r="O2144"/>
  <c r="K2067"/>
  <c r="K2095" s="1"/>
  <c r="X2088" i="221"/>
  <c r="K2067"/>
  <c r="K2095" s="1"/>
  <c r="I2081" i="217"/>
  <c r="L2081" i="221"/>
  <c r="M2144"/>
  <c r="N2144"/>
  <c r="J2067" i="217"/>
  <c r="J2095" s="1"/>
  <c r="V2144"/>
  <c r="Z2081" i="221"/>
  <c r="I2067"/>
  <c r="I2095" s="1"/>
  <c r="Q2077"/>
  <c r="Q2096" s="1"/>
  <c r="Q2097" s="1"/>
  <c r="Q2098" s="1"/>
  <c r="M237" i="223" s="1"/>
  <c r="R2067" i="217"/>
  <c r="R2095" s="1"/>
  <c r="X2081"/>
  <c r="AA2082"/>
  <c r="AA2083" s="1"/>
  <c r="AA2084" s="1"/>
  <c r="W238" i="220" s="1"/>
  <c r="W288" s="1"/>
  <c r="W307" s="1"/>
  <c r="O2081" i="221"/>
  <c r="R2088"/>
  <c r="F270" i="220"/>
  <c r="F278" s="1"/>
  <c r="U2088" i="217"/>
  <c r="N2088"/>
  <c r="Y2144" i="221"/>
  <c r="X2144" i="217"/>
  <c r="W2088" i="221"/>
  <c r="L2067"/>
  <c r="L2095" s="1"/>
  <c r="H2154" i="217"/>
  <c r="X2144" i="221"/>
  <c r="I2144"/>
  <c r="N2088"/>
  <c r="T2088"/>
  <c r="I2088"/>
  <c r="U2144"/>
  <c r="Z2089" l="1"/>
  <c r="Z2090" s="1"/>
  <c r="Z2091" s="1"/>
  <c r="V239" i="223" s="1"/>
  <c r="V289" s="1"/>
  <c r="V308" s="1"/>
  <c r="V2089" i="221"/>
  <c r="V2090" s="1"/>
  <c r="V2091" s="1"/>
  <c r="R239" i="223" s="1"/>
  <c r="R289" s="1"/>
  <c r="R308" s="1"/>
  <c r="V2082" i="217"/>
  <c r="V2083" s="1"/>
  <c r="V2084" s="1"/>
  <c r="R238" i="220" s="1"/>
  <c r="R288" s="1"/>
  <c r="R307" s="1"/>
  <c r="M2082" i="221"/>
  <c r="M2083" s="1"/>
  <c r="M2084" s="1"/>
  <c r="I238" i="223" s="1"/>
  <c r="I288" s="1"/>
  <c r="I307" s="1"/>
  <c r="M2082" i="217"/>
  <c r="M2083" s="1"/>
  <c r="M2084" s="1"/>
  <c r="I238" i="220" s="1"/>
  <c r="I288" s="1"/>
  <c r="I307" s="1"/>
  <c r="W2082" i="221"/>
  <c r="W2083" s="1"/>
  <c r="W2084" s="1"/>
  <c r="S238" i="223" s="1"/>
  <c r="S288" s="1"/>
  <c r="S307" s="1"/>
  <c r="J2082" i="217"/>
  <c r="J2083" s="1"/>
  <c r="J2084" s="1"/>
  <c r="F238" i="220" s="1"/>
  <c r="F288" s="1"/>
  <c r="F307" s="1"/>
  <c r="S2082" i="221"/>
  <c r="S2083" s="1"/>
  <c r="S2084" s="1"/>
  <c r="O238" i="223" s="1"/>
  <c r="O288" s="1"/>
  <c r="O307" s="1"/>
  <c r="N2089" i="221"/>
  <c r="N2090" s="1"/>
  <c r="N2091" s="1"/>
  <c r="J239" i="223" s="1"/>
  <c r="J289" s="1"/>
  <c r="J308" s="1"/>
  <c r="L2082" i="221"/>
  <c r="L2083" s="1"/>
  <c r="L2084" s="1"/>
  <c r="H238" i="223" s="1"/>
  <c r="H288" s="1"/>
  <c r="H307" s="1"/>
  <c r="M2089" i="221"/>
  <c r="M2090" s="1"/>
  <c r="M2091" s="1"/>
  <c r="I239" i="223" s="1"/>
  <c r="I289" s="1"/>
  <c r="I308" s="1"/>
  <c r="T2089" i="217"/>
  <c r="T2090" s="1"/>
  <c r="T2091" s="1"/>
  <c r="P239" i="220" s="1"/>
  <c r="P289" s="1"/>
  <c r="P308" s="1"/>
  <c r="I2089" i="217"/>
  <c r="I2090" s="1"/>
  <c r="I2091" s="1"/>
  <c r="E239" i="220" s="1"/>
  <c r="E289" s="1"/>
  <c r="E308" s="1"/>
  <c r="U2089" i="221"/>
  <c r="U2090" s="1"/>
  <c r="U2091" s="1"/>
  <c r="Q239" i="223" s="1"/>
  <c r="Q289" s="1"/>
  <c r="Q308" s="1"/>
  <c r="U2082" i="221"/>
  <c r="U2083" s="1"/>
  <c r="U2084" s="1"/>
  <c r="Q238" i="223" s="1"/>
  <c r="Q288" s="1"/>
  <c r="Q307" s="1"/>
  <c r="V2089" i="217"/>
  <c r="V2090" s="1"/>
  <c r="V2091" s="1"/>
  <c r="R239" i="220" s="1"/>
  <c r="R289" s="1"/>
  <c r="R308" s="1"/>
  <c r="N2082" i="221"/>
  <c r="N2083" s="1"/>
  <c r="N2084" s="1"/>
  <c r="J238" i="223" s="1"/>
  <c r="J288" s="1"/>
  <c r="J307" s="1"/>
  <c r="K2082" i="217"/>
  <c r="K2083" s="1"/>
  <c r="K2084" s="1"/>
  <c r="G238" i="220" s="1"/>
  <c r="G288" s="1"/>
  <c r="G307" s="1"/>
  <c r="S2089" i="221"/>
  <c r="S2090" s="1"/>
  <c r="S2091" s="1"/>
  <c r="O239" i="223" s="1"/>
  <c r="O289" s="1"/>
  <c r="O308" s="1"/>
  <c r="T2089" i="221"/>
  <c r="T2090" s="1"/>
  <c r="T2091" s="1"/>
  <c r="P239" i="223" s="1"/>
  <c r="P289" s="1"/>
  <c r="P308" s="1"/>
  <c r="I2082" i="217"/>
  <c r="I2083" s="1"/>
  <c r="I2084" s="1"/>
  <c r="E238" i="220" s="1"/>
  <c r="E288" s="1"/>
  <c r="E307" s="1"/>
  <c r="W2089" i="221"/>
  <c r="W2090" s="1"/>
  <c r="W2091" s="1"/>
  <c r="S239" i="223" s="1"/>
  <c r="S289" s="1"/>
  <c r="S308" s="1"/>
  <c r="R2089" i="221"/>
  <c r="R2090" s="1"/>
  <c r="R2091" s="1"/>
  <c r="N239" i="223" s="1"/>
  <c r="N289" s="1"/>
  <c r="N308" s="1"/>
  <c r="W2089" i="217"/>
  <c r="W2090" s="1"/>
  <c r="W2091" s="1"/>
  <c r="S239" i="220" s="1"/>
  <c r="S289" s="1"/>
  <c r="S308" s="1"/>
  <c r="Y2089" i="221"/>
  <c r="Y2090" s="1"/>
  <c r="Y2091" s="1"/>
  <c r="U239" i="223" s="1"/>
  <c r="U289" s="1"/>
  <c r="U308" s="1"/>
  <c r="O2082" i="221"/>
  <c r="O2083" s="1"/>
  <c r="O2084" s="1"/>
  <c r="K238" i="223" s="1"/>
  <c r="K288" s="1"/>
  <c r="K307" s="1"/>
  <c r="Y2082" i="217"/>
  <c r="Y2083" s="1"/>
  <c r="Y2084" s="1"/>
  <c r="U238" i="220" s="1"/>
  <c r="U288" s="1"/>
  <c r="U307" s="1"/>
  <c r="V2154" i="217"/>
  <c r="O2077" i="221"/>
  <c r="O2096" s="1"/>
  <c r="O2097" s="1"/>
  <c r="O2098" s="1"/>
  <c r="K237" i="223" s="1"/>
  <c r="K287" s="1"/>
  <c r="H2077" i="221"/>
  <c r="H2096" s="1"/>
  <c r="H2097" s="1"/>
  <c r="H2098" s="1"/>
  <c r="D237" i="223" s="1"/>
  <c r="O2089" i="221"/>
  <c r="O2090" s="1"/>
  <c r="O2091" s="1"/>
  <c r="K239" i="223" s="1"/>
  <c r="K289" s="1"/>
  <c r="K308" s="1"/>
  <c r="P2089" i="221"/>
  <c r="P2090" s="1"/>
  <c r="P2091" s="1"/>
  <c r="L239" i="223" s="1"/>
  <c r="L289" s="1"/>
  <c r="L308" s="1"/>
  <c r="L2089" i="217"/>
  <c r="L2090" s="1"/>
  <c r="L2091" s="1"/>
  <c r="H239" i="220" s="1"/>
  <c r="H289" s="1"/>
  <c r="H308" s="1"/>
  <c r="T2082" i="221"/>
  <c r="T2083" s="1"/>
  <c r="T2084" s="1"/>
  <c r="P238" i="223" s="1"/>
  <c r="P288" s="1"/>
  <c r="P307" s="1"/>
  <c r="J2082" i="221"/>
  <c r="J2083" s="1"/>
  <c r="J2084" s="1"/>
  <c r="F238" i="223" s="1"/>
  <c r="F288" s="1"/>
  <c r="F307" s="1"/>
  <c r="R282" i="220"/>
  <c r="R293" s="1"/>
  <c r="R312" s="1"/>
  <c r="Z2154" i="217"/>
  <c r="P2077"/>
  <c r="P2096" s="1"/>
  <c r="P2097" s="1"/>
  <c r="P2098" s="1"/>
  <c r="L237" i="220" s="1"/>
  <c r="L287" s="1"/>
  <c r="L306" s="1"/>
  <c r="W2154" i="217"/>
  <c r="K2154"/>
  <c r="I2154" i="221"/>
  <c r="J2089"/>
  <c r="J2090" s="1"/>
  <c r="J2091" s="1"/>
  <c r="F239" i="223" s="1"/>
  <c r="F289" s="1"/>
  <c r="F308" s="1"/>
  <c r="O2077" i="217"/>
  <c r="O2096" s="1"/>
  <c r="O2097" s="1"/>
  <c r="O2098" s="1"/>
  <c r="K237" i="220" s="1"/>
  <c r="K287" s="1"/>
  <c r="K306" s="1"/>
  <c r="Z2077" i="221"/>
  <c r="Z2096" s="1"/>
  <c r="Z2097" s="1"/>
  <c r="Z2098" s="1"/>
  <c r="V237" i="223" s="1"/>
  <c r="V287" s="1"/>
  <c r="I282"/>
  <c r="I293" s="1"/>
  <c r="I312" s="1"/>
  <c r="S2077" i="221"/>
  <c r="S2096" s="1"/>
  <c r="S2097" s="1"/>
  <c r="S2098" s="1"/>
  <c r="O237" i="223" s="1"/>
  <c r="O287" s="1"/>
  <c r="O2082" i="217"/>
  <c r="O2083" s="1"/>
  <c r="O2084" s="1"/>
  <c r="K238" i="220" s="1"/>
  <c r="K288" s="1"/>
  <c r="K307" s="1"/>
  <c r="R2082" i="217"/>
  <c r="R2083" s="1"/>
  <c r="R2084" s="1"/>
  <c r="N238" i="220" s="1"/>
  <c r="N288" s="1"/>
  <c r="N307" s="1"/>
  <c r="Y2082" i="221"/>
  <c r="Y2083" s="1"/>
  <c r="Y2084" s="1"/>
  <c r="U238" i="223" s="1"/>
  <c r="U288" s="1"/>
  <c r="U307" s="1"/>
  <c r="W2082" i="217"/>
  <c r="W2083" s="1"/>
  <c r="W2084" s="1"/>
  <c r="S238" i="220" s="1"/>
  <c r="S288" s="1"/>
  <c r="S307" s="1"/>
  <c r="R2089" i="217"/>
  <c r="R2090" s="1"/>
  <c r="R2091" s="1"/>
  <c r="N239" i="220" s="1"/>
  <c r="N289" s="1"/>
  <c r="N308" s="1"/>
  <c r="K282"/>
  <c r="K293" s="1"/>
  <c r="K312" s="1"/>
  <c r="J2077" i="221"/>
  <c r="J2096" s="1"/>
  <c r="J2097" s="1"/>
  <c r="J2098" s="1"/>
  <c r="F237" i="223" s="1"/>
  <c r="F287" s="1"/>
  <c r="V2082" i="221"/>
  <c r="V2083" s="1"/>
  <c r="V2084" s="1"/>
  <c r="R238" i="223" s="1"/>
  <c r="R288" s="1"/>
  <c r="R307" s="1"/>
  <c r="X2089" i="217"/>
  <c r="X2090" s="1"/>
  <c r="X2091" s="1"/>
  <c r="T239" i="220" s="1"/>
  <c r="T289" s="1"/>
  <c r="T308" s="1"/>
  <c r="M2089" i="217"/>
  <c r="M2090" s="1"/>
  <c r="M2091" s="1"/>
  <c r="I239" i="220" s="1"/>
  <c r="I289" s="1"/>
  <c r="I308" s="1"/>
  <c r="S282"/>
  <c r="S293" s="1"/>
  <c r="S312" s="1"/>
  <c r="M2077" i="217"/>
  <c r="M2096" s="1"/>
  <c r="M2097" s="1"/>
  <c r="M2098" s="1"/>
  <c r="I237" i="220" s="1"/>
  <c r="I287" s="1"/>
  <c r="X2154" i="221"/>
  <c r="L2154" i="217"/>
  <c r="U2077" i="221"/>
  <c r="U2096" s="1"/>
  <c r="U2097" s="1"/>
  <c r="U2098" s="1"/>
  <c r="Q237" i="223" s="1"/>
  <c r="Q287" s="1"/>
  <c r="J2154" i="217"/>
  <c r="N2089"/>
  <c r="N2090" s="1"/>
  <c r="N2091" s="1"/>
  <c r="J239" i="220" s="1"/>
  <c r="J289" s="1"/>
  <c r="J308" s="1"/>
  <c r="X2082" i="217"/>
  <c r="X2083" s="1"/>
  <c r="X2084" s="1"/>
  <c r="T238" i="220" s="1"/>
  <c r="T288" s="1"/>
  <c r="T307" s="1"/>
  <c r="L2089" i="221"/>
  <c r="L2090" s="1"/>
  <c r="L2091" s="1"/>
  <c r="H239" i="223" s="1"/>
  <c r="H289" s="1"/>
  <c r="H308" s="1"/>
  <c r="U282"/>
  <c r="U293" s="1"/>
  <c r="U312" s="1"/>
  <c r="P2082" i="217"/>
  <c r="P2083" s="1"/>
  <c r="P2084" s="1"/>
  <c r="L238" i="220" s="1"/>
  <c r="L288" s="1"/>
  <c r="L307" s="1"/>
  <c r="U2077" i="217"/>
  <c r="U2096" s="1"/>
  <c r="U2097" s="1"/>
  <c r="U2098" s="1"/>
  <c r="Q237" i="220" s="1"/>
  <c r="Q287" s="1"/>
  <c r="Q306" s="1"/>
  <c r="E278"/>
  <c r="X278" s="1"/>
  <c r="X270"/>
  <c r="W306" i="223"/>
  <c r="W297"/>
  <c r="W316" s="1"/>
  <c r="E280" i="220"/>
  <c r="X280" s="1"/>
  <c r="X272"/>
  <c r="E276"/>
  <c r="X268"/>
  <c r="M235" i="223"/>
  <c r="M287"/>
  <c r="L282" i="220"/>
  <c r="L293" s="1"/>
  <c r="L312" s="1"/>
  <c r="Q282" i="223"/>
  <c r="Q293" s="1"/>
  <c r="Q312" s="1"/>
  <c r="O282"/>
  <c r="O293" s="1"/>
  <c r="O312" s="1"/>
  <c r="P282"/>
  <c r="P293" s="1"/>
  <c r="P312" s="1"/>
  <c r="K282"/>
  <c r="K293" s="1"/>
  <c r="K312" s="1"/>
  <c r="D289"/>
  <c r="Z244"/>
  <c r="D19"/>
  <c r="W306" i="220"/>
  <c r="W297"/>
  <c r="W316" s="1"/>
  <c r="D309" i="223"/>
  <c r="X290"/>
  <c r="X309" s="1"/>
  <c r="X268"/>
  <c r="Z268" s="1"/>
  <c r="D276"/>
  <c r="D278"/>
  <c r="X278" s="1"/>
  <c r="X270"/>
  <c r="Q282" i="220"/>
  <c r="Q293" s="1"/>
  <c r="Q312" s="1"/>
  <c r="P282"/>
  <c r="P293" s="1"/>
  <c r="P312" s="1"/>
  <c r="J282" i="223"/>
  <c r="J293" s="1"/>
  <c r="J312" s="1"/>
  <c r="L282"/>
  <c r="L293" s="1"/>
  <c r="L312" s="1"/>
  <c r="M2154" i="221"/>
  <c r="T282" i="220"/>
  <c r="T293" s="1"/>
  <c r="T312" s="1"/>
  <c r="W2154" i="221"/>
  <c r="X281" i="220"/>
  <c r="F282" i="223"/>
  <c r="F293" s="1"/>
  <c r="F312" s="1"/>
  <c r="G282" i="220"/>
  <c r="G293" s="1"/>
  <c r="G312" s="1"/>
  <c r="T282" i="223"/>
  <c r="T293" s="1"/>
  <c r="T312" s="1"/>
  <c r="I2077" i="221"/>
  <c r="I2096" s="1"/>
  <c r="I2097" s="1"/>
  <c r="I2098" s="1"/>
  <c r="E237" i="223" s="1"/>
  <c r="E287" s="1"/>
  <c r="L2077" i="217"/>
  <c r="L2096" s="1"/>
  <c r="L2097" s="1"/>
  <c r="L2098" s="1"/>
  <c r="H237" i="220" s="1"/>
  <c r="H287" s="1"/>
  <c r="N2077" i="217"/>
  <c r="N2096" s="1"/>
  <c r="N2097" s="1"/>
  <c r="N2098" s="1"/>
  <c r="J237" i="220" s="1"/>
  <c r="J287" s="1"/>
  <c r="P2154" i="221"/>
  <c r="M2154" i="217"/>
  <c r="O2154"/>
  <c r="T2154" i="221"/>
  <c r="V2077"/>
  <c r="V2096" s="1"/>
  <c r="V2097" s="1"/>
  <c r="V2098" s="1"/>
  <c r="R237" i="223" s="1"/>
  <c r="R287" s="1"/>
  <c r="X277" i="220"/>
  <c r="X2082" i="221"/>
  <c r="X2083" s="1"/>
  <c r="X2084" s="1"/>
  <c r="T238" i="223" s="1"/>
  <c r="T288" s="1"/>
  <c r="T307" s="1"/>
  <c r="P2089" i="217"/>
  <c r="P2090" s="1"/>
  <c r="P2091" s="1"/>
  <c r="L239" i="220" s="1"/>
  <c r="L289" s="1"/>
  <c r="L308" s="1"/>
  <c r="D288" i="223"/>
  <c r="D308" i="220"/>
  <c r="X272" i="223"/>
  <c r="D280"/>
  <c r="X280" s="1"/>
  <c r="D282" i="220"/>
  <c r="X292" i="223"/>
  <c r="X311" s="1"/>
  <c r="D311"/>
  <c r="X271"/>
  <c r="D279"/>
  <c r="X279" s="1"/>
  <c r="D287" i="220"/>
  <c r="D18" i="223"/>
  <c r="Z251"/>
  <c r="X245"/>
  <c r="D291"/>
  <c r="D281"/>
  <c r="X281" s="1"/>
  <c r="X273"/>
  <c r="D277"/>
  <c r="X277" s="1"/>
  <c r="X269"/>
  <c r="Z269" s="1"/>
  <c r="D307" i="220"/>
  <c r="R282" i="223"/>
  <c r="R293" s="1"/>
  <c r="R312" s="1"/>
  <c r="E282"/>
  <c r="E293" s="1"/>
  <c r="E312" s="1"/>
  <c r="N282" i="220"/>
  <c r="N293" s="1"/>
  <c r="N312" s="1"/>
  <c r="I282"/>
  <c r="I293" s="1"/>
  <c r="I312" s="1"/>
  <c r="W2077" i="221"/>
  <c r="W2096" s="1"/>
  <c r="W2097" s="1"/>
  <c r="W2098" s="1"/>
  <c r="S237" i="223" s="1"/>
  <c r="S287" s="1"/>
  <c r="T2154" i="217"/>
  <c r="K2154" i="221"/>
  <c r="N2077"/>
  <c r="N2096" s="1"/>
  <c r="N2097" s="1"/>
  <c r="N2098" s="1"/>
  <c r="J237" i="223" s="1"/>
  <c r="J287" s="1"/>
  <c r="S2077" i="217"/>
  <c r="S2096" s="1"/>
  <c r="S2097" s="1"/>
  <c r="S2098" s="1"/>
  <c r="O237" i="220" s="1"/>
  <c r="O287" s="1"/>
  <c r="H282" i="223"/>
  <c r="H293" s="1"/>
  <c r="H312" s="1"/>
  <c r="V282"/>
  <c r="V293" s="1"/>
  <c r="V312" s="1"/>
  <c r="U2154" i="217"/>
  <c r="AC2049" i="221"/>
  <c r="F282" i="220"/>
  <c r="F293" s="1"/>
  <c r="F312" s="1"/>
  <c r="J282"/>
  <c r="J293" s="1"/>
  <c r="J312" s="1"/>
  <c r="S2082" i="217"/>
  <c r="S2083" s="1"/>
  <c r="S2084" s="1"/>
  <c r="O238" i="220" s="1"/>
  <c r="O288" s="1"/>
  <c r="O307" s="1"/>
  <c r="V282"/>
  <c r="V293" s="1"/>
  <c r="V312" s="1"/>
  <c r="R2082" i="221"/>
  <c r="R2083" s="1"/>
  <c r="R2084" s="1"/>
  <c r="N238" i="223" s="1"/>
  <c r="N288" s="1"/>
  <c r="N307" s="1"/>
  <c r="O2154" i="221"/>
  <c r="T2077" i="217"/>
  <c r="T2096" s="1"/>
  <c r="T2097" s="1"/>
  <c r="T2098" s="1"/>
  <c r="P237" i="220" s="1"/>
  <c r="P287" s="1"/>
  <c r="X2077" i="221"/>
  <c r="X2096" s="1"/>
  <c r="X2097" s="1"/>
  <c r="X2098" s="1"/>
  <c r="T237" i="223" s="1"/>
  <c r="T287" s="1"/>
  <c r="S2154" i="221"/>
  <c r="N2154" i="217"/>
  <c r="X2154"/>
  <c r="U282" i="220"/>
  <c r="U293" s="1"/>
  <c r="U312" s="1"/>
  <c r="K2082" i="221"/>
  <c r="K2083" s="1"/>
  <c r="K2084" s="1"/>
  <c r="G238" i="223" s="1"/>
  <c r="G288" s="1"/>
  <c r="G307" s="1"/>
  <c r="Y2077" i="217"/>
  <c r="Y2096" s="1"/>
  <c r="Y2097" s="1"/>
  <c r="Y2098" s="1"/>
  <c r="U237" i="220" s="1"/>
  <c r="U287" s="1"/>
  <c r="O282"/>
  <c r="O293" s="1"/>
  <c r="O312" s="1"/>
  <c r="Z2082" i="217"/>
  <c r="Z2083" s="1"/>
  <c r="Z2084" s="1"/>
  <c r="V238" i="220" s="1"/>
  <c r="V288" s="1"/>
  <c r="V307" s="1"/>
  <c r="S2089" i="217"/>
  <c r="S2090" s="1"/>
  <c r="S2091" s="1"/>
  <c r="O239" i="220" s="1"/>
  <c r="O289" s="1"/>
  <c r="O308" s="1"/>
  <c r="J2089" i="217"/>
  <c r="J2090" s="1"/>
  <c r="J2091" s="1"/>
  <c r="F239" i="220" s="1"/>
  <c r="K2089" i="217"/>
  <c r="K2090" s="1"/>
  <c r="K2091" s="1"/>
  <c r="G239" i="220" s="1"/>
  <c r="G289" s="1"/>
  <c r="G308" s="1"/>
  <c r="J2154" i="221"/>
  <c r="Y2077"/>
  <c r="Y2096" s="1"/>
  <c r="Y2097" s="1"/>
  <c r="Y2098" s="1"/>
  <c r="U237" i="223" s="1"/>
  <c r="U287" s="1"/>
  <c r="P2077" i="221"/>
  <c r="P2096" s="1"/>
  <c r="P2097" s="1"/>
  <c r="P2098" s="1"/>
  <c r="L237" i="223" s="1"/>
  <c r="L287" s="1"/>
  <c r="N2154" i="221"/>
  <c r="V2077" i="217"/>
  <c r="V2096" s="1"/>
  <c r="V2097" s="1"/>
  <c r="V2098" s="1"/>
  <c r="R237" i="220" s="1"/>
  <c r="R287" s="1"/>
  <c r="R2154" i="221"/>
  <c r="S2154" i="217"/>
  <c r="H2154" i="221"/>
  <c r="M2077"/>
  <c r="M2096" s="1"/>
  <c r="M2097" s="1"/>
  <c r="M2098" s="1"/>
  <c r="I237" i="223" s="1"/>
  <c r="I287" s="1"/>
  <c r="Y2154" i="221"/>
  <c r="X2077" i="217"/>
  <c r="X2096" s="1"/>
  <c r="X2097" s="1"/>
  <c r="X2098" s="1"/>
  <c r="T237" i="220" s="1"/>
  <c r="T287" s="1"/>
  <c r="L2154" i="221"/>
  <c r="I2154" i="217"/>
  <c r="L2082"/>
  <c r="L2083" s="1"/>
  <c r="L2084" s="1"/>
  <c r="H238" i="220" s="1"/>
  <c r="H288" s="1"/>
  <c r="H307" s="1"/>
  <c r="I2082" i="221"/>
  <c r="I2083" s="1"/>
  <c r="I2084" s="1"/>
  <c r="E238" i="223" s="1"/>
  <c r="E288" s="1"/>
  <c r="E307" s="1"/>
  <c r="R2154" i="217"/>
  <c r="K2077"/>
  <c r="K2096" s="1"/>
  <c r="K2097" s="1"/>
  <c r="K2098" s="1"/>
  <c r="G237" i="220" s="1"/>
  <c r="G287" s="1"/>
  <c r="X269"/>
  <c r="X271"/>
  <c r="I2089" i="221"/>
  <c r="I2090" s="1"/>
  <c r="I2091" s="1"/>
  <c r="E239" i="223" s="1"/>
  <c r="E289" s="1"/>
  <c r="E308" s="1"/>
  <c r="U2089" i="217"/>
  <c r="U2090" s="1"/>
  <c r="U2091" s="1"/>
  <c r="Q239" i="220" s="1"/>
  <c r="Q289" s="1"/>
  <c r="Q308" s="1"/>
  <c r="Z2082" i="221"/>
  <c r="Z2083" s="1"/>
  <c r="Z2084" s="1"/>
  <c r="V238" i="223" s="1"/>
  <c r="V288" s="1"/>
  <c r="V307" s="1"/>
  <c r="G282"/>
  <c r="G293" s="1"/>
  <c r="G312" s="1"/>
  <c r="X2089" i="221"/>
  <c r="X2090" s="1"/>
  <c r="X2091" s="1"/>
  <c r="T239" i="223" s="1"/>
  <c r="T289" s="1"/>
  <c r="T308" s="1"/>
  <c r="S282"/>
  <c r="S293" s="1"/>
  <c r="S312" s="1"/>
  <c r="P2082" i="221"/>
  <c r="P2083" s="1"/>
  <c r="P2084" s="1"/>
  <c r="L238" i="223" s="1"/>
  <c r="L288" s="1"/>
  <c r="L307" s="1"/>
  <c r="T2082" i="217"/>
  <c r="T2083" s="1"/>
  <c r="T2084" s="1"/>
  <c r="P238" i="220" s="1"/>
  <c r="P288" s="1"/>
  <c r="P307" s="1"/>
  <c r="Y2089" i="217"/>
  <c r="Y2090" s="1"/>
  <c r="Y2091" s="1"/>
  <c r="U239" i="220" s="1"/>
  <c r="U289" s="1"/>
  <c r="U308" s="1"/>
  <c r="N282" i="223"/>
  <c r="N293" s="1"/>
  <c r="N312" s="1"/>
  <c r="H282" i="220"/>
  <c r="H293" s="1"/>
  <c r="H312" s="1"/>
  <c r="U2082" i="217"/>
  <c r="U2083" s="1"/>
  <c r="U2084" s="1"/>
  <c r="Q238" i="220" s="1"/>
  <c r="Q288" s="1"/>
  <c r="Q307" s="1"/>
  <c r="Y2154" i="217"/>
  <c r="Z2154" i="221"/>
  <c r="W2077" i="217"/>
  <c r="W2096" s="1"/>
  <c r="W2097" s="1"/>
  <c r="W2098" s="1"/>
  <c r="S237" i="220" s="1"/>
  <c r="S287" s="1"/>
  <c r="R2077" i="221"/>
  <c r="R2096" s="1"/>
  <c r="R2097" s="1"/>
  <c r="R2098" s="1"/>
  <c r="N237" i="223" s="1"/>
  <c r="N287" s="1"/>
  <c r="I2077" i="217"/>
  <c r="I2096" s="1"/>
  <c r="I2097" s="1"/>
  <c r="I2098" s="1"/>
  <c r="E237" i="220" s="1"/>
  <c r="L2077" i="221"/>
  <c r="L2096" s="1"/>
  <c r="L2097" s="1"/>
  <c r="L2098" s="1"/>
  <c r="H237" i="223" s="1"/>
  <c r="H287" s="1"/>
  <c r="V2154" i="221"/>
  <c r="K2077"/>
  <c r="K2096" s="1"/>
  <c r="K2097" s="1"/>
  <c r="K2098" s="1"/>
  <c r="G237" i="223" s="1"/>
  <c r="G287" s="1"/>
  <c r="R2077" i="217"/>
  <c r="R2096" s="1"/>
  <c r="R2097" s="1"/>
  <c r="R2098" s="1"/>
  <c r="N237" i="220" s="1"/>
  <c r="Z2077" i="217"/>
  <c r="Z2096" s="1"/>
  <c r="Z2097" s="1"/>
  <c r="Z2098" s="1"/>
  <c r="V237" i="220" s="1"/>
  <c r="V287" s="1"/>
  <c r="T2077" i="221"/>
  <c r="T2096" s="1"/>
  <c r="T2097" s="1"/>
  <c r="T2098" s="1"/>
  <c r="P237" i="223" s="1"/>
  <c r="P287" s="1"/>
  <c r="P2154" i="217"/>
  <c r="U2154" i="221"/>
  <c r="J2077" i="217"/>
  <c r="J2096" s="1"/>
  <c r="J2097" s="1"/>
  <c r="J2098" s="1"/>
  <c r="F237" i="220" s="1"/>
  <c r="F287" s="1"/>
  <c r="AC2063" i="221"/>
  <c r="Z2089" i="217"/>
  <c r="Z2090" s="1"/>
  <c r="Z2091" s="1"/>
  <c r="V239" i="220" s="1"/>
  <c r="V289" s="1"/>
  <c r="V308" s="1"/>
  <c r="N2082" i="217"/>
  <c r="N2083" s="1"/>
  <c r="N2084" s="1"/>
  <c r="J238" i="220" s="1"/>
  <c r="J288" s="1"/>
  <c r="J307" s="1"/>
  <c r="O2089" i="217"/>
  <c r="O2090" s="1"/>
  <c r="O2091" s="1"/>
  <c r="K239" i="220" s="1"/>
  <c r="K289" s="1"/>
  <c r="K308" s="1"/>
  <c r="AC2067" i="221"/>
  <c r="X273" i="220"/>
  <c r="X279"/>
  <c r="I297" l="1"/>
  <c r="I316" s="1"/>
  <c r="I306"/>
  <c r="E282"/>
  <c r="E293" s="1"/>
  <c r="E312" s="1"/>
  <c r="L297"/>
  <c r="L316" s="1"/>
  <c r="X239" i="223"/>
  <c r="Z239" s="1"/>
  <c r="X276" i="220"/>
  <c r="G306" i="223"/>
  <c r="G297"/>
  <c r="G316" s="1"/>
  <c r="G306" i="220"/>
  <c r="G297"/>
  <c r="G316" s="1"/>
  <c r="N235"/>
  <c r="N287"/>
  <c r="U306"/>
  <c r="U297"/>
  <c r="U316" s="1"/>
  <c r="F306"/>
  <c r="H297" i="223"/>
  <c r="H316" s="1"/>
  <c r="H306"/>
  <c r="T306"/>
  <c r="T297"/>
  <c r="T316" s="1"/>
  <c r="O297" i="220"/>
  <c r="O316" s="1"/>
  <c r="O306"/>
  <c r="S306" i="223"/>
  <c r="S297"/>
  <c r="S316" s="1"/>
  <c r="N306"/>
  <c r="N297"/>
  <c r="N316" s="1"/>
  <c r="I306"/>
  <c r="I297"/>
  <c r="I316" s="1"/>
  <c r="H306" i="220"/>
  <c r="H297"/>
  <c r="H316" s="1"/>
  <c r="E287"/>
  <c r="X237"/>
  <c r="P297"/>
  <c r="P316" s="1"/>
  <c r="P306"/>
  <c r="E306" i="223"/>
  <c r="E297"/>
  <c r="E316" s="1"/>
  <c r="T297" i="220"/>
  <c r="T316" s="1"/>
  <c r="T306"/>
  <c r="Q297" i="223"/>
  <c r="Q316" s="1"/>
  <c r="Q306"/>
  <c r="V306" i="220"/>
  <c r="V297"/>
  <c r="V316" s="1"/>
  <c r="U297" i="223"/>
  <c r="U316" s="1"/>
  <c r="U306"/>
  <c r="F289" i="220"/>
  <c r="F297" s="1"/>
  <c r="F316" s="1"/>
  <c r="X239"/>
  <c r="AA238" i="223"/>
  <c r="AD238"/>
  <c r="AB238" s="1"/>
  <c r="Z245"/>
  <c r="D20"/>
  <c r="D306" i="220"/>
  <c r="D297"/>
  <c r="D307" i="223"/>
  <c r="X288"/>
  <c r="X307" s="1"/>
  <c r="AC2077" i="221"/>
  <c r="D287" i="223"/>
  <c r="X237"/>
  <c r="L306"/>
  <c r="L297"/>
  <c r="L316" s="1"/>
  <c r="X276"/>
  <c r="D282"/>
  <c r="F18"/>
  <c r="F306"/>
  <c r="F297"/>
  <c r="F316" s="1"/>
  <c r="R306" i="220"/>
  <c r="R297"/>
  <c r="R316" s="1"/>
  <c r="S306"/>
  <c r="S297"/>
  <c r="S316" s="1"/>
  <c r="D293"/>
  <c r="R297" i="223"/>
  <c r="R316" s="1"/>
  <c r="R306"/>
  <c r="V297"/>
  <c r="V316" s="1"/>
  <c r="V306"/>
  <c r="AD239"/>
  <c r="AB239" s="1"/>
  <c r="AA239"/>
  <c r="P297"/>
  <c r="P316" s="1"/>
  <c r="P306"/>
  <c r="O297"/>
  <c r="O316" s="1"/>
  <c r="O306"/>
  <c r="J297"/>
  <c r="J316" s="1"/>
  <c r="J306"/>
  <c r="X291"/>
  <c r="X310" s="1"/>
  <c r="D310"/>
  <c r="K297"/>
  <c r="K316" s="1"/>
  <c r="K306"/>
  <c r="J297" i="220"/>
  <c r="J316" s="1"/>
  <c r="J306"/>
  <c r="X289" i="223"/>
  <c r="X308" s="1"/>
  <c r="D308"/>
  <c r="M297"/>
  <c r="M316" s="1"/>
  <c r="M306"/>
  <c r="Q297" i="220"/>
  <c r="Q316" s="1"/>
  <c r="X288"/>
  <c r="X307" s="1"/>
  <c r="X238"/>
  <c r="K297"/>
  <c r="K316" s="1"/>
  <c r="X238" i="223"/>
  <c r="X282" i="220" l="1"/>
  <c r="D21" s="1"/>
  <c r="G8" i="223"/>
  <c r="G13" s="1"/>
  <c r="G18" s="1"/>
  <c r="F13"/>
  <c r="F8"/>
  <c r="X287" i="220"/>
  <c r="X306" s="1"/>
  <c r="AE239" i="223"/>
  <c r="AC239"/>
  <c r="AA237"/>
  <c r="AD237"/>
  <c r="AB237" s="1"/>
  <c r="F14" i="220"/>
  <c r="F9"/>
  <c r="G9"/>
  <c r="G14" s="1"/>
  <c r="G19" s="1"/>
  <c r="F19"/>
  <c r="N306"/>
  <c r="N297"/>
  <c r="N316" s="1"/>
  <c r="X287" i="223"/>
  <c r="D306"/>
  <c r="D297"/>
  <c r="D299" i="220"/>
  <c r="D12" s="1"/>
  <c r="D300"/>
  <c r="D13" s="1"/>
  <c r="D302"/>
  <c r="D316"/>
  <c r="F308"/>
  <c r="X289"/>
  <c r="X308" s="1"/>
  <c r="E297"/>
  <c r="E316" s="1"/>
  <c r="E306"/>
  <c r="F17"/>
  <c r="F12"/>
  <c r="G7"/>
  <c r="G12" s="1"/>
  <c r="G17" s="1"/>
  <c r="F7"/>
  <c r="F17" i="223"/>
  <c r="Z238"/>
  <c r="F7"/>
  <c r="G7"/>
  <c r="G12" s="1"/>
  <c r="G17" s="1"/>
  <c r="F12"/>
  <c r="X293" i="220"/>
  <c r="X312" s="1"/>
  <c r="D312"/>
  <c r="D293" i="223"/>
  <c r="X282"/>
  <c r="F9"/>
  <c r="Z237"/>
  <c r="F14"/>
  <c r="G9"/>
  <c r="G14" s="1"/>
  <c r="G19" s="1"/>
  <c r="F19"/>
  <c r="F18" i="220"/>
  <c r="F8"/>
  <c r="F13"/>
  <c r="G8"/>
  <c r="G13" s="1"/>
  <c r="G18" s="1"/>
  <c r="AC237" i="223" l="1"/>
  <c r="AE237"/>
  <c r="X293"/>
  <c r="X312" s="1"/>
  <c r="D312"/>
  <c r="D316"/>
  <c r="D300"/>
  <c r="D13" s="1"/>
  <c r="D299"/>
  <c r="D12" s="1"/>
  <c r="D302"/>
  <c r="E302" s="1"/>
  <c r="F302" s="1"/>
  <c r="G302" s="1"/>
  <c r="H302" s="1"/>
  <c r="I302" s="1"/>
  <c r="J302" s="1"/>
  <c r="K302" s="1"/>
  <c r="L302" s="1"/>
  <c r="M302" s="1"/>
  <c r="N302" s="1"/>
  <c r="O302" s="1"/>
  <c r="P302" s="1"/>
  <c r="Q302" s="1"/>
  <c r="R302" s="1"/>
  <c r="S302" s="1"/>
  <c r="T302" s="1"/>
  <c r="U302" s="1"/>
  <c r="V302" s="1"/>
  <c r="W302" s="1"/>
  <c r="E302" i="220"/>
  <c r="F302" s="1"/>
  <c r="G302" s="1"/>
  <c r="H302" s="1"/>
  <c r="I302" s="1"/>
  <c r="J302" s="1"/>
  <c r="K302" s="1"/>
  <c r="L302" s="1"/>
  <c r="M302" s="1"/>
  <c r="N302" s="1"/>
  <c r="O302" s="1"/>
  <c r="P302" s="1"/>
  <c r="Q302" s="1"/>
  <c r="R302" s="1"/>
  <c r="S302" s="1"/>
  <c r="T302" s="1"/>
  <c r="U302" s="1"/>
  <c r="V302" s="1"/>
  <c r="W302" s="1"/>
  <c r="D22"/>
  <c r="AE238" i="223"/>
  <c r="AC238"/>
  <c r="X306"/>
  <c r="D22" s="1"/>
  <c r="X297"/>
  <c r="D21"/>
  <c r="Z282"/>
  <c r="X297" i="220"/>
  <c r="X316" s="1"/>
  <c r="Z297" i="223" l="1"/>
  <c r="X316"/>
  <c r="O164" i="184"/>
  <c r="G164" s="1"/>
  <c r="P164" l="1"/>
  <c r="S165"/>
  <c r="O165" s="1"/>
  <c r="G165" s="1"/>
  <c r="T165" l="1"/>
  <c r="P165" s="1"/>
  <c r="Q164"/>
  <c r="U165" s="1"/>
  <c r="Q165" s="1"/>
  <c r="H116" i="193" l="1"/>
  <c r="H115"/>
  <c r="I110"/>
  <c r="H108" l="1"/>
  <c r="G108"/>
  <c r="I108"/>
  <c r="G112"/>
  <c r="G124" s="1"/>
  <c r="G113"/>
  <c r="G115"/>
  <c r="G127" s="1"/>
  <c r="G118"/>
  <c r="G125" s="1"/>
  <c r="H110"/>
  <c r="H118"/>
  <c r="H127" s="1"/>
  <c r="G120" l="1"/>
  <c r="G130" s="1"/>
  <c r="H122"/>
  <c r="H128"/>
  <c r="H120"/>
  <c r="H130" s="1"/>
  <c r="I118"/>
  <c r="I122" s="1"/>
  <c r="I109"/>
  <c r="I120" l="1"/>
  <c r="I121"/>
  <c r="H109"/>
  <c r="H121" s="1"/>
  <c r="G109"/>
  <c r="G121"/>
  <c r="G114"/>
  <c r="G126"/>
  <c r="G117"/>
  <c r="G129"/>
  <c r="I113"/>
  <c r="I125" s="1"/>
  <c r="I114"/>
  <c r="I126" s="1"/>
  <c r="I117"/>
  <c r="I129" s="1"/>
  <c r="H112"/>
  <c r="H124"/>
  <c r="G111"/>
  <c r="G123"/>
  <c r="H114"/>
  <c r="H126"/>
  <c r="G116"/>
  <c r="G128"/>
  <c r="I115"/>
  <c r="I127" s="1"/>
  <c r="I112"/>
  <c r="I124" s="1"/>
  <c r="H113"/>
  <c r="H125"/>
  <c r="I116"/>
  <c r="I128" s="1"/>
  <c r="G110"/>
  <c r="G122"/>
  <c r="I111"/>
  <c r="I123" s="1"/>
  <c r="H111"/>
  <c r="H123"/>
  <c r="H117"/>
  <c r="H129" s="1"/>
  <c r="I130" l="1"/>
</calcChain>
</file>

<file path=xl/comments1.xml><?xml version="1.0" encoding="utf-8"?>
<comments xmlns="http://schemas.openxmlformats.org/spreadsheetml/2006/main">
  <authors>
    <author>Author</author>
  </authors>
  <commentList>
    <comment ref="CG106" authorId="0">
      <text>
        <r>
          <rPr>
            <b/>
            <sz val="9"/>
            <color indexed="81"/>
            <rFont val="Tahoma"/>
            <family val="2"/>
          </rPr>
          <t>Author:</t>
        </r>
        <r>
          <rPr>
            <sz val="9"/>
            <color indexed="81"/>
            <rFont val="Tahoma"/>
            <family val="2"/>
          </rPr>
          <t xml:space="preserve">
California Environmental Protection Agency estimates 73.4g CO2/ MJ energy produced pure ethanol (27.4 from  burning + 46 from land use).
http://www.arb.ca.gov/regact/2009/lcfs09/lcfsisor1.pdf
21.2 MJ/L Ethanol
http://www1.eere.energy.gov/hydrogenandfuelcells/pdfs/storage.pdf
21.3 MJ/L US DOE
http://www.afdc.energy.gov/fuels/fuel_comparison_chart.pdf
73.4x21.25 = 1.560 kg CO2 / L ethanol </t>
        </r>
      </text>
    </comment>
  </commentList>
</comments>
</file>

<file path=xl/comments2.xml><?xml version="1.0" encoding="utf-8"?>
<comments xmlns="http://schemas.openxmlformats.org/spreadsheetml/2006/main">
  <authors>
    <author>Author</author>
  </authors>
  <commentList>
    <comment ref="G44" authorId="0">
      <text>
        <r>
          <rPr>
            <b/>
            <sz val="8"/>
            <color indexed="81"/>
            <rFont val="Tahoma"/>
            <family val="2"/>
          </rPr>
          <t>Author:</t>
        </r>
        <r>
          <rPr>
            <sz val="8"/>
            <color indexed="81"/>
            <rFont val="Tahoma"/>
            <family val="2"/>
          </rPr>
          <t xml:space="preserve">
Taken from GAPF
</t>
        </r>
      </text>
    </comment>
  </commentList>
</comments>
</file>

<file path=xl/comments3.xml><?xml version="1.0" encoding="utf-8"?>
<comments xmlns="http://schemas.openxmlformats.org/spreadsheetml/2006/main">
  <authors>
    <author>Author</author>
  </authors>
  <commentList>
    <comment ref="F15" authorId="0">
      <text>
        <r>
          <rPr>
            <b/>
            <sz val="9"/>
            <color indexed="81"/>
            <rFont val="Tahoma"/>
            <family val="2"/>
          </rPr>
          <t>Author:</t>
        </r>
        <r>
          <rPr>
            <sz val="9"/>
            <color indexed="81"/>
            <rFont val="Tahoma"/>
            <family val="2"/>
          </rPr>
          <t xml:space="preserve">
USER to input this
</t>
        </r>
      </text>
    </comment>
  </commentList>
</comments>
</file>

<file path=xl/sharedStrings.xml><?xml version="1.0" encoding="utf-8"?>
<sst xmlns="http://schemas.openxmlformats.org/spreadsheetml/2006/main" count="2785" uniqueCount="704">
  <si>
    <t>3W</t>
  </si>
  <si>
    <t>Bus</t>
  </si>
  <si>
    <t>Average Trip Length</t>
  </si>
  <si>
    <t>Average Occupancy</t>
  </si>
  <si>
    <t>Cars</t>
  </si>
  <si>
    <t>Taxi</t>
  </si>
  <si>
    <t>Total</t>
  </si>
  <si>
    <t>Gasoline VKT</t>
  </si>
  <si>
    <t>Diesel VKT</t>
  </si>
  <si>
    <t>Car</t>
  </si>
  <si>
    <t>Gasoline</t>
  </si>
  <si>
    <t>Diesel</t>
  </si>
  <si>
    <t>Petrol</t>
  </si>
  <si>
    <t>PM</t>
  </si>
  <si>
    <t>Speed</t>
  </si>
  <si>
    <t>BRT</t>
  </si>
  <si>
    <t>CO2</t>
  </si>
  <si>
    <t>Nox</t>
  </si>
  <si>
    <t>CNG</t>
  </si>
  <si>
    <t>Quantity</t>
  </si>
  <si>
    <t>Project Name:</t>
  </si>
  <si>
    <t>Base Year:</t>
  </si>
  <si>
    <t>Intermediate Year:</t>
  </si>
  <si>
    <t>Horizon Year:</t>
  </si>
  <si>
    <t>Vehicle Type</t>
  </si>
  <si>
    <t>2-Wheeler</t>
  </si>
  <si>
    <t>3-Wheeler</t>
  </si>
  <si>
    <t>Pre-Euro</t>
  </si>
  <si>
    <t>sum</t>
  </si>
  <si>
    <t>Fuel Type (%)</t>
  </si>
  <si>
    <t>Average Trip Length (km)</t>
  </si>
  <si>
    <t>Land Use Impact Factor</t>
  </si>
  <si>
    <t>Construction</t>
  </si>
  <si>
    <t>Cement</t>
  </si>
  <si>
    <t>Bitumen</t>
  </si>
  <si>
    <t>Steel</t>
  </si>
  <si>
    <t xml:space="preserve"> </t>
  </si>
  <si>
    <t>Sheets</t>
  </si>
  <si>
    <t>These cells are not supposed to be edited</t>
  </si>
  <si>
    <t>These are the input cells, put the needed values here</t>
  </si>
  <si>
    <t>Quantity (tons/kilometer)</t>
  </si>
  <si>
    <t>Cumulative Length of BRTS Constructed (km)</t>
  </si>
  <si>
    <t>TOTAL</t>
  </si>
  <si>
    <t xml:space="preserve">I have the ridership figures/day ('000).  I would like to input it directly  </t>
  </si>
  <si>
    <t>Ridership figures are not available. I would like to estimate the figures using the ridership estimator</t>
  </si>
  <si>
    <t>Total Ridership ('000)/day</t>
  </si>
  <si>
    <t>Multiplier</t>
  </si>
  <si>
    <t>Scaling factor for Land Use</t>
  </si>
  <si>
    <t>Scaling Factor for demand</t>
  </si>
  <si>
    <t>Maximum speed w/ optimal station stop distance</t>
  </si>
  <si>
    <t>Speed Scaling Factor</t>
  </si>
  <si>
    <t>Projected Speed</t>
  </si>
  <si>
    <t>Cells*</t>
  </si>
  <si>
    <t>GEF and CDM Average CO2e per BRT km and BRT Passenger</t>
  </si>
  <si>
    <t>Project Code GEF</t>
  </si>
  <si>
    <t>Place</t>
  </si>
  <si>
    <t>Estimated CO2e impact</t>
  </si>
  <si>
    <t>Project Data</t>
  </si>
  <si>
    <t>Users / day</t>
  </si>
  <si>
    <t>Lima, Peru</t>
  </si>
  <si>
    <t>-</t>
  </si>
  <si>
    <t>Guatemala City</t>
  </si>
  <si>
    <t>Hanoi, Vietnam</t>
  </si>
  <si>
    <t>Johannesburg</t>
  </si>
  <si>
    <t>Managua, Nicaragua</t>
  </si>
  <si>
    <t>Sub totals</t>
  </si>
  <si>
    <t>Jakarta, Indonesia</t>
  </si>
  <si>
    <t>Jakarta Low</t>
  </si>
  <si>
    <t>Jakarta</t>
  </si>
  <si>
    <t>GEF Averages</t>
  </si>
  <si>
    <t>CDM</t>
  </si>
  <si>
    <t>Quito, Ecuador</t>
  </si>
  <si>
    <t>Bogota Colombia</t>
  </si>
  <si>
    <t>Cali, Colombia</t>
  </si>
  <si>
    <t>Mexico City, Mexico</t>
  </si>
  <si>
    <t>CDM Averages</t>
  </si>
  <si>
    <t>Overall Averages</t>
  </si>
  <si>
    <t>Cumulative length of BRTS Constructed (km)</t>
  </si>
  <si>
    <t>Direct impact 
(t CO2eq / yr)</t>
  </si>
  <si>
    <t>Post-project direct impact 
(t CO2eq)</t>
  </si>
  <si>
    <t>Indirect impact 
(t CO2eq)</t>
  </si>
  <si>
    <t>Length 
(km)</t>
  </si>
  <si>
    <t>Annual 
(tCO2/km)</t>
  </si>
  <si>
    <t>ton CO2/ passenger</t>
  </si>
  <si>
    <t xml:space="preserve">Go back </t>
  </si>
  <si>
    <t xml:space="preserve">Dissemination  Rate </t>
  </si>
  <si>
    <t>Phase I</t>
  </si>
  <si>
    <t>End diss</t>
  </si>
  <si>
    <t>multiplier</t>
  </si>
  <si>
    <t>Curitiba</t>
  </si>
  <si>
    <t>TransMilenio</t>
  </si>
  <si>
    <t>Quito</t>
  </si>
  <si>
    <t>Avg for gold Standard</t>
  </si>
  <si>
    <t xml:space="preserve">BRT History </t>
  </si>
  <si>
    <t>Mexico</t>
  </si>
  <si>
    <t>China</t>
  </si>
  <si>
    <t>India</t>
  </si>
  <si>
    <t>Indonesia</t>
  </si>
  <si>
    <t>Colombia</t>
  </si>
  <si>
    <t>Ecuador</t>
  </si>
  <si>
    <t>Guatemala</t>
  </si>
  <si>
    <t>S. Africa</t>
  </si>
  <si>
    <t>USA</t>
  </si>
  <si>
    <t>Brazil</t>
  </si>
  <si>
    <t xml:space="preserve">Chile </t>
  </si>
  <si>
    <t>Korea</t>
  </si>
  <si>
    <t>Taiwan</t>
  </si>
  <si>
    <t>Australia</t>
  </si>
  <si>
    <t>Japan</t>
  </si>
  <si>
    <t>Europe</t>
  </si>
  <si>
    <t>Turkey</t>
  </si>
  <si>
    <t>Other</t>
  </si>
  <si>
    <t>Global KM BRT</t>
  </si>
  <si>
    <t>Others</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</si>
  <si>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</si>
  <si>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</si>
  <si>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</si>
  <si>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</si>
  <si>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</si>
  <si>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</si>
  <si>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</si>
  <si>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</si>
  <si>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</si>
  <si>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</si>
  <si>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</si>
  <si>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</si>
  <si>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</si>
  <si>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</si>
  <si>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</si>
  <si>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</si>
  <si>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</si>
  <si>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</si>
  <si>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</si>
  <si>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</si>
  <si>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</si>
  <si>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</si>
  <si>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</si>
  <si>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</si>
  <si>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</si>
  <si>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</si>
  <si>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</si>
  <si>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</si>
  <si>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</si>
  <si>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</si>
  <si>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</si>
  <si>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</si>
  <si>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</si>
  <si>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</si>
  <si>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</si>
  <si>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</si>
  <si>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 Proj</t>
  </si>
  <si>
    <t>Mexico City</t>
  </si>
  <si>
    <t>Leon</t>
  </si>
  <si>
    <t>Guadalajara</t>
  </si>
  <si>
    <t>China BRT trend line</t>
  </si>
  <si>
    <t>Beijing</t>
  </si>
  <si>
    <t>Hangzhou</t>
  </si>
  <si>
    <t>Changzhou</t>
  </si>
  <si>
    <t>Dalian</t>
  </si>
  <si>
    <t>Chongqing</t>
  </si>
  <si>
    <t>Jinan</t>
  </si>
  <si>
    <t>Hefei</t>
  </si>
  <si>
    <t>Xiamen</t>
  </si>
  <si>
    <t>Kunming</t>
  </si>
  <si>
    <t>Zhengzhou</t>
  </si>
  <si>
    <t>Guangzhou</t>
  </si>
  <si>
    <t xml:space="preserve">Harbin </t>
  </si>
  <si>
    <t>Lanzhou</t>
  </si>
  <si>
    <t>TOTAL KM</t>
  </si>
  <si>
    <t>Line 1</t>
  </si>
  <si>
    <t>Line 2</t>
  </si>
  <si>
    <t>Line 3</t>
  </si>
  <si>
    <t>Line 4</t>
  </si>
  <si>
    <t>2010</t>
  </si>
  <si>
    <t>2011</t>
  </si>
  <si>
    <t>Pune</t>
  </si>
  <si>
    <t>Delhi</t>
  </si>
  <si>
    <t>Ahmedabad</t>
  </si>
  <si>
    <t xml:space="preserve">Total </t>
  </si>
  <si>
    <t>Yogyakarta</t>
  </si>
  <si>
    <t>USA Canada</t>
  </si>
  <si>
    <t>Pittsburgh</t>
  </si>
  <si>
    <t>LA</t>
  </si>
  <si>
    <t>Boston</t>
  </si>
  <si>
    <t xml:space="preserve">Eugene </t>
  </si>
  <si>
    <t>Cleveland</t>
  </si>
  <si>
    <t>Transmilenio</t>
  </si>
  <si>
    <t>Megabus</t>
  </si>
  <si>
    <t>MIO</t>
  </si>
  <si>
    <t>Bogotá</t>
  </si>
  <si>
    <t>Pereira</t>
  </si>
  <si>
    <t>Cali</t>
  </si>
  <si>
    <t>S. Paulo</t>
  </si>
  <si>
    <t>Porto Alegre</t>
  </si>
  <si>
    <t>Belo Horizonte</t>
  </si>
  <si>
    <t>Goiania</t>
  </si>
  <si>
    <t>Corridor Norte Sul</t>
  </si>
  <si>
    <t>Corredor Boquierrao</t>
  </si>
  <si>
    <t>Linha Direita</t>
  </si>
  <si>
    <t>Circular Sur</t>
  </si>
  <si>
    <t>L'est Oeste</t>
  </si>
  <si>
    <t>Linha Verde</t>
  </si>
  <si>
    <t>control</t>
  </si>
  <si>
    <t xml:space="preserve">Sources: </t>
  </si>
  <si>
    <t>FTA BRT Case studies, 2003 (Brazilian systems except Curitiba: Curitiba is from URBS web site. Colombia data from the BRT authorities)</t>
  </si>
  <si>
    <t>Sao Paulo and Goiania data is cooked</t>
  </si>
  <si>
    <t>European BRT</t>
  </si>
  <si>
    <t>Caen</t>
  </si>
  <si>
    <t xml:space="preserve">Lyon </t>
  </si>
  <si>
    <t>Nantes</t>
  </si>
  <si>
    <t>Rouen</t>
  </si>
  <si>
    <t>Paris</t>
  </si>
  <si>
    <t>Amsterdam</t>
  </si>
  <si>
    <t>Eindhoven</t>
  </si>
  <si>
    <t>Crawley</t>
  </si>
  <si>
    <t>Scaling factor for dissemination</t>
  </si>
  <si>
    <t>Sheets with black tabs are supposed to be hidden sheets which are not to be edited as well</t>
  </si>
  <si>
    <t>ton CO2/kilometer</t>
  </si>
  <si>
    <t>These are input cells as well, but with default values which can be used if the user does not have project specifc values. You can change the values and they will turn green to indicate that these have been edited</t>
  </si>
  <si>
    <t>Mini bus</t>
  </si>
  <si>
    <t>Mini Bus</t>
  </si>
  <si>
    <t>Project Name</t>
  </si>
  <si>
    <t>Location</t>
  </si>
  <si>
    <t>Details</t>
  </si>
  <si>
    <t>Location:</t>
  </si>
  <si>
    <t>These are input cells as well, with no values inputted (please check whether you need to input values in these cells)</t>
  </si>
  <si>
    <t>These cells indicate that the sum should be 100%</t>
  </si>
  <si>
    <t>Growth rate</t>
  </si>
  <si>
    <t>City Traffic Fatality rates (per billion vehicle km)</t>
  </si>
  <si>
    <t>Non OECD Regions - Reference Case</t>
  </si>
  <si>
    <t>OECD Regions - Reference Case</t>
  </si>
  <si>
    <t>Annual Maintenance (% of construction)</t>
  </si>
  <si>
    <t>Discount Rate (%)</t>
  </si>
  <si>
    <t>Inflation</t>
  </si>
  <si>
    <t>Max</t>
  </si>
  <si>
    <r>
      <rPr>
        <b/>
        <sz val="10"/>
        <rFont val="Arial"/>
        <family val="2"/>
      </rPr>
      <t>Gold</t>
    </r>
    <r>
      <rPr>
        <sz val="11"/>
        <color theme="1"/>
        <rFont val="Calibri"/>
        <family val="2"/>
        <scheme val="minor"/>
      </rPr>
      <t xml:space="preserve"> = 85-100</t>
    </r>
  </si>
  <si>
    <r>
      <rPr>
        <b/>
        <sz val="10"/>
        <rFont val="Arial"/>
        <family val="2"/>
      </rPr>
      <t>Silver</t>
    </r>
    <r>
      <rPr>
        <sz val="11"/>
        <color theme="1"/>
        <rFont val="Calibri"/>
        <family val="2"/>
        <scheme val="minor"/>
      </rPr>
      <t xml:space="preserve"> = 70-84</t>
    </r>
  </si>
  <si>
    <r>
      <rPr>
        <b/>
        <sz val="10"/>
        <rFont val="Arial"/>
        <family val="2"/>
      </rPr>
      <t>Bronze</t>
    </r>
    <r>
      <rPr>
        <sz val="11"/>
        <color theme="1"/>
        <rFont val="Calibri"/>
        <family val="2"/>
        <scheme val="minor"/>
      </rPr>
      <t xml:space="preserve"> = 50-69</t>
    </r>
  </si>
  <si>
    <r>
      <rPr>
        <b/>
        <sz val="10"/>
        <rFont val="Arial"/>
        <family val="2"/>
      </rPr>
      <t>Not BRT</t>
    </r>
    <r>
      <rPr>
        <sz val="11"/>
        <color theme="1"/>
        <rFont val="Calibri"/>
        <family val="2"/>
        <scheme val="minor"/>
      </rPr>
      <t xml:space="preserve"> = 0-49</t>
    </r>
  </si>
  <si>
    <t>Scorecard</t>
  </si>
  <si>
    <t>Year</t>
  </si>
  <si>
    <t xml:space="preserve">Existing Bus (+IPT) Ridership in the Corridor/day  </t>
  </si>
  <si>
    <t>Score of Existing System say Ahmedabad</t>
  </si>
  <si>
    <t>Score of Ahmedabad BRT</t>
  </si>
  <si>
    <t>Annual growth rates in PT ridership</t>
  </si>
  <si>
    <t>%</t>
  </si>
  <si>
    <t>Service Planning</t>
  </si>
  <si>
    <t>Next 5 years</t>
  </si>
  <si>
    <t>Off-vehicle fare collection and fare verification</t>
  </si>
  <si>
    <t>Next 5- 10 years</t>
  </si>
  <si>
    <r>
      <t>Multiple routes use same BRT infrastructure</t>
    </r>
    <r>
      <rPr>
        <sz val="10"/>
        <color indexed="8"/>
        <rFont val="Arial"/>
        <family val="2"/>
      </rPr>
      <t xml:space="preserve">
</t>
    </r>
  </si>
  <si>
    <t>Next 10-15 Years</t>
  </si>
  <si>
    <r>
      <t>Peak period frequency</t>
    </r>
    <r>
      <rPr>
        <sz val="10"/>
        <color indexed="8"/>
        <rFont val="Arial"/>
        <family val="2"/>
      </rPr>
      <t xml:space="preserve">
</t>
    </r>
  </si>
  <si>
    <t>Next - 15-20 Years</t>
  </si>
  <si>
    <r>
      <t>Off-peak frequency</t>
    </r>
    <r>
      <rPr>
        <sz val="10"/>
        <color indexed="8"/>
        <rFont val="Arial"/>
        <family val="2"/>
      </rPr>
      <t xml:space="preserve">
</t>
    </r>
  </si>
  <si>
    <r>
      <t>Limited and local stop services</t>
    </r>
    <r>
      <rPr>
        <sz val="10"/>
        <color indexed="8"/>
        <rFont val="Arial"/>
        <family val="2"/>
      </rPr>
      <t xml:space="preserve">
</t>
    </r>
  </si>
  <si>
    <t>Score before improvement</t>
  </si>
  <si>
    <r>
      <t>System control center</t>
    </r>
    <r>
      <rPr>
        <sz val="10"/>
        <color indexed="8"/>
        <rFont val="Arial"/>
        <family val="2"/>
      </rPr>
      <t xml:space="preserve">
</t>
    </r>
  </si>
  <si>
    <t>Score after improvement</t>
  </si>
  <si>
    <r>
      <t>Routes in top 10 demand corridors</t>
    </r>
    <r>
      <rPr>
        <sz val="10"/>
        <color indexed="8"/>
        <rFont val="Arial"/>
        <family val="2"/>
      </rPr>
      <t xml:space="preserve">
</t>
    </r>
  </si>
  <si>
    <t>Bonus factor</t>
  </si>
  <si>
    <r>
      <t>Operates late nights and weekends</t>
    </r>
    <r>
      <rPr>
        <sz val="10"/>
        <color indexed="8"/>
        <rFont val="Arial"/>
        <family val="2"/>
      </rPr>
      <t xml:space="preserve">
</t>
    </r>
  </si>
  <si>
    <r>
      <t>Part of (planned) multi-corridor BRT network</t>
    </r>
    <r>
      <rPr>
        <sz val="10"/>
        <color indexed="8"/>
        <rFont val="Arial"/>
        <family val="2"/>
      </rPr>
      <t xml:space="preserve">
</t>
    </r>
  </si>
  <si>
    <t>infrastructure</t>
  </si>
  <si>
    <t>Existing Ridership</t>
  </si>
  <si>
    <t>Proposed Ridership</t>
  </si>
  <si>
    <t>New Riders to BRT</t>
  </si>
  <si>
    <t>Modesplit (%)</t>
  </si>
  <si>
    <t>Trips/day</t>
  </si>
  <si>
    <t>Bus lanes in central verge of the road</t>
  </si>
  <si>
    <t>New Ridership</t>
  </si>
  <si>
    <r>
      <t>Physically-separated right-of-way</t>
    </r>
    <r>
      <rPr>
        <sz val="10"/>
        <color indexed="8"/>
        <rFont val="Arial"/>
        <family val="2"/>
      </rPr>
      <t xml:space="preserve">
</t>
    </r>
  </si>
  <si>
    <r>
      <t>Intersection  treatments</t>
    </r>
    <r>
      <rPr>
        <sz val="10"/>
        <color indexed="8"/>
        <rFont val="Arial"/>
        <family val="2"/>
      </rPr>
      <t xml:space="preserve">
</t>
    </r>
  </si>
  <si>
    <r>
      <t>Physically-separated passing lanes at station stops</t>
    </r>
    <r>
      <rPr>
        <sz val="10"/>
        <color indexed="8"/>
        <rFont val="Arial"/>
        <family val="2"/>
      </rPr>
      <t xml:space="preserve">
</t>
    </r>
  </si>
  <si>
    <r>
      <t>Stations  set back from intersections</t>
    </r>
    <r>
      <rPr>
        <sz val="10"/>
        <color indexed="8"/>
        <rFont val="Arial"/>
        <family val="2"/>
      </rPr>
      <t xml:space="preserve">
</t>
    </r>
  </si>
  <si>
    <r>
      <t>Stations  are in center and shared by both directions of service</t>
    </r>
    <r>
      <rPr>
        <sz val="10"/>
        <color indexed="8"/>
        <rFont val="Arial"/>
        <family val="2"/>
      </rPr>
      <t xml:space="preserve">
</t>
    </r>
  </si>
  <si>
    <r>
      <t>Emissions standards</t>
    </r>
    <r>
      <rPr>
        <sz val="10"/>
        <color indexed="8"/>
        <rFont val="Arial"/>
        <family val="2"/>
      </rPr>
      <t xml:space="preserve">
</t>
    </r>
  </si>
  <si>
    <r>
      <t>Pavement quality</t>
    </r>
    <r>
      <rPr>
        <sz val="10"/>
        <color indexed="8"/>
        <rFont val="Arial"/>
        <family val="2"/>
      </rPr>
      <t xml:space="preserve">
</t>
    </r>
  </si>
  <si>
    <t>Station Design and Station-Bus interface</t>
  </si>
  <si>
    <t>Final Mode Share</t>
  </si>
  <si>
    <t>Platform-level boarding</t>
  </si>
  <si>
    <r>
      <t>Safe, wide, attractive weather-protected stations</t>
    </r>
    <r>
      <rPr>
        <sz val="10"/>
        <color indexed="8"/>
        <rFont val="Arial"/>
        <family val="2"/>
      </rPr>
      <t xml:space="preserve">
</t>
    </r>
  </si>
  <si>
    <r>
      <t>3+ doors on articulated  buses  or 2+ very wide doors on standard buses</t>
    </r>
    <r>
      <rPr>
        <sz val="10"/>
        <color indexed="8"/>
        <rFont val="Arial"/>
        <family val="2"/>
      </rPr>
      <t xml:space="preserve">
</t>
    </r>
  </si>
  <si>
    <r>
      <t>Multiple docking bays and sub-stops</t>
    </r>
    <r>
      <rPr>
        <sz val="10"/>
        <color indexed="8"/>
        <rFont val="Arial"/>
        <family val="2"/>
      </rPr>
      <t xml:space="preserve">
</t>
    </r>
  </si>
  <si>
    <r>
      <t>Sliding doors at BRT stations</t>
    </r>
    <r>
      <rPr>
        <sz val="10"/>
        <color indexed="8"/>
        <rFont val="Arial"/>
        <family val="2"/>
      </rPr>
      <t xml:space="preserve">
</t>
    </r>
  </si>
  <si>
    <t>Quality of Service and Passenger information Systems</t>
  </si>
  <si>
    <r>
      <rPr>
        <sz val="10"/>
        <color indexed="63"/>
        <rFont val="Arial"/>
        <family val="2"/>
      </rPr>
      <t>Branding of vehicles and system</t>
    </r>
    <r>
      <rPr>
        <sz val="10"/>
        <color indexed="8"/>
        <rFont val="Arial"/>
        <family val="2"/>
      </rPr>
      <t xml:space="preserve">
</t>
    </r>
  </si>
  <si>
    <r>
      <t>Passenger information at stops and on vehicles</t>
    </r>
    <r>
      <rPr>
        <sz val="10"/>
        <color indexed="8"/>
        <rFont val="Arial"/>
        <family val="2"/>
      </rPr>
      <t xml:space="preserve">
</t>
    </r>
  </si>
  <si>
    <t>integration and access</t>
  </si>
  <si>
    <t>Universal access</t>
  </si>
  <si>
    <r>
      <t>Integration with other public transport</t>
    </r>
    <r>
      <rPr>
        <sz val="10"/>
        <color indexed="8"/>
        <rFont val="Arial"/>
        <family val="2"/>
      </rPr>
      <t xml:space="preserve">
</t>
    </r>
  </si>
  <si>
    <r>
      <t>Improved safe and attractive pedestrian access system and corridor environment</t>
    </r>
    <r>
      <rPr>
        <sz val="10"/>
        <color indexed="8"/>
        <rFont val="Arial"/>
        <family val="2"/>
      </rPr>
      <t xml:space="preserve">
</t>
    </r>
  </si>
  <si>
    <r>
      <t>Secure bicycle parking at station stops</t>
    </r>
    <r>
      <rPr>
        <sz val="10"/>
        <color indexed="8"/>
        <rFont val="Arial"/>
        <family val="2"/>
      </rPr>
      <t xml:space="preserve">
</t>
    </r>
  </si>
  <si>
    <r>
      <t>Bike lanes on corridor or on parallel streets</t>
    </r>
    <r>
      <rPr>
        <sz val="10"/>
        <color indexed="8"/>
        <rFont val="Arial"/>
        <family val="2"/>
      </rPr>
      <t xml:space="preserve">
</t>
    </r>
  </si>
  <si>
    <r>
      <t>Bicycles permitted on vehicles</t>
    </r>
    <r>
      <rPr>
        <sz val="10"/>
        <color indexed="8"/>
        <rFont val="Arial"/>
        <family val="2"/>
      </rPr>
      <t xml:space="preserve">
</t>
    </r>
  </si>
  <si>
    <r>
      <t>Bicycle sharing systems  at BRT stations</t>
    </r>
    <r>
      <rPr>
        <sz val="10"/>
        <color indexed="8"/>
        <rFont val="Arial"/>
        <family val="2"/>
      </rPr>
      <t xml:space="preserve">
</t>
    </r>
  </si>
  <si>
    <t>2-wheeler</t>
  </si>
  <si>
    <t>3-wheeler</t>
  </si>
  <si>
    <t>Mini-bus</t>
  </si>
  <si>
    <t xml:space="preserve">Integration with other public transport
</t>
  </si>
  <si>
    <t>Integration and Access</t>
  </si>
  <si>
    <t>Station Design and Station-Bus Interface</t>
  </si>
  <si>
    <t>Infrastructure</t>
  </si>
  <si>
    <t xml:space="preserve">Pavement quality
</t>
  </si>
  <si>
    <t>Existing System</t>
  </si>
  <si>
    <t>BRT System</t>
  </si>
  <si>
    <t>Score per component</t>
  </si>
  <si>
    <t>Gold</t>
  </si>
  <si>
    <t>Bronze</t>
  </si>
  <si>
    <t>Not BRT</t>
  </si>
  <si>
    <t>Silver</t>
  </si>
  <si>
    <t>ASSESSMENT</t>
  </si>
  <si>
    <t>% Increase</t>
  </si>
  <si>
    <t>Ridership</t>
  </si>
  <si>
    <t>TOTAL SCORE</t>
  </si>
  <si>
    <t>Trips</t>
  </si>
  <si>
    <t>Component</t>
  </si>
  <si>
    <t>km based</t>
  </si>
  <si>
    <t>passenger based</t>
  </si>
  <si>
    <t>average</t>
  </si>
  <si>
    <t>Final Mode Shift</t>
  </si>
  <si>
    <t>Average Speed (kilometer/hour)</t>
  </si>
  <si>
    <t>Ridership, Trips and Mode Shift</t>
  </si>
  <si>
    <t>Direct Input</t>
  </si>
  <si>
    <t>Calculated</t>
  </si>
  <si>
    <t>Ridership (thousands)</t>
  </si>
  <si>
    <t>Ridership of Existing System</t>
  </si>
  <si>
    <t>Existing Public Transport Ridership in the Corridor/day ('000s)</t>
  </si>
  <si>
    <t>Public Transport Ridership</t>
  </si>
  <si>
    <t>Private</t>
  </si>
  <si>
    <t>Public</t>
  </si>
  <si>
    <t>LPG</t>
  </si>
  <si>
    <t>Electric</t>
  </si>
  <si>
    <t>Technology Split (%) - Gasoline</t>
  </si>
  <si>
    <t>Technology Split (%) - Diesel</t>
  </si>
  <si>
    <t>Technology Split (%) - LPG</t>
  </si>
  <si>
    <t>Technology Split (%) - CNG</t>
  </si>
  <si>
    <t>Technology Split (%) - Electric</t>
  </si>
  <si>
    <t>unit of consumption</t>
  </si>
  <si>
    <t>CO2 Emission Factor</t>
  </si>
  <si>
    <t>liter</t>
  </si>
  <si>
    <t>kg</t>
  </si>
  <si>
    <t>kwh</t>
  </si>
  <si>
    <t>PM Emission Factor (g/vkm) - Gasoline</t>
  </si>
  <si>
    <t>PM Emission Factor (g/vkm) - Diesel</t>
  </si>
  <si>
    <t>PM Emission Factor (g/vkm) - LPG</t>
  </si>
  <si>
    <t>PM Emission Factor (g/vkm) - CNG</t>
  </si>
  <si>
    <t>PM Emission Factor (g/vkm) - Electric</t>
  </si>
  <si>
    <t>Nox Emission Factor (g/vkm) - Gasoline</t>
  </si>
  <si>
    <t>NOx Emission Factor (g/vkm) - Diesel</t>
  </si>
  <si>
    <t>NOx Emission Factor (g/vkm) - LPG</t>
  </si>
  <si>
    <t>NOx Emission Factor (g/vkm) - CNG</t>
  </si>
  <si>
    <t>NOx Emission Factor (g/vkm) - Electric</t>
  </si>
  <si>
    <t>Average PM Emission Factor (g/vkm)</t>
  </si>
  <si>
    <t>Average NOx Emission Factor (g/vkm)</t>
  </si>
  <si>
    <t>Fuel Efficiency</t>
  </si>
  <si>
    <t>Average</t>
  </si>
  <si>
    <t>No. of Trips</t>
  </si>
  <si>
    <t>NOx</t>
  </si>
  <si>
    <t>2w</t>
  </si>
  <si>
    <t>Light-duty truck</t>
  </si>
  <si>
    <t>Heavy-duty truck</t>
  </si>
  <si>
    <t>car</t>
  </si>
  <si>
    <t>Occupancy</t>
  </si>
  <si>
    <t>VKT/Day</t>
  </si>
  <si>
    <t>PKT/Day</t>
  </si>
  <si>
    <t>Fuel Split</t>
  </si>
  <si>
    <t>Column</t>
  </si>
  <si>
    <t>LPG VKT</t>
  </si>
  <si>
    <t>CNG VKT</t>
  </si>
  <si>
    <t>Electric VKT</t>
  </si>
  <si>
    <t>Gasoline Fuel Efficiency</t>
  </si>
  <si>
    <t>Fuel Efficiency (km/unit of consumption)</t>
  </si>
  <si>
    <t xml:space="preserve">Gasoline Fuel Efficiency </t>
  </si>
  <si>
    <t>Diesel fuel efficiency</t>
  </si>
  <si>
    <t>LPG fuel efficiency</t>
  </si>
  <si>
    <t>CNG fuel efficiency</t>
  </si>
  <si>
    <t>Electric fuel efficiency</t>
  </si>
  <si>
    <t>km/h</t>
  </si>
  <si>
    <t>Impact as</t>
  </si>
  <si>
    <t>Speed Impact (Fuel Efficiency)</t>
  </si>
  <si>
    <t>Speed Impact PM</t>
  </si>
  <si>
    <t>Speed Impact Nox</t>
  </si>
  <si>
    <t>Fuel Consumption</t>
  </si>
  <si>
    <t>PM Emission Factor</t>
  </si>
  <si>
    <t>g/vkm</t>
  </si>
  <si>
    <t>No. of trips</t>
  </si>
  <si>
    <t>1st</t>
  </si>
  <si>
    <t>2nd</t>
  </si>
  <si>
    <t>intercept</t>
  </si>
  <si>
    <t>slope</t>
  </si>
  <si>
    <t>NOx Emission Factor</t>
  </si>
  <si>
    <t>Adjusted PM Emission Factor</t>
  </si>
  <si>
    <t>Adjusted NOx Emission Factor</t>
  </si>
  <si>
    <t>PM Emission Factor Gasoline</t>
  </si>
  <si>
    <t>PM Emission Factor Diesel</t>
  </si>
  <si>
    <t>PM Emission Factor LPG</t>
  </si>
  <si>
    <t>PM Emission Factor CNG</t>
  </si>
  <si>
    <t>PM Emission Factor Electric</t>
  </si>
  <si>
    <t>NOx Emission Factor Gasoline</t>
  </si>
  <si>
    <t>NOx Emission Factor Diesel</t>
  </si>
  <si>
    <t>NOx Emission Factor LPG</t>
  </si>
  <si>
    <t>NOx Emission Factor CNG</t>
  </si>
  <si>
    <t>NOx Emission Factor Electric</t>
  </si>
  <si>
    <t>CO2 Emission Factor Gasoline</t>
  </si>
  <si>
    <t>Adjusted CO2 Emission Factor</t>
  </si>
  <si>
    <t>CO2 Emission Factor Diesel</t>
  </si>
  <si>
    <t>CO2 Emission Factor LPG</t>
  </si>
  <si>
    <t>CO2 Emission Factor CNG</t>
  </si>
  <si>
    <t>CO2 Emission Factor Electric</t>
  </si>
  <si>
    <t>g/UNIT OF CONSUMPTION</t>
  </si>
  <si>
    <t>Gasoline PM</t>
  </si>
  <si>
    <t>Diesel PM</t>
  </si>
  <si>
    <t>LPG PM</t>
  </si>
  <si>
    <t>CNG PM</t>
  </si>
  <si>
    <t>Electric PM</t>
  </si>
  <si>
    <t>Other PM</t>
  </si>
  <si>
    <t>Gasoline NOx</t>
  </si>
  <si>
    <t>Diesel NOx</t>
  </si>
  <si>
    <t>LPG NOx</t>
  </si>
  <si>
    <t>CNG NOx</t>
  </si>
  <si>
    <t>Electric NOx</t>
  </si>
  <si>
    <t>Other NOx</t>
  </si>
  <si>
    <t>Gasoline CO2</t>
  </si>
  <si>
    <t>Diesel CO2</t>
  </si>
  <si>
    <t>LPG CO2</t>
  </si>
  <si>
    <t>CNG CO2</t>
  </si>
  <si>
    <t>Electric CO2</t>
  </si>
  <si>
    <t>Other CO2</t>
  </si>
  <si>
    <t>Total other modes</t>
  </si>
  <si>
    <t>Total Savings (Total others - BRT)</t>
  </si>
  <si>
    <t>Activity, Intensity and Emission Factors</t>
  </si>
  <si>
    <t>Existing public transport ridership in the corridor/day ('000s)</t>
  </si>
  <si>
    <t>Speed Impact</t>
  </si>
  <si>
    <t>Ridership figures are not available.</t>
  </si>
  <si>
    <t>BRT Ridership</t>
  </si>
  <si>
    <t xml:space="preserve">Full Model </t>
  </si>
  <si>
    <t>Full Model</t>
  </si>
  <si>
    <t xml:space="preserve"> EDOMEX, Mexico</t>
  </si>
  <si>
    <t>Medellin, Colombia</t>
  </si>
  <si>
    <t>Chongqing, China</t>
  </si>
  <si>
    <t xml:space="preserve"> Lanzhou, China</t>
  </si>
  <si>
    <t>Zhengzhou, China</t>
  </si>
  <si>
    <t>tCO2 annual /(pax/day)</t>
  </si>
  <si>
    <t>(tonCO2/
ton of material)</t>
  </si>
  <si>
    <t>TOTAL PM</t>
  </si>
  <si>
    <t>GRAMS</t>
  </si>
  <si>
    <t>TOTAL CO2</t>
  </si>
  <si>
    <t>KG</t>
  </si>
  <si>
    <t>TOTAL Nox</t>
  </si>
  <si>
    <t>Yearly PM Savings or Increase (grams)</t>
  </si>
  <si>
    <t>Yearly NOx Savings or Increase (grams)</t>
  </si>
  <si>
    <t>Yearly CO2 Savings or Increase (kg)</t>
  </si>
  <si>
    <t>Yearly CO2 Savings or Increase (tons)</t>
  </si>
  <si>
    <t>Yearly NOx Savings or Increase (tons)</t>
  </si>
  <si>
    <t>Yearly PM Savings or Increase (tons)</t>
  </si>
  <si>
    <t>VKT savings (millions/year)</t>
  </si>
  <si>
    <t>Growth rate %</t>
  </si>
  <si>
    <t>City Traffic fatality rates/billion pkm</t>
  </si>
  <si>
    <t>Fuel Savings</t>
  </si>
  <si>
    <t>Cumulative length</t>
  </si>
  <si>
    <t>Difference in length</t>
  </si>
  <si>
    <t>Construction CO2 Emissions</t>
  </si>
  <si>
    <t>Total CO2 Emissions (tons)</t>
  </si>
  <si>
    <t>Traffic Fatality rates 
(per billion km)</t>
  </si>
  <si>
    <t>PM savings or increase (tons)</t>
  </si>
  <si>
    <t>CO2 savings or increase (tons)</t>
  </si>
  <si>
    <t>NOx savings or increase (tons)</t>
  </si>
  <si>
    <t>Projected fatality rates (fatalities/billion VKM)</t>
  </si>
  <si>
    <t>No. of fatalities reduced</t>
  </si>
  <si>
    <t>No. of injuries reduced</t>
  </si>
  <si>
    <t>Average of Modes other than BRT</t>
  </si>
  <si>
    <t>Average Speed of Modes other than BRT</t>
  </si>
  <si>
    <t>Average Speed of BRT</t>
  </si>
  <si>
    <t>Difference in Speed</t>
  </si>
  <si>
    <t>PKT (millions)</t>
  </si>
  <si>
    <t>price/unit (USD)</t>
  </si>
  <si>
    <t>Fuel Savings (USD)</t>
  </si>
  <si>
    <t>Project Construction Cost (USD)</t>
  </si>
  <si>
    <t>Cost of CO2 (USD)/Ton</t>
  </si>
  <si>
    <t>Cost of PM (USD)/ton</t>
  </si>
  <si>
    <t>Cost of Nox (USD)/ton</t>
  </si>
  <si>
    <t>Cost of Time (USD/hour)</t>
  </si>
  <si>
    <t>Cost of fatality (USD/person)</t>
  </si>
  <si>
    <t>Cost of Injury (USD/person)</t>
  </si>
  <si>
    <t>Fatalities</t>
  </si>
  <si>
    <t>Injuries</t>
  </si>
  <si>
    <t>Travel Time</t>
  </si>
  <si>
    <t>Fuel</t>
  </si>
  <si>
    <t>Maintenance</t>
  </si>
  <si>
    <t>NPV</t>
  </si>
  <si>
    <t>Economic Analysis</t>
  </si>
  <si>
    <t>Construction CO2</t>
  </si>
  <si>
    <t>Ridership/year (millions)</t>
  </si>
  <si>
    <t>Daily</t>
  </si>
  <si>
    <t>Yearly PM</t>
  </si>
  <si>
    <t>tons</t>
  </si>
  <si>
    <t xml:space="preserve">Yearly Nox </t>
  </si>
  <si>
    <t>Time travel savings('000s hours)</t>
  </si>
  <si>
    <t>Total Costs vs Savings</t>
  </si>
  <si>
    <t>Final Calculations</t>
  </si>
  <si>
    <t>Costs vs Savings</t>
  </si>
  <si>
    <t>Factors used for the calculation of savings from fatality reduction</t>
  </si>
  <si>
    <t>Source: Koornstra Reference Model as proposed in SMP</t>
  </si>
  <si>
    <t>VKT Saved (millions)</t>
  </si>
  <si>
    <t>Time travel savings ('000s hours)</t>
  </si>
  <si>
    <t>Fuel Savings ('000 USD)</t>
  </si>
  <si>
    <t>Project Cost (million USD)</t>
  </si>
  <si>
    <t>NPV (million USD)</t>
  </si>
  <si>
    <t>Financial Indicators</t>
  </si>
  <si>
    <t xml:space="preserve">Yearly CO2 </t>
  </si>
  <si>
    <t>Yearly VKT</t>
  </si>
  <si>
    <t>(million VKT)</t>
  </si>
  <si>
    <t>Annual inflation (%)</t>
  </si>
  <si>
    <t>CO2 Reductions (tons)</t>
  </si>
  <si>
    <t>Emissions indicators</t>
  </si>
  <si>
    <t>Outputs</t>
  </si>
  <si>
    <t>Inputs</t>
  </si>
  <si>
    <r>
      <t>Sheets with green tabs are</t>
    </r>
    <r>
      <rPr>
        <b/>
        <sz val="10"/>
        <color indexed="8"/>
        <rFont val="Calibri"/>
        <family val="2"/>
        <scheme val="minor"/>
      </rPr>
      <t xml:space="preserve"> input </t>
    </r>
    <r>
      <rPr>
        <sz val="10"/>
        <color indexed="8"/>
        <rFont val="Calibri"/>
        <family val="2"/>
        <scheme val="minor"/>
      </rPr>
      <t>sheets for project parameters</t>
    </r>
  </si>
  <si>
    <r>
      <t xml:space="preserve">Sheets with blue tabs would give you the </t>
    </r>
    <r>
      <rPr>
        <b/>
        <sz val="10"/>
        <color indexed="8"/>
        <rFont val="Calibri"/>
        <family val="2"/>
        <scheme val="minor"/>
      </rPr>
      <t xml:space="preserve">results </t>
    </r>
    <r>
      <rPr>
        <sz val="10"/>
        <color indexed="8"/>
        <rFont val="Calibri"/>
        <family val="2"/>
        <scheme val="minor"/>
      </rPr>
      <t>of the model</t>
    </r>
  </si>
  <si>
    <r>
      <t xml:space="preserve">The guide below on cell colors only appply to cells in the </t>
    </r>
    <r>
      <rPr>
        <b/>
        <sz val="10"/>
        <color indexed="8"/>
        <rFont val="Calibri"/>
        <family val="2"/>
        <scheme val="minor"/>
      </rPr>
      <t>INPUT SHEETS</t>
    </r>
  </si>
  <si>
    <t xml:space="preserve">Transport Emissions Evaluation Model for Projects (TEEMP) - BRT </t>
  </si>
  <si>
    <t>Sketch Analysis Tool</t>
  </si>
  <si>
    <t>Bonus</t>
  </si>
  <si>
    <t>Ridership Bonus Factor</t>
  </si>
  <si>
    <t>BRT Ridership -  ('000)/day</t>
  </si>
  <si>
    <t xml:space="preserve">
(per billion km)</t>
  </si>
  <si>
    <t xml:space="preserve">Traffic Fatality rates </t>
  </si>
  <si>
    <t>Direct Input ridership?</t>
  </si>
  <si>
    <t>Adjusted Ridership of BRT</t>
  </si>
  <si>
    <t>NO BRT</t>
  </si>
  <si>
    <t>Co-benefits</t>
  </si>
  <si>
    <t>Emissions Savings</t>
  </si>
  <si>
    <t>Emissions reduction ('000 USD)</t>
  </si>
  <si>
    <t>Construction CO2 (tons)</t>
  </si>
  <si>
    <t>Final Calculations2</t>
  </si>
  <si>
    <t>TEEMP BRT - Full Model</t>
  </si>
  <si>
    <t>EMISSIONS (DAILY VALUES -GRAMS)</t>
  </si>
  <si>
    <t>No Project</t>
  </si>
  <si>
    <t>EIRR</t>
  </si>
  <si>
    <t>Days in Operation/year</t>
  </si>
  <si>
    <t>Petrol (km/liter)</t>
  </si>
  <si>
    <t>Diesel (km/liter)</t>
  </si>
  <si>
    <t>LPG (km/liter)</t>
  </si>
  <si>
    <t>CNG (km/kg)</t>
  </si>
  <si>
    <t>Electric (km/kwh)</t>
  </si>
  <si>
    <t>Vehicle</t>
  </si>
  <si>
    <t>Trip Length (km)</t>
  </si>
  <si>
    <t>km</t>
  </si>
  <si>
    <t>Occupants</t>
  </si>
  <si>
    <t>Euro IV/4</t>
  </si>
  <si>
    <t>Euro V/5</t>
  </si>
  <si>
    <t>Euro VI/6</t>
  </si>
  <si>
    <t>Euro I/1</t>
  </si>
  <si>
    <t>Euro II/2</t>
  </si>
  <si>
    <t>Euro III/3</t>
  </si>
  <si>
    <t>Electricity Grid Emission Factor Calculator</t>
  </si>
  <si>
    <t>Summary</t>
  </si>
  <si>
    <t>Emission Factor</t>
  </si>
  <si>
    <t>PM10</t>
  </si>
  <si>
    <t>Item</t>
  </si>
  <si>
    <t>Electricity Generation</t>
  </si>
  <si>
    <t>Heat Rate</t>
  </si>
  <si>
    <t>Fuel Consumption Impact</t>
  </si>
  <si>
    <t>Carbon Emission Factor</t>
  </si>
  <si>
    <t>Unadjusted Annual Carbon Emission Impact</t>
  </si>
  <si>
    <t>% Efficiency of Oxidation</t>
  </si>
  <si>
    <t>Actual Carbon Emission Impact</t>
  </si>
  <si>
    <t>Annual Carbon Dioxide Emission Impact</t>
  </si>
  <si>
    <t>Unit</t>
  </si>
  <si>
    <t>MWh/yr</t>
  </si>
  <si>
    <t>BTU/kwh</t>
  </si>
  <si>
    <t>BTU/yr</t>
  </si>
  <si>
    <t>TJ/yr</t>
  </si>
  <si>
    <t>tC/TJ</t>
  </si>
  <si>
    <t>tC/yr</t>
  </si>
  <si>
    <t xml:space="preserve"> tCO2/yr</t>
  </si>
  <si>
    <t>tCO2/MWh</t>
  </si>
  <si>
    <t>Oil-based</t>
  </si>
  <si>
    <t>Oil Thermal</t>
  </si>
  <si>
    <t>Coal</t>
  </si>
  <si>
    <t>Natural Gas</t>
  </si>
  <si>
    <t>OTHER</t>
  </si>
  <si>
    <t>Energy Generated</t>
  </si>
  <si>
    <t>MWh</t>
  </si>
  <si>
    <t>BTU</t>
  </si>
  <si>
    <t>TJ</t>
  </si>
  <si>
    <t>EF</t>
  </si>
  <si>
    <t>Total Emissions</t>
  </si>
  <si>
    <t>kg/TJ</t>
  </si>
  <si>
    <t>tons NOx</t>
  </si>
  <si>
    <t>Calorific Value</t>
  </si>
  <si>
    <t>TJ/kt</t>
  </si>
  <si>
    <t>tons of fuel</t>
  </si>
  <si>
    <t>kg/ton fuel</t>
  </si>
  <si>
    <t>ton</t>
  </si>
  <si>
    <t>Notes:</t>
  </si>
  <si>
    <t>1. It is assumed that there are no emissions control technologies that are being used in the power plant because of the difficulty in gathering such data for the period of this project</t>
  </si>
  <si>
    <t>kg/kwh</t>
  </si>
  <si>
    <t>Use the calculator to estimate the emission factor of the electricity grid. Copy and paste (paste values) the results into the next section</t>
  </si>
  <si>
    <t>Grid EF</t>
  </si>
  <si>
    <t>*If "error!" appears, please check the km/kwh values</t>
  </si>
  <si>
    <t>Click the boxes on the right to go to the 
emission factor sheets</t>
  </si>
  <si>
    <t>Peak passengers per hour per direction (pphpd) below 1,000</t>
  </si>
  <si>
    <t>Lack of enforcement of right-of-way</t>
  </si>
  <si>
    <t>Significant gap between bus floor and station platform</t>
  </si>
  <si>
    <t>Overcrowding</t>
  </si>
  <si>
    <t>Point Deduction</t>
  </si>
  <si>
    <t>Population growth rate</t>
  </si>
  <si>
    <t>private</t>
  </si>
  <si>
    <t>public</t>
  </si>
  <si>
    <t>Direct Input - Ridership</t>
  </si>
  <si>
    <t>Ridership Estimator</t>
  </si>
  <si>
    <t>Total Private</t>
  </si>
  <si>
    <t>Total Public</t>
  </si>
  <si>
    <t>Revised</t>
  </si>
  <si>
    <t>Modeshift to BRT</t>
  </si>
  <si>
    <t>To proceed, please click the home button and move to the next section</t>
  </si>
  <si>
    <t>Default Values</t>
  </si>
  <si>
    <t>*analysis does not consider land use impacts</t>
  </si>
  <si>
    <t>This icon will lead you to suggested "Default" values that you can use in case you don't have any data</t>
  </si>
  <si>
    <t>Cells with this icon contain some explanation on the required parameters. Click on the cell to view the explanation.</t>
  </si>
  <si>
    <t>Other Details:</t>
  </si>
  <si>
    <t>Fuel Efficiency@50 kmph</t>
  </si>
  <si>
    <t>Sheets with clear tabs are guide and/or calculation sheets not to be edited</t>
  </si>
  <si>
    <t>Factors relating to Vehicles</t>
  </si>
  <si>
    <t>Construction - related factors</t>
  </si>
  <si>
    <t>Cost-related factors</t>
  </si>
  <si>
    <t>*The values below are suggested values if the user does not have data. The values are meant to be reasonable placeholders in the absence of local/real data
Click on the + arrows on the left panel to view the default values</t>
  </si>
  <si>
    <t>kg/liter</t>
  </si>
  <si>
    <t>kg/kg</t>
  </si>
  <si>
    <t>Basic Color Coding Guide</t>
  </si>
  <si>
    <t>Annual population growth</t>
  </si>
  <si>
    <t>Mode share in the corridor if the BRT is not implemented</t>
  </si>
  <si>
    <t>Emission Factor (g/vkm) - Gasoline</t>
  </si>
  <si>
    <t>Emission Factor (g/vkm) - Diesel</t>
  </si>
  <si>
    <t>Emission Factor (g/vkm) - LPG</t>
  </si>
  <si>
    <t>Emission Factor (g/vkm) - CNG</t>
  </si>
  <si>
    <r>
      <t xml:space="preserve">Copy the </t>
    </r>
    <r>
      <rPr>
        <b/>
        <i/>
        <sz val="10"/>
        <rFont val="Calibri"/>
        <family val="2"/>
      </rPr>
      <t>applicable</t>
    </r>
    <r>
      <rPr>
        <i/>
        <sz val="10"/>
        <rFont val="Calibri"/>
        <family val="2"/>
      </rPr>
      <t xml:space="preserve"> values from the table below to the emission factor input sheets</t>
    </r>
  </si>
  <si>
    <t>To proceed, please click the home button and move to the next section (BRT Scorecard)</t>
  </si>
  <si>
    <t>Fuel Efficiency @ 50 kmph</t>
  </si>
  <si>
    <t>EMISSION FACTORS</t>
  </si>
  <si>
    <t>*analysis considers land use impact</t>
  </si>
  <si>
    <t>OTHER (renewables)</t>
  </si>
  <si>
    <t>BRT Scorecard (BROWSE OVER THE PARAMETERS TO SEE GUIDANCE ON HOW TO SCORE)</t>
  </si>
  <si>
    <t>Demand Profile</t>
  </si>
  <si>
    <t>Time</t>
  </si>
  <si>
    <t>Rush</t>
  </si>
  <si>
    <t>Off Pk</t>
  </si>
  <si>
    <t>BLEND</t>
  </si>
  <si>
    <t>Car Speed</t>
  </si>
  <si>
    <t>pct of Travel</t>
  </si>
  <si>
    <t>20yr Avg</t>
  </si>
  <si>
    <t>Mode Shift</t>
  </si>
  <si>
    <t>#</t>
  </si>
  <si>
    <t>Bus Tech</t>
  </si>
  <si>
    <t>% Reduction for Buses</t>
  </si>
  <si>
    <t>great</t>
  </si>
  <si>
    <t>Euro VI</t>
  </si>
  <si>
    <t>Euro V</t>
  </si>
  <si>
    <t>Average CO2 Emission Factor (kg/vkm)</t>
  </si>
  <si>
    <t>Euro IV</t>
  </si>
  <si>
    <t>Pre-Euro IV</t>
  </si>
  <si>
    <t>Ethanol</t>
  </si>
  <si>
    <t xml:space="preserve"> Occupants (Brasil)</t>
  </si>
  <si>
    <t>Click here to see Population Growth Estimates for Brasil</t>
  </si>
  <si>
    <t>Busway Alignment</t>
  </si>
  <si>
    <t>Off-board fare collection</t>
  </si>
  <si>
    <t>Multiple routes</t>
  </si>
  <si>
    <t>Express, limited and local services</t>
  </si>
  <si>
    <t>Control center</t>
  </si>
  <si>
    <t>Located in top-ten corridors</t>
  </si>
  <si>
    <t>Hours of Operation</t>
  </si>
  <si>
    <t>Multi-corridor network</t>
  </si>
  <si>
    <t>Passing lanes at stations</t>
  </si>
  <si>
    <t>BRT Basics</t>
  </si>
  <si>
    <t>Dedicated right-of-way</t>
  </si>
  <si>
    <t>Intersection treatments</t>
  </si>
  <si>
    <t>Minimizing bus emissions</t>
  </si>
  <si>
    <t>Stations set back from intersections</t>
  </si>
  <si>
    <t>Center stations</t>
  </si>
  <si>
    <t>Distance between stations</t>
  </si>
  <si>
    <t xml:space="preserve">Safe and comfortable stations
</t>
  </si>
  <si>
    <t>Number of doors on bus</t>
  </si>
  <si>
    <t xml:space="preserve">Docking bays and sub-stops
</t>
  </si>
  <si>
    <t>Sliding doors in BRT stations</t>
  </si>
  <si>
    <t>Branding</t>
  </si>
  <si>
    <t>Passenger information</t>
  </si>
  <si>
    <t>Pedestrian access</t>
  </si>
  <si>
    <t>Secure bicycle parking</t>
  </si>
  <si>
    <t>Bicycle lanes</t>
  </si>
  <si>
    <t>Bicycle sharing integration</t>
  </si>
  <si>
    <t>Commercial speeds</t>
  </si>
  <si>
    <t>Poorly maintained busways, buses, stations, and technology systems</t>
  </si>
  <si>
    <t>BRT Scorecard</t>
  </si>
  <si>
    <t xml:space="preserve">Click here for BRT Standard write-up and Scoring Instructions </t>
  </si>
  <si>
    <t>Safe and comfortable stations</t>
  </si>
  <si>
    <t>Stations</t>
  </si>
  <si>
    <t>Communications</t>
  </si>
  <si>
    <t>Docking bays and sub-stops</t>
  </si>
  <si>
    <t>Low Peak frequency</t>
  </si>
  <si>
    <t>Low Off-peak frequency</t>
  </si>
  <si>
    <t>Hours of Operations</t>
  </si>
  <si>
    <t>Base Year</t>
  </si>
</sst>
</file>

<file path=xl/styles.xml><?xml version="1.0" encoding="utf-8"?>
<styleSheet xmlns="http://schemas.openxmlformats.org/spreadsheetml/2006/main">
  <numFmts count="16">
    <numFmt numFmtId="44" formatCode="_(&quot;$&quot;* #,##0.00_);_(&quot;$&quot;* \(#,##0.00\);_(&quot;$&quot;* &quot;-&quot;??_);_(@_)"/>
    <numFmt numFmtId="43" formatCode="_(* #,##0.00_);_(* \(#,##0.00\);_(* &quot;-&quot;??_);_(@_)"/>
    <numFmt numFmtId="164" formatCode="0.0000"/>
    <numFmt numFmtId="165" formatCode="0.0"/>
    <numFmt numFmtId="166" formatCode="0.000"/>
    <numFmt numFmtId="167" formatCode="_-* #,##0.00\ _€_-;\-* #,##0.00\ _€_-;_-* &quot;-&quot;??\ _€_-;_-@_-"/>
    <numFmt numFmtId="168" formatCode="_(* #,##0_);_(* \(#,##0\);_(* &quot;-&quot;??_);_(@_)"/>
    <numFmt numFmtId="169" formatCode="yyyy"/>
    <numFmt numFmtId="170" formatCode="#,##0_);\-#,##0"/>
    <numFmt numFmtId="171" formatCode="_(&quot;$&quot;* #,##0_);_(&quot;$&quot;* \(#,##0\);_(&quot;$&quot;* &quot;-&quot;??_);_(@_)"/>
    <numFmt numFmtId="172" formatCode="_(* #,##0.000_);_(* \(#,##0.000\);_(* &quot;-&quot;??_);_(@_)"/>
    <numFmt numFmtId="173" formatCode="_(* #,##0.000000_);_(* \(#,##0.000000\);_(* &quot;-&quot;??_);_(@_)"/>
    <numFmt numFmtId="174" formatCode="0.000000"/>
    <numFmt numFmtId="175" formatCode="0.0%"/>
    <numFmt numFmtId="176" formatCode="_(* #,##0.0_);_(* \(#,##0.0\);_(* &quot;-&quot;?_);_(@_)"/>
    <numFmt numFmtId="177" formatCode="_(* #,##0.0_);_(* \(#,##0.0\);_(* &quot;-&quot;??_);_(@_)"/>
  </numFmts>
  <fonts count="123">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ial"/>
      <family val="2"/>
    </font>
    <font>
      <sz val="10"/>
      <color indexed="17"/>
      <name val="Arial"/>
      <family val="2"/>
    </font>
    <font>
      <b/>
      <sz val="10"/>
      <color indexed="15"/>
      <name val="Arial"/>
      <family val="2"/>
    </font>
    <font>
      <b/>
      <sz val="16"/>
      <color indexed="10"/>
      <name val="Arial"/>
      <family val="2"/>
    </font>
    <font>
      <b/>
      <sz val="14"/>
      <color indexed="12"/>
      <name val="Arial"/>
      <family val="2"/>
    </font>
    <font>
      <b/>
      <sz val="10"/>
      <color indexed="21"/>
      <name val="Arial"/>
      <family val="2"/>
    </font>
    <font>
      <b/>
      <sz val="10"/>
      <color indexed="11"/>
      <name val="Arial"/>
      <family val="2"/>
    </font>
    <font>
      <b/>
      <sz val="18"/>
      <color indexed="62"/>
      <name val="Cambria"/>
      <family val="2"/>
    </font>
    <font>
      <sz val="10"/>
      <name val="Helv"/>
    </font>
    <font>
      <sz val="10"/>
      <name val="Trebuchet MS"/>
      <family val="2"/>
    </font>
    <font>
      <sz val="9"/>
      <color indexed="81"/>
      <name val="Tahoma"/>
      <family val="2"/>
    </font>
    <font>
      <b/>
      <sz val="9"/>
      <color indexed="81"/>
      <name val="Tahoma"/>
      <family val="2"/>
    </font>
    <font>
      <sz val="9"/>
      <name val="Century Gothic"/>
      <family val="2"/>
    </font>
    <font>
      <sz val="11"/>
      <name val="Calibri"/>
      <family val="2"/>
    </font>
    <font>
      <sz val="8"/>
      <name val="Calibri"/>
      <family val="2"/>
    </font>
    <font>
      <sz val="9"/>
      <name val="Calibri"/>
      <family val="2"/>
    </font>
    <font>
      <sz val="10"/>
      <name val="Verdana"/>
      <family val="2"/>
    </font>
    <font>
      <sz val="11"/>
      <color indexed="8"/>
      <name val="Calibri"/>
      <family val="2"/>
    </font>
    <font>
      <sz val="11"/>
      <color indexed="9"/>
      <name val="Calibri"/>
      <family val="2"/>
    </font>
    <font>
      <b/>
      <sz val="11"/>
      <color indexed="8"/>
      <name val="Calibri"/>
      <family val="2"/>
    </font>
    <font>
      <sz val="11"/>
      <color indexed="10"/>
      <name val="Calibri"/>
      <family val="2"/>
    </font>
    <font>
      <sz val="10"/>
      <color indexed="8"/>
      <name val="Calibri"/>
      <family val="2"/>
    </font>
    <font>
      <sz val="11"/>
      <name val="Calibri"/>
      <family val="2"/>
    </font>
    <font>
      <b/>
      <sz val="10"/>
      <color indexed="8"/>
      <name val="Calibri"/>
      <family val="2"/>
    </font>
    <font>
      <b/>
      <sz val="12"/>
      <name val="Calibri"/>
      <family val="2"/>
    </font>
    <font>
      <sz val="11"/>
      <color indexed="8"/>
      <name val="Century Gothic"/>
      <family val="2"/>
    </font>
    <font>
      <b/>
      <sz val="10"/>
      <color indexed="8"/>
      <name val="Century Gothic"/>
      <family val="2"/>
    </font>
    <font>
      <b/>
      <sz val="16"/>
      <color indexed="62"/>
      <name val="Century Gothic"/>
      <family val="2"/>
    </font>
    <font>
      <b/>
      <sz val="10"/>
      <name val="Calibri"/>
      <family val="2"/>
    </font>
    <font>
      <sz val="10"/>
      <name val="Calibri"/>
      <family val="2"/>
    </font>
    <font>
      <sz val="9"/>
      <color indexed="8"/>
      <name val="Calibri"/>
      <family val="2"/>
    </font>
    <font>
      <b/>
      <i/>
      <sz val="11"/>
      <color indexed="10"/>
      <name val="Calibri"/>
      <family val="2"/>
    </font>
    <font>
      <b/>
      <sz val="14"/>
      <color indexed="10"/>
      <name val="Calibri"/>
      <family val="2"/>
    </font>
    <font>
      <b/>
      <sz val="14"/>
      <color indexed="56"/>
      <name val="Calibri"/>
      <family val="2"/>
    </font>
    <font>
      <b/>
      <sz val="9"/>
      <name val="Calibri"/>
      <family val="2"/>
    </font>
    <font>
      <sz val="11"/>
      <color indexed="56"/>
      <name val="Calibri"/>
      <family val="2"/>
    </font>
    <font>
      <sz val="10"/>
      <color indexed="18"/>
      <name val="Calibri"/>
      <family val="2"/>
    </font>
    <font>
      <b/>
      <sz val="10"/>
      <color indexed="8"/>
      <name val="Calibri"/>
      <family val="2"/>
    </font>
    <font>
      <sz val="10"/>
      <color indexed="9"/>
      <name val="Calibri"/>
      <family val="2"/>
    </font>
    <font>
      <sz val="8"/>
      <color indexed="8"/>
      <name val="Calibri"/>
      <family val="2"/>
    </font>
    <font>
      <sz val="9"/>
      <name val="Calibri"/>
      <family val="2"/>
    </font>
    <font>
      <b/>
      <sz val="16"/>
      <color indexed="62"/>
      <name val="Calibri"/>
      <family val="2"/>
    </font>
    <font>
      <sz val="11"/>
      <color theme="1"/>
      <name val="Calibri"/>
      <family val="2"/>
      <scheme val="minor"/>
    </font>
    <font>
      <u/>
      <sz val="8.25"/>
      <color theme="10"/>
      <name val="Calibri"/>
      <family val="2"/>
    </font>
    <font>
      <sz val="11"/>
      <color rgb="FF9C6500"/>
      <name val="Calibri"/>
      <family val="2"/>
      <scheme val="minor"/>
    </font>
    <font>
      <sz val="9"/>
      <color theme="4" tint="-0.249977111117893"/>
      <name val="Century Gothic"/>
      <family val="2"/>
    </font>
    <font>
      <sz val="11"/>
      <color theme="1"/>
      <name val="Calibri"/>
      <family val="2"/>
    </font>
    <font>
      <b/>
      <sz val="10"/>
      <color theme="0"/>
      <name val="Calibri"/>
      <family val="2"/>
    </font>
    <font>
      <sz val="10"/>
      <color indexed="8"/>
      <name val="Calibri"/>
      <family val="2"/>
      <scheme val="minor"/>
    </font>
    <font>
      <sz val="10"/>
      <color theme="0"/>
      <name val="Calibri"/>
      <family val="2"/>
      <scheme val="minor"/>
    </font>
    <font>
      <b/>
      <sz val="10"/>
      <color theme="0"/>
      <name val="Calibri"/>
      <family val="2"/>
      <scheme val="minor"/>
    </font>
    <font>
      <sz val="10"/>
      <color theme="1"/>
      <name val="Calibri"/>
      <family val="2"/>
    </font>
    <font>
      <sz val="10"/>
      <color theme="1"/>
      <name val="Calibri"/>
      <family val="2"/>
      <scheme val="minor"/>
    </font>
    <font>
      <b/>
      <u/>
      <sz val="10"/>
      <color theme="0"/>
      <name val="Calibri"/>
      <family val="2"/>
      <scheme val="minor"/>
    </font>
    <font>
      <sz val="10"/>
      <name val="Calibri"/>
      <family val="2"/>
      <scheme val="minor"/>
    </font>
    <font>
      <b/>
      <i/>
      <sz val="9"/>
      <color theme="0"/>
      <name val="Calibri"/>
      <family val="2"/>
    </font>
    <font>
      <sz val="10"/>
      <color theme="0"/>
      <name val="Calibri"/>
      <family val="2"/>
    </font>
    <font>
      <sz val="11"/>
      <color theme="0"/>
      <name val="Calibri"/>
      <family val="2"/>
    </font>
    <font>
      <b/>
      <sz val="10"/>
      <color theme="1"/>
      <name val="Arial"/>
      <family val="2"/>
    </font>
    <font>
      <b/>
      <sz val="10"/>
      <name val="Arial"/>
      <family val="2"/>
    </font>
    <font>
      <b/>
      <sz val="11"/>
      <color rgb="FFFF0000"/>
      <name val="Calibri"/>
      <family val="2"/>
      <scheme val="minor"/>
    </font>
    <font>
      <sz val="11"/>
      <color rgb="FFFF0000"/>
      <name val="Calibri"/>
      <family val="2"/>
    </font>
    <font>
      <b/>
      <sz val="11"/>
      <color theme="0"/>
      <name val="Calibri"/>
      <family val="2"/>
      <scheme val="minor"/>
    </font>
    <font>
      <b/>
      <sz val="11"/>
      <color theme="1"/>
      <name val="Calibri"/>
      <family val="2"/>
      <scheme val="minor"/>
    </font>
    <font>
      <sz val="11"/>
      <color theme="0"/>
      <name val="Calibri"/>
      <family val="2"/>
      <scheme val="minor"/>
    </font>
    <font>
      <sz val="10"/>
      <color rgb="FFFF0000"/>
      <name val="Arial"/>
      <family val="2"/>
    </font>
    <font>
      <sz val="10"/>
      <color indexed="63"/>
      <name val="Arial"/>
      <family val="2"/>
    </font>
    <font>
      <sz val="10"/>
      <color indexed="8"/>
      <name val="Arial"/>
      <family val="2"/>
    </font>
    <font>
      <sz val="12"/>
      <color rgb="FF000000"/>
      <name val="Arial"/>
      <family val="2"/>
    </font>
    <font>
      <b/>
      <sz val="14"/>
      <color theme="0"/>
      <name val="Calibri"/>
      <family val="2"/>
    </font>
    <font>
      <b/>
      <sz val="10"/>
      <color theme="1"/>
      <name val="Calibri"/>
      <family val="2"/>
    </font>
    <font>
      <b/>
      <sz val="11"/>
      <color theme="1"/>
      <name val="Cambria"/>
      <family val="1"/>
      <scheme val="major"/>
    </font>
    <font>
      <b/>
      <sz val="11"/>
      <name val="Cambria"/>
      <family val="1"/>
      <scheme val="major"/>
    </font>
    <font>
      <b/>
      <sz val="16"/>
      <color indexed="62"/>
      <name val="Cambria"/>
      <family val="1"/>
      <scheme val="major"/>
    </font>
    <font>
      <b/>
      <sz val="16"/>
      <color indexed="62"/>
      <name val="Cambria"/>
      <family val="1"/>
    </font>
    <font>
      <b/>
      <sz val="10"/>
      <color indexed="8"/>
      <name val="Calibri"/>
      <family val="2"/>
      <scheme val="minor"/>
    </font>
    <font>
      <sz val="11"/>
      <name val="Calibri"/>
      <family val="2"/>
      <scheme val="minor"/>
    </font>
    <font>
      <b/>
      <sz val="10"/>
      <color theme="1"/>
      <name val="Calibri"/>
      <family val="2"/>
      <scheme val="minor"/>
    </font>
    <font>
      <b/>
      <sz val="11"/>
      <name val="Calibri"/>
      <family val="2"/>
    </font>
    <font>
      <b/>
      <sz val="10"/>
      <color rgb="FFFF0000"/>
      <name val="Calibri"/>
      <family val="2"/>
    </font>
    <font>
      <b/>
      <sz val="10"/>
      <color theme="3"/>
      <name val="Cambria"/>
      <family val="1"/>
      <scheme val="major"/>
    </font>
    <font>
      <sz val="10"/>
      <color theme="3"/>
      <name val="Calibri"/>
      <family val="2"/>
      <scheme val="minor"/>
    </font>
    <font>
      <b/>
      <sz val="10"/>
      <color theme="3"/>
      <name val="Calibri"/>
      <family val="2"/>
      <scheme val="minor"/>
    </font>
    <font>
      <b/>
      <sz val="11"/>
      <color theme="3"/>
      <name val="Cambria"/>
      <family val="1"/>
      <scheme val="major"/>
    </font>
    <font>
      <b/>
      <sz val="10"/>
      <color theme="0"/>
      <name val="Cambria"/>
      <family val="1"/>
      <scheme val="major"/>
    </font>
    <font>
      <b/>
      <sz val="14"/>
      <color theme="3"/>
      <name val="Cambria"/>
      <family val="1"/>
      <scheme val="major"/>
    </font>
    <font>
      <sz val="10"/>
      <color theme="4" tint="-0.249977111117893"/>
      <name val="Calibri"/>
      <family val="2"/>
      <scheme val="minor"/>
    </font>
    <font>
      <b/>
      <sz val="18"/>
      <color theme="0"/>
      <name val="Cambria"/>
      <family val="1"/>
      <scheme val="major"/>
    </font>
    <font>
      <b/>
      <sz val="12"/>
      <color theme="1"/>
      <name val="Calibri"/>
      <family val="2"/>
      <scheme val="minor"/>
    </font>
    <font>
      <b/>
      <sz val="18"/>
      <color theme="3"/>
      <name val="Cambria"/>
      <family val="2"/>
      <scheme val="major"/>
    </font>
    <font>
      <b/>
      <sz val="11"/>
      <color theme="3"/>
      <name val="Calibri"/>
      <family val="2"/>
      <scheme val="minor"/>
    </font>
    <font>
      <b/>
      <sz val="16"/>
      <color theme="3"/>
      <name val="Cambria"/>
      <family val="2"/>
      <scheme val="major"/>
    </font>
    <font>
      <b/>
      <i/>
      <sz val="10"/>
      <color theme="1"/>
      <name val="Calibri"/>
      <family val="2"/>
      <scheme val="minor"/>
    </font>
    <font>
      <b/>
      <sz val="12"/>
      <color theme="0"/>
      <name val="Calibri"/>
      <family val="2"/>
    </font>
    <font>
      <b/>
      <sz val="8"/>
      <color indexed="81"/>
      <name val="Tahoma"/>
      <family val="2"/>
    </font>
    <font>
      <sz val="8"/>
      <color indexed="81"/>
      <name val="Tahoma"/>
      <family val="2"/>
    </font>
    <font>
      <u/>
      <sz val="8.8000000000000007"/>
      <color theme="10"/>
      <name val="Calibri"/>
      <family val="2"/>
    </font>
    <font>
      <b/>
      <i/>
      <sz val="10"/>
      <name val="Calibri"/>
      <family val="2"/>
    </font>
    <font>
      <i/>
      <sz val="10"/>
      <name val="Calibri"/>
      <family val="2"/>
    </font>
    <font>
      <b/>
      <i/>
      <sz val="11"/>
      <color theme="1"/>
      <name val="Calibri"/>
      <family val="2"/>
      <scheme val="minor"/>
    </font>
    <font>
      <b/>
      <sz val="11"/>
      <color indexed="8"/>
      <name val="Calibri"/>
      <family val="2"/>
      <scheme val="minor"/>
    </font>
    <font>
      <i/>
      <sz val="10"/>
      <color theme="1"/>
      <name val="Calibri"/>
      <family val="2"/>
      <scheme val="minor"/>
    </font>
    <font>
      <b/>
      <sz val="16"/>
      <color theme="1"/>
      <name val="Cambria"/>
      <family val="1"/>
      <scheme val="maj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2"/>
      </patternFill>
    </fill>
    <fill>
      <patternFill patternType="solid">
        <fgColor indexed="55"/>
      </patternFill>
    </fill>
    <fill>
      <patternFill patternType="solid">
        <fgColor indexed="26"/>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31"/>
        <bgColor indexed="64"/>
      </patternFill>
    </fill>
    <fill>
      <patternFill patternType="solid">
        <fgColor indexed="10"/>
        <bgColor indexed="64"/>
      </patternFill>
    </fill>
    <fill>
      <patternFill patternType="solid">
        <fgColor indexed="9"/>
        <bgColor indexed="64"/>
      </patternFill>
    </fill>
    <fill>
      <patternFill patternType="solid">
        <fgColor indexed="40"/>
        <bgColor indexed="64"/>
      </patternFill>
    </fill>
    <fill>
      <patternFill patternType="solid">
        <fgColor indexed="46"/>
        <bgColor indexed="64"/>
      </patternFill>
    </fill>
    <fill>
      <patternFill patternType="solid">
        <fgColor indexed="53"/>
        <bgColor indexed="64"/>
      </patternFill>
    </fill>
    <fill>
      <patternFill patternType="solid">
        <fgColor theme="8" tint="0.59999389629810485"/>
        <bgColor indexed="65"/>
      </patternFill>
    </fill>
    <fill>
      <patternFill patternType="solid">
        <fgColor theme="6" tint="0.39997558519241921"/>
        <bgColor indexed="64"/>
      </patternFill>
    </fill>
    <fill>
      <patternFill patternType="solid">
        <fgColor rgb="FFFFEB9C"/>
      </patternFill>
    </fill>
    <fill>
      <patternFill patternType="solid">
        <fgColor theme="3" tint="0.79998168889431442"/>
        <bgColor indexed="64"/>
      </patternFill>
    </fill>
    <fill>
      <patternFill patternType="solid">
        <fgColor rgb="FFFFFF00"/>
        <bgColor indexed="64"/>
      </patternFill>
    </fill>
    <fill>
      <patternFill patternType="solid">
        <fgColor theme="4"/>
        <bgColor indexed="64"/>
      </patternFill>
    </fill>
    <fill>
      <patternFill patternType="solid">
        <fgColor theme="6"/>
        <bgColor indexed="64"/>
      </patternFill>
    </fill>
    <fill>
      <patternFill patternType="solid">
        <fgColor rgb="FFCC9900"/>
        <bgColor indexed="64"/>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6" tint="0.59999389629810485"/>
        <bgColor indexed="64"/>
      </patternFill>
    </fill>
    <fill>
      <patternFill patternType="solid">
        <fgColor theme="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bgColor indexed="64"/>
      </patternFill>
    </fill>
    <fill>
      <patternFill patternType="solid">
        <fgColor theme="6" tint="-0.249977111117893"/>
        <bgColor indexed="6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0" tint="-0.499984740745262"/>
        <bgColor indexed="64"/>
      </patternFill>
    </fill>
    <fill>
      <patternFill patternType="solid">
        <fgColor theme="7"/>
      </patternFill>
    </fill>
    <fill>
      <patternFill patternType="solid">
        <fgColor theme="4"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diagonal/>
    </border>
    <border>
      <left style="thick">
        <color indexed="64"/>
      </left>
      <right style="medium">
        <color indexed="64"/>
      </right>
      <top style="thick">
        <color indexed="64"/>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3"/>
      </left>
      <right style="thin">
        <color indexed="23"/>
      </right>
      <top/>
      <bottom style="thin">
        <color indexed="23"/>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bottom/>
      <diagonal/>
    </border>
    <border>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style="thin">
        <color theme="4" tint="0.39994506668294322"/>
      </top>
      <bottom style="thin">
        <color theme="4" tint="0.39997558519241921"/>
      </bottom>
      <diagonal/>
    </border>
    <border>
      <left/>
      <right style="thin">
        <color theme="4" tint="0.39997558519241921"/>
      </right>
      <top style="thin">
        <color theme="4" tint="0.39994506668294322"/>
      </top>
      <bottom style="thin">
        <color theme="4" tint="0.39997558519241921"/>
      </bottom>
      <diagonal/>
    </border>
    <border>
      <left/>
      <right/>
      <top/>
      <bottom style="double">
        <color theme="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auto="1"/>
      </left>
      <right style="thin">
        <color auto="1"/>
      </right>
      <top/>
      <bottom style="thin">
        <color auto="1"/>
      </bottom>
      <diagonal/>
    </border>
    <border>
      <left/>
      <right/>
      <top/>
      <bottom style="thin">
        <color auto="1"/>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98">
    <xf numFmtId="0" fontId="0" fillId="0" borderId="0"/>
    <xf numFmtId="0" fontId="2"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2" fillId="4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 fillId="1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9" fillId="0" borderId="0" applyNumberFormat="0" applyFill="0" applyBorder="0" applyAlignment="0" applyProtection="0"/>
    <xf numFmtId="0" fontId="6" fillId="28" borderId="1" applyNumberFormat="0" applyAlignment="0" applyProtection="0"/>
    <xf numFmtId="0" fontId="6" fillId="28" borderId="1" applyNumberFormat="0" applyAlignment="0" applyProtection="0"/>
    <xf numFmtId="0" fontId="6" fillId="28" borderId="1" applyNumberFormat="0" applyAlignment="0" applyProtection="0"/>
    <xf numFmtId="0" fontId="6" fillId="28" borderId="1" applyNumberFormat="0" applyAlignment="0" applyProtection="0"/>
    <xf numFmtId="0" fontId="6" fillId="28" borderId="1" applyNumberFormat="0" applyAlignment="0" applyProtection="0"/>
    <xf numFmtId="0" fontId="14" fillId="0" borderId="2" applyNumberFormat="0" applyFill="0" applyAlignment="0" applyProtection="0"/>
    <xf numFmtId="43" fontId="37"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164" fontId="37" fillId="0" borderId="0" applyFont="0" applyFill="0" applyBorder="0" applyAlignment="0" applyProtection="0"/>
    <xf numFmtId="164" fontId="21" fillId="0" borderId="5"/>
    <xf numFmtId="164" fontId="22" fillId="0" borderId="6"/>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23" fillId="0" borderId="0"/>
    <xf numFmtId="0" fontId="23" fillId="0" borderId="0"/>
    <xf numFmtId="0" fontId="24" fillId="0" borderId="0"/>
    <xf numFmtId="0" fontId="24" fillId="0" borderId="0"/>
    <xf numFmtId="0" fontId="63" fillId="0" borderId="0" applyNumberFormat="0" applyFill="0" applyBorder="0" applyAlignment="0" applyProtection="0">
      <alignment vertical="top"/>
      <protection locked="0"/>
    </xf>
    <xf numFmtId="0" fontId="32" fillId="42" borderId="34"/>
    <xf numFmtId="0" fontId="5" fillId="3" borderId="0" applyNumberFormat="0" applyBorder="0" applyAlignment="0" applyProtection="0"/>
    <xf numFmtId="0" fontId="64" fillId="43" borderId="0" applyNumberFormat="0" applyBorder="0" applyAlignment="0" applyProtection="0"/>
    <xf numFmtId="0" fontId="65" fillId="44" borderId="35">
      <alignment horizontal="center" vertical="center" wrapText="1"/>
    </xf>
    <xf numFmtId="0" fontId="15" fillId="34" borderId="0" applyNumberFormat="0" applyBorder="0" applyAlignment="0" applyProtection="0"/>
    <xf numFmtId="0" fontId="2" fillId="0" borderId="0"/>
    <xf numFmtId="0" fontId="2" fillId="0" borderId="0"/>
    <xf numFmtId="0" fontId="2" fillId="0" borderId="0"/>
    <xf numFmtId="0" fontId="36" fillId="0" borderId="0"/>
    <xf numFmtId="164" fontId="25" fillId="0" borderId="6"/>
    <xf numFmtId="9" fontId="37"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0" fontId="9" fillId="4" borderId="0" applyNumberFormat="0" applyBorder="0" applyAlignment="0" applyProtection="0"/>
    <xf numFmtId="0" fontId="16" fillId="28" borderId="10" applyNumberFormat="0" applyAlignment="0" applyProtection="0"/>
    <xf numFmtId="0" fontId="16" fillId="28" borderId="10" applyNumberFormat="0" applyAlignment="0" applyProtection="0"/>
    <xf numFmtId="0" fontId="16" fillId="28" borderId="10" applyNumberFormat="0" applyAlignment="0" applyProtection="0"/>
    <xf numFmtId="0" fontId="16" fillId="28" borderId="10" applyNumberFormat="0" applyAlignment="0" applyProtection="0"/>
    <xf numFmtId="0" fontId="16" fillId="28" borderId="10" applyNumberFormat="0" applyAlignment="0" applyProtection="0"/>
    <xf numFmtId="1" fontId="26" fillId="0" borderId="0"/>
    <xf numFmtId="0" fontId="8" fillId="0" borderId="0" applyNumberFormat="0" applyFill="0" applyBorder="0" applyAlignment="0" applyProtection="0"/>
    <xf numFmtId="0" fontId="17" fillId="0" borderId="0" applyNumberFormat="0" applyFill="0" applyBorder="0" applyAlignment="0" applyProtection="0"/>
    <xf numFmtId="0" fontId="27" fillId="0" borderId="0" applyNumberFormat="0" applyFill="0" applyBorder="0" applyAlignment="0" applyProtection="0"/>
    <xf numFmtId="0" fontId="10" fillId="0" borderId="7" applyNumberFormat="0" applyFill="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164" fontId="28" fillId="0" borderId="12"/>
    <xf numFmtId="0" fontId="7" fillId="29" borderId="3" applyNumberFormat="0" applyAlignment="0" applyProtection="0"/>
    <xf numFmtId="0" fontId="36" fillId="0" borderId="0"/>
    <xf numFmtId="0" fontId="82" fillId="46" borderId="68">
      <alignment vertical="center" wrapText="1"/>
    </xf>
    <xf numFmtId="43" fontId="1"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84" fillId="61" borderId="0" applyNumberFormat="0" applyBorder="0" applyAlignment="0" applyProtection="0"/>
    <xf numFmtId="9" fontId="62" fillId="0" borderId="0" applyFont="0" applyFill="0" applyBorder="0" applyAlignment="0" applyProtection="0"/>
    <xf numFmtId="43" fontId="62" fillId="0" borderId="0" applyFont="0" applyFill="0" applyBorder="0" applyAlignment="0" applyProtection="0"/>
    <xf numFmtId="9"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16" fillId="0" borderId="0" applyNumberFormat="0" applyFill="0" applyBorder="0" applyAlignment="0" applyProtection="0">
      <alignment vertical="top"/>
      <protection locked="0"/>
    </xf>
  </cellStyleXfs>
  <cellXfs count="703">
    <xf numFmtId="0" fontId="0" fillId="0" borderId="0" xfId="0"/>
    <xf numFmtId="0" fontId="0" fillId="0" borderId="0" xfId="0" applyAlignment="1">
      <alignment horizontal="center"/>
    </xf>
    <xf numFmtId="0" fontId="38" fillId="0" borderId="0" xfId="0" applyFont="1"/>
    <xf numFmtId="0" fontId="45" fillId="0" borderId="0" xfId="0" applyFont="1"/>
    <xf numFmtId="0" fontId="46" fillId="0" borderId="0" xfId="0" applyFont="1"/>
    <xf numFmtId="0" fontId="47" fillId="0" borderId="0" xfId="0" applyFont="1"/>
    <xf numFmtId="0" fontId="0" fillId="0" borderId="0" xfId="0" applyBorder="1"/>
    <xf numFmtId="0" fontId="38" fillId="0" borderId="0" xfId="0" applyFont="1" applyFill="1"/>
    <xf numFmtId="0" fontId="42" fillId="0" borderId="0" xfId="0" applyFont="1"/>
    <xf numFmtId="0" fontId="40" fillId="0" borderId="0" xfId="0" applyFont="1"/>
    <xf numFmtId="0" fontId="38" fillId="37" borderId="0" xfId="0" applyFont="1" applyFill="1"/>
    <xf numFmtId="0" fontId="50" fillId="0" borderId="0" xfId="0" applyFont="1"/>
    <xf numFmtId="0" fontId="42" fillId="0" borderId="0" xfId="0" applyFont="1" applyFill="1"/>
    <xf numFmtId="0" fontId="38" fillId="0" borderId="0" xfId="0" applyFont="1" applyFill="1" applyBorder="1"/>
    <xf numFmtId="0" fontId="39" fillId="0" borderId="0" xfId="0" applyFont="1"/>
    <xf numFmtId="0" fontId="55" fillId="0" borderId="0" xfId="0" applyFont="1" applyFill="1"/>
    <xf numFmtId="0" fontId="55" fillId="0" borderId="0" xfId="0" applyFont="1"/>
    <xf numFmtId="0" fontId="48" fillId="0" borderId="0" xfId="354" applyFont="1"/>
    <xf numFmtId="0" fontId="49" fillId="0" borderId="0" xfId="354" applyFont="1"/>
    <xf numFmtId="0" fontId="49" fillId="0" borderId="0" xfId="354" quotePrefix="1" applyFont="1"/>
    <xf numFmtId="0" fontId="56" fillId="0" borderId="0" xfId="354" quotePrefix="1" applyFont="1"/>
    <xf numFmtId="0" fontId="56" fillId="0" borderId="0" xfId="354" applyFont="1"/>
    <xf numFmtId="169" fontId="49" fillId="0" borderId="0" xfId="354" quotePrefix="1" applyNumberFormat="1" applyFont="1"/>
    <xf numFmtId="169" fontId="49" fillId="0" borderId="0" xfId="354" applyNumberFormat="1" applyFont="1"/>
    <xf numFmtId="2" fontId="49" fillId="0" borderId="0" xfId="354" applyNumberFormat="1" applyFont="1"/>
    <xf numFmtId="0" fontId="49" fillId="0" borderId="19" xfId="354" applyFont="1" applyBorder="1"/>
    <xf numFmtId="0" fontId="49" fillId="0" borderId="0" xfId="354" applyFont="1" applyAlignment="1">
      <alignment horizontal="right"/>
    </xf>
    <xf numFmtId="0" fontId="49" fillId="0" borderId="0" xfId="354" applyFont="1" applyFill="1"/>
    <xf numFmtId="0" fontId="49" fillId="0" borderId="0" xfId="354" applyFont="1" applyAlignment="1">
      <alignment wrapText="1"/>
    </xf>
    <xf numFmtId="0" fontId="43" fillId="38" borderId="14" xfId="0" applyFont="1" applyFill="1" applyBorder="1"/>
    <xf numFmtId="0" fontId="41" fillId="0" borderId="0" xfId="0" applyFont="1"/>
    <xf numFmtId="0" fontId="41" fillId="37" borderId="0" xfId="0" applyFont="1" applyFill="1"/>
    <xf numFmtId="0" fontId="57" fillId="0" borderId="0" xfId="354" applyFont="1" applyAlignment="1">
      <alignment horizontal="center" vertical="center"/>
    </xf>
    <xf numFmtId="0" fontId="49" fillId="0" borderId="14" xfId="354" applyFont="1" applyBorder="1"/>
    <xf numFmtId="0" fontId="49" fillId="0" borderId="14" xfId="354" quotePrefix="1" applyFont="1" applyBorder="1"/>
    <xf numFmtId="0" fontId="56" fillId="0" borderId="14" xfId="354" quotePrefix="1" applyFont="1" applyBorder="1"/>
    <xf numFmtId="43" fontId="41" fillId="39" borderId="14" xfId="317" applyFont="1" applyFill="1" applyBorder="1"/>
    <xf numFmtId="43" fontId="41" fillId="0" borderId="14" xfId="317" applyFont="1" applyBorder="1"/>
    <xf numFmtId="43" fontId="41" fillId="36" borderId="14" xfId="317" applyFont="1" applyFill="1" applyBorder="1"/>
    <xf numFmtId="0" fontId="56" fillId="0" borderId="14" xfId="354" applyFont="1" applyBorder="1"/>
    <xf numFmtId="0" fontId="38" fillId="40" borderId="0" xfId="0" applyFont="1" applyFill="1"/>
    <xf numFmtId="0" fontId="58" fillId="37" borderId="0" xfId="0" applyFont="1" applyFill="1" applyBorder="1"/>
    <xf numFmtId="0" fontId="42" fillId="0" borderId="0" xfId="0" applyFont="1" applyFill="1" applyBorder="1"/>
    <xf numFmtId="0" fontId="43" fillId="0" borderId="0" xfId="0" applyFont="1"/>
    <xf numFmtId="0" fontId="61" fillId="0" borderId="0" xfId="0" applyFont="1"/>
    <xf numFmtId="0" fontId="66" fillId="0" borderId="0" xfId="0" applyFont="1"/>
    <xf numFmtId="0" fontId="49" fillId="47" borderId="14" xfId="357" applyNumberFormat="1" applyFont="1" applyFill="1" applyBorder="1"/>
    <xf numFmtId="0" fontId="66" fillId="0" borderId="0" xfId="0" applyFont="1" applyBorder="1"/>
    <xf numFmtId="0" fontId="4" fillId="0" borderId="0" xfId="0" applyFont="1" applyBorder="1"/>
    <xf numFmtId="0" fontId="33" fillId="0" borderId="0" xfId="0" applyFont="1" applyBorder="1"/>
    <xf numFmtId="0" fontId="51" fillId="0" borderId="0" xfId="0" applyFont="1" applyBorder="1"/>
    <xf numFmtId="0" fontId="72" fillId="0" borderId="0" xfId="0" applyFont="1" applyBorder="1"/>
    <xf numFmtId="0" fontId="38" fillId="0" borderId="0" xfId="0" applyFont="1" applyBorder="1"/>
    <xf numFmtId="9" fontId="74" fillId="47" borderId="14" xfId="357" applyFont="1" applyFill="1" applyBorder="1"/>
    <xf numFmtId="0" fontId="33" fillId="0" borderId="0" xfId="0" applyFont="1"/>
    <xf numFmtId="0" fontId="72" fillId="0" borderId="0" xfId="0" applyFont="1"/>
    <xf numFmtId="0" fontId="2" fillId="50" borderId="0" xfId="0" applyFont="1" applyFill="1" applyBorder="1"/>
    <xf numFmtId="0" fontId="0" fillId="50" borderId="0" xfId="0" applyFill="1"/>
    <xf numFmtId="43" fontId="0" fillId="0" borderId="0" xfId="0" applyNumberFormat="1"/>
    <xf numFmtId="0" fontId="79" fillId="0" borderId="0" xfId="0" applyFont="1" applyAlignment="1">
      <alignment horizontal="center"/>
    </xf>
    <xf numFmtId="0" fontId="2" fillId="50" borderId="0" xfId="0" applyFont="1" applyFill="1"/>
    <xf numFmtId="0" fontId="79" fillId="50" borderId="0" xfId="0" applyFont="1" applyFill="1" applyAlignment="1">
      <alignment horizontal="center"/>
    </xf>
    <xf numFmtId="0" fontId="80" fillId="52" borderId="0" xfId="0" applyFont="1" applyFill="1"/>
    <xf numFmtId="0" fontId="79" fillId="50" borderId="0" xfId="0" applyFont="1" applyFill="1" applyBorder="1" applyAlignment="1">
      <alignment horizontal="center"/>
    </xf>
    <xf numFmtId="0" fontId="0" fillId="47" borderId="0" xfId="0" applyFill="1"/>
    <xf numFmtId="0" fontId="0" fillId="50" borderId="0" xfId="0" applyFill="1" applyAlignment="1">
      <alignment horizontal="center"/>
    </xf>
    <xf numFmtId="0" fontId="83" fillId="50" borderId="0" xfId="0" applyFont="1" applyFill="1" applyAlignment="1">
      <alignment wrapText="1"/>
    </xf>
    <xf numFmtId="0" fontId="79" fillId="50" borderId="41" xfId="0" applyFont="1" applyFill="1" applyBorder="1" applyAlignment="1">
      <alignment horizontal="center"/>
    </xf>
    <xf numFmtId="0" fontId="79" fillId="52" borderId="0" xfId="0" applyFont="1" applyFill="1" applyBorder="1" applyAlignment="1">
      <alignment horizontal="center"/>
    </xf>
    <xf numFmtId="0" fontId="83" fillId="50" borderId="0" xfId="0" applyFont="1" applyFill="1" applyAlignment="1">
      <alignment horizontal="right" wrapText="1"/>
    </xf>
    <xf numFmtId="0" fontId="0" fillId="50" borderId="0" xfId="0" applyFill="1" applyAlignment="1">
      <alignment horizontal="center" vertical="center"/>
    </xf>
    <xf numFmtId="0" fontId="79" fillId="47" borderId="0" xfId="0" applyFont="1" applyFill="1" applyBorder="1" applyAlignment="1">
      <alignment horizontal="center"/>
    </xf>
    <xf numFmtId="0" fontId="80" fillId="47" borderId="4" xfId="0" applyFont="1" applyFill="1" applyBorder="1" applyAlignment="1">
      <alignment horizontal="center" vertical="center" wrapText="1"/>
    </xf>
    <xf numFmtId="0" fontId="0" fillId="50" borderId="0" xfId="0" applyFill="1" applyAlignment="1">
      <alignment horizontal="right" wrapText="1"/>
    </xf>
    <xf numFmtId="0" fontId="0" fillId="47" borderId="0" xfId="0" applyFill="1" applyAlignment="1">
      <alignment horizontal="center"/>
    </xf>
    <xf numFmtId="0" fontId="84" fillId="50" borderId="0" xfId="0" applyFont="1" applyFill="1" applyAlignment="1">
      <alignment horizontal="center" vertical="center" wrapText="1"/>
    </xf>
    <xf numFmtId="0" fontId="86" fillId="50" borderId="14" xfId="0" applyFont="1" applyFill="1" applyBorder="1" applyAlignment="1">
      <alignment horizontal="left" vertical="top" wrapText="1"/>
    </xf>
    <xf numFmtId="170" fontId="86" fillId="50" borderId="14" xfId="0" applyNumberFormat="1" applyFont="1" applyFill="1" applyBorder="1" applyAlignment="1">
      <alignment horizontal="center" vertical="top"/>
    </xf>
    <xf numFmtId="0" fontId="86" fillId="50" borderId="14" xfId="0" applyFont="1" applyFill="1" applyBorder="1" applyAlignment="1">
      <alignment horizontal="left" vertical="top"/>
    </xf>
    <xf numFmtId="0" fontId="88" fillId="0" borderId="0" xfId="0" applyFont="1"/>
    <xf numFmtId="170" fontId="86" fillId="50" borderId="14" xfId="0" applyNumberFormat="1" applyFont="1" applyFill="1" applyBorder="1" applyAlignment="1">
      <alignment horizontal="left" vertical="top"/>
    </xf>
    <xf numFmtId="0" fontId="0" fillId="50" borderId="0" xfId="0" applyFill="1" applyAlignment="1">
      <alignment wrapText="1"/>
    </xf>
    <xf numFmtId="170" fontId="86" fillId="50" borderId="40" xfId="0" applyNumberFormat="1" applyFont="1" applyFill="1" applyBorder="1" applyAlignment="1">
      <alignment horizontal="left" vertical="top" wrapText="1"/>
    </xf>
    <xf numFmtId="170" fontId="86" fillId="50" borderId="40" xfId="0" applyNumberFormat="1" applyFont="1" applyFill="1" applyBorder="1" applyAlignment="1">
      <alignment horizontal="center"/>
    </xf>
    <xf numFmtId="0" fontId="0" fillId="47" borderId="46" xfId="0" applyFill="1" applyBorder="1" applyAlignment="1">
      <alignment horizontal="center" wrapText="1"/>
    </xf>
    <xf numFmtId="0" fontId="0" fillId="47" borderId="40" xfId="0" applyFill="1" applyBorder="1" applyAlignment="1">
      <alignment horizontal="center" wrapText="1"/>
    </xf>
    <xf numFmtId="0" fontId="0" fillId="47" borderId="47" xfId="0" applyFill="1" applyBorder="1" applyAlignment="1">
      <alignment horizontal="center" wrapText="1"/>
    </xf>
    <xf numFmtId="0" fontId="0" fillId="45" borderId="40" xfId="0" applyFill="1" applyBorder="1" applyAlignment="1">
      <alignment horizontal="center" wrapText="1"/>
    </xf>
    <xf numFmtId="0" fontId="0" fillId="46" borderId="40" xfId="0" applyFill="1" applyBorder="1" applyAlignment="1">
      <alignment horizontal="center" wrapText="1"/>
    </xf>
    <xf numFmtId="170" fontId="86" fillId="50" borderId="40" xfId="0" applyNumberFormat="1" applyFont="1" applyFill="1" applyBorder="1" applyAlignment="1">
      <alignment horizontal="left" vertical="top"/>
    </xf>
    <xf numFmtId="170" fontId="86" fillId="50" borderId="40" xfId="0" applyNumberFormat="1" applyFont="1" applyFill="1" applyBorder="1" applyAlignment="1">
      <alignment horizontal="center" vertical="top"/>
    </xf>
    <xf numFmtId="0" fontId="79" fillId="47" borderId="0" xfId="0" applyFont="1" applyFill="1" applyBorder="1" applyAlignment="1">
      <alignment horizontal="center" wrapText="1"/>
    </xf>
    <xf numFmtId="0" fontId="0" fillId="50" borderId="40" xfId="0" applyFill="1" applyBorder="1"/>
    <xf numFmtId="0" fontId="0" fillId="50" borderId="40" xfId="0" applyFill="1" applyBorder="1" applyAlignment="1">
      <alignment horizontal="center"/>
    </xf>
    <xf numFmtId="1" fontId="0" fillId="47" borderId="40" xfId="0" applyNumberFormat="1" applyFill="1" applyBorder="1" applyAlignment="1">
      <alignment horizontal="center"/>
    </xf>
    <xf numFmtId="1" fontId="82" fillId="46" borderId="40" xfId="0" applyNumberFormat="1" applyFont="1" applyFill="1" applyBorder="1" applyAlignment="1">
      <alignment horizontal="center"/>
    </xf>
    <xf numFmtId="1" fontId="0" fillId="50" borderId="48" xfId="0" applyNumberFormat="1" applyFill="1" applyBorder="1" applyAlignment="1">
      <alignment horizontal="center"/>
    </xf>
    <xf numFmtId="0" fontId="84" fillId="47" borderId="46" xfId="0" applyFont="1" applyFill="1" applyBorder="1" applyAlignment="1">
      <alignment horizontal="center"/>
    </xf>
    <xf numFmtId="0" fontId="84" fillId="47" borderId="40" xfId="0" applyFont="1" applyFill="1" applyBorder="1" applyAlignment="1">
      <alignment horizontal="center"/>
    </xf>
    <xf numFmtId="0" fontId="84" fillId="47" borderId="47" xfId="0" applyFont="1" applyFill="1" applyBorder="1" applyAlignment="1">
      <alignment horizontal="center"/>
    </xf>
    <xf numFmtId="1" fontId="0" fillId="50" borderId="40" xfId="0" applyNumberFormat="1" applyFill="1" applyBorder="1" applyAlignment="1">
      <alignment horizontal="center"/>
    </xf>
    <xf numFmtId="0" fontId="0" fillId="45" borderId="40" xfId="0" applyFill="1" applyBorder="1"/>
    <xf numFmtId="0" fontId="84" fillId="47" borderId="49" xfId="0" applyFont="1" applyFill="1" applyBorder="1" applyAlignment="1">
      <alignment horizontal="center"/>
    </xf>
    <xf numFmtId="0" fontId="84" fillId="47" borderId="50" xfId="0" applyFont="1" applyFill="1" applyBorder="1" applyAlignment="1">
      <alignment horizontal="center"/>
    </xf>
    <xf numFmtId="0" fontId="84" fillId="47" borderId="51" xfId="0" applyFont="1" applyFill="1" applyBorder="1" applyAlignment="1">
      <alignment horizontal="center"/>
    </xf>
    <xf numFmtId="1" fontId="0" fillId="50" borderId="0" xfId="0" applyNumberFormat="1" applyFill="1" applyAlignment="1">
      <alignment horizontal="center"/>
    </xf>
    <xf numFmtId="0" fontId="0" fillId="50" borderId="0" xfId="0" applyFill="1" applyBorder="1" applyAlignment="1">
      <alignment horizontal="center"/>
    </xf>
    <xf numFmtId="170" fontId="86" fillId="50" borderId="14" xfId="0" applyNumberFormat="1" applyFont="1" applyFill="1" applyBorder="1" applyAlignment="1">
      <alignment horizontal="left" vertical="top" wrapText="1"/>
    </xf>
    <xf numFmtId="170" fontId="86" fillId="50" borderId="14" xfId="0" applyNumberFormat="1" applyFont="1" applyFill="1" applyBorder="1" applyAlignment="1">
      <alignment horizontal="center"/>
    </xf>
    <xf numFmtId="0" fontId="82" fillId="46" borderId="52" xfId="0" applyFont="1" applyFill="1" applyBorder="1"/>
    <xf numFmtId="0" fontId="82" fillId="46" borderId="25" xfId="0" applyFont="1" applyFill="1" applyBorder="1" applyAlignment="1">
      <alignment horizontal="center"/>
    </xf>
    <xf numFmtId="1" fontId="82" fillId="46" borderId="25" xfId="0" applyNumberFormat="1" applyFont="1" applyFill="1" applyBorder="1" applyAlignment="1">
      <alignment horizontal="center"/>
    </xf>
    <xf numFmtId="1" fontId="82" fillId="46" borderId="53" xfId="0" applyNumberFormat="1" applyFont="1" applyFill="1" applyBorder="1" applyAlignment="1">
      <alignment horizontal="center"/>
    </xf>
    <xf numFmtId="0" fontId="82" fillId="46" borderId="40" xfId="0" applyFont="1" applyFill="1" applyBorder="1"/>
    <xf numFmtId="0" fontId="82" fillId="46" borderId="40" xfId="0" applyFont="1" applyFill="1" applyBorder="1" applyAlignment="1"/>
    <xf numFmtId="1" fontId="82" fillId="46" borderId="40" xfId="0" applyNumberFormat="1" applyFont="1" applyFill="1" applyBorder="1" applyAlignment="1"/>
    <xf numFmtId="0" fontId="75" fillId="46" borderId="46" xfId="349" applyFont="1" applyFill="1" applyBorder="1"/>
    <xf numFmtId="2" fontId="82" fillId="46" borderId="40" xfId="0" applyNumberFormat="1" applyFont="1" applyFill="1" applyBorder="1" applyAlignment="1">
      <alignment horizontal="center"/>
    </xf>
    <xf numFmtId="2" fontId="82" fillId="46" borderId="47" xfId="0" applyNumberFormat="1" applyFont="1" applyFill="1" applyBorder="1" applyAlignment="1">
      <alignment horizontal="center"/>
    </xf>
    <xf numFmtId="0" fontId="82" fillId="46" borderId="40" xfId="0" applyFont="1" applyFill="1" applyBorder="1" applyAlignment="1">
      <alignment horizontal="left" vertical="center" wrapText="1"/>
    </xf>
    <xf numFmtId="1" fontId="82" fillId="46" borderId="40" xfId="0" applyNumberFormat="1" applyFont="1" applyFill="1" applyBorder="1" applyAlignment="1">
      <alignment horizontal="center" vertical="center"/>
    </xf>
    <xf numFmtId="0" fontId="80" fillId="47" borderId="55" xfId="0" applyFont="1" applyFill="1" applyBorder="1" applyAlignment="1">
      <alignment horizontal="center" vertical="center" wrapText="1"/>
    </xf>
    <xf numFmtId="0" fontId="75" fillId="46" borderId="56" xfId="349" applyFont="1" applyFill="1" applyBorder="1"/>
    <xf numFmtId="2" fontId="82" fillId="46" borderId="57" xfId="0" applyNumberFormat="1" applyFont="1" applyFill="1" applyBorder="1" applyAlignment="1">
      <alignment horizontal="center"/>
    </xf>
    <xf numFmtId="2" fontId="82" fillId="46" borderId="58" xfId="0" applyNumberFormat="1" applyFont="1" applyFill="1" applyBorder="1" applyAlignment="1">
      <alignment horizontal="center"/>
    </xf>
    <xf numFmtId="170" fontId="86" fillId="50" borderId="57" xfId="0" applyNumberFormat="1" applyFont="1" applyFill="1" applyBorder="1" applyAlignment="1">
      <alignment horizontal="left" vertical="top"/>
    </xf>
    <xf numFmtId="170" fontId="86" fillId="50" borderId="57" xfId="0" applyNumberFormat="1" applyFont="1" applyFill="1" applyBorder="1" applyAlignment="1">
      <alignment horizontal="center"/>
    </xf>
    <xf numFmtId="0" fontId="75" fillId="46" borderId="59" xfId="349" applyFont="1" applyFill="1" applyBorder="1"/>
    <xf numFmtId="2" fontId="82" fillId="46" borderId="60" xfId="0" applyNumberFormat="1" applyFont="1" applyFill="1" applyBorder="1" applyAlignment="1">
      <alignment horizontal="center"/>
    </xf>
    <xf numFmtId="2" fontId="82" fillId="46" borderId="61" xfId="0" applyNumberFormat="1" applyFont="1" applyFill="1" applyBorder="1" applyAlignment="1">
      <alignment horizontal="center"/>
    </xf>
    <xf numFmtId="170" fontId="86" fillId="50" borderId="57" xfId="0" applyNumberFormat="1" applyFont="1" applyFill="1" applyBorder="1" applyAlignment="1">
      <alignment horizontal="center" vertical="top"/>
    </xf>
    <xf numFmtId="0" fontId="2" fillId="50" borderId="57" xfId="0" applyFont="1" applyFill="1" applyBorder="1"/>
    <xf numFmtId="170" fontId="79" fillId="50" borderId="57" xfId="0" applyNumberFormat="1" applyFont="1" applyFill="1" applyBorder="1" applyAlignment="1">
      <alignment horizontal="center"/>
    </xf>
    <xf numFmtId="0" fontId="80" fillId="47" borderId="0" xfId="0" applyFont="1" applyFill="1" applyAlignment="1">
      <alignment horizontal="center"/>
    </xf>
    <xf numFmtId="0" fontId="38" fillId="40" borderId="57" xfId="0" applyFont="1" applyFill="1" applyBorder="1" applyAlignment="1">
      <alignment horizontal="left"/>
    </xf>
    <xf numFmtId="0" fontId="38" fillId="40" borderId="57" xfId="0" applyFont="1" applyFill="1" applyBorder="1"/>
    <xf numFmtId="0" fontId="81" fillId="55" borderId="57" xfId="0" applyFont="1" applyFill="1" applyBorder="1"/>
    <xf numFmtId="0" fontId="0" fillId="0" borderId="0" xfId="0" applyFont="1" applyFill="1" applyAlignment="1">
      <alignment horizontal="right"/>
    </xf>
    <xf numFmtId="0" fontId="33" fillId="0" borderId="0" xfId="0" applyFont="1" applyFill="1" applyAlignment="1">
      <alignment horizontal="center"/>
    </xf>
    <xf numFmtId="0" fontId="59" fillId="0" borderId="0" xfId="0" applyFont="1" applyFill="1" applyAlignment="1">
      <alignment horizontal="right"/>
    </xf>
    <xf numFmtId="0" fontId="42" fillId="0" borderId="0" xfId="0" applyFont="1" applyFill="1" applyAlignment="1">
      <alignment horizontal="center"/>
    </xf>
    <xf numFmtId="1" fontId="50" fillId="0" borderId="0" xfId="0" applyNumberFormat="1" applyFont="1" applyFill="1" applyAlignment="1">
      <alignment horizontal="center"/>
    </xf>
    <xf numFmtId="0" fontId="50" fillId="0" borderId="0" xfId="0" applyFont="1" applyFill="1" applyAlignment="1">
      <alignment horizontal="right"/>
    </xf>
    <xf numFmtId="0" fontId="35" fillId="0" borderId="0" xfId="0" applyFont="1" applyFill="1" applyAlignment="1">
      <alignment horizontal="center"/>
    </xf>
    <xf numFmtId="1" fontId="50" fillId="0" borderId="0" xfId="0" applyNumberFormat="1" applyFont="1" applyFill="1" applyBorder="1" applyAlignment="1">
      <alignment horizontal="center"/>
    </xf>
    <xf numFmtId="0" fontId="50" fillId="0" borderId="0" xfId="0" applyFont="1" applyFill="1" applyBorder="1" applyAlignment="1">
      <alignment horizontal="right"/>
    </xf>
    <xf numFmtId="0" fontId="60" fillId="0" borderId="0" xfId="0" applyFont="1" applyFill="1" applyAlignment="1">
      <alignment horizontal="center"/>
    </xf>
    <xf numFmtId="0" fontId="52" fillId="0" borderId="0" xfId="0" applyFont="1" applyBorder="1"/>
    <xf numFmtId="0" fontId="90" fillId="0" borderId="0" xfId="0" applyFont="1" applyBorder="1"/>
    <xf numFmtId="0" fontId="78" fillId="49" borderId="63" xfId="0" applyFont="1" applyFill="1" applyBorder="1" applyAlignment="1">
      <alignment horizontal="center"/>
    </xf>
    <xf numFmtId="0" fontId="79" fillId="54" borderId="63" xfId="0" applyFont="1" applyFill="1" applyBorder="1" applyAlignment="1">
      <alignment horizontal="center" wrapText="1"/>
    </xf>
    <xf numFmtId="0" fontId="78" fillId="53" borderId="63" xfId="0" applyFont="1" applyFill="1" applyBorder="1" applyAlignment="1">
      <alignment horizontal="center"/>
    </xf>
    <xf numFmtId="0" fontId="83" fillId="53" borderId="63" xfId="0" applyFont="1" applyFill="1" applyBorder="1" applyAlignment="1">
      <alignment horizontal="center" vertical="center" wrapText="1"/>
    </xf>
    <xf numFmtId="0" fontId="66" fillId="0" borderId="0" xfId="0" applyFont="1" applyFill="1"/>
    <xf numFmtId="0" fontId="0" fillId="0" borderId="0" xfId="0" applyFont="1"/>
    <xf numFmtId="0" fontId="66" fillId="54" borderId="63" xfId="0" applyFont="1" applyFill="1" applyBorder="1"/>
    <xf numFmtId="0" fontId="0" fillId="54" borderId="63" xfId="0" applyFill="1" applyBorder="1"/>
    <xf numFmtId="9" fontId="0" fillId="54" borderId="64" xfId="357" applyFont="1" applyFill="1" applyBorder="1"/>
    <xf numFmtId="9" fontId="59" fillId="54" borderId="64" xfId="0" applyNumberFormat="1" applyFont="1" applyFill="1" applyBorder="1" applyAlignment="1">
      <alignment horizontal="right"/>
    </xf>
    <xf numFmtId="9" fontId="35" fillId="54" borderId="64" xfId="0" applyNumberFormat="1" applyFont="1" applyFill="1" applyBorder="1" applyAlignment="1">
      <alignment horizontal="right"/>
    </xf>
    <xf numFmtId="9" fontId="60" fillId="54" borderId="64" xfId="0" applyNumberFormat="1" applyFont="1" applyFill="1" applyBorder="1" applyAlignment="1">
      <alignment horizontal="right"/>
    </xf>
    <xf numFmtId="168" fontId="0" fillId="54" borderId="63" xfId="0" applyNumberFormat="1" applyFill="1" applyBorder="1"/>
    <xf numFmtId="0" fontId="83" fillId="54" borderId="63" xfId="0" applyFont="1" applyFill="1" applyBorder="1"/>
    <xf numFmtId="0" fontId="19" fillId="0" borderId="0" xfId="0" applyFont="1" applyBorder="1"/>
    <xf numFmtId="0" fontId="19" fillId="37" borderId="0" xfId="0" applyFont="1" applyFill="1" applyBorder="1" applyAlignment="1">
      <alignment horizontal="center"/>
    </xf>
    <xf numFmtId="0" fontId="4" fillId="37" borderId="0" xfId="0" applyFont="1" applyFill="1" applyBorder="1"/>
    <xf numFmtId="1" fontId="67" fillId="46" borderId="63" xfId="0" applyNumberFormat="1" applyFont="1" applyFill="1" applyBorder="1" applyAlignment="1">
      <alignment horizontal="right"/>
    </xf>
    <xf numFmtId="0" fontId="50" fillId="0" borderId="0" xfId="0" applyFont="1" applyBorder="1"/>
    <xf numFmtId="0" fontId="83" fillId="54" borderId="63" xfId="0" applyFont="1" applyFill="1" applyBorder="1" applyAlignment="1">
      <alignment horizontal="right" wrapText="1"/>
    </xf>
    <xf numFmtId="0" fontId="0" fillId="54" borderId="63" xfId="0" applyFill="1" applyBorder="1" applyAlignment="1">
      <alignment horizontal="right" wrapText="1"/>
    </xf>
    <xf numFmtId="170" fontId="0" fillId="54" borderId="63" xfId="0" applyNumberFormat="1" applyFill="1" applyBorder="1" applyAlignment="1">
      <alignment horizontal="center"/>
    </xf>
    <xf numFmtId="0" fontId="0" fillId="0" borderId="0" xfId="0" applyFont="1" applyFill="1" applyBorder="1" applyAlignment="1">
      <alignment horizontal="right"/>
    </xf>
    <xf numFmtId="0" fontId="59" fillId="0" borderId="0" xfId="0" applyFont="1" applyFill="1" applyBorder="1" applyAlignment="1">
      <alignment horizontal="right"/>
    </xf>
    <xf numFmtId="1" fontId="67" fillId="56" borderId="63" xfId="0" applyNumberFormat="1" applyFont="1" applyFill="1" applyBorder="1" applyAlignment="1">
      <alignment horizontal="right"/>
    </xf>
    <xf numFmtId="0" fontId="70" fillId="56" borderId="63" xfId="0" applyFont="1" applyFill="1" applyBorder="1" applyAlignment="1">
      <alignment horizontal="center"/>
    </xf>
    <xf numFmtId="0" fontId="67" fillId="56" borderId="63" xfId="349" applyFont="1" applyFill="1" applyBorder="1" applyAlignment="1">
      <alignment horizontal="center" vertical="center" wrapText="1"/>
    </xf>
    <xf numFmtId="0" fontId="67" fillId="56" borderId="63" xfId="349" applyFont="1" applyFill="1" applyBorder="1" applyAlignment="1">
      <alignment horizontal="center"/>
    </xf>
    <xf numFmtId="168" fontId="69" fillId="46" borderId="63" xfId="317" applyNumberFormat="1" applyFont="1" applyFill="1" applyBorder="1"/>
    <xf numFmtId="168" fontId="69" fillId="46" borderId="63" xfId="0" applyNumberFormat="1" applyFont="1" applyFill="1" applyBorder="1"/>
    <xf numFmtId="9" fontId="69" fillId="46" borderId="63" xfId="357" applyFont="1" applyFill="1" applyBorder="1"/>
    <xf numFmtId="1" fontId="70" fillId="46" borderId="52" xfId="0" applyNumberFormat="1" applyFont="1" applyFill="1" applyBorder="1" applyAlignment="1">
      <alignment horizontal="left" indent="3"/>
    </xf>
    <xf numFmtId="170" fontId="69" fillId="46" borderId="29" xfId="0" applyNumberFormat="1" applyFont="1" applyFill="1" applyBorder="1" applyAlignment="1">
      <alignment horizontal="center" vertical="top"/>
    </xf>
    <xf numFmtId="1" fontId="70" fillId="46" borderId="30" xfId="0" applyNumberFormat="1" applyFont="1" applyFill="1" applyBorder="1" applyAlignment="1">
      <alignment horizontal="left" indent="3"/>
    </xf>
    <xf numFmtId="170" fontId="69" fillId="46" borderId="31" xfId="0" applyNumberFormat="1" applyFont="1" applyFill="1" applyBorder="1" applyAlignment="1">
      <alignment horizontal="center" vertical="top"/>
    </xf>
    <xf numFmtId="170" fontId="69" fillId="46" borderId="29" xfId="0" applyNumberFormat="1" applyFont="1" applyFill="1" applyBorder="1" applyAlignment="1">
      <alignment horizontal="center"/>
    </xf>
    <xf numFmtId="1" fontId="70" fillId="46" borderId="30" xfId="0" applyNumberFormat="1" applyFont="1" applyFill="1" applyBorder="1" applyAlignment="1">
      <alignment horizontal="left" vertical="center" wrapText="1" indent="3"/>
    </xf>
    <xf numFmtId="0" fontId="49" fillId="57" borderId="63" xfId="357" applyNumberFormat="1" applyFont="1" applyFill="1" applyBorder="1"/>
    <xf numFmtId="168" fontId="49" fillId="57" borderId="63" xfId="317" applyNumberFormat="1" applyFont="1" applyFill="1" applyBorder="1"/>
    <xf numFmtId="9" fontId="49" fillId="57" borderId="63" xfId="357" applyFont="1" applyFill="1" applyBorder="1"/>
    <xf numFmtId="0" fontId="70" fillId="56" borderId="36" xfId="0" applyFont="1" applyFill="1" applyBorder="1" applyAlignment="1">
      <alignment horizontal="center" vertical="center" wrapText="1"/>
    </xf>
    <xf numFmtId="0" fontId="70" fillId="56" borderId="37" xfId="0" applyFont="1" applyFill="1" applyBorder="1" applyAlignment="1">
      <alignment horizontal="center" vertical="center" wrapText="1"/>
    </xf>
    <xf numFmtId="0" fontId="70" fillId="56" borderId="38" xfId="0" applyFont="1" applyFill="1" applyBorder="1" applyAlignment="1">
      <alignment horizontal="center" vertical="center" wrapText="1"/>
    </xf>
    <xf numFmtId="0" fontId="91" fillId="0" borderId="0" xfId="0" applyFont="1" applyBorder="1"/>
    <xf numFmtId="0" fontId="92" fillId="50" borderId="0" xfId="0" applyFont="1" applyFill="1" applyBorder="1"/>
    <xf numFmtId="43" fontId="0" fillId="54" borderId="63" xfId="0" applyNumberFormat="1" applyFill="1" applyBorder="1"/>
    <xf numFmtId="43" fontId="0" fillId="54" borderId="63" xfId="317" applyFont="1" applyFill="1" applyBorder="1"/>
    <xf numFmtId="0" fontId="38" fillId="40" borderId="63" xfId="0" applyFont="1" applyFill="1" applyBorder="1"/>
    <xf numFmtId="2" fontId="38" fillId="40" borderId="63" xfId="0" applyNumberFormat="1" applyFont="1" applyFill="1" applyBorder="1"/>
    <xf numFmtId="0" fontId="67" fillId="56" borderId="42" xfId="349" applyFont="1" applyFill="1" applyBorder="1" applyAlignment="1">
      <alignment horizontal="center"/>
    </xf>
    <xf numFmtId="0" fontId="55" fillId="0" borderId="0" xfId="0" applyFont="1" applyBorder="1"/>
    <xf numFmtId="0" fontId="40" fillId="0" borderId="0" xfId="0" applyFont="1" applyBorder="1"/>
    <xf numFmtId="0" fontId="48" fillId="57" borderId="57" xfId="357" applyNumberFormat="1" applyFont="1" applyFill="1" applyBorder="1" applyAlignment="1">
      <alignment horizontal="center"/>
    </xf>
    <xf numFmtId="170" fontId="70" fillId="46" borderId="30" xfId="0" applyNumberFormat="1" applyFont="1" applyFill="1" applyBorder="1" applyAlignment="1">
      <alignment horizontal="left" vertical="top" wrapText="1" indent="3"/>
    </xf>
    <xf numFmtId="0" fontId="93" fillId="0" borderId="0" xfId="0" applyFont="1"/>
    <xf numFmtId="0" fontId="4" fillId="40" borderId="63" xfId="0" applyFont="1" applyFill="1" applyBorder="1"/>
    <xf numFmtId="43" fontId="38" fillId="40" borderId="63" xfId="317" applyFont="1" applyFill="1" applyBorder="1"/>
    <xf numFmtId="0" fontId="74" fillId="0" borderId="0" xfId="0" applyFont="1" applyFill="1"/>
    <xf numFmtId="0" fontId="67" fillId="46" borderId="14" xfId="349" applyFont="1" applyFill="1" applyBorder="1" applyAlignment="1">
      <alignment horizontal="center" vertical="center" wrapText="1"/>
    </xf>
    <xf numFmtId="0" fontId="71" fillId="0" borderId="0" xfId="0" applyFont="1"/>
    <xf numFmtId="9" fontId="76" fillId="56" borderId="63" xfId="357" applyFont="1" applyFill="1" applyBorder="1" applyAlignment="1">
      <alignment horizontal="right"/>
    </xf>
    <xf numFmtId="0" fontId="70" fillId="56" borderId="0" xfId="0" applyFont="1" applyFill="1" applyBorder="1" applyAlignment="1">
      <alignment horizontal="center" vertical="center" textRotation="90"/>
    </xf>
    <xf numFmtId="1" fontId="67" fillId="0" borderId="0" xfId="0" applyNumberFormat="1" applyFont="1" applyFill="1" applyBorder="1" applyAlignment="1">
      <alignment vertical="center" textRotation="90" wrapText="1"/>
    </xf>
    <xf numFmtId="0" fontId="67" fillId="46" borderId="63" xfId="349" applyFont="1" applyFill="1" applyBorder="1" applyAlignment="1">
      <alignment horizontal="center" vertical="center" wrapText="1"/>
    </xf>
    <xf numFmtId="0" fontId="49" fillId="47" borderId="63" xfId="357" applyNumberFormat="1" applyFont="1" applyFill="1" applyBorder="1"/>
    <xf numFmtId="0" fontId="95" fillId="0" borderId="0" xfId="0" applyFont="1"/>
    <xf numFmtId="9" fontId="74" fillId="47" borderId="63" xfId="357" applyFont="1" applyFill="1" applyBorder="1"/>
    <xf numFmtId="9" fontId="72" fillId="0" borderId="0" xfId="357" applyFont="1"/>
    <xf numFmtId="0" fontId="69" fillId="46" borderId="63" xfId="349" applyFont="1" applyFill="1" applyBorder="1" applyAlignment="1">
      <alignment horizontal="center" vertical="center"/>
    </xf>
    <xf numFmtId="9" fontId="69" fillId="46" borderId="63" xfId="357" applyFont="1" applyFill="1" applyBorder="1" applyAlignment="1">
      <alignment horizontal="right"/>
    </xf>
    <xf numFmtId="0" fontId="69" fillId="46" borderId="63" xfId="349" applyFont="1" applyFill="1" applyBorder="1" applyAlignment="1">
      <alignment horizontal="center" vertical="center" wrapText="1"/>
    </xf>
    <xf numFmtId="1" fontId="70" fillId="46" borderId="63" xfId="349" applyNumberFormat="1" applyFont="1" applyFill="1" applyBorder="1" applyAlignment="1">
      <alignment horizontal="right"/>
    </xf>
    <xf numFmtId="49" fontId="74" fillId="47" borderId="14" xfId="357" applyNumberFormat="1" applyFont="1" applyFill="1" applyBorder="1"/>
    <xf numFmtId="43" fontId="69" fillId="46" borderId="63" xfId="317" applyFont="1" applyFill="1" applyBorder="1" applyAlignment="1">
      <alignment horizontal="right"/>
    </xf>
    <xf numFmtId="43" fontId="74" fillId="47" borderId="14" xfId="317" applyFont="1" applyFill="1" applyBorder="1"/>
    <xf numFmtId="43" fontId="74" fillId="47" borderId="63" xfId="317" applyFont="1" applyFill="1" applyBorder="1"/>
    <xf numFmtId="0" fontId="70" fillId="46" borderId="25" xfId="349" applyFont="1" applyFill="1" applyBorder="1" applyAlignment="1">
      <alignment vertical="center"/>
    </xf>
    <xf numFmtId="43" fontId="74" fillId="46" borderId="14" xfId="317" applyNumberFormat="1" applyFont="1" applyFill="1" applyBorder="1"/>
    <xf numFmtId="43" fontId="72" fillId="47" borderId="63" xfId="317" applyFont="1" applyFill="1" applyBorder="1"/>
    <xf numFmtId="0" fontId="70" fillId="46" borderId="63" xfId="349" applyFont="1" applyFill="1" applyBorder="1" applyAlignment="1">
      <alignment horizontal="center" vertical="center" wrapText="1"/>
    </xf>
    <xf numFmtId="0" fontId="0" fillId="0" borderId="63" xfId="0" applyBorder="1"/>
    <xf numFmtId="43" fontId="0" fillId="0" borderId="63" xfId="317" applyFont="1" applyBorder="1"/>
    <xf numFmtId="0" fontId="72" fillId="0" borderId="63" xfId="0" applyFont="1" applyBorder="1"/>
    <xf numFmtId="43" fontId="72" fillId="0" borderId="63" xfId="317" applyFont="1" applyBorder="1"/>
    <xf numFmtId="168" fontId="72" fillId="0" borderId="63" xfId="317" applyNumberFormat="1" applyFont="1" applyBorder="1"/>
    <xf numFmtId="0" fontId="0" fillId="0" borderId="63" xfId="0" applyFill="1" applyBorder="1"/>
    <xf numFmtId="0" fontId="0" fillId="0" borderId="63" xfId="0" applyFill="1" applyBorder="1" applyAlignment="1"/>
    <xf numFmtId="0" fontId="96" fillId="0" borderId="63" xfId="0" applyFont="1" applyFill="1" applyBorder="1" applyAlignment="1"/>
    <xf numFmtId="1" fontId="29" fillId="0" borderId="63" xfId="0" applyNumberFormat="1" applyFont="1" applyFill="1" applyBorder="1" applyAlignment="1">
      <alignment horizontal="center"/>
    </xf>
    <xf numFmtId="0" fontId="96" fillId="0" borderId="63" xfId="0" applyFont="1" applyFill="1" applyBorder="1" applyAlignment="1">
      <alignment horizontal="center"/>
    </xf>
    <xf numFmtId="43" fontId="0" fillId="0" borderId="69" xfId="317" applyFont="1" applyFill="1" applyBorder="1"/>
    <xf numFmtId="0" fontId="97" fillId="0" borderId="0" xfId="0" applyFont="1"/>
    <xf numFmtId="168" fontId="72" fillId="44" borderId="63" xfId="317" applyNumberFormat="1" applyFont="1" applyFill="1" applyBorder="1"/>
    <xf numFmtId="0" fontId="97" fillId="0" borderId="0" xfId="0" applyFont="1" applyFill="1"/>
    <xf numFmtId="0" fontId="72" fillId="0" borderId="0" xfId="0" applyFont="1" applyFill="1"/>
    <xf numFmtId="0" fontId="72" fillId="0" borderId="63" xfId="0" applyFont="1" applyFill="1" applyBorder="1"/>
    <xf numFmtId="1" fontId="72" fillId="0" borderId="63" xfId="0" applyNumberFormat="1" applyFont="1" applyFill="1" applyBorder="1"/>
    <xf numFmtId="43" fontId="72" fillId="0" borderId="63" xfId="317" applyFont="1" applyFill="1" applyBorder="1"/>
    <xf numFmtId="9" fontId="72" fillId="0" borderId="0" xfId="357" applyFont="1" applyFill="1"/>
    <xf numFmtId="168" fontId="72" fillId="0" borderId="63" xfId="317" applyNumberFormat="1" applyFont="1" applyFill="1" applyBorder="1"/>
    <xf numFmtId="9" fontId="72" fillId="0" borderId="63" xfId="0" applyNumberFormat="1" applyFont="1" applyFill="1" applyBorder="1"/>
    <xf numFmtId="166" fontId="72" fillId="0" borderId="0" xfId="0" applyNumberFormat="1" applyFont="1"/>
    <xf numFmtId="9" fontId="72" fillId="0" borderId="63" xfId="357" applyFont="1" applyFill="1" applyBorder="1"/>
    <xf numFmtId="168" fontId="72" fillId="0" borderId="0" xfId="317" applyNumberFormat="1" applyFont="1" applyFill="1" applyBorder="1"/>
    <xf numFmtId="9" fontId="72" fillId="0" borderId="63" xfId="357" applyFont="1" applyBorder="1"/>
    <xf numFmtId="1" fontId="96" fillId="0" borderId="63" xfId="0" applyNumberFormat="1" applyFont="1" applyFill="1" applyBorder="1" applyAlignment="1"/>
    <xf numFmtId="1" fontId="96" fillId="0" borderId="63" xfId="0" applyNumberFormat="1" applyFont="1" applyFill="1" applyBorder="1" applyAlignment="1">
      <alignment horizontal="center"/>
    </xf>
    <xf numFmtId="168" fontId="72" fillId="0" borderId="63" xfId="0" applyNumberFormat="1" applyFont="1" applyBorder="1"/>
    <xf numFmtId="9" fontId="72" fillId="47" borderId="63" xfId="357" applyFont="1" applyFill="1" applyBorder="1"/>
    <xf numFmtId="2" fontId="74" fillId="47" borderId="63" xfId="357" applyNumberFormat="1" applyFont="1" applyFill="1" applyBorder="1"/>
    <xf numFmtId="9" fontId="49" fillId="57" borderId="63" xfId="357" applyFont="1" applyFill="1" applyBorder="1" applyAlignment="1">
      <alignment horizontal="right"/>
    </xf>
    <xf numFmtId="9" fontId="72" fillId="0" borderId="0" xfId="0" applyNumberFormat="1" applyFont="1"/>
    <xf numFmtId="2" fontId="72" fillId="0" borderId="63" xfId="357" applyNumberFormat="1" applyFont="1" applyBorder="1"/>
    <xf numFmtId="0" fontId="97" fillId="0" borderId="0" xfId="0" applyFont="1" applyBorder="1"/>
    <xf numFmtId="0" fontId="55" fillId="0" borderId="0" xfId="0" applyFont="1" applyFill="1" applyBorder="1"/>
    <xf numFmtId="0" fontId="76" fillId="49" borderId="14" xfId="0" applyFont="1" applyFill="1" applyBorder="1"/>
    <xf numFmtId="2" fontId="76" fillId="49" borderId="14" xfId="0" applyNumberFormat="1" applyFont="1" applyFill="1" applyBorder="1"/>
    <xf numFmtId="0" fontId="76" fillId="49" borderId="14" xfId="0" applyFont="1" applyFill="1" applyBorder="1" applyAlignment="1">
      <alignment wrapText="1"/>
    </xf>
    <xf numFmtId="0" fontId="67" fillId="56" borderId="25" xfId="349" applyFont="1" applyFill="1" applyBorder="1" applyAlignment="1">
      <alignment horizontal="center"/>
    </xf>
    <xf numFmtId="0" fontId="67" fillId="56" borderId="14" xfId="349" applyFont="1" applyFill="1" applyBorder="1" applyAlignment="1">
      <alignment horizontal="center"/>
    </xf>
    <xf numFmtId="1" fontId="67" fillId="56" borderId="63" xfId="0" applyNumberFormat="1" applyFont="1" applyFill="1" applyBorder="1" applyAlignment="1">
      <alignment horizontal="center"/>
    </xf>
    <xf numFmtId="1" fontId="67" fillId="56" borderId="63" xfId="0" applyNumberFormat="1" applyFont="1" applyFill="1" applyBorder="1" applyAlignment="1">
      <alignment horizontal="left"/>
    </xf>
    <xf numFmtId="0" fontId="77" fillId="54" borderId="63" xfId="0" applyFont="1" applyFill="1" applyBorder="1"/>
    <xf numFmtId="0" fontId="38" fillId="40" borderId="63" xfId="0" applyFont="1" applyFill="1" applyBorder="1" applyAlignment="1">
      <alignment horizontal="left"/>
    </xf>
    <xf numFmtId="168" fontId="49" fillId="56" borderId="63" xfId="317" applyNumberFormat="1" applyFont="1" applyFill="1" applyBorder="1"/>
    <xf numFmtId="43" fontId="49" fillId="57" borderId="63" xfId="317" applyFont="1" applyFill="1" applyBorder="1"/>
    <xf numFmtId="0" fontId="67" fillId="56" borderId="14" xfId="350" applyFont="1" applyFill="1" applyBorder="1">
      <alignment horizontal="center" vertical="center" wrapText="1"/>
    </xf>
    <xf numFmtId="0" fontId="98" fillId="0" borderId="0" xfId="0" applyFont="1"/>
    <xf numFmtId="0" fontId="49" fillId="57" borderId="14" xfId="357" applyNumberFormat="1" applyFont="1" applyFill="1" applyBorder="1"/>
    <xf numFmtId="0" fontId="49" fillId="57" borderId="14" xfId="0" applyFont="1" applyFill="1" applyBorder="1" applyAlignment="1">
      <alignment horizontal="center"/>
    </xf>
    <xf numFmtId="0" fontId="67" fillId="56" borderId="64" xfId="349" applyFont="1" applyFill="1" applyBorder="1" applyAlignment="1"/>
    <xf numFmtId="0" fontId="19" fillId="0" borderId="0" xfId="0" applyFont="1" applyBorder="1" applyAlignment="1">
      <alignment horizontal="left"/>
    </xf>
    <xf numFmtId="0" fontId="49" fillId="57" borderId="14" xfId="357" applyNumberFormat="1" applyFont="1" applyFill="1" applyBorder="1" applyAlignment="1">
      <alignment horizontal="left"/>
    </xf>
    <xf numFmtId="0" fontId="67" fillId="56" borderId="63" xfId="349" applyFont="1" applyFill="1" applyBorder="1" applyAlignment="1">
      <alignment horizontal="left"/>
    </xf>
    <xf numFmtId="0" fontId="67" fillId="56" borderId="64" xfId="349" applyFont="1" applyFill="1" applyBorder="1" applyAlignment="1">
      <alignment vertical="center"/>
    </xf>
    <xf numFmtId="3" fontId="0" fillId="0" borderId="0" xfId="0" applyNumberFormat="1" applyAlignment="1">
      <alignment horizontal="center"/>
    </xf>
    <xf numFmtId="3" fontId="0" fillId="0" borderId="0" xfId="0" applyNumberFormat="1"/>
    <xf numFmtId="0" fontId="18" fillId="0" borderId="0" xfId="0" applyFont="1" applyAlignment="1">
      <alignment horizontal="center"/>
    </xf>
    <xf numFmtId="0" fontId="53" fillId="0" borderId="0" xfId="0" applyFont="1" applyAlignment="1">
      <alignment horizontal="center"/>
    </xf>
    <xf numFmtId="43" fontId="99" fillId="45" borderId="70" xfId="388" applyFont="1" applyFill="1" applyBorder="1" applyAlignment="1">
      <alignment horizontal="center" vertical="center" wrapText="1"/>
    </xf>
    <xf numFmtId="43" fontId="41" fillId="35" borderId="70" xfId="388" applyFont="1" applyFill="1" applyBorder="1" applyAlignment="1">
      <alignment horizontal="center" vertical="center" wrapText="1"/>
    </xf>
    <xf numFmtId="0" fontId="41" fillId="35" borderId="70" xfId="0" applyNumberFormat="1" applyFont="1" applyFill="1" applyBorder="1" applyAlignment="1">
      <alignment horizontal="center" vertical="center" wrapText="1"/>
    </xf>
    <xf numFmtId="0" fontId="41" fillId="35" borderId="70" xfId="0" applyNumberFormat="1" applyFont="1" applyFill="1" applyBorder="1" applyAlignment="1">
      <alignment horizontal="center" wrapText="1"/>
    </xf>
    <xf numFmtId="43" fontId="99" fillId="35" borderId="70" xfId="388" applyFont="1" applyFill="1" applyBorder="1" applyAlignment="1">
      <alignment horizontal="center" vertical="center" wrapText="1"/>
    </xf>
    <xf numFmtId="43" fontId="41" fillId="35" borderId="70" xfId="388" applyFont="1" applyFill="1" applyBorder="1" applyAlignment="1">
      <alignment horizontal="right" vertical="center" wrapText="1"/>
    </xf>
    <xf numFmtId="2" fontId="41" fillId="35" borderId="70" xfId="0" applyNumberFormat="1" applyFont="1" applyFill="1" applyBorder="1" applyAlignment="1">
      <alignment horizontal="right" vertical="center" wrapText="1"/>
    </xf>
    <xf numFmtId="0" fontId="41" fillId="35" borderId="70" xfId="0" applyNumberFormat="1" applyFont="1" applyFill="1" applyBorder="1" applyAlignment="1">
      <alignment horizontal="right" vertical="center" wrapText="1"/>
    </xf>
    <xf numFmtId="3" fontId="54" fillId="35" borderId="70" xfId="0" applyNumberFormat="1" applyFont="1" applyFill="1" applyBorder="1" applyAlignment="1">
      <alignment horizontal="center" vertical="center" wrapText="1"/>
    </xf>
    <xf numFmtId="0" fontId="54" fillId="35" borderId="70" xfId="0" applyNumberFormat="1" applyFont="1" applyFill="1" applyBorder="1" applyAlignment="1">
      <alignment horizontal="center" vertical="center" wrapText="1"/>
    </xf>
    <xf numFmtId="43" fontId="72" fillId="0" borderId="0" xfId="0" applyNumberFormat="1" applyFont="1"/>
    <xf numFmtId="0" fontId="72" fillId="0" borderId="74" xfId="0" applyFont="1" applyBorder="1"/>
    <xf numFmtId="168" fontId="72" fillId="0" borderId="74" xfId="0" applyNumberFormat="1" applyFont="1" applyBorder="1"/>
    <xf numFmtId="43" fontId="72" fillId="0" borderId="74" xfId="317" applyFont="1" applyBorder="1"/>
    <xf numFmtId="0" fontId="97" fillId="0" borderId="0" xfId="0" applyFont="1" applyAlignment="1">
      <alignment horizontal="right"/>
    </xf>
    <xf numFmtId="0" fontId="72" fillId="0" borderId="63" xfId="0" applyFont="1" applyBorder="1" applyAlignment="1">
      <alignment horizontal="right"/>
    </xf>
    <xf numFmtId="1" fontId="72" fillId="0" borderId="63" xfId="0" applyNumberFormat="1" applyFont="1" applyBorder="1" applyAlignment="1">
      <alignment horizontal="right"/>
    </xf>
    <xf numFmtId="0" fontId="97" fillId="0" borderId="0" xfId="0" applyFont="1" applyFill="1" applyAlignment="1">
      <alignment horizontal="right"/>
    </xf>
    <xf numFmtId="0" fontId="72" fillId="0" borderId="63" xfId="0" applyFont="1" applyFill="1" applyBorder="1" applyAlignment="1">
      <alignment horizontal="right"/>
    </xf>
    <xf numFmtId="1" fontId="72" fillId="0" borderId="63" xfId="0" applyNumberFormat="1" applyFont="1" applyFill="1" applyBorder="1" applyAlignment="1">
      <alignment horizontal="right"/>
    </xf>
    <xf numFmtId="0" fontId="72" fillId="0" borderId="0" xfId="0" applyFont="1" applyFill="1" applyAlignment="1">
      <alignment horizontal="right"/>
    </xf>
    <xf numFmtId="0" fontId="72" fillId="0" borderId="0" xfId="0" applyFont="1" applyAlignment="1">
      <alignment horizontal="right"/>
    </xf>
    <xf numFmtId="1" fontId="72" fillId="0" borderId="0" xfId="0" applyNumberFormat="1" applyFont="1" applyFill="1" applyBorder="1" applyAlignment="1">
      <alignment horizontal="right"/>
    </xf>
    <xf numFmtId="0" fontId="0" fillId="0" borderId="63" xfId="0" applyFill="1" applyBorder="1" applyAlignment="1">
      <alignment horizontal="right"/>
    </xf>
    <xf numFmtId="0" fontId="96" fillId="0" borderId="63" xfId="0" applyFont="1" applyFill="1" applyBorder="1" applyAlignment="1">
      <alignment horizontal="right"/>
    </xf>
    <xf numFmtId="0" fontId="0" fillId="0" borderId="63" xfId="0" applyBorder="1" applyAlignment="1">
      <alignment horizontal="right"/>
    </xf>
    <xf numFmtId="0" fontId="72" fillId="0" borderId="74" xfId="0" applyFont="1" applyBorder="1" applyAlignment="1">
      <alignment horizontal="right"/>
    </xf>
    <xf numFmtId="0" fontId="72" fillId="0" borderId="0" xfId="0" applyFont="1" applyAlignment="1">
      <alignment wrapText="1"/>
    </xf>
    <xf numFmtId="43" fontId="72" fillId="0" borderId="74" xfId="317" applyFont="1" applyBorder="1" applyAlignment="1">
      <alignment horizontal="right"/>
    </xf>
    <xf numFmtId="43" fontId="72" fillId="0" borderId="74" xfId="0" applyNumberFormat="1" applyFont="1" applyBorder="1"/>
    <xf numFmtId="1" fontId="70" fillId="46" borderId="63" xfId="349" applyNumberFormat="1" applyFont="1" applyFill="1" applyBorder="1" applyAlignment="1">
      <alignment horizontal="left"/>
    </xf>
    <xf numFmtId="0" fontId="0" fillId="0" borderId="0" xfId="0" applyAlignment="1">
      <alignment horizontal="left"/>
    </xf>
    <xf numFmtId="2" fontId="74" fillId="47" borderId="14" xfId="357" applyNumberFormat="1" applyFont="1" applyFill="1" applyBorder="1"/>
    <xf numFmtId="0" fontId="97" fillId="0" borderId="0" xfId="0" applyFont="1" applyAlignment="1">
      <alignment horizontal="center" vertical="center" textRotation="90"/>
    </xf>
    <xf numFmtId="0" fontId="100" fillId="0" borderId="0" xfId="0" applyFont="1"/>
    <xf numFmtId="0" fontId="102" fillId="58" borderId="79" xfId="0" applyFont="1" applyFill="1" applyBorder="1" applyAlignment="1">
      <alignment horizontal="center"/>
    </xf>
    <xf numFmtId="0" fontId="102" fillId="0" borderId="77" xfId="0" applyFont="1" applyBorder="1" applyAlignment="1">
      <alignment horizontal="center"/>
    </xf>
    <xf numFmtId="0" fontId="102" fillId="58" borderId="77" xfId="0" applyFont="1" applyFill="1" applyBorder="1" applyAlignment="1">
      <alignment horizontal="center"/>
    </xf>
    <xf numFmtId="0" fontId="103" fillId="0" borderId="0" xfId="0" applyFont="1"/>
    <xf numFmtId="43" fontId="101" fillId="58" borderId="80" xfId="317" applyNumberFormat="1" applyFont="1" applyFill="1" applyBorder="1" applyAlignment="1">
      <alignment horizontal="right"/>
    </xf>
    <xf numFmtId="43" fontId="101" fillId="0" borderId="78" xfId="317" applyNumberFormat="1" applyFont="1" applyBorder="1" applyAlignment="1">
      <alignment horizontal="right"/>
    </xf>
    <xf numFmtId="43" fontId="101" fillId="58" borderId="78" xfId="317" applyNumberFormat="1" applyFont="1" applyFill="1" applyBorder="1" applyAlignment="1">
      <alignment horizontal="right"/>
    </xf>
    <xf numFmtId="9" fontId="101" fillId="58" borderId="80" xfId="357" applyFont="1" applyFill="1" applyBorder="1" applyAlignment="1">
      <alignment horizontal="right"/>
    </xf>
    <xf numFmtId="44" fontId="101" fillId="0" borderId="78" xfId="317" applyNumberFormat="1" applyFont="1" applyBorder="1" applyAlignment="1">
      <alignment horizontal="right"/>
    </xf>
    <xf numFmtId="0" fontId="105" fillId="0" borderId="81" xfId="0" applyFont="1" applyBorder="1"/>
    <xf numFmtId="0" fontId="72" fillId="0" borderId="81" xfId="0" applyFont="1" applyBorder="1"/>
    <xf numFmtId="43" fontId="72" fillId="59" borderId="74" xfId="0" applyNumberFormat="1" applyFont="1" applyFill="1" applyBorder="1"/>
    <xf numFmtId="0" fontId="72" fillId="59" borderId="74" xfId="0" applyFont="1" applyFill="1" applyBorder="1" applyAlignment="1">
      <alignment horizontal="right"/>
    </xf>
    <xf numFmtId="0" fontId="69" fillId="56" borderId="74" xfId="0" applyFont="1" applyFill="1" applyBorder="1"/>
    <xf numFmtId="0" fontId="70" fillId="56" borderId="74" xfId="0" applyFont="1" applyFill="1" applyBorder="1"/>
    <xf numFmtId="168" fontId="69" fillId="56" borderId="74" xfId="317" applyNumberFormat="1" applyFont="1" applyFill="1" applyBorder="1"/>
    <xf numFmtId="0" fontId="42" fillId="56" borderId="0" xfId="0" applyFont="1" applyFill="1"/>
    <xf numFmtId="0" fontId="77" fillId="56" borderId="0" xfId="0" applyFont="1" applyFill="1"/>
    <xf numFmtId="0" fontId="104" fillId="56" borderId="0" xfId="0" applyFont="1" applyFill="1"/>
    <xf numFmtId="0" fontId="75" fillId="56" borderId="0" xfId="0" applyFont="1" applyFill="1"/>
    <xf numFmtId="0" fontId="72" fillId="0" borderId="15" xfId="0" applyFont="1" applyBorder="1"/>
    <xf numFmtId="0" fontId="72" fillId="0" borderId="0" xfId="0" applyFont="1" applyAlignment="1">
      <alignment horizontal="left" vertical="top"/>
    </xf>
    <xf numFmtId="0" fontId="72" fillId="0" borderId="0" xfId="0" applyFont="1" applyAlignment="1">
      <alignment horizontal="left" vertical="top" wrapText="1"/>
    </xf>
    <xf numFmtId="0" fontId="106" fillId="56" borderId="39" xfId="349" applyFont="1" applyFill="1" applyBorder="1"/>
    <xf numFmtId="0" fontId="74" fillId="47" borderId="39" xfId="153" applyFont="1" applyFill="1" applyBorder="1"/>
    <xf numFmtId="0" fontId="72" fillId="48" borderId="39" xfId="0" applyFont="1" applyFill="1" applyBorder="1"/>
    <xf numFmtId="0" fontId="72" fillId="49" borderId="39" xfId="0" applyFont="1" applyFill="1" applyBorder="1"/>
    <xf numFmtId="0" fontId="72" fillId="51" borderId="39" xfId="0" applyFont="1" applyFill="1" applyBorder="1"/>
    <xf numFmtId="0" fontId="97" fillId="0" borderId="15" xfId="0" applyFont="1" applyBorder="1"/>
    <xf numFmtId="0" fontId="107" fillId="56" borderId="0" xfId="0" applyFont="1" applyFill="1"/>
    <xf numFmtId="0" fontId="69" fillId="60" borderId="74" xfId="0" applyFont="1" applyFill="1" applyBorder="1"/>
    <xf numFmtId="168" fontId="69" fillId="60" borderId="74" xfId="317" applyNumberFormat="1" applyFont="1" applyFill="1" applyBorder="1"/>
    <xf numFmtId="168" fontId="69" fillId="60" borderId="74" xfId="0" applyNumberFormat="1" applyFont="1" applyFill="1" applyBorder="1"/>
    <xf numFmtId="171" fontId="69" fillId="60" borderId="74" xfId="317" applyNumberFormat="1" applyFont="1" applyFill="1" applyBorder="1"/>
    <xf numFmtId="44" fontId="69" fillId="60" borderId="74" xfId="0" applyNumberFormat="1" applyFont="1" applyFill="1" applyBorder="1"/>
    <xf numFmtId="171" fontId="69" fillId="60" borderId="74" xfId="0" applyNumberFormat="1" applyFont="1" applyFill="1" applyBorder="1"/>
    <xf numFmtId="43" fontId="69" fillId="60" borderId="74" xfId="317" applyFont="1" applyFill="1" applyBorder="1"/>
    <xf numFmtId="10" fontId="69" fillId="60" borderId="74" xfId="357" applyNumberFormat="1" applyFont="1" applyFill="1" applyBorder="1"/>
    <xf numFmtId="0" fontId="69" fillId="0" borderId="0" xfId="0" applyFont="1" applyFill="1"/>
    <xf numFmtId="168" fontId="69" fillId="0" borderId="0" xfId="317" applyNumberFormat="1" applyFont="1" applyFill="1"/>
    <xf numFmtId="168" fontId="69" fillId="0" borderId="0" xfId="0" applyNumberFormat="1" applyFont="1" applyFill="1"/>
    <xf numFmtId="0" fontId="69" fillId="0" borderId="0" xfId="0" applyFont="1" applyFill="1" applyBorder="1"/>
    <xf numFmtId="43" fontId="69" fillId="0" borderId="0" xfId="0" applyNumberFormat="1" applyFont="1" applyFill="1" applyBorder="1"/>
    <xf numFmtId="0" fontId="108" fillId="0" borderId="0" xfId="0" applyFont="1"/>
    <xf numFmtId="170" fontId="70" fillId="56" borderId="82" xfId="0" applyNumberFormat="1" applyFont="1" applyFill="1" applyBorder="1" applyAlignment="1">
      <alignment horizontal="left" vertical="top"/>
    </xf>
    <xf numFmtId="170" fontId="70" fillId="56" borderId="42" xfId="0" applyNumberFormat="1" applyFont="1" applyFill="1" applyBorder="1" applyAlignment="1">
      <alignment horizontal="center"/>
    </xf>
    <xf numFmtId="170" fontId="70" fillId="56" borderId="83" xfId="0" applyNumberFormat="1" applyFont="1" applyFill="1" applyBorder="1" applyAlignment="1">
      <alignment horizontal="center"/>
    </xf>
    <xf numFmtId="0" fontId="67" fillId="56" borderId="74" xfId="349" applyFont="1" applyFill="1" applyBorder="1" applyAlignment="1">
      <alignment horizontal="center"/>
    </xf>
    <xf numFmtId="0" fontId="69" fillId="56" borderId="74" xfId="0" applyFont="1" applyFill="1" applyBorder="1" applyAlignment="1">
      <alignment horizontal="left" wrapText="1"/>
    </xf>
    <xf numFmtId="0" fontId="69" fillId="56" borderId="74" xfId="0" applyFont="1" applyFill="1" applyBorder="1" applyAlignment="1">
      <alignment horizontal="center"/>
    </xf>
    <xf numFmtId="0" fontId="70" fillId="56" borderId="74" xfId="0" applyFont="1" applyFill="1" applyBorder="1" applyAlignment="1">
      <alignment horizontal="left" wrapText="1"/>
    </xf>
    <xf numFmtId="0" fontId="72" fillId="0" borderId="0" xfId="0" applyFont="1" applyBorder="1" applyAlignment="1">
      <alignment horizontal="left" wrapText="1"/>
    </xf>
    <xf numFmtId="0" fontId="97" fillId="0" borderId="0" xfId="0" applyFont="1" applyBorder="1" applyAlignment="1">
      <alignment horizontal="left" wrapText="1"/>
    </xf>
    <xf numFmtId="1" fontId="67" fillId="46" borderId="74" xfId="0" applyNumberFormat="1" applyFont="1" applyFill="1" applyBorder="1" applyAlignment="1">
      <alignment horizontal="right"/>
    </xf>
    <xf numFmtId="168" fontId="69" fillId="46" borderId="74" xfId="317" applyNumberFormat="1" applyFont="1" applyFill="1" applyBorder="1"/>
    <xf numFmtId="0" fontId="38" fillId="0" borderId="69" xfId="0" applyFont="1" applyBorder="1"/>
    <xf numFmtId="0" fontId="0" fillId="0" borderId="89" xfId="0" applyBorder="1"/>
    <xf numFmtId="0" fontId="72" fillId="0" borderId="89" xfId="0" applyFont="1" applyBorder="1"/>
    <xf numFmtId="168" fontId="38" fillId="0" borderId="0" xfId="0" applyNumberFormat="1" applyFont="1"/>
    <xf numFmtId="43" fontId="38" fillId="40" borderId="63" xfId="317" applyNumberFormat="1" applyFont="1" applyFill="1" applyBorder="1"/>
    <xf numFmtId="0" fontId="97" fillId="0" borderId="0" xfId="0" applyFont="1" applyAlignment="1">
      <alignment horizontal="center" vertical="center" textRotation="90"/>
    </xf>
    <xf numFmtId="0" fontId="69" fillId="49" borderId="74" xfId="0" applyFont="1" applyFill="1" applyBorder="1" applyAlignment="1">
      <alignment horizontal="left" wrapText="1"/>
    </xf>
    <xf numFmtId="0" fontId="69" fillId="49" borderId="74" xfId="317" applyNumberFormat="1" applyFont="1" applyFill="1" applyBorder="1" applyAlignment="1">
      <alignment horizontal="center"/>
    </xf>
    <xf numFmtId="2" fontId="69" fillId="49" borderId="74" xfId="0" applyNumberFormat="1" applyFont="1" applyFill="1" applyBorder="1" applyAlignment="1">
      <alignment horizontal="center"/>
    </xf>
    <xf numFmtId="9" fontId="69" fillId="49" borderId="74" xfId="357" applyFont="1" applyFill="1" applyBorder="1" applyAlignment="1">
      <alignment horizontal="center"/>
    </xf>
    <xf numFmtId="0" fontId="69" fillId="49" borderId="74" xfId="0" applyFont="1" applyFill="1" applyBorder="1"/>
    <xf numFmtId="1" fontId="69" fillId="49" borderId="74" xfId="317" applyNumberFormat="1" applyFont="1" applyFill="1" applyBorder="1" applyAlignment="1">
      <alignment horizontal="center"/>
    </xf>
    <xf numFmtId="0" fontId="83" fillId="0" borderId="0" xfId="0" applyFont="1"/>
    <xf numFmtId="2" fontId="69" fillId="46" borderId="14" xfId="357" applyNumberFormat="1" applyFont="1" applyFill="1" applyBorder="1" applyAlignment="1">
      <alignment horizontal="center"/>
    </xf>
    <xf numFmtId="0" fontId="69" fillId="46" borderId="74" xfId="0" applyFont="1" applyFill="1" applyBorder="1"/>
    <xf numFmtId="0" fontId="70" fillId="46" borderId="74" xfId="0" applyFont="1" applyFill="1" applyBorder="1" applyAlignment="1">
      <alignment horizontal="center"/>
    </xf>
    <xf numFmtId="0" fontId="69" fillId="46" borderId="0" xfId="0" applyFont="1" applyFill="1" applyAlignment="1">
      <alignment horizontal="right"/>
    </xf>
    <xf numFmtId="0" fontId="69" fillId="46" borderId="0" xfId="0" applyFont="1" applyFill="1"/>
    <xf numFmtId="0" fontId="0" fillId="0" borderId="45" xfId="0" applyBorder="1"/>
    <xf numFmtId="0" fontId="93" fillId="0" borderId="0" xfId="0" applyFont="1" applyAlignment="1">
      <alignment vertical="center"/>
    </xf>
    <xf numFmtId="0" fontId="70" fillId="46" borderId="63" xfId="349" applyFont="1" applyFill="1" applyBorder="1" applyAlignment="1">
      <alignment horizontal="center" vertical="center"/>
    </xf>
    <xf numFmtId="0" fontId="0" fillId="0" borderId="0" xfId="0" applyFill="1" applyBorder="1"/>
    <xf numFmtId="0" fontId="70" fillId="46" borderId="90" xfId="349" applyFont="1" applyFill="1" applyBorder="1" applyAlignment="1">
      <alignment vertical="center"/>
    </xf>
    <xf numFmtId="0" fontId="84" fillId="46" borderId="64" xfId="0" applyFont="1" applyFill="1" applyBorder="1" applyAlignment="1"/>
    <xf numFmtId="0" fontId="84" fillId="46" borderId="62" xfId="0" applyFont="1" applyFill="1" applyBorder="1" applyAlignment="1"/>
    <xf numFmtId="0" fontId="69" fillId="46" borderId="25" xfId="349" applyFont="1" applyFill="1" applyBorder="1" applyAlignment="1">
      <alignment horizontal="center" vertical="center"/>
    </xf>
    <xf numFmtId="0" fontId="49" fillId="0" borderId="0" xfId="353" applyFont="1"/>
    <xf numFmtId="0" fontId="49" fillId="0" borderId="0" xfId="353" applyFont="1" applyFill="1" applyBorder="1" applyAlignment="1">
      <alignment wrapText="1"/>
    </xf>
    <xf numFmtId="43" fontId="49" fillId="0" borderId="0" xfId="319" applyFont="1" applyFill="1" applyBorder="1" applyAlignment="1">
      <alignment wrapText="1"/>
    </xf>
    <xf numFmtId="0" fontId="112" fillId="50" borderId="0" xfId="0" applyFont="1" applyFill="1" applyAlignment="1">
      <alignment horizontal="center"/>
    </xf>
    <xf numFmtId="0" fontId="76" fillId="56" borderId="63" xfId="353" applyFont="1" applyFill="1" applyBorder="1" applyAlignment="1"/>
    <xf numFmtId="0" fontId="76" fillId="50" borderId="0" xfId="353" applyFont="1" applyFill="1" applyBorder="1"/>
    <xf numFmtId="0" fontId="76" fillId="56" borderId="63" xfId="353" applyFont="1" applyFill="1" applyBorder="1" applyAlignment="1">
      <alignment horizontal="center"/>
    </xf>
    <xf numFmtId="0" fontId="97" fillId="0" borderId="0" xfId="0" applyFont="1" applyAlignment="1">
      <alignment horizontal="center"/>
    </xf>
    <xf numFmtId="0" fontId="76" fillId="56" borderId="63" xfId="353" applyFont="1" applyFill="1" applyBorder="1"/>
    <xf numFmtId="43" fontId="69" fillId="46" borderId="63" xfId="391" applyNumberFormat="1" applyFont="1" applyFill="1" applyBorder="1" applyAlignment="1">
      <alignment horizontal="center"/>
    </xf>
    <xf numFmtId="173" fontId="69" fillId="46" borderId="63" xfId="391" applyNumberFormat="1" applyFont="1" applyFill="1" applyBorder="1"/>
    <xf numFmtId="174" fontId="49" fillId="0" borderId="0" xfId="353" applyNumberFormat="1" applyFont="1" applyFill="1" applyBorder="1" applyAlignment="1">
      <alignment wrapText="1"/>
    </xf>
    <xf numFmtId="43" fontId="49" fillId="0" borderId="0" xfId="353" applyNumberFormat="1" applyFont="1" applyFill="1" applyBorder="1" applyAlignment="1">
      <alignment wrapText="1"/>
    </xf>
    <xf numFmtId="0" fontId="48" fillId="0" borderId="0" xfId="353" applyFont="1"/>
    <xf numFmtId="168" fontId="69" fillId="56" borderId="63" xfId="353" applyNumberFormat="1" applyFont="1" applyFill="1" applyBorder="1" applyAlignment="1">
      <alignment horizontal="center" vertical="center" wrapText="1"/>
    </xf>
    <xf numFmtId="43" fontId="69" fillId="56" borderId="63" xfId="319" applyFont="1" applyFill="1" applyBorder="1" applyAlignment="1">
      <alignment horizontal="center" vertical="center" wrapText="1"/>
    </xf>
    <xf numFmtId="9" fontId="49" fillId="0" borderId="0" xfId="392" applyFont="1"/>
    <xf numFmtId="0" fontId="69" fillId="56" borderId="63" xfId="353" applyFont="1" applyFill="1" applyBorder="1"/>
    <xf numFmtId="43" fontId="69" fillId="56" borderId="25" xfId="319" applyFont="1" applyFill="1" applyBorder="1" applyAlignment="1">
      <alignment horizontal="center" vertical="center" wrapText="1"/>
    </xf>
    <xf numFmtId="168" fontId="69" fillId="56" borderId="63" xfId="353" applyNumberFormat="1" applyFont="1" applyFill="1" applyBorder="1" applyAlignment="1">
      <alignment horizontal="center" wrapText="1"/>
    </xf>
    <xf numFmtId="168" fontId="76" fillId="56" borderId="63" xfId="319" applyNumberFormat="1" applyFont="1" applyFill="1" applyBorder="1" applyAlignment="1">
      <alignment horizontal="left" indent="1"/>
    </xf>
    <xf numFmtId="43" fontId="69" fillId="57" borderId="63" xfId="393" applyFont="1" applyFill="1" applyBorder="1"/>
    <xf numFmtId="168" fontId="76" fillId="57" borderId="63" xfId="393" applyNumberFormat="1" applyFont="1" applyFill="1" applyBorder="1" applyAlignment="1">
      <alignment wrapText="1"/>
    </xf>
    <xf numFmtId="168" fontId="76" fillId="46" borderId="63" xfId="393" applyNumberFormat="1" applyFont="1" applyFill="1" applyBorder="1" applyAlignment="1">
      <alignment wrapText="1"/>
    </xf>
    <xf numFmtId="9" fontId="76" fillId="57" borderId="63" xfId="394" applyFont="1" applyFill="1" applyBorder="1" applyAlignment="1">
      <alignment wrapText="1"/>
    </xf>
    <xf numFmtId="43" fontId="76" fillId="46" borderId="63" xfId="393" applyNumberFormat="1" applyFont="1" applyFill="1" applyBorder="1" applyAlignment="1">
      <alignment wrapText="1"/>
    </xf>
    <xf numFmtId="10" fontId="49" fillId="0" borderId="0" xfId="392" applyNumberFormat="1" applyFont="1"/>
    <xf numFmtId="168" fontId="76" fillId="56" borderId="42" xfId="319" applyNumberFormat="1" applyFont="1" applyFill="1" applyBorder="1" applyAlignment="1">
      <alignment horizontal="left" indent="1"/>
    </xf>
    <xf numFmtId="0" fontId="112" fillId="50" borderId="0" xfId="0" applyFont="1" applyFill="1" applyAlignment="1">
      <alignment horizontal="center" vertical="center"/>
    </xf>
    <xf numFmtId="43" fontId="113" fillId="46" borderId="63" xfId="393" applyNumberFormat="1" applyFont="1" applyFill="1" applyBorder="1" applyAlignment="1">
      <alignment wrapText="1"/>
    </xf>
    <xf numFmtId="168" fontId="48" fillId="0" borderId="0" xfId="319" applyNumberFormat="1" applyFont="1" applyFill="1" applyBorder="1"/>
    <xf numFmtId="168" fontId="49" fillId="0" borderId="0" xfId="353" applyNumberFormat="1" applyFont="1" applyFill="1" applyBorder="1" applyAlignment="1">
      <alignment wrapText="1"/>
    </xf>
    <xf numFmtId="172" fontId="44" fillId="0" borderId="0" xfId="319" applyNumberFormat="1" applyFont="1" applyFill="1" applyBorder="1" applyAlignment="1">
      <alignment wrapText="1"/>
    </xf>
    <xf numFmtId="43" fontId="76" fillId="56" borderId="63" xfId="319" applyFont="1" applyFill="1" applyBorder="1" applyAlignment="1">
      <alignment horizontal="center" vertical="center" wrapText="1"/>
    </xf>
    <xf numFmtId="168" fontId="76" fillId="46" borderId="63" xfId="393" applyNumberFormat="1" applyFont="1" applyFill="1" applyBorder="1"/>
    <xf numFmtId="43" fontId="76" fillId="46" borderId="63" xfId="393" applyFont="1" applyFill="1" applyBorder="1"/>
    <xf numFmtId="43" fontId="76" fillId="57" borderId="63" xfId="393" applyFont="1" applyFill="1" applyBorder="1"/>
    <xf numFmtId="168" fontId="49" fillId="0" borderId="0" xfId="319" applyNumberFormat="1" applyFont="1" applyFill="1" applyBorder="1"/>
    <xf numFmtId="0" fontId="76" fillId="56" borderId="63" xfId="353" applyFont="1" applyFill="1" applyBorder="1" applyAlignment="1">
      <alignment horizontal="center" wrapText="1"/>
    </xf>
    <xf numFmtId="0" fontId="117" fillId="0" borderId="0" xfId="353" applyFont="1"/>
    <xf numFmtId="0" fontId="117" fillId="0" borderId="0" xfId="353" applyFont="1" applyFill="1" applyBorder="1" applyAlignment="1">
      <alignment wrapText="1"/>
    </xf>
    <xf numFmtId="43" fontId="117" fillId="0" borderId="0" xfId="319" applyFont="1" applyFill="1" applyBorder="1" applyAlignment="1">
      <alignment wrapText="1"/>
    </xf>
    <xf numFmtId="1" fontId="70" fillId="62" borderId="63" xfId="349" applyNumberFormat="1" applyFont="1" applyFill="1" applyBorder="1" applyAlignment="1">
      <alignment horizontal="right"/>
    </xf>
    <xf numFmtId="0" fontId="67" fillId="56" borderId="63" xfId="353" applyFont="1" applyFill="1" applyBorder="1"/>
    <xf numFmtId="0" fontId="67" fillId="56" borderId="63" xfId="353" applyFont="1" applyFill="1" applyBorder="1" applyAlignment="1">
      <alignment horizontal="center"/>
    </xf>
    <xf numFmtId="1" fontId="70" fillId="62" borderId="63" xfId="349" applyNumberFormat="1" applyFont="1" applyFill="1" applyBorder="1" applyAlignment="1">
      <alignment horizontal="center"/>
    </xf>
    <xf numFmtId="0" fontId="49" fillId="57" borderId="14" xfId="357" applyNumberFormat="1" applyFont="1" applyFill="1" applyBorder="1" applyAlignment="1">
      <alignment horizontal="right"/>
    </xf>
    <xf numFmtId="173" fontId="49" fillId="57" borderId="14" xfId="317" applyNumberFormat="1" applyFont="1" applyFill="1" applyBorder="1" applyAlignment="1">
      <alignment horizontal="right"/>
    </xf>
    <xf numFmtId="0" fontId="118" fillId="0" borderId="0" xfId="353" applyFont="1"/>
    <xf numFmtId="0" fontId="76" fillId="62" borderId="14" xfId="357" applyNumberFormat="1" applyFont="1" applyFill="1" applyBorder="1" applyAlignment="1">
      <alignment horizontal="right" wrapText="1"/>
    </xf>
    <xf numFmtId="170" fontId="70" fillId="56" borderId="32" xfId="0" applyNumberFormat="1" applyFont="1" applyFill="1" applyBorder="1" applyAlignment="1">
      <alignment horizontal="center" vertical="top"/>
    </xf>
    <xf numFmtId="0" fontId="70" fillId="56" borderId="17" xfId="0" applyFont="1" applyFill="1" applyBorder="1" applyAlignment="1">
      <alignment horizontal="center"/>
    </xf>
    <xf numFmtId="0" fontId="70" fillId="56" borderId="33" xfId="0" applyFont="1" applyFill="1" applyBorder="1" applyAlignment="1">
      <alignment horizontal="center"/>
    </xf>
    <xf numFmtId="0" fontId="73" fillId="56" borderId="46" xfId="346" applyFont="1" applyFill="1" applyBorder="1" applyAlignment="1" applyProtection="1">
      <alignment horizontal="center" vertical="center" wrapText="1"/>
    </xf>
    <xf numFmtId="43" fontId="49" fillId="57" borderId="47" xfId="317" applyFont="1" applyFill="1" applyBorder="1"/>
    <xf numFmtId="0" fontId="73" fillId="56" borderId="30" xfId="346" applyFont="1" applyFill="1" applyBorder="1" applyAlignment="1" applyProtection="1">
      <alignment horizontal="center" vertical="center" wrapText="1"/>
    </xf>
    <xf numFmtId="43" fontId="49" fillId="57" borderId="50" xfId="317" applyFont="1" applyFill="1" applyBorder="1"/>
    <xf numFmtId="43" fontId="49" fillId="57" borderId="51" xfId="317" applyFont="1" applyFill="1" applyBorder="1"/>
    <xf numFmtId="1" fontId="76" fillId="56" borderId="63" xfId="0" applyNumberFormat="1" applyFont="1" applyFill="1" applyBorder="1" applyAlignment="1">
      <alignment horizontal="right"/>
    </xf>
    <xf numFmtId="9" fontId="49" fillId="56" borderId="63" xfId="357" applyFont="1" applyFill="1" applyBorder="1"/>
    <xf numFmtId="9" fontId="0" fillId="0" borderId="0" xfId="0" applyNumberFormat="1"/>
    <xf numFmtId="175" fontId="0" fillId="49" borderId="63" xfId="0" applyNumberFormat="1" applyFill="1" applyBorder="1"/>
    <xf numFmtId="1" fontId="0" fillId="0" borderId="91" xfId="0" applyNumberFormat="1" applyBorder="1"/>
    <xf numFmtId="9" fontId="0" fillId="0" borderId="92" xfId="0" applyNumberFormat="1" applyBorder="1"/>
    <xf numFmtId="0" fontId="0" fillId="0" borderId="92" xfId="0" applyBorder="1"/>
    <xf numFmtId="175" fontId="0" fillId="49" borderId="33" xfId="0" applyNumberFormat="1" applyFill="1" applyBorder="1"/>
    <xf numFmtId="1" fontId="0" fillId="0" borderId="93" xfId="0" applyNumberFormat="1" applyBorder="1"/>
    <xf numFmtId="9" fontId="0" fillId="0" borderId="0" xfId="0" applyNumberFormat="1" applyBorder="1"/>
    <xf numFmtId="175" fontId="0" fillId="49" borderId="47" xfId="0" applyNumberFormat="1" applyFill="1" applyBorder="1"/>
    <xf numFmtId="1" fontId="0" fillId="0" borderId="94" xfId="0" applyNumberFormat="1" applyBorder="1"/>
    <xf numFmtId="9" fontId="0" fillId="0" borderId="15" xfId="0" applyNumberFormat="1" applyBorder="1"/>
    <xf numFmtId="0" fontId="0" fillId="0" borderId="15" xfId="0" applyBorder="1"/>
    <xf numFmtId="175" fontId="0" fillId="49" borderId="51" xfId="0" applyNumberFormat="1" applyFill="1" applyBorder="1"/>
    <xf numFmtId="175" fontId="0" fillId="49" borderId="17" xfId="0" applyNumberFormat="1" applyFill="1" applyBorder="1"/>
    <xf numFmtId="175" fontId="0" fillId="49" borderId="50" xfId="0" applyNumberFormat="1" applyFill="1" applyBorder="1"/>
    <xf numFmtId="176" fontId="0" fillId="0" borderId="0" xfId="0" applyNumberFormat="1"/>
    <xf numFmtId="0" fontId="119" fillId="0" borderId="0" xfId="0" applyFont="1"/>
    <xf numFmtId="1" fontId="70" fillId="56" borderId="63" xfId="349" applyNumberFormat="1" applyFont="1" applyFill="1" applyBorder="1" applyAlignment="1">
      <alignment horizontal="left"/>
    </xf>
    <xf numFmtId="0" fontId="83" fillId="0" borderId="0" xfId="0" applyFont="1" applyFill="1" applyBorder="1"/>
    <xf numFmtId="0" fontId="120" fillId="0" borderId="0" xfId="0" applyFont="1"/>
    <xf numFmtId="0" fontId="120" fillId="0" borderId="0" xfId="0" applyFont="1" applyAlignment="1"/>
    <xf numFmtId="0" fontId="121" fillId="0" borderId="0" xfId="0" applyFont="1"/>
    <xf numFmtId="2" fontId="69" fillId="56" borderId="14" xfId="357" applyNumberFormat="1" applyFont="1" applyFill="1" applyBorder="1"/>
    <xf numFmtId="0" fontId="69" fillId="46" borderId="95" xfId="349" applyFont="1" applyFill="1" applyBorder="1" applyAlignment="1">
      <alignment horizontal="center" vertical="center"/>
    </xf>
    <xf numFmtId="0" fontId="82" fillId="0" borderId="0" xfId="0" applyFont="1" applyFill="1" applyAlignment="1">
      <alignment horizontal="center" vertical="center"/>
    </xf>
    <xf numFmtId="0" fontId="0" fillId="0" borderId="0" xfId="0" applyFill="1"/>
    <xf numFmtId="0" fontId="110" fillId="0" borderId="0" xfId="390"/>
    <xf numFmtId="43" fontId="69" fillId="46" borderId="63" xfId="317" applyFont="1" applyFill="1" applyBorder="1"/>
    <xf numFmtId="43" fontId="69" fillId="46" borderId="14" xfId="317" applyFont="1" applyFill="1" applyBorder="1"/>
    <xf numFmtId="0" fontId="84" fillId="46" borderId="74" xfId="0" applyFont="1" applyFill="1" applyBorder="1"/>
    <xf numFmtId="172" fontId="69" fillId="46" borderId="63" xfId="317" applyNumberFormat="1" applyFont="1" applyFill="1" applyBorder="1"/>
    <xf numFmtId="0" fontId="49" fillId="47" borderId="14" xfId="357" applyNumberFormat="1" applyFont="1" applyFill="1" applyBorder="1" applyAlignment="1">
      <alignment horizontal="left"/>
    </xf>
    <xf numFmtId="0" fontId="82" fillId="56" borderId="88" xfId="0" applyFont="1" applyFill="1" applyBorder="1" applyAlignment="1">
      <alignment horizontal="left"/>
    </xf>
    <xf numFmtId="0" fontId="82" fillId="56" borderId="84" xfId="0" applyFont="1" applyFill="1" applyBorder="1" applyAlignment="1">
      <alignment horizontal="left"/>
    </xf>
    <xf numFmtId="0" fontId="82" fillId="56" borderId="85" xfId="0" applyFont="1" applyFill="1" applyBorder="1" applyAlignment="1">
      <alignment horizontal="left"/>
    </xf>
    <xf numFmtId="0" fontId="70" fillId="56" borderId="26" xfId="0" applyFont="1" applyFill="1" applyBorder="1" applyAlignment="1">
      <alignment vertical="top" wrapText="1"/>
    </xf>
    <xf numFmtId="0" fontId="70" fillId="56" borderId="27" xfId="0" applyFont="1" applyFill="1" applyBorder="1" applyAlignment="1">
      <alignment vertical="top" wrapText="1"/>
    </xf>
    <xf numFmtId="0" fontId="70" fillId="56" borderId="28" xfId="0" applyFont="1" applyFill="1" applyBorder="1" applyAlignment="1">
      <alignment vertical="top" wrapText="1"/>
    </xf>
    <xf numFmtId="0" fontId="49" fillId="57" borderId="74" xfId="153" applyFont="1" applyFill="1" applyBorder="1"/>
    <xf numFmtId="0" fontId="49" fillId="57" borderId="47" xfId="153" applyFont="1" applyFill="1" applyBorder="1"/>
    <xf numFmtId="1" fontId="70" fillId="46" borderId="46" xfId="0" applyNumberFormat="1" applyFont="1" applyFill="1" applyBorder="1" applyAlignment="1">
      <alignment horizontal="left" indent="3"/>
    </xf>
    <xf numFmtId="0" fontId="49" fillId="57" borderId="50" xfId="153" applyFont="1" applyFill="1" applyBorder="1"/>
    <xf numFmtId="0" fontId="49" fillId="57" borderId="51" xfId="153" applyFont="1" applyFill="1" applyBorder="1"/>
    <xf numFmtId="1" fontId="70" fillId="46" borderId="46" xfId="0" applyNumberFormat="1" applyFont="1" applyFill="1" applyBorder="1" applyAlignment="1">
      <alignment horizontal="left" wrapText="1" indent="3"/>
    </xf>
    <xf numFmtId="1" fontId="70" fillId="46" borderId="46" xfId="0" applyNumberFormat="1" applyFont="1" applyFill="1" applyBorder="1" applyAlignment="1">
      <alignment horizontal="left" vertical="center" wrapText="1" indent="3"/>
    </xf>
    <xf numFmtId="170" fontId="70" fillId="46" borderId="46" xfId="0" applyNumberFormat="1" applyFont="1" applyFill="1" applyBorder="1" applyAlignment="1">
      <alignment horizontal="left" vertical="top" indent="3"/>
    </xf>
    <xf numFmtId="170" fontId="70" fillId="46" borderId="46" xfId="0" applyNumberFormat="1" applyFont="1" applyFill="1" applyBorder="1" applyAlignment="1">
      <alignment horizontal="left" vertical="top" wrapText="1" indent="3"/>
    </xf>
    <xf numFmtId="170" fontId="70" fillId="56" borderId="90" xfId="0" applyNumberFormat="1" applyFont="1" applyFill="1" applyBorder="1" applyAlignment="1">
      <alignment horizontal="center"/>
    </xf>
    <xf numFmtId="0" fontId="82" fillId="56" borderId="38" xfId="0" applyFont="1" applyFill="1" applyBorder="1" applyAlignment="1">
      <alignment horizontal="center"/>
    </xf>
    <xf numFmtId="0" fontId="82" fillId="56" borderId="97" xfId="0" applyFont="1" applyFill="1" applyBorder="1" applyAlignment="1">
      <alignment horizontal="left"/>
    </xf>
    <xf numFmtId="0" fontId="84" fillId="56" borderId="38" xfId="0" applyFont="1" applyFill="1" applyBorder="1" applyAlignment="1">
      <alignment horizontal="center"/>
    </xf>
    <xf numFmtId="0" fontId="33" fillId="0" borderId="0" xfId="0" applyFont="1" applyFill="1" applyBorder="1"/>
    <xf numFmtId="0" fontId="82" fillId="56" borderId="86" xfId="0" applyFont="1" applyFill="1" applyBorder="1" applyAlignment="1"/>
    <xf numFmtId="0" fontId="82" fillId="56" borderId="87" xfId="0" applyFont="1" applyFill="1" applyBorder="1" applyAlignment="1"/>
    <xf numFmtId="0" fontId="84" fillId="56" borderId="86" xfId="0" applyFont="1" applyFill="1" applyBorder="1" applyAlignment="1"/>
    <xf numFmtId="0" fontId="84" fillId="56" borderId="87" xfId="0" applyFont="1" applyFill="1" applyBorder="1" applyAlignment="1"/>
    <xf numFmtId="0" fontId="0" fillId="56" borderId="0" xfId="0" applyFill="1"/>
    <xf numFmtId="0" fontId="0" fillId="56" borderId="0" xfId="0" applyFill="1" applyBorder="1"/>
    <xf numFmtId="1" fontId="50" fillId="0" borderId="0" xfId="0" applyNumberFormat="1" applyFont="1" applyFill="1" applyBorder="1" applyAlignment="1">
      <alignment vertical="center"/>
    </xf>
    <xf numFmtId="1" fontId="50" fillId="0" borderId="0" xfId="0" applyNumberFormat="1" applyFont="1" applyFill="1" applyBorder="1" applyAlignment="1"/>
    <xf numFmtId="0" fontId="78" fillId="49" borderId="74" xfId="0" applyFont="1" applyFill="1" applyBorder="1" applyAlignment="1">
      <alignment horizontal="center"/>
    </xf>
    <xf numFmtId="43" fontId="49" fillId="57" borderId="63" xfId="317" applyNumberFormat="1" applyFont="1" applyFill="1" applyBorder="1"/>
    <xf numFmtId="175" fontId="76" fillId="56" borderId="63" xfId="357" applyNumberFormat="1" applyFont="1" applyFill="1" applyBorder="1" applyAlignment="1">
      <alignment horizontal="right"/>
    </xf>
    <xf numFmtId="170" fontId="69" fillId="46" borderId="47" xfId="0" applyNumberFormat="1" applyFont="1" applyFill="1" applyBorder="1" applyAlignment="1">
      <alignment horizontal="center" vertical="top"/>
    </xf>
    <xf numFmtId="170" fontId="69" fillId="46" borderId="47" xfId="0" applyNumberFormat="1" applyFont="1" applyFill="1" applyBorder="1" applyAlignment="1">
      <alignment horizontal="center"/>
    </xf>
    <xf numFmtId="175" fontId="0" fillId="0" borderId="0" xfId="0" applyNumberFormat="1"/>
    <xf numFmtId="0" fontId="0" fillId="0" borderId="74" xfId="0" applyBorder="1"/>
    <xf numFmtId="175" fontId="0" fillId="0" borderId="74" xfId="0" applyNumberFormat="1" applyBorder="1" applyAlignment="1">
      <alignment horizontal="center"/>
    </xf>
    <xf numFmtId="0" fontId="0" fillId="0" borderId="74" xfId="0" applyBorder="1" applyAlignment="1">
      <alignment horizontal="center"/>
    </xf>
    <xf numFmtId="177" fontId="72" fillId="0" borderId="0" xfId="0" applyNumberFormat="1" applyFont="1"/>
    <xf numFmtId="177" fontId="72" fillId="45" borderId="0" xfId="0" applyNumberFormat="1" applyFont="1" applyFill="1"/>
    <xf numFmtId="168" fontId="72" fillId="45" borderId="0" xfId="0" applyNumberFormat="1" applyFont="1" applyFill="1"/>
    <xf numFmtId="0" fontId="72" fillId="0" borderId="0" xfId="0" applyFont="1" applyAlignment="1">
      <alignment horizontal="center"/>
    </xf>
    <xf numFmtId="0" fontId="72" fillId="0" borderId="98" xfId="0" applyFont="1" applyBorder="1" applyAlignment="1">
      <alignment horizontal="center"/>
    </xf>
    <xf numFmtId="0" fontId="72" fillId="0" borderId="99" xfId="0" applyFont="1" applyBorder="1" applyAlignment="1">
      <alignment horizontal="center"/>
    </xf>
    <xf numFmtId="0" fontId="72" fillId="0" borderId="30" xfId="0" applyFont="1" applyBorder="1" applyAlignment="1">
      <alignment horizontal="center"/>
    </xf>
    <xf numFmtId="0" fontId="72" fillId="0" borderId="31" xfId="0" applyFont="1" applyBorder="1" applyAlignment="1">
      <alignment horizontal="center"/>
    </xf>
    <xf numFmtId="9" fontId="72" fillId="0" borderId="98" xfId="357" applyFont="1" applyBorder="1" applyAlignment="1">
      <alignment horizontal="center"/>
    </xf>
    <xf numFmtId="9" fontId="72" fillId="0" borderId="98" xfId="0" applyNumberFormat="1" applyFont="1" applyBorder="1" applyAlignment="1">
      <alignment horizontal="center"/>
    </xf>
    <xf numFmtId="177" fontId="72" fillId="0" borderId="99" xfId="0" applyNumberFormat="1" applyFont="1" applyBorder="1" applyAlignment="1">
      <alignment horizontal="center"/>
    </xf>
    <xf numFmtId="168" fontId="72" fillId="0" borderId="99" xfId="0" applyNumberFormat="1" applyFont="1" applyBorder="1" applyAlignment="1">
      <alignment horizontal="center"/>
    </xf>
    <xf numFmtId="168" fontId="72" fillId="0" borderId="0" xfId="0" applyNumberFormat="1" applyFont="1"/>
    <xf numFmtId="9" fontId="72" fillId="0" borderId="0" xfId="357" applyFont="1" applyAlignment="1">
      <alignment horizontal="center"/>
    </xf>
    <xf numFmtId="175" fontId="49" fillId="57" borderId="63" xfId="357" applyNumberFormat="1" applyFont="1" applyFill="1" applyBorder="1"/>
    <xf numFmtId="9" fontId="76" fillId="56" borderId="63" xfId="357" applyNumberFormat="1" applyFont="1" applyFill="1" applyBorder="1" applyAlignment="1">
      <alignment horizontal="right"/>
    </xf>
    <xf numFmtId="10" fontId="69" fillId="46" borderId="63" xfId="357" applyNumberFormat="1" applyFont="1" applyFill="1" applyBorder="1"/>
    <xf numFmtId="172" fontId="74" fillId="47" borderId="14" xfId="317" applyNumberFormat="1" applyFont="1" applyFill="1" applyBorder="1"/>
    <xf numFmtId="172" fontId="74" fillId="47" borderId="63" xfId="317" applyNumberFormat="1" applyFont="1" applyFill="1" applyBorder="1"/>
    <xf numFmtId="9" fontId="49" fillId="0" borderId="0" xfId="357" applyFont="1" applyFill="1" applyBorder="1"/>
    <xf numFmtId="0" fontId="67" fillId="56" borderId="90" xfId="349" applyFont="1" applyFill="1" applyBorder="1" applyAlignment="1">
      <alignment vertical="center" wrapText="1"/>
    </xf>
    <xf numFmtId="0" fontId="63" fillId="56" borderId="95" xfId="346" applyFill="1" applyBorder="1" applyAlignment="1" applyProtection="1">
      <alignment vertical="center" wrapText="1"/>
    </xf>
    <xf numFmtId="1" fontId="70" fillId="46" borderId="30" xfId="0" applyNumberFormat="1" applyFont="1" applyFill="1" applyBorder="1" applyAlignment="1">
      <alignment horizontal="left" wrapText="1" indent="3"/>
    </xf>
    <xf numFmtId="0" fontId="49" fillId="57" borderId="99" xfId="153" applyFont="1" applyFill="1" applyBorder="1"/>
    <xf numFmtId="170" fontId="69" fillId="46" borderId="99" xfId="0" applyNumberFormat="1" applyFont="1" applyFill="1" applyBorder="1" applyAlignment="1">
      <alignment horizontal="center" vertical="top"/>
    </xf>
    <xf numFmtId="0" fontId="0" fillId="54" borderId="74" xfId="0" applyFill="1" applyBorder="1"/>
    <xf numFmtId="0" fontId="63" fillId="0" borderId="0" xfId="346" applyBorder="1" applyAlignment="1" applyProtection="1"/>
    <xf numFmtId="0" fontId="83" fillId="54" borderId="63" xfId="0" applyFont="1" applyFill="1" applyBorder="1" applyAlignment="1">
      <alignment horizontal="right"/>
    </xf>
    <xf numFmtId="168" fontId="0" fillId="0" borderId="0" xfId="0" applyNumberFormat="1" applyFill="1" applyBorder="1"/>
    <xf numFmtId="0" fontId="122" fillId="0" borderId="0" xfId="0" applyFont="1" applyAlignment="1">
      <alignment horizontal="left" vertical="top"/>
    </xf>
    <xf numFmtId="0" fontId="82" fillId="56" borderId="84" xfId="0" applyFont="1" applyFill="1" applyBorder="1" applyAlignment="1">
      <alignment horizontal="left"/>
    </xf>
    <xf numFmtId="0" fontId="82" fillId="56" borderId="85" xfId="0" applyFont="1" applyFill="1" applyBorder="1" applyAlignment="1">
      <alignment horizontal="left"/>
    </xf>
    <xf numFmtId="0" fontId="89" fillId="56" borderId="0" xfId="0" applyFont="1" applyFill="1" applyBorder="1" applyAlignment="1">
      <alignment horizontal="left" vertical="center"/>
    </xf>
    <xf numFmtId="0" fontId="67" fillId="56" borderId="63" xfId="349" applyFont="1" applyFill="1" applyBorder="1" applyAlignment="1">
      <alignment horizontal="left" vertical="center" wrapText="1"/>
    </xf>
    <xf numFmtId="0" fontId="49" fillId="57" borderId="63" xfId="357" applyNumberFormat="1" applyFont="1" applyFill="1" applyBorder="1" applyAlignment="1">
      <alignment horizontal="left" vertical="top"/>
    </xf>
    <xf numFmtId="0" fontId="49" fillId="57" borderId="64" xfId="357" applyNumberFormat="1" applyFont="1" applyFill="1" applyBorder="1" applyAlignment="1">
      <alignment horizontal="left" vertical="top" wrapText="1"/>
    </xf>
    <xf numFmtId="0" fontId="49" fillId="57" borderId="62" xfId="357" applyNumberFormat="1" applyFont="1" applyFill="1" applyBorder="1" applyAlignment="1">
      <alignment horizontal="left" vertical="top" wrapText="1"/>
    </xf>
    <xf numFmtId="0" fontId="49" fillId="57" borderId="65" xfId="357" applyNumberFormat="1" applyFont="1" applyFill="1" applyBorder="1" applyAlignment="1">
      <alignment horizontal="left" vertical="top" wrapText="1"/>
    </xf>
    <xf numFmtId="0" fontId="67" fillId="56" borderId="64" xfId="349" applyFont="1" applyFill="1" applyBorder="1" applyAlignment="1">
      <alignment horizontal="left" vertical="center"/>
    </xf>
    <xf numFmtId="0" fontId="67" fillId="56" borderId="62" xfId="349" applyFont="1" applyFill="1" applyBorder="1" applyAlignment="1">
      <alignment horizontal="left" vertical="center"/>
    </xf>
    <xf numFmtId="0" fontId="67" fillId="56" borderId="65" xfId="349" applyFont="1" applyFill="1" applyBorder="1" applyAlignment="1">
      <alignment horizontal="left" vertical="center"/>
    </xf>
    <xf numFmtId="0" fontId="70" fillId="56" borderId="44" xfId="0" applyFont="1" applyFill="1" applyBorder="1" applyAlignment="1">
      <alignment horizontal="center" vertical="center" textRotation="90"/>
    </xf>
    <xf numFmtId="0" fontId="70" fillId="56" borderId="0" xfId="0" applyFont="1" applyFill="1" applyBorder="1" applyAlignment="1">
      <alignment horizontal="center" vertical="center" textRotation="90"/>
    </xf>
    <xf numFmtId="0" fontId="70" fillId="56" borderId="45" xfId="0" applyFont="1" applyFill="1" applyBorder="1" applyAlignment="1">
      <alignment horizontal="center" vertical="center" textRotation="90"/>
    </xf>
    <xf numFmtId="0" fontId="70" fillId="56" borderId="22" xfId="0" applyFont="1" applyFill="1" applyBorder="1" applyAlignment="1">
      <alignment horizontal="center" vertical="center" textRotation="90"/>
    </xf>
    <xf numFmtId="0" fontId="70" fillId="56" borderId="24" xfId="0" applyFont="1" applyFill="1" applyBorder="1" applyAlignment="1">
      <alignment horizontal="center" vertical="center" textRotation="90"/>
    </xf>
    <xf numFmtId="0" fontId="82" fillId="56" borderId="88" xfId="0" applyFont="1" applyFill="1" applyBorder="1" applyAlignment="1">
      <alignment horizontal="left"/>
    </xf>
    <xf numFmtId="0" fontId="82" fillId="56" borderId="67" xfId="0" applyFont="1" applyFill="1" applyBorder="1" applyAlignment="1">
      <alignment horizontal="left"/>
    </xf>
    <xf numFmtId="0" fontId="71" fillId="57" borderId="63" xfId="0" applyFont="1" applyFill="1" applyBorder="1" applyAlignment="1">
      <alignment horizontal="center" vertical="center" wrapText="1"/>
    </xf>
    <xf numFmtId="0" fontId="67" fillId="56" borderId="63" xfId="349" applyFont="1" applyFill="1" applyBorder="1" applyAlignment="1">
      <alignment horizontal="left" vertical="center"/>
    </xf>
    <xf numFmtId="0" fontId="94" fillId="0" borderId="0" xfId="0" applyFont="1" applyAlignment="1">
      <alignment horizontal="left" vertical="center"/>
    </xf>
    <xf numFmtId="0" fontId="84" fillId="56" borderId="63" xfId="0" applyFont="1" applyFill="1" applyBorder="1" applyAlignment="1">
      <alignment horizontal="center" vertical="center" textRotation="90"/>
    </xf>
    <xf numFmtId="0" fontId="93" fillId="0" borderId="0" xfId="0" applyFont="1" applyAlignment="1">
      <alignment horizontal="center" vertical="center"/>
    </xf>
    <xf numFmtId="0" fontId="67" fillId="56" borderId="44" xfId="349" applyFont="1" applyFill="1" applyBorder="1" applyAlignment="1">
      <alignment horizontal="left" vertical="center"/>
    </xf>
    <xf numFmtId="0" fontId="67" fillId="56" borderId="0" xfId="349" applyFont="1" applyFill="1" applyBorder="1" applyAlignment="1">
      <alignment horizontal="left" vertical="center"/>
    </xf>
    <xf numFmtId="0" fontId="67" fillId="56" borderId="63" xfId="349" applyFont="1" applyFill="1" applyBorder="1" applyAlignment="1">
      <alignment horizontal="center"/>
    </xf>
    <xf numFmtId="0" fontId="67" fillId="56" borderId="42" xfId="349" applyFont="1" applyFill="1" applyBorder="1" applyAlignment="1">
      <alignment horizontal="left" vertical="center" wrapText="1"/>
    </xf>
    <xf numFmtId="0" fontId="67" fillId="56" borderId="25" xfId="349" applyFont="1" applyFill="1" applyBorder="1" applyAlignment="1">
      <alignment horizontal="left" vertical="center" wrapText="1"/>
    </xf>
    <xf numFmtId="0" fontId="49" fillId="57" borderId="14" xfId="357" applyNumberFormat="1" applyFont="1" applyFill="1" applyBorder="1" applyAlignment="1">
      <alignment horizontal="left"/>
    </xf>
    <xf numFmtId="0" fontId="67" fillId="56" borderId="43" xfId="350" applyFont="1" applyFill="1" applyBorder="1" applyAlignment="1">
      <alignment horizontal="center" vertical="center" wrapText="1"/>
    </xf>
    <xf numFmtId="0" fontId="67" fillId="56" borderId="23" xfId="350" applyFont="1" applyFill="1" applyBorder="1" applyAlignment="1">
      <alignment horizontal="center" vertical="center" wrapText="1"/>
    </xf>
    <xf numFmtId="0" fontId="67" fillId="56" borderId="42" xfId="349" applyFont="1" applyFill="1" applyBorder="1" applyAlignment="1">
      <alignment horizontal="left" vertical="center"/>
    </xf>
    <xf numFmtId="0" fontId="67" fillId="56" borderId="25" xfId="349" applyFont="1" applyFill="1" applyBorder="1" applyAlignment="1">
      <alignment horizontal="left" vertical="center"/>
    </xf>
    <xf numFmtId="0" fontId="67" fillId="56" borderId="23" xfId="349" applyFont="1" applyFill="1" applyBorder="1" applyAlignment="1">
      <alignment horizontal="left" vertical="center" wrapText="1"/>
    </xf>
    <xf numFmtId="0" fontId="67" fillId="56" borderId="19" xfId="349" applyFont="1" applyFill="1" applyBorder="1" applyAlignment="1">
      <alignment horizontal="left" vertical="center" wrapText="1"/>
    </xf>
    <xf numFmtId="0" fontId="49" fillId="57" borderId="63" xfId="0" applyFont="1" applyFill="1" applyBorder="1" applyAlignment="1">
      <alignment horizontal="left" wrapText="1"/>
    </xf>
    <xf numFmtId="0" fontId="70" fillId="56" borderId="42" xfId="0" applyFont="1" applyFill="1" applyBorder="1" applyAlignment="1">
      <alignment horizontal="center" vertical="center" textRotation="90"/>
    </xf>
    <xf numFmtId="0" fontId="70" fillId="56" borderId="66" xfId="0" applyFont="1" applyFill="1" applyBorder="1" applyAlignment="1">
      <alignment horizontal="center" vertical="center" textRotation="90"/>
    </xf>
    <xf numFmtId="0" fontId="70" fillId="56" borderId="25" xfId="0" applyFont="1" applyFill="1" applyBorder="1" applyAlignment="1">
      <alignment horizontal="center" vertical="center" textRotation="90"/>
    </xf>
    <xf numFmtId="0" fontId="72" fillId="0" borderId="0" xfId="0" applyFont="1" applyBorder="1" applyAlignment="1">
      <alignment horizontal="left" wrapText="1"/>
    </xf>
    <xf numFmtId="43" fontId="74" fillId="57" borderId="74" xfId="317" applyFont="1" applyFill="1" applyBorder="1" applyAlignment="1"/>
    <xf numFmtId="0" fontId="76" fillId="56" borderId="14" xfId="350" applyFont="1" applyFill="1" applyBorder="1" applyAlignment="1">
      <alignment horizontal="center" vertical="center" wrapText="1"/>
    </xf>
    <xf numFmtId="0" fontId="67" fillId="56" borderId="14" xfId="350" applyFont="1" applyFill="1" applyBorder="1" applyAlignment="1">
      <alignment horizontal="center" vertical="center" wrapText="1"/>
    </xf>
    <xf numFmtId="43" fontId="74" fillId="47" borderId="74" xfId="317" applyFont="1" applyFill="1" applyBorder="1" applyAlignment="1"/>
    <xf numFmtId="10" fontId="74" fillId="47" borderId="74" xfId="357" applyNumberFormat="1" applyFont="1" applyFill="1" applyBorder="1" applyAlignment="1"/>
    <xf numFmtId="175" fontId="74" fillId="47" borderId="75" xfId="357" applyNumberFormat="1" applyFont="1" applyFill="1" applyBorder="1" applyAlignment="1"/>
    <xf numFmtId="175" fontId="74" fillId="47" borderId="76" xfId="357" applyNumberFormat="1" applyFont="1" applyFill="1" applyBorder="1" applyAlignment="1"/>
    <xf numFmtId="175" fontId="74" fillId="47" borderId="74" xfId="357" applyNumberFormat="1" applyFont="1" applyFill="1" applyBorder="1" applyAlignment="1"/>
    <xf numFmtId="0" fontId="67" fillId="46" borderId="42" xfId="349" applyFont="1" applyFill="1" applyBorder="1" applyAlignment="1">
      <alignment horizontal="center" vertical="center" wrapText="1"/>
    </xf>
    <xf numFmtId="0" fontId="67" fillId="46" borderId="95" xfId="349" applyFont="1" applyFill="1" applyBorder="1" applyAlignment="1">
      <alignment horizontal="center" vertical="center" wrapText="1"/>
    </xf>
    <xf numFmtId="0" fontId="67" fillId="46" borderId="14" xfId="349" applyFont="1" applyFill="1" applyBorder="1" applyAlignment="1">
      <alignment horizontal="center" vertical="center" wrapText="1"/>
    </xf>
    <xf numFmtId="0" fontId="67" fillId="46" borderId="63" xfId="0" applyFont="1" applyFill="1" applyBorder="1" applyAlignment="1">
      <alignment horizontal="center"/>
    </xf>
    <xf numFmtId="0" fontId="70" fillId="46" borderId="63" xfId="349" applyFont="1" applyFill="1" applyBorder="1" applyAlignment="1">
      <alignment horizontal="center" vertical="center"/>
    </xf>
    <xf numFmtId="0" fontId="70" fillId="46" borderId="42" xfId="0" applyFont="1" applyFill="1" applyBorder="1" applyAlignment="1">
      <alignment horizontal="center" vertical="center" textRotation="90"/>
    </xf>
    <xf numFmtId="0" fontId="70" fillId="46" borderId="66" xfId="0" applyFont="1" applyFill="1" applyBorder="1" applyAlignment="1">
      <alignment horizontal="center" vertical="center" textRotation="90"/>
    </xf>
    <xf numFmtId="0" fontId="70" fillId="46" borderId="25" xfId="0" applyFont="1" applyFill="1" applyBorder="1" applyAlignment="1">
      <alignment horizontal="center" vertical="center" textRotation="90"/>
    </xf>
    <xf numFmtId="0" fontId="70" fillId="46" borderId="63" xfId="0" applyFont="1" applyFill="1" applyBorder="1" applyAlignment="1">
      <alignment horizontal="center" vertical="center" textRotation="90"/>
    </xf>
    <xf numFmtId="0" fontId="93" fillId="0" borderId="0" xfId="0" applyFont="1" applyAlignment="1">
      <alignment horizontal="left" vertical="center"/>
    </xf>
    <xf numFmtId="0" fontId="70" fillId="46" borderId="74" xfId="0" applyFont="1" applyFill="1" applyBorder="1" applyAlignment="1">
      <alignment horizontal="center" vertical="center" textRotation="90"/>
    </xf>
    <xf numFmtId="1" fontId="70" fillId="46" borderId="64" xfId="349" applyNumberFormat="1" applyFont="1" applyFill="1" applyBorder="1" applyAlignment="1">
      <alignment horizontal="center"/>
    </xf>
    <xf numFmtId="1" fontId="70" fillId="46" borderId="65" xfId="349" applyNumberFormat="1" applyFont="1" applyFill="1" applyBorder="1" applyAlignment="1">
      <alignment horizontal="center"/>
    </xf>
    <xf numFmtId="0" fontId="95" fillId="0" borderId="96" xfId="0" applyFont="1" applyBorder="1" applyAlignment="1">
      <alignment horizontal="left"/>
    </xf>
    <xf numFmtId="0" fontId="67" fillId="46" borderId="64" xfId="0" applyFont="1" applyFill="1" applyBorder="1" applyAlignment="1">
      <alignment horizontal="center"/>
    </xf>
    <xf numFmtId="0" fontId="67" fillId="46" borderId="64" xfId="349" applyFont="1" applyFill="1" applyBorder="1" applyAlignment="1">
      <alignment horizontal="center" vertical="center" wrapText="1"/>
    </xf>
    <xf numFmtId="0" fontId="49" fillId="47" borderId="64" xfId="357" applyNumberFormat="1" applyFont="1" applyFill="1" applyBorder="1" applyAlignment="1">
      <alignment horizontal="center"/>
    </xf>
    <xf numFmtId="0" fontId="49" fillId="47" borderId="65" xfId="357" applyNumberFormat="1" applyFont="1" applyFill="1" applyBorder="1" applyAlignment="1">
      <alignment horizontal="center"/>
    </xf>
    <xf numFmtId="0" fontId="70" fillId="46" borderId="63" xfId="0" applyFont="1" applyFill="1" applyBorder="1" applyAlignment="1">
      <alignment horizontal="center" vertical="center" wrapText="1"/>
    </xf>
    <xf numFmtId="0" fontId="49" fillId="47" borderId="23" xfId="357" applyNumberFormat="1" applyFont="1" applyFill="1" applyBorder="1" applyAlignment="1">
      <alignment horizontal="center"/>
    </xf>
    <xf numFmtId="0" fontId="49" fillId="47" borderId="24" xfId="357" applyNumberFormat="1" applyFont="1" applyFill="1" applyBorder="1" applyAlignment="1">
      <alignment horizontal="center"/>
    </xf>
    <xf numFmtId="0" fontId="83" fillId="0" borderId="74" xfId="0" applyFont="1" applyBorder="1" applyAlignment="1">
      <alignment horizontal="center"/>
    </xf>
    <xf numFmtId="0" fontId="83" fillId="0" borderId="74" xfId="0" applyFont="1" applyBorder="1" applyAlignment="1">
      <alignment horizontal="center" wrapText="1"/>
    </xf>
    <xf numFmtId="0" fontId="67" fillId="62" borderId="63" xfId="353" applyFont="1" applyFill="1" applyBorder="1" applyAlignment="1">
      <alignment horizontal="center"/>
    </xf>
    <xf numFmtId="0" fontId="49" fillId="0" borderId="0" xfId="353" applyFont="1" applyAlignment="1">
      <alignment horizontal="left" vertical="center" wrapText="1"/>
    </xf>
    <xf numFmtId="0" fontId="67" fillId="56" borderId="63" xfId="353" applyFont="1" applyFill="1" applyBorder="1" applyAlignment="1">
      <alignment horizontal="center" vertical="center"/>
    </xf>
    <xf numFmtId="168" fontId="76" fillId="56" borderId="63" xfId="319" applyNumberFormat="1" applyFont="1" applyFill="1" applyBorder="1" applyAlignment="1">
      <alignment horizontal="center"/>
    </xf>
    <xf numFmtId="168" fontId="76" fillId="56" borderId="64" xfId="319" applyNumberFormat="1" applyFont="1" applyFill="1" applyBorder="1" applyAlignment="1">
      <alignment horizontal="center"/>
    </xf>
    <xf numFmtId="168" fontId="76" fillId="56" borderId="65" xfId="319" applyNumberFormat="1" applyFont="1" applyFill="1" applyBorder="1" applyAlignment="1">
      <alignment horizontal="center"/>
    </xf>
    <xf numFmtId="168" fontId="67" fillId="56" borderId="64" xfId="319" applyNumberFormat="1" applyFont="1" applyFill="1" applyBorder="1" applyAlignment="1">
      <alignment horizontal="center"/>
    </xf>
    <xf numFmtId="168" fontId="67" fillId="56" borderId="65" xfId="319" applyNumberFormat="1" applyFont="1" applyFill="1" applyBorder="1" applyAlignment="1">
      <alignment horizontal="center"/>
    </xf>
    <xf numFmtId="43" fontId="76" fillId="56" borderId="43" xfId="319" applyFont="1" applyFill="1" applyBorder="1" applyAlignment="1">
      <alignment horizontal="center" vertical="center" wrapText="1"/>
    </xf>
    <xf numFmtId="43" fontId="76" fillId="56" borderId="45" xfId="319" applyFont="1" applyFill="1" applyBorder="1" applyAlignment="1">
      <alignment horizontal="center" vertical="center" wrapText="1"/>
    </xf>
    <xf numFmtId="43" fontId="76" fillId="56" borderId="23" xfId="319" applyFont="1" applyFill="1" applyBorder="1" applyAlignment="1">
      <alignment horizontal="center" vertical="center" wrapText="1"/>
    </xf>
    <xf numFmtId="43" fontId="76" fillId="56" borderId="24" xfId="319" applyFont="1" applyFill="1" applyBorder="1" applyAlignment="1">
      <alignment horizontal="center" vertical="center" wrapText="1"/>
    </xf>
    <xf numFmtId="0" fontId="76" fillId="56" borderId="45" xfId="353" applyFont="1" applyFill="1" applyBorder="1" applyAlignment="1">
      <alignment horizontal="center" vertical="center"/>
    </xf>
    <xf numFmtId="0" fontId="76" fillId="56" borderId="24" xfId="353" applyFont="1" applyFill="1" applyBorder="1" applyAlignment="1">
      <alignment horizontal="center" vertical="center"/>
    </xf>
    <xf numFmtId="0" fontId="111" fillId="0" borderId="0" xfId="389" applyFont="1" applyAlignment="1">
      <alignment horizontal="left" vertical="center"/>
    </xf>
    <xf numFmtId="0" fontId="76" fillId="56" borderId="63" xfId="353" applyFont="1" applyFill="1" applyBorder="1" applyAlignment="1">
      <alignment horizontal="center" vertical="center"/>
    </xf>
    <xf numFmtId="43" fontId="69" fillId="56" borderId="63" xfId="319" applyFont="1" applyFill="1" applyBorder="1" applyAlignment="1">
      <alignment horizontal="center" vertical="center" wrapText="1"/>
    </xf>
    <xf numFmtId="168" fontId="69" fillId="56" borderId="63" xfId="353" applyNumberFormat="1" applyFont="1" applyFill="1" applyBorder="1" applyAlignment="1">
      <alignment horizontal="center" vertical="center" wrapText="1"/>
    </xf>
    <xf numFmtId="168" fontId="67" fillId="56" borderId="63" xfId="319" applyNumberFormat="1" applyFont="1" applyFill="1" applyBorder="1" applyAlignment="1">
      <alignment horizontal="center"/>
    </xf>
    <xf numFmtId="0" fontId="76" fillId="56" borderId="64" xfId="353" applyFont="1" applyFill="1" applyBorder="1" applyAlignment="1">
      <alignment horizontal="center"/>
    </xf>
    <xf numFmtId="0" fontId="76" fillId="56" borderId="65" xfId="353" applyFont="1" applyFill="1" applyBorder="1" applyAlignment="1">
      <alignment horizontal="center"/>
    </xf>
    <xf numFmtId="0" fontId="72" fillId="0" borderId="42" xfId="0" applyFont="1" applyBorder="1" applyAlignment="1">
      <alignment horizontal="center" vertical="center" textRotation="90" wrapText="1"/>
    </xf>
    <xf numFmtId="0" fontId="72" fillId="0" borderId="66" xfId="0" applyFont="1" applyBorder="1" applyAlignment="1">
      <alignment horizontal="center" vertical="center" textRotation="90" wrapText="1"/>
    </xf>
    <xf numFmtId="0" fontId="72" fillId="0" borderId="25" xfId="0" applyFont="1" applyBorder="1" applyAlignment="1">
      <alignment horizontal="center" vertical="center" textRotation="90" wrapText="1"/>
    </xf>
    <xf numFmtId="0" fontId="0" fillId="50" borderId="42" xfId="0" applyFill="1" applyBorder="1" applyAlignment="1">
      <alignment horizontal="center"/>
    </xf>
    <xf numFmtId="0" fontId="0" fillId="50" borderId="20" xfId="0" applyFill="1" applyBorder="1" applyAlignment="1">
      <alignment horizontal="center"/>
    </xf>
    <xf numFmtId="0" fontId="0" fillId="50" borderId="25" xfId="0" applyFill="1" applyBorder="1" applyAlignment="1">
      <alignment horizontal="center"/>
    </xf>
    <xf numFmtId="0" fontId="0" fillId="50" borderId="42" xfId="0" applyFill="1" applyBorder="1" applyAlignment="1">
      <alignment horizontal="center" wrapText="1"/>
    </xf>
    <xf numFmtId="0" fontId="0" fillId="50" borderId="20" xfId="0" applyFill="1" applyBorder="1" applyAlignment="1">
      <alignment horizontal="center" wrapText="1"/>
    </xf>
    <xf numFmtId="0" fontId="0" fillId="50" borderId="25" xfId="0" applyFill="1" applyBorder="1" applyAlignment="1">
      <alignment horizontal="center" wrapText="1"/>
    </xf>
    <xf numFmtId="0" fontId="0" fillId="50" borderId="21" xfId="0" applyFill="1" applyBorder="1" applyAlignment="1">
      <alignment horizontal="center" wrapText="1"/>
    </xf>
    <xf numFmtId="0" fontId="0" fillId="50" borderId="23" xfId="0" applyFill="1" applyBorder="1" applyAlignment="1">
      <alignment horizontal="center" wrapText="1"/>
    </xf>
    <xf numFmtId="0" fontId="85" fillId="50" borderId="13" xfId="0" applyFont="1" applyFill="1" applyBorder="1" applyAlignment="1">
      <alignment horizontal="center" vertical="top" wrapText="1"/>
    </xf>
    <xf numFmtId="0" fontId="85" fillId="50" borderId="16" xfId="0" applyFont="1" applyFill="1" applyBorder="1" applyAlignment="1">
      <alignment horizontal="center" vertical="top" wrapText="1"/>
    </xf>
    <xf numFmtId="0" fontId="0" fillId="50" borderId="36" xfId="0" applyFill="1" applyBorder="1" applyAlignment="1">
      <alignment horizontal="center"/>
    </xf>
    <xf numFmtId="0" fontId="0" fillId="50" borderId="37" xfId="0" applyFill="1" applyBorder="1" applyAlignment="1">
      <alignment horizontal="center"/>
    </xf>
    <xf numFmtId="0" fontId="0" fillId="50" borderId="38" xfId="0" applyFill="1" applyBorder="1" applyAlignment="1">
      <alignment horizontal="center"/>
    </xf>
    <xf numFmtId="0" fontId="85" fillId="50" borderId="48" xfId="0" applyFont="1" applyFill="1" applyBorder="1" applyAlignment="1">
      <alignment horizontal="center" vertical="top" wrapText="1"/>
    </xf>
    <xf numFmtId="0" fontId="85" fillId="50" borderId="54" xfId="0" applyFont="1" applyFill="1" applyBorder="1" applyAlignment="1">
      <alignment horizontal="center" vertical="top" wrapText="1"/>
    </xf>
    <xf numFmtId="0" fontId="0" fillId="50" borderId="43" xfId="0" applyFill="1" applyBorder="1" applyAlignment="1">
      <alignment horizontal="center"/>
    </xf>
    <xf numFmtId="0" fontId="0" fillId="50" borderId="44" xfId="0" applyFill="1" applyBorder="1" applyAlignment="1">
      <alignment horizontal="center"/>
    </xf>
    <xf numFmtId="0" fontId="0" fillId="50" borderId="45" xfId="0" applyFill="1" applyBorder="1" applyAlignment="1">
      <alignment horizontal="center"/>
    </xf>
    <xf numFmtId="0" fontId="0" fillId="50" borderId="23" xfId="0" applyFill="1" applyBorder="1" applyAlignment="1">
      <alignment horizontal="center"/>
    </xf>
    <xf numFmtId="0" fontId="0" fillId="50" borderId="19" xfId="0" applyFill="1" applyBorder="1" applyAlignment="1">
      <alignment horizontal="center"/>
    </xf>
    <xf numFmtId="0" fontId="0" fillId="50" borderId="24" xfId="0" applyFill="1" applyBorder="1" applyAlignment="1">
      <alignment horizontal="center"/>
    </xf>
    <xf numFmtId="0" fontId="0" fillId="47" borderId="32" xfId="0" applyFill="1" applyBorder="1" applyAlignment="1">
      <alignment horizontal="center"/>
    </xf>
    <xf numFmtId="0" fontId="0" fillId="47" borderId="17" xfId="0" applyFill="1" applyBorder="1" applyAlignment="1">
      <alignment horizontal="center"/>
    </xf>
    <xf numFmtId="0" fontId="0" fillId="47" borderId="33" xfId="0" applyFill="1" applyBorder="1" applyAlignment="1">
      <alignment horizontal="center"/>
    </xf>
    <xf numFmtId="0" fontId="97" fillId="0" borderId="0" xfId="0" applyFont="1" applyAlignment="1">
      <alignment horizontal="center" vertical="center" textRotation="90"/>
    </xf>
    <xf numFmtId="0" fontId="72" fillId="0" borderId="19" xfId="0" applyFont="1" applyBorder="1" applyAlignment="1">
      <alignment horizontal="left" wrapText="1"/>
    </xf>
    <xf numFmtId="0" fontId="72" fillId="0" borderId="91" xfId="0" applyFont="1" applyBorder="1" applyAlignment="1">
      <alignment horizontal="center"/>
    </xf>
    <xf numFmtId="0" fontId="72" fillId="0" borderId="5" xfId="0" applyFont="1" applyBorder="1" applyAlignment="1">
      <alignment horizontal="center"/>
    </xf>
    <xf numFmtId="0" fontId="72" fillId="0" borderId="12" xfId="0" applyFont="1" applyBorder="1" applyAlignment="1">
      <alignment horizontal="center" wrapText="1"/>
    </xf>
    <xf numFmtId="0" fontId="72" fillId="0" borderId="0" xfId="0" applyFont="1" applyAlignment="1">
      <alignment horizontal="left" wrapText="1"/>
    </xf>
    <xf numFmtId="0" fontId="72" fillId="0" borderId="0" xfId="0" applyFont="1" applyAlignment="1">
      <alignment horizontal="left" vertical="top" wrapText="1"/>
    </xf>
    <xf numFmtId="0" fontId="70" fillId="0" borderId="0" xfId="0" applyFont="1" applyFill="1" applyBorder="1" applyAlignment="1">
      <alignment horizontal="center" vertical="center" textRotation="90"/>
    </xf>
    <xf numFmtId="0" fontId="82" fillId="56" borderId="0" xfId="0" applyFont="1" applyFill="1" applyAlignment="1">
      <alignment horizontal="center" vertical="center"/>
    </xf>
    <xf numFmtId="0" fontId="121" fillId="0" borderId="0" xfId="0" applyFont="1" applyAlignment="1">
      <alignment horizontal="left" vertical="center" wrapText="1"/>
    </xf>
    <xf numFmtId="0" fontId="44" fillId="35" borderId="70" xfId="0" applyNumberFormat="1" applyFont="1" applyFill="1" applyBorder="1" applyAlignment="1">
      <alignment horizontal="center"/>
    </xf>
    <xf numFmtId="0" fontId="48" fillId="35" borderId="71" xfId="0" applyNumberFormat="1" applyFont="1" applyFill="1" applyBorder="1" applyAlignment="1">
      <alignment horizontal="center" vertical="center" wrapText="1"/>
    </xf>
    <xf numFmtId="0" fontId="48" fillId="35" borderId="18" xfId="0" applyNumberFormat="1" applyFont="1" applyFill="1" applyBorder="1" applyAlignment="1">
      <alignment horizontal="center" vertical="center" wrapText="1"/>
    </xf>
    <xf numFmtId="0" fontId="54" fillId="35" borderId="71" xfId="0" applyNumberFormat="1" applyFont="1" applyFill="1" applyBorder="1" applyAlignment="1">
      <alignment horizontal="center" vertical="center" wrapText="1"/>
    </xf>
    <xf numFmtId="0" fontId="54" fillId="35" borderId="18" xfId="0" applyNumberFormat="1" applyFont="1" applyFill="1" applyBorder="1" applyAlignment="1">
      <alignment horizontal="center" vertical="center" wrapText="1"/>
    </xf>
    <xf numFmtId="3" fontId="54" fillId="35" borderId="70" xfId="0" applyNumberFormat="1" applyFont="1" applyFill="1" applyBorder="1" applyAlignment="1">
      <alignment horizontal="center" vertical="center" wrapText="1"/>
    </xf>
    <xf numFmtId="3" fontId="54" fillId="35" borderId="73" xfId="0" applyNumberFormat="1" applyFont="1" applyFill="1" applyBorder="1" applyAlignment="1">
      <alignment horizontal="center" vertical="center" wrapText="1"/>
    </xf>
    <xf numFmtId="3" fontId="54" fillId="35" borderId="72" xfId="0" applyNumberFormat="1" applyFont="1" applyFill="1" applyBorder="1" applyAlignment="1">
      <alignment horizontal="center" vertical="center" wrapText="1"/>
    </xf>
    <xf numFmtId="0" fontId="78" fillId="0" borderId="0" xfId="0" applyFont="1" applyFill="1" applyBorder="1" applyAlignment="1">
      <alignment horizontal="center"/>
    </xf>
    <xf numFmtId="0" fontId="67" fillId="56" borderId="90" xfId="349" applyFont="1" applyFill="1" applyBorder="1" applyAlignment="1">
      <alignment vertical="center"/>
    </xf>
    <xf numFmtId="0" fontId="67" fillId="56" borderId="95" xfId="349" applyFont="1" applyFill="1" applyBorder="1" applyAlignment="1">
      <alignment vertical="center"/>
    </xf>
  </cellXfs>
  <cellStyles count="398">
    <cellStyle name="=C:\WINNT\SYSTEM32\COMMAND.COM" xfId="1"/>
    <cellStyle name="1" xfId="2"/>
    <cellStyle name="1 2" xfId="3"/>
    <cellStyle name="1 2 2" xfId="4"/>
    <cellStyle name="1 3" xfId="5"/>
    <cellStyle name="1 3 2" xfId="6"/>
    <cellStyle name="1 4" xfId="7"/>
    <cellStyle name="1 4 2" xfId="8"/>
    <cellStyle name="1_Blades graphs Oct 2007" xfId="9"/>
    <cellStyle name="1_Blades graphs Oct 2007 2" xfId="10"/>
    <cellStyle name="1_Economy &amp; Output_ws_v1" xfId="11"/>
    <cellStyle name="1_Economy &amp; Output_ws_v1 2" xfId="12"/>
    <cellStyle name="1_Economy &amp; Output_ws_v2" xfId="13"/>
    <cellStyle name="1_Economy &amp; Output_ws_v2 2" xfId="14"/>
    <cellStyle name="1_m.Economy &amp; Output" xfId="15"/>
    <cellStyle name="1_m.Economy &amp; Output 2" xfId="16"/>
    <cellStyle name="1_m.Economy &amp; Output_ws_v1" xfId="17"/>
    <cellStyle name="1_m.Economy &amp; Output_ws_v1 2" xfId="18"/>
    <cellStyle name="1_RT2.1" xfId="19"/>
    <cellStyle name="1_RT2.1 2" xfId="20"/>
    <cellStyle name="20 % - Accent1" xfId="21"/>
    <cellStyle name="20 % - Accent1 10" xfId="22"/>
    <cellStyle name="20 % - Accent1 11" xfId="23"/>
    <cellStyle name="20 % - Accent1 2" xfId="24"/>
    <cellStyle name="20 % - Accent1 3" xfId="25"/>
    <cellStyle name="20 % - Accent1 4" xfId="26"/>
    <cellStyle name="20 % - Accent1 5" xfId="27"/>
    <cellStyle name="20 % - Accent1 6" xfId="28"/>
    <cellStyle name="20 % - Accent1 7" xfId="29"/>
    <cellStyle name="20 % - Accent1 8" xfId="30"/>
    <cellStyle name="20 % - Accent1 9" xfId="31"/>
    <cellStyle name="20 % - Accent2" xfId="32"/>
    <cellStyle name="20 % - Accent2 10" xfId="33"/>
    <cellStyle name="20 % - Accent2 11" xfId="34"/>
    <cellStyle name="20 % - Accent2 2" xfId="35"/>
    <cellStyle name="20 % - Accent2 3" xfId="36"/>
    <cellStyle name="20 % - Accent2 4" xfId="37"/>
    <cellStyle name="20 % - Accent2 5" xfId="38"/>
    <cellStyle name="20 % - Accent2 6" xfId="39"/>
    <cellStyle name="20 % - Accent2 7" xfId="40"/>
    <cellStyle name="20 % - Accent2 8" xfId="41"/>
    <cellStyle name="20 % - Accent2 9" xfId="42"/>
    <cellStyle name="20 % - Accent3" xfId="43"/>
    <cellStyle name="20 % - Accent3 10" xfId="44"/>
    <cellStyle name="20 % - Accent3 11" xfId="45"/>
    <cellStyle name="20 % - Accent3 2" xfId="46"/>
    <cellStyle name="20 % - Accent3 3" xfId="47"/>
    <cellStyle name="20 % - Accent3 4" xfId="48"/>
    <cellStyle name="20 % - Accent3 5" xfId="49"/>
    <cellStyle name="20 % - Accent3 6" xfId="50"/>
    <cellStyle name="20 % - Accent3 7" xfId="51"/>
    <cellStyle name="20 % - Accent3 8" xfId="52"/>
    <cellStyle name="20 % - Accent3 9" xfId="53"/>
    <cellStyle name="20 % - Accent4" xfId="54"/>
    <cellStyle name="20 % - Accent4 10" xfId="55"/>
    <cellStyle name="20 % - Accent4 11" xfId="56"/>
    <cellStyle name="20 % - Accent4 2" xfId="57"/>
    <cellStyle name="20 % - Accent4 3" xfId="58"/>
    <cellStyle name="20 % - Accent4 4" xfId="59"/>
    <cellStyle name="20 % - Accent4 5" xfId="60"/>
    <cellStyle name="20 % - Accent4 6" xfId="61"/>
    <cellStyle name="20 % - Accent4 7" xfId="62"/>
    <cellStyle name="20 % - Accent4 8" xfId="63"/>
    <cellStyle name="20 % - Accent4 9" xfId="64"/>
    <cellStyle name="20 % - Accent5" xfId="65"/>
    <cellStyle name="20 % - Accent5 10" xfId="66"/>
    <cellStyle name="20 % - Accent5 11" xfId="67"/>
    <cellStyle name="20 % - Accent5 2" xfId="68"/>
    <cellStyle name="20 % - Accent5 3" xfId="69"/>
    <cellStyle name="20 % - Accent5 4" xfId="70"/>
    <cellStyle name="20 % - Accent5 5" xfId="71"/>
    <cellStyle name="20 % - Accent5 6" xfId="72"/>
    <cellStyle name="20 % - Accent5 7" xfId="73"/>
    <cellStyle name="20 % - Accent5 8" xfId="74"/>
    <cellStyle name="20 % - Accent5 9" xfId="75"/>
    <cellStyle name="20 % - Accent6" xfId="76"/>
    <cellStyle name="20 % - Accent6 10" xfId="77"/>
    <cellStyle name="20 % - Accent6 11" xfId="78"/>
    <cellStyle name="20 % - Accent6 2" xfId="79"/>
    <cellStyle name="20 % - Accent6 3" xfId="80"/>
    <cellStyle name="20 % - Accent6 4" xfId="81"/>
    <cellStyle name="20 % - Accent6 5" xfId="82"/>
    <cellStyle name="20 % - Accent6 6" xfId="83"/>
    <cellStyle name="20 % - Accent6 7" xfId="84"/>
    <cellStyle name="20 % - Accent6 8" xfId="85"/>
    <cellStyle name="20 % - Accent6 9" xfId="86"/>
    <cellStyle name="40 % - Accent1" xfId="87"/>
    <cellStyle name="40 % - Accent1 10" xfId="88"/>
    <cellStyle name="40 % - Accent1 11" xfId="89"/>
    <cellStyle name="40 % - Accent1 2" xfId="90"/>
    <cellStyle name="40 % - Accent1 3" xfId="91"/>
    <cellStyle name="40 % - Accent1 4" xfId="92"/>
    <cellStyle name="40 % - Accent1 5" xfId="93"/>
    <cellStyle name="40 % - Accent1 6" xfId="94"/>
    <cellStyle name="40 % - Accent1 7" xfId="95"/>
    <cellStyle name="40 % - Accent1 8" xfId="96"/>
    <cellStyle name="40 % - Accent1 9" xfId="97"/>
    <cellStyle name="40 % - Accent2" xfId="98"/>
    <cellStyle name="40 % - Accent2 10" xfId="99"/>
    <cellStyle name="40 % - Accent2 11" xfId="100"/>
    <cellStyle name="40 % - Accent2 2" xfId="101"/>
    <cellStyle name="40 % - Accent2 3" xfId="102"/>
    <cellStyle name="40 % - Accent2 4" xfId="103"/>
    <cellStyle name="40 % - Accent2 5" xfId="104"/>
    <cellStyle name="40 % - Accent2 6" xfId="105"/>
    <cellStyle name="40 % - Accent2 7" xfId="106"/>
    <cellStyle name="40 % - Accent2 8" xfId="107"/>
    <cellStyle name="40 % - Accent2 9" xfId="108"/>
    <cellStyle name="40 % - Accent3" xfId="109"/>
    <cellStyle name="40 % - Accent3 10" xfId="110"/>
    <cellStyle name="40 % - Accent3 11" xfId="111"/>
    <cellStyle name="40 % - Accent3 2" xfId="112"/>
    <cellStyle name="40 % - Accent3 3" xfId="113"/>
    <cellStyle name="40 % - Accent3 4" xfId="114"/>
    <cellStyle name="40 % - Accent3 5" xfId="115"/>
    <cellStyle name="40 % - Accent3 6" xfId="116"/>
    <cellStyle name="40 % - Accent3 7" xfId="117"/>
    <cellStyle name="40 % - Accent3 8" xfId="118"/>
    <cellStyle name="40 % - Accent3 9" xfId="119"/>
    <cellStyle name="40 % - Accent4" xfId="120"/>
    <cellStyle name="40 % - Accent4 10" xfId="121"/>
    <cellStyle name="40 % - Accent4 11" xfId="122"/>
    <cellStyle name="40 % - Accent4 2" xfId="123"/>
    <cellStyle name="40 % - Accent4 3" xfId="124"/>
    <cellStyle name="40 % - Accent4 4" xfId="125"/>
    <cellStyle name="40 % - Accent4 5" xfId="126"/>
    <cellStyle name="40 % - Accent4 6" xfId="127"/>
    <cellStyle name="40 % - Accent4 7" xfId="128"/>
    <cellStyle name="40 % - Accent4 8" xfId="129"/>
    <cellStyle name="40 % - Accent4 9" xfId="130"/>
    <cellStyle name="40 % - Accent5" xfId="131"/>
    <cellStyle name="40 % - Accent5 10" xfId="132"/>
    <cellStyle name="40 % - Accent5 11" xfId="133"/>
    <cellStyle name="40 % - Accent5 2" xfId="134"/>
    <cellStyle name="40 % - Accent5 3" xfId="135"/>
    <cellStyle name="40 % - Accent5 4" xfId="136"/>
    <cellStyle name="40 % - Accent5 5" xfId="137"/>
    <cellStyle name="40 % - Accent5 6" xfId="138"/>
    <cellStyle name="40 % - Accent5 7" xfId="139"/>
    <cellStyle name="40 % - Accent5 8" xfId="140"/>
    <cellStyle name="40 % - Accent5 9" xfId="141"/>
    <cellStyle name="40 % - Accent6" xfId="142"/>
    <cellStyle name="40 % - Accent6 10" xfId="143"/>
    <cellStyle name="40 % - Accent6 11" xfId="144"/>
    <cellStyle name="40 % - Accent6 2" xfId="145"/>
    <cellStyle name="40 % - Accent6 3" xfId="146"/>
    <cellStyle name="40 % - Accent6 4" xfId="147"/>
    <cellStyle name="40 % - Accent6 5" xfId="148"/>
    <cellStyle name="40 % - Accent6 6" xfId="149"/>
    <cellStyle name="40 % - Accent6 7" xfId="150"/>
    <cellStyle name="40 % - Accent6 8" xfId="151"/>
    <cellStyle name="40 % - Accent6 9" xfId="152"/>
    <cellStyle name="40% - Accent5" xfId="153" builtinId="47"/>
    <cellStyle name="60 % - Accent1" xfId="154"/>
    <cellStyle name="60 % - Accent2" xfId="155"/>
    <cellStyle name="60 % - Accent3" xfId="156"/>
    <cellStyle name="60 % - Accent4" xfId="157"/>
    <cellStyle name="60 % - Accent5" xfId="158"/>
    <cellStyle name="60 % - Accent6" xfId="159"/>
    <cellStyle name="Accent1 - 20 %" xfId="160"/>
    <cellStyle name="Accent1 - 20 % 10" xfId="161"/>
    <cellStyle name="Accent1 - 20 % 11" xfId="162"/>
    <cellStyle name="Accent1 - 20 % 2" xfId="163"/>
    <cellStyle name="Accent1 - 20 % 3" xfId="164"/>
    <cellStyle name="Accent1 - 20 % 4" xfId="165"/>
    <cellStyle name="Accent1 - 20 % 5" xfId="166"/>
    <cellStyle name="Accent1 - 20 % 6" xfId="167"/>
    <cellStyle name="Accent1 - 20 % 7" xfId="168"/>
    <cellStyle name="Accent1 - 20 % 8" xfId="169"/>
    <cellStyle name="Accent1 - 20 % 9" xfId="170"/>
    <cellStyle name="Accent1 - 40 %" xfId="171"/>
    <cellStyle name="Accent1 - 40 % 10" xfId="172"/>
    <cellStyle name="Accent1 - 40 % 11" xfId="173"/>
    <cellStyle name="Accent1 - 40 % 2" xfId="174"/>
    <cellStyle name="Accent1 - 40 % 3" xfId="175"/>
    <cellStyle name="Accent1 - 40 % 4" xfId="176"/>
    <cellStyle name="Accent1 - 40 % 5" xfId="177"/>
    <cellStyle name="Accent1 - 40 % 6" xfId="178"/>
    <cellStyle name="Accent1 - 40 % 7" xfId="179"/>
    <cellStyle name="Accent1 - 40 % 8" xfId="180"/>
    <cellStyle name="Accent1 - 40 % 9" xfId="181"/>
    <cellStyle name="Accent1 - 60 %" xfId="182"/>
    <cellStyle name="Accent1 2" xfId="183"/>
    <cellStyle name="Accent1 3" xfId="184"/>
    <cellStyle name="Accent2 - 20 %" xfId="185"/>
    <cellStyle name="Accent2 - 20 % 10" xfId="186"/>
    <cellStyle name="Accent2 - 20 % 11" xfId="187"/>
    <cellStyle name="Accent2 - 20 % 2" xfId="188"/>
    <cellStyle name="Accent2 - 20 % 3" xfId="189"/>
    <cellStyle name="Accent2 - 20 % 4" xfId="190"/>
    <cellStyle name="Accent2 - 20 % 5" xfId="191"/>
    <cellStyle name="Accent2 - 20 % 6" xfId="192"/>
    <cellStyle name="Accent2 - 20 % 7" xfId="193"/>
    <cellStyle name="Accent2 - 20 % 8" xfId="194"/>
    <cellStyle name="Accent2 - 20 % 9" xfId="195"/>
    <cellStyle name="Accent2 - 40 %" xfId="196"/>
    <cellStyle name="Accent2 - 40 % 10" xfId="197"/>
    <cellStyle name="Accent2 - 40 % 11" xfId="198"/>
    <cellStyle name="Accent2 - 40 % 2" xfId="199"/>
    <cellStyle name="Accent2 - 40 % 3" xfId="200"/>
    <cellStyle name="Accent2 - 40 % 4" xfId="201"/>
    <cellStyle name="Accent2 - 40 % 5" xfId="202"/>
    <cellStyle name="Accent2 - 40 % 6" xfId="203"/>
    <cellStyle name="Accent2 - 40 % 7" xfId="204"/>
    <cellStyle name="Accent2 - 40 % 8" xfId="205"/>
    <cellStyle name="Accent2 - 40 % 9" xfId="206"/>
    <cellStyle name="Accent2 - 60 %" xfId="207"/>
    <cellStyle name="Accent2 2" xfId="208"/>
    <cellStyle name="Accent2 3" xfId="209"/>
    <cellStyle name="Accent3 - 20 %" xfId="210"/>
    <cellStyle name="Accent3 - 20 % 10" xfId="211"/>
    <cellStyle name="Accent3 - 20 % 11" xfId="212"/>
    <cellStyle name="Accent3 - 20 % 2" xfId="213"/>
    <cellStyle name="Accent3 - 20 % 3" xfId="214"/>
    <cellStyle name="Accent3 - 20 % 4" xfId="215"/>
    <cellStyle name="Accent3 - 20 % 5" xfId="216"/>
    <cellStyle name="Accent3 - 20 % 6" xfId="217"/>
    <cellStyle name="Accent3 - 20 % 7" xfId="218"/>
    <cellStyle name="Accent3 - 20 % 8" xfId="219"/>
    <cellStyle name="Accent3 - 20 % 9" xfId="220"/>
    <cellStyle name="Accent3 - 40 %" xfId="221"/>
    <cellStyle name="Accent3 - 40 % 10" xfId="222"/>
    <cellStyle name="Accent3 - 40 % 11" xfId="223"/>
    <cellStyle name="Accent3 - 40 % 2" xfId="224"/>
    <cellStyle name="Accent3 - 40 % 3" xfId="225"/>
    <cellStyle name="Accent3 - 40 % 4" xfId="226"/>
    <cellStyle name="Accent3 - 40 % 5" xfId="227"/>
    <cellStyle name="Accent3 - 40 % 6" xfId="228"/>
    <cellStyle name="Accent3 - 40 % 7" xfId="229"/>
    <cellStyle name="Accent3 - 40 % 8" xfId="230"/>
    <cellStyle name="Accent3 - 40 % 9" xfId="231"/>
    <cellStyle name="Accent3 - 60 %" xfId="232"/>
    <cellStyle name="Accent3 2" xfId="233"/>
    <cellStyle name="Accent3 3" xfId="234"/>
    <cellStyle name="Accent4" xfId="391" builtinId="41"/>
    <cellStyle name="Accent4 - 20 %" xfId="235"/>
    <cellStyle name="Accent4 - 20 % 10" xfId="236"/>
    <cellStyle name="Accent4 - 20 % 11" xfId="237"/>
    <cellStyle name="Accent4 - 20 % 2" xfId="238"/>
    <cellStyle name="Accent4 - 20 % 3" xfId="239"/>
    <cellStyle name="Accent4 - 20 % 4" xfId="240"/>
    <cellStyle name="Accent4 - 20 % 5" xfId="241"/>
    <cellStyle name="Accent4 - 20 % 6" xfId="242"/>
    <cellStyle name="Accent4 - 20 % 7" xfId="243"/>
    <cellStyle name="Accent4 - 20 % 8" xfId="244"/>
    <cellStyle name="Accent4 - 20 % 9" xfId="245"/>
    <cellStyle name="Accent4 - 40 %" xfId="246"/>
    <cellStyle name="Accent4 - 40 % 10" xfId="247"/>
    <cellStyle name="Accent4 - 40 % 11" xfId="248"/>
    <cellStyle name="Accent4 - 40 % 2" xfId="249"/>
    <cellStyle name="Accent4 - 40 % 3" xfId="250"/>
    <cellStyle name="Accent4 - 40 % 4" xfId="251"/>
    <cellStyle name="Accent4 - 40 % 5" xfId="252"/>
    <cellStyle name="Accent4 - 40 % 6" xfId="253"/>
    <cellStyle name="Accent4 - 40 % 7" xfId="254"/>
    <cellStyle name="Accent4 - 40 % 8" xfId="255"/>
    <cellStyle name="Accent4 - 40 % 9" xfId="256"/>
    <cellStyle name="Accent4 - 60 %" xfId="257"/>
    <cellStyle name="Accent4 2" xfId="258"/>
    <cellStyle name="Accent4 3" xfId="259"/>
    <cellStyle name="Accent5 - 20 %" xfId="260"/>
    <cellStyle name="Accent5 - 20 % 10" xfId="261"/>
    <cellStyle name="Accent5 - 20 % 11" xfId="262"/>
    <cellStyle name="Accent5 - 20 % 2" xfId="263"/>
    <cellStyle name="Accent5 - 20 % 3" xfId="264"/>
    <cellStyle name="Accent5 - 20 % 4" xfId="265"/>
    <cellStyle name="Accent5 - 20 % 5" xfId="266"/>
    <cellStyle name="Accent5 - 20 % 6" xfId="267"/>
    <cellStyle name="Accent5 - 20 % 7" xfId="268"/>
    <cellStyle name="Accent5 - 20 % 8" xfId="269"/>
    <cellStyle name="Accent5 - 20 % 9" xfId="270"/>
    <cellStyle name="Accent5 - 40 %" xfId="271"/>
    <cellStyle name="Accent5 - 40 % 10" xfId="272"/>
    <cellStyle name="Accent5 - 40 % 11" xfId="273"/>
    <cellStyle name="Accent5 - 40 % 2" xfId="274"/>
    <cellStyle name="Accent5 - 40 % 3" xfId="275"/>
    <cellStyle name="Accent5 - 40 % 4" xfId="276"/>
    <cellStyle name="Accent5 - 40 % 5" xfId="277"/>
    <cellStyle name="Accent5 - 40 % 6" xfId="278"/>
    <cellStyle name="Accent5 - 40 % 7" xfId="279"/>
    <cellStyle name="Accent5 - 40 % 8" xfId="280"/>
    <cellStyle name="Accent5 - 40 % 9" xfId="281"/>
    <cellStyle name="Accent5 - 60 %" xfId="282"/>
    <cellStyle name="Accent5 2" xfId="283"/>
    <cellStyle name="Accent5 3" xfId="284"/>
    <cellStyle name="Accent6 - 20 %" xfId="285"/>
    <cellStyle name="Accent6 - 20 % 10" xfId="286"/>
    <cellStyle name="Accent6 - 20 % 11" xfId="287"/>
    <cellStyle name="Accent6 - 20 % 2" xfId="288"/>
    <cellStyle name="Accent6 - 20 % 3" xfId="289"/>
    <cellStyle name="Accent6 - 20 % 4" xfId="290"/>
    <cellStyle name="Accent6 - 20 % 5" xfId="291"/>
    <cellStyle name="Accent6 - 20 % 6" xfId="292"/>
    <cellStyle name="Accent6 - 20 % 7" xfId="293"/>
    <cellStyle name="Accent6 - 20 % 8" xfId="294"/>
    <cellStyle name="Accent6 - 20 % 9" xfId="295"/>
    <cellStyle name="Accent6 - 40 %" xfId="296"/>
    <cellStyle name="Accent6 - 40 % 10" xfId="297"/>
    <cellStyle name="Accent6 - 40 % 11" xfId="298"/>
    <cellStyle name="Accent6 - 40 % 2" xfId="299"/>
    <cellStyle name="Accent6 - 40 % 3" xfId="300"/>
    <cellStyle name="Accent6 - 40 % 4" xfId="301"/>
    <cellStyle name="Accent6 - 40 % 5" xfId="302"/>
    <cellStyle name="Accent6 - 40 % 6" xfId="303"/>
    <cellStyle name="Accent6 - 40 % 7" xfId="304"/>
    <cellStyle name="Accent6 - 40 % 8" xfId="305"/>
    <cellStyle name="Accent6 - 40 % 9" xfId="306"/>
    <cellStyle name="Accent6 - 60 %" xfId="307"/>
    <cellStyle name="Accent6 2" xfId="308"/>
    <cellStyle name="Accent6 3" xfId="309"/>
    <cellStyle name="Avertissement" xfId="310"/>
    <cellStyle name="Calcul" xfId="311"/>
    <cellStyle name="Calcul 2" xfId="312"/>
    <cellStyle name="Calcul 3" xfId="313"/>
    <cellStyle name="Calcul 4" xfId="314"/>
    <cellStyle name="Calcul 5" xfId="315"/>
    <cellStyle name="Cellule liée" xfId="316"/>
    <cellStyle name="Comma" xfId="317" builtinId="3"/>
    <cellStyle name="Comma 2" xfId="318"/>
    <cellStyle name="Comma 2 2" xfId="395"/>
    <cellStyle name="Comma 2 3" xfId="396"/>
    <cellStyle name="Comma 3" xfId="319"/>
    <cellStyle name="Comma 4" xfId="320"/>
    <cellStyle name="Comma 5" xfId="388"/>
    <cellStyle name="Comma 6" xfId="393"/>
    <cellStyle name="Commentaire" xfId="321"/>
    <cellStyle name="Commentaire 2" xfId="322"/>
    <cellStyle name="Commentaire 2 2" xfId="323"/>
    <cellStyle name="Commentaire 2 3" xfId="324"/>
    <cellStyle name="Commentaire 2 4" xfId="325"/>
    <cellStyle name="Commentaire 2 5" xfId="326"/>
    <cellStyle name="Commentaire 3" xfId="327"/>
    <cellStyle name="Commentaire 4" xfId="328"/>
    <cellStyle name="Commentaire 5" xfId="329"/>
    <cellStyle name="Commentaire 6" xfId="330"/>
    <cellStyle name="Currency 2" xfId="331"/>
    <cellStyle name="Density" xfId="332"/>
    <cellStyle name="EigenValue" xfId="333"/>
    <cellStyle name="Emphase 1" xfId="334"/>
    <cellStyle name="Emphase 2" xfId="335"/>
    <cellStyle name="Emphase 3" xfId="336"/>
    <cellStyle name="Entrée" xfId="337"/>
    <cellStyle name="Entrée 2" xfId="338"/>
    <cellStyle name="Entrée 3" xfId="339"/>
    <cellStyle name="Entrée 4" xfId="340"/>
    <cellStyle name="Entrée 5" xfId="341"/>
    <cellStyle name="Heading 1 2" xfId="342"/>
    <cellStyle name="Heading 1 3" xfId="343"/>
    <cellStyle name="Heading 2 2" xfId="344"/>
    <cellStyle name="Heading 2 3" xfId="345"/>
    <cellStyle name="Heading 4" xfId="390" builtinId="19"/>
    <cellStyle name="Hyperlink" xfId="346" builtinId="8"/>
    <cellStyle name="Hyperlink 2" xfId="397"/>
    <cellStyle name="Input 1" xfId="347"/>
    <cellStyle name="Insatisfaisant" xfId="348"/>
    <cellStyle name="Labels" xfId="387"/>
    <cellStyle name="Neutral" xfId="349" builtinId="28"/>
    <cellStyle name="Neutral 1" xfId="350"/>
    <cellStyle name="Neutre" xfId="351"/>
    <cellStyle name="Normal" xfId="0" builtinId="0"/>
    <cellStyle name="Normal 2" xfId="352"/>
    <cellStyle name="Normal 3" xfId="353"/>
    <cellStyle name="Normal 4" xfId="354"/>
    <cellStyle name="Normal 5" xfId="355"/>
    <cellStyle name="Occupancy" xfId="356"/>
    <cellStyle name="Percent" xfId="357" builtinId="5"/>
    <cellStyle name="Percent 2" xfId="358"/>
    <cellStyle name="Percent 3" xfId="359"/>
    <cellStyle name="Percent 4" xfId="392"/>
    <cellStyle name="Percent 5" xfId="394"/>
    <cellStyle name="Satisfaisant" xfId="360"/>
    <cellStyle name="Sortie" xfId="361"/>
    <cellStyle name="Sortie 2" xfId="362"/>
    <cellStyle name="Sortie 3" xfId="363"/>
    <cellStyle name="Sortie 4" xfId="364"/>
    <cellStyle name="Sortie 5" xfId="365"/>
    <cellStyle name="SymMat" xfId="366"/>
    <cellStyle name="Texte explicatif" xfId="367"/>
    <cellStyle name="Title" xfId="389" builtinId="15"/>
    <cellStyle name="Titre" xfId="368"/>
    <cellStyle name="Titre de la feuille" xfId="369"/>
    <cellStyle name="Titre 1" xfId="370"/>
    <cellStyle name="Titre 2" xfId="371"/>
    <cellStyle name="Titre 3" xfId="372"/>
    <cellStyle name="Titre 4" xfId="373"/>
    <cellStyle name="Total 2" xfId="374"/>
    <cellStyle name="Total 2 2" xfId="375"/>
    <cellStyle name="Total 2 3" xfId="376"/>
    <cellStyle name="Total 2 4" xfId="377"/>
    <cellStyle name="Total 2 5" xfId="378"/>
    <cellStyle name="Total 3" xfId="379"/>
    <cellStyle name="Total 3 2" xfId="380"/>
    <cellStyle name="Total 3 3" xfId="381"/>
    <cellStyle name="Total 3 4" xfId="382"/>
    <cellStyle name="Total 3 5" xfId="383"/>
    <cellStyle name="VECTOR" xfId="384"/>
    <cellStyle name="Vérification" xfId="385"/>
    <cellStyle name="常规_Xl0000057" xfId="386"/>
  </cellStyles>
  <dxfs count="74">
    <dxf>
      <fill>
        <patternFill>
          <bgColor rgb="FFC00000"/>
        </patternFill>
      </fill>
    </dxf>
    <dxf>
      <font>
        <color theme="4"/>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ill>
        <patternFill>
          <bgColor theme="5"/>
        </patternFill>
      </fill>
    </dxf>
    <dxf>
      <fill>
        <patternFill>
          <bgColor theme="9"/>
        </patternFill>
      </fill>
      <border>
        <left style="thin">
          <color indexed="64"/>
        </left>
        <right style="thin">
          <color indexed="64"/>
        </right>
        <top style="thin">
          <color indexed="64"/>
        </top>
        <bottom style="thin">
          <color indexed="64"/>
        </bottom>
      </border>
    </dxf>
    <dxf>
      <font>
        <color theme="0"/>
      </font>
      <fill>
        <patternFill>
          <bgColor theme="0"/>
        </patternFill>
      </fill>
      <border>
        <left/>
        <right/>
        <top/>
        <bottom/>
      </border>
    </dxf>
    <dxf>
      <fill>
        <patternFill>
          <bgColor theme="4"/>
        </patternFill>
      </fill>
    </dxf>
    <dxf>
      <fill>
        <patternFill>
          <bgColor rgb="FFC00000"/>
        </patternFill>
      </fill>
    </dxf>
    <dxf>
      <font>
        <color theme="4"/>
      </font>
      <fill>
        <patternFill>
          <bgColor theme="4"/>
        </patternFill>
      </fill>
      <border>
        <left/>
        <right/>
        <top style="thin">
          <color auto="1"/>
        </top>
        <bottom/>
        <vertical/>
        <horizontal/>
      </border>
    </dxf>
    <dxf>
      <font>
        <color theme="0"/>
      </font>
      <fill>
        <patternFill>
          <bgColor theme="0"/>
        </patternFill>
      </fill>
      <border>
        <left/>
        <right/>
        <top/>
        <bottom/>
        <vertical/>
        <horizontal/>
      </border>
    </dxf>
    <dxf>
      <fill>
        <patternFill>
          <bgColor theme="9"/>
        </patternFill>
      </fill>
    </dxf>
    <dxf>
      <fill>
        <patternFill>
          <bgColor theme="6"/>
        </patternFill>
      </fill>
    </dxf>
    <dxf>
      <fill>
        <patternFill>
          <bgColor theme="9"/>
        </patternFill>
      </fill>
      <border>
        <left style="thin">
          <color auto="1"/>
        </left>
        <right style="thin">
          <color auto="1"/>
        </right>
        <top style="thin">
          <color auto="1"/>
        </top>
        <bottom style="thin">
          <color auto="1"/>
        </bottom>
        <vertical/>
        <horizontal/>
      </border>
    </dxf>
    <dxf>
      <fill>
        <patternFill>
          <bgColor theme="5"/>
        </patternFill>
      </fill>
    </dxf>
    <dxf>
      <fill>
        <patternFill>
          <bgColor theme="9"/>
        </patternFill>
      </fill>
      <border>
        <left style="thin">
          <color indexed="64"/>
        </left>
        <right style="thin">
          <color indexed="64"/>
        </right>
        <top style="thin">
          <color indexed="64"/>
        </top>
        <bottom style="thin">
          <color indexed="64"/>
        </bottom>
      </border>
    </dxf>
    <dxf>
      <fill>
        <patternFill>
          <bgColor theme="9"/>
        </patternFill>
      </fill>
      <border>
        <left style="thin">
          <color indexed="64"/>
        </left>
        <right style="thin">
          <color indexed="64"/>
        </right>
        <top style="thin">
          <color indexed="64"/>
        </top>
        <bottom style="thin">
          <color indexed="64"/>
        </bottom>
      </border>
    </dxf>
    <dxf>
      <fill>
        <patternFill>
          <bgColor theme="9"/>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9"/>
        </patternFill>
      </fill>
    </dxf>
    <dxf>
      <fill>
        <patternFill>
          <bgColor theme="4"/>
        </patternFill>
      </fill>
    </dxf>
    <dxf>
      <fill>
        <patternFill>
          <bgColor theme="9"/>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9"/>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dxf>
    <dxf>
      <fill>
        <patternFill>
          <bgColor theme="4"/>
        </patternFill>
      </fill>
    </dxf>
    <dxf>
      <fill>
        <patternFill>
          <bgColor theme="4"/>
        </patternFill>
      </fill>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4"/>
        </patternFill>
      </fill>
      <border>
        <left style="thin">
          <color auto="1"/>
        </left>
        <right style="thin">
          <color auto="1"/>
        </right>
        <top style="thin">
          <color auto="1"/>
        </top>
        <bottom style="thin">
          <color auto="1"/>
        </bottom>
        <vertical/>
        <horizontal/>
      </border>
    </dxf>
    <dxf>
      <fill>
        <patternFill>
          <bgColor theme="9"/>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CC99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18"/>
  <c:chart>
    <c:autoTitleDeleted val="1"/>
    <c:plotArea>
      <c:layout/>
      <c:barChart>
        <c:barDir val="col"/>
        <c:grouping val="clustered"/>
        <c:ser>
          <c:idx val="0"/>
          <c:order val="0"/>
          <c:tx>
            <c:strRef>
              <c:f>Shortcut!$F$133</c:f>
              <c:strCache>
                <c:ptCount val="1"/>
                <c:pt idx="0">
                  <c:v>CO2 Reductions (tons)</c:v>
                </c:pt>
              </c:strCache>
            </c:strRef>
          </c:tx>
          <c:cat>
            <c:multiLvlStrRef>
              <c:f>Shortcut!$G$132:$I$132</c:f>
            </c:multiLvlStrRef>
          </c:cat>
          <c:val>
            <c:numRef>
              <c:f>Shortcut!$G$133:$I$133</c:f>
              <c:numCache>
                <c:formatCode>_(* #,##0_);_(* \(#,##0\);_(* "-"??_);_(@_)</c:formatCode>
                <c:ptCount val="3"/>
                <c:pt idx="0">
                  <c:v>0</c:v>
                </c:pt>
                <c:pt idx="1">
                  <c:v>0</c:v>
                </c:pt>
                <c:pt idx="2">
                  <c:v>0</c:v>
                </c:pt>
              </c:numCache>
            </c:numRef>
          </c:val>
        </c:ser>
        <c:axId val="276478592"/>
        <c:axId val="280892928"/>
      </c:barChart>
      <c:catAx>
        <c:axId val="276478592"/>
        <c:scaling>
          <c:orientation val="minMax"/>
        </c:scaling>
        <c:axPos val="b"/>
        <c:numFmt formatCode="General" sourceLinked="1"/>
        <c:tickLblPos val="nextTo"/>
        <c:txPr>
          <a:bodyPr/>
          <a:lstStyle/>
          <a:p>
            <a:pPr>
              <a:defRPr lang="en-US"/>
            </a:pPr>
            <a:endParaRPr lang="en-US"/>
          </a:p>
        </c:txPr>
        <c:crossAx val="280892928"/>
        <c:crosses val="autoZero"/>
        <c:auto val="1"/>
        <c:lblAlgn val="ctr"/>
        <c:lblOffset val="100"/>
      </c:catAx>
      <c:valAx>
        <c:axId val="280892928"/>
        <c:scaling>
          <c:orientation val="minMax"/>
        </c:scaling>
        <c:axPos val="l"/>
        <c:numFmt formatCode="_(* #,##0_);_(* \(#,##0\);_(* &quot;-&quot;??_);_(@_)" sourceLinked="1"/>
        <c:tickLblPos val="nextTo"/>
        <c:txPr>
          <a:bodyPr/>
          <a:lstStyle/>
          <a:p>
            <a:pPr>
              <a:defRPr lang="en-US"/>
            </a:pPr>
            <a:endParaRPr lang="en-US"/>
          </a:p>
        </c:txPr>
        <c:crossAx val="276478592"/>
        <c:crosses val="autoZero"/>
        <c:crossBetween val="between"/>
      </c:valAx>
    </c:plotArea>
    <c:legend>
      <c:legendPos val="b"/>
      <c:layout/>
      <c:txPr>
        <a:bodyPr/>
        <a:lstStyle/>
        <a:p>
          <a:pPr>
            <a:defRPr lang="en-US"/>
          </a:pPr>
          <a:endParaRPr lang="en-US"/>
        </a:p>
      </c:txPr>
    </c:legend>
    <c:plotVisOnly val="1"/>
  </c:chart>
  <c:printSettings>
    <c:headerFooter/>
    <c:pageMargins b="0.75000000000000455" l="0.70000000000000062" r="0.70000000000000062" t="0.750000000000004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cked"/>
        <c:ser>
          <c:idx val="0"/>
          <c:order val="0"/>
          <c:tx>
            <c:strRef>
              <c:f>Calculations2!$G$2116</c:f>
              <c:strCache>
                <c:ptCount val="1"/>
                <c:pt idx="0">
                  <c:v>Cars</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Calculations2!$H$2116:$AA$2116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Calculations2!$G$2117</c:f>
              <c:strCache>
                <c:ptCount val="1"/>
                <c:pt idx="0">
                  <c:v>2-wheeler</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Calculations2!$H$2117:$AA$2117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Calculations2!$G$2118</c:f>
              <c:strCache>
                <c:ptCount val="1"/>
                <c:pt idx="0">
                  <c:v>Taxi</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Calculations2!$H$2118:$AA$2118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Calculations2!$G$2119</c:f>
              <c:strCache>
                <c:ptCount val="1"/>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Calculations2!$H$2119:$AA$2119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Calculations2!$G$2120</c:f>
              <c:strCache>
                <c:ptCount val="1"/>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Calculations2!$H$2120:$AA$2120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Calculations2!$G$2121</c:f>
              <c:strCache>
                <c:ptCount val="1"/>
                <c:pt idx="0">
                  <c:v>3-wheeler</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Calculations2!$H$2121:$AA$2121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Calculations2!$G$2122</c:f>
              <c:strCache>
                <c:ptCount val="1"/>
                <c:pt idx="0">
                  <c:v>Bus</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Calculations2!$H$2122:$AA$2122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Calculations2!$G$2123</c:f>
              <c:strCache>
                <c:ptCount val="1"/>
                <c:pt idx="0">
                  <c:v>Mini-bus</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Calculations2!$H$2123:$AA$2123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Calculations2!$G$2124</c:f>
              <c:strCache>
                <c:ptCount val="1"/>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Calculations2!$H$2124:$AA$2124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Calculations2!$G$2125</c:f>
              <c:strCache>
                <c:ptCount val="1"/>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Calculations2!$H$2125:$AA$2125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023040"/>
        <c:axId val="238024576"/>
      </c:areaChart>
      <c:lineChart>
        <c:grouping val="standard"/>
        <c:ser>
          <c:idx val="10"/>
          <c:order val="10"/>
          <c:tx>
            <c:strRef>
              <c:f>Calculations2!$G$2126</c:f>
              <c:strCache>
                <c:ptCount val="1"/>
                <c:pt idx="0">
                  <c:v>BRT</c:v>
                </c:pt>
              </c:strCache>
            </c:strRef>
          </c:tx>
          <c:marker>
            <c:symbol val="none"/>
          </c:marker>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7638656"/>
        <c:axId val="238026112"/>
      </c:lineChart>
      <c:catAx>
        <c:axId val="238023040"/>
        <c:scaling>
          <c:orientation val="minMax"/>
        </c:scaling>
        <c:axPos val="b"/>
        <c:numFmt formatCode="General" sourceLinked="1"/>
        <c:tickLblPos val="nextTo"/>
        <c:txPr>
          <a:bodyPr/>
          <a:lstStyle/>
          <a:p>
            <a:pPr>
              <a:defRPr lang="en-US"/>
            </a:pPr>
            <a:endParaRPr lang="en-US"/>
          </a:p>
        </c:txPr>
        <c:crossAx val="238024576"/>
        <c:crosses val="autoZero"/>
        <c:auto val="1"/>
        <c:lblAlgn val="ctr"/>
        <c:lblOffset val="100"/>
      </c:catAx>
      <c:valAx>
        <c:axId val="238024576"/>
        <c:scaling>
          <c:orientation val="minMax"/>
        </c:scaling>
        <c:axPos val="l"/>
        <c:numFmt formatCode="_(* #,##0.00_);_(* \(#,##0.00\);_(* &quot;-&quot;??_);_(@_)" sourceLinked="1"/>
        <c:tickLblPos val="nextTo"/>
        <c:txPr>
          <a:bodyPr/>
          <a:lstStyle/>
          <a:p>
            <a:pPr>
              <a:defRPr lang="en-US"/>
            </a:pPr>
            <a:endParaRPr lang="en-US"/>
          </a:p>
        </c:txPr>
        <c:crossAx val="238023040"/>
        <c:crosses val="autoZero"/>
        <c:crossBetween val="between"/>
      </c:valAx>
      <c:valAx>
        <c:axId val="238026112"/>
        <c:scaling>
          <c:orientation val="minMax"/>
          <c:max val="60"/>
        </c:scaling>
        <c:axPos val="r"/>
        <c:numFmt formatCode="_(* #,##0.00_);_(* \(#,##0.00\);_(* &quot;-&quot;??_);_(@_)" sourceLinked="1"/>
        <c:tickLblPos val="nextTo"/>
        <c:txPr>
          <a:bodyPr/>
          <a:lstStyle/>
          <a:p>
            <a:pPr>
              <a:defRPr lang="en-US"/>
            </a:pPr>
            <a:endParaRPr lang="en-US"/>
          </a:p>
        </c:txPr>
        <c:crossAx val="287638656"/>
        <c:crosses val="max"/>
        <c:crossBetween val="between"/>
      </c:valAx>
      <c:catAx>
        <c:axId val="287638656"/>
        <c:scaling>
          <c:orientation val="minMax"/>
        </c:scaling>
        <c:delete val="1"/>
        <c:axPos val="b"/>
        <c:numFmt formatCode="General" sourceLinked="1"/>
        <c:tickLblPos val="none"/>
        <c:crossAx val="238026112"/>
        <c:crosses val="autoZero"/>
        <c:auto val="1"/>
        <c:lblAlgn val="ctr"/>
        <c:lblOffset val="100"/>
      </c:catAx>
      <c:spPr>
        <a:noFill/>
        <a:ln w="25400">
          <a:noFill/>
        </a:ln>
      </c:spPr>
    </c:plotArea>
    <c:legend>
      <c:legendPos val="b"/>
      <c:txPr>
        <a:bodyPr/>
        <a:lstStyle/>
        <a:p>
          <a:pPr>
            <a:defRPr lang="en-US"/>
          </a:pPr>
          <a:endParaRPr lang="en-US"/>
        </a:p>
      </c:txPr>
    </c:legend>
    <c:plotVisOnly val="1"/>
    <c:dispBlanksAs val="zero"/>
  </c:chart>
  <c:printSettings>
    <c:headerFooter/>
    <c:pageMargins b="0.75000000000000488" l="0.70000000000000062" r="0.70000000000000062" t="0.750000000000004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0.10284320031358762"/>
          <c:y val="4.7460651315054128E-2"/>
          <c:w val="0.84222985772229864"/>
          <c:h val="0.70656781352483033"/>
        </c:manualLayout>
      </c:layout>
      <c:areaChart>
        <c:grouping val="stacked"/>
        <c:ser>
          <c:idx val="0"/>
          <c:order val="0"/>
          <c:tx>
            <c:strRef>
              <c:f>Calculations2!$G$2126</c:f>
              <c:strCache>
                <c:ptCount val="1"/>
                <c:pt idx="0">
                  <c:v>BRT</c:v>
                </c:pt>
              </c:strCache>
            </c:strRef>
          </c:tx>
          <c:cat>
            <c:numRef>
              <c:f>Calculations2!$H$2115:$AA$2115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7670656"/>
        <c:axId val="287672192"/>
      </c:areaChart>
      <c:catAx>
        <c:axId val="287670656"/>
        <c:scaling>
          <c:orientation val="minMax"/>
        </c:scaling>
        <c:axPos val="b"/>
        <c:numFmt formatCode="General" sourceLinked="1"/>
        <c:tickLblPos val="nextTo"/>
        <c:txPr>
          <a:bodyPr/>
          <a:lstStyle/>
          <a:p>
            <a:pPr>
              <a:defRPr lang="en-US"/>
            </a:pPr>
            <a:endParaRPr lang="en-US"/>
          </a:p>
        </c:txPr>
        <c:crossAx val="287672192"/>
        <c:crosses val="autoZero"/>
        <c:auto val="1"/>
        <c:lblAlgn val="ctr"/>
        <c:lblOffset val="100"/>
        <c:tickLblSkip val="5"/>
      </c:catAx>
      <c:valAx>
        <c:axId val="287672192"/>
        <c:scaling>
          <c:orientation val="minMax"/>
          <c:max val="60"/>
        </c:scaling>
        <c:axPos val="l"/>
        <c:numFmt formatCode="_(* #,##0.00_);_(* \(#,##0.00\);_(* &quot;-&quot;??_);_(@_)" sourceLinked="1"/>
        <c:tickLblPos val="nextTo"/>
        <c:txPr>
          <a:bodyPr/>
          <a:lstStyle/>
          <a:p>
            <a:pPr>
              <a:defRPr lang="en-US"/>
            </a:pPr>
            <a:endParaRPr lang="en-US"/>
          </a:p>
        </c:txPr>
        <c:crossAx val="287670656"/>
        <c:crosses val="autoZero"/>
        <c:crossBetween val="midCat"/>
      </c:valAx>
      <c:spPr>
        <a:noFill/>
        <a:ln w="25400">
          <a:noFill/>
        </a:ln>
      </c:spPr>
    </c:plotArea>
    <c:legend>
      <c:legendPos val="b"/>
      <c:layout>
        <c:manualLayout>
          <c:xMode val="edge"/>
          <c:yMode val="edge"/>
          <c:x val="0.24522817707741756"/>
          <c:y val="0.82243125594744459"/>
          <c:w val="7.3753966806245963E-2"/>
          <c:h val="6.7598304190500322E-2"/>
        </c:manualLayout>
      </c:layout>
      <c:txPr>
        <a:bodyPr/>
        <a:lstStyle/>
        <a:p>
          <a:pPr>
            <a:defRPr lang="en-US"/>
          </a:pPr>
          <a:endParaRPr lang="en-US"/>
        </a:p>
      </c:txPr>
    </c:legend>
    <c:plotVisOnly val="1"/>
    <c:dispBlanksAs val="zero"/>
  </c:chart>
  <c:spPr>
    <a:ln>
      <a:noFill/>
    </a:ln>
  </c:spPr>
  <c:txPr>
    <a:bodyPr/>
    <a:lstStyle/>
    <a:p>
      <a:pPr>
        <a:defRPr sz="800"/>
      </a:pPr>
      <a:endParaRPr lang="en-US"/>
    </a:p>
  </c:txPr>
  <c:printSettings>
    <c:headerFooter/>
    <c:pageMargins b="0.75000000000000622" l="0.70000000000000062" r="0.70000000000000062" t="0.75000000000000622"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Calculations2!$G$2130</c:f>
              <c:strCache>
                <c:ptCount val="1"/>
                <c:pt idx="0">
                  <c:v>Cars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Calculations2!$H$2130:$AA$2130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Calculations2!$G$2131</c:f>
              <c:strCache>
                <c:ptCount val="1"/>
                <c:pt idx="0">
                  <c:v>2-wheeler</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Calculations2!$H$2131:$AA$2131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Calculations2!$G$2132</c:f>
              <c:strCache>
                <c:ptCount val="1"/>
                <c:pt idx="0">
                  <c:v>Taxi</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Calculations2!$H$2132:$AA$2132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Calculations2!$G$2133</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Calculations2!$H$2133:$AA$2133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Calculations2!$G$2134</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Calculations2!$H$2134:$AA$2134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Calculations2!$G$2135</c:f>
              <c:strCache>
                <c:ptCount val="1"/>
                <c:pt idx="0">
                  <c:v>3-wheeler</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Calculations2!$H$2135:$AA$2135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Calculations2!$G$2136</c:f>
              <c:strCache>
                <c:ptCount val="1"/>
                <c:pt idx="0">
                  <c:v>Bus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Calculations2!$H$2136:$AA$2136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Calculations2!$G$2137</c:f>
              <c:strCache>
                <c:ptCount val="1"/>
                <c:pt idx="0">
                  <c:v>Mini-bus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Calculations2!$H$2137:$AA$2137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Calculations2!$G$2138</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Calculations2!$H$2138:$AA$2138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Calculations2!$G$2139</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Calculations2!$H$2139:$AA$2139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068480"/>
        <c:axId val="238070016"/>
      </c:areaChart>
      <c:catAx>
        <c:axId val="238068480"/>
        <c:scaling>
          <c:orientation val="minMax"/>
        </c:scaling>
        <c:axPos val="b"/>
        <c:numFmt formatCode="General" sourceLinked="1"/>
        <c:tickLblPos val="nextTo"/>
        <c:txPr>
          <a:bodyPr/>
          <a:lstStyle/>
          <a:p>
            <a:pPr>
              <a:defRPr lang="en-US"/>
            </a:pPr>
            <a:endParaRPr lang="en-US"/>
          </a:p>
        </c:txPr>
        <c:crossAx val="238070016"/>
        <c:crosses val="autoZero"/>
        <c:auto val="1"/>
        <c:lblAlgn val="ctr"/>
        <c:lblOffset val="100"/>
        <c:tickLblSkip val="5"/>
      </c:catAx>
      <c:valAx>
        <c:axId val="238070016"/>
        <c:scaling>
          <c:orientation val="minMax"/>
        </c:scaling>
        <c:axPos val="l"/>
        <c:numFmt formatCode="_(* #,##0.00_);_(* \(#,##0.00\);_(* &quot;-&quot;??_);_(@_)" sourceLinked="1"/>
        <c:tickLblPos val="nextTo"/>
        <c:txPr>
          <a:bodyPr/>
          <a:lstStyle/>
          <a:p>
            <a:pPr>
              <a:defRPr lang="en-US"/>
            </a:pPr>
            <a:endParaRPr lang="en-US"/>
          </a:p>
        </c:txPr>
        <c:crossAx val="238068480"/>
        <c:crosses val="autoZero"/>
        <c:crossBetween val="midCat"/>
      </c:valAx>
      <c:spPr>
        <a:noFill/>
        <a:ln w="25400">
          <a:noFill/>
        </a:ln>
      </c:spPr>
    </c:plotArea>
    <c:legend>
      <c:legendPos val="b"/>
      <c:layout>
        <c:manualLayout>
          <c:xMode val="edge"/>
          <c:yMode val="edge"/>
          <c:x val="0.29908225388860493"/>
          <c:y val="0.82298538558504819"/>
          <c:w val="0.43717020428228592"/>
          <c:h val="0.15872889793522757"/>
        </c:manualLayout>
      </c:layout>
      <c:txPr>
        <a:bodyPr/>
        <a:lstStyle/>
        <a:p>
          <a:pPr>
            <a:defRPr lang="en-US"/>
          </a:pPr>
          <a:endParaRPr lang="en-US"/>
        </a:p>
      </c:txPr>
    </c:legend>
    <c:plotVisOnly val="1"/>
  </c:chart>
  <c:printSettings>
    <c:headerFooter/>
    <c:pageMargins b="0.75000000000000488" l="0.70000000000000062" r="0.70000000000000062" t="0.750000000000004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9.5184619523228306E-2"/>
          <c:y val="3.3836254528534476E-2"/>
          <c:w val="0.86146358394489453"/>
          <c:h val="0.76532613423322082"/>
        </c:manualLayout>
      </c:layout>
      <c:areaChart>
        <c:grouping val="stacked"/>
        <c:ser>
          <c:idx val="0"/>
          <c:order val="0"/>
          <c:tx>
            <c:strRef>
              <c:f>Calculations2!$G$2140</c:f>
              <c:strCache>
                <c:ptCount val="1"/>
                <c:pt idx="0">
                  <c:v>BRT</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Calculations2!$H$2140:$AA$2140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102016"/>
        <c:axId val="238103552"/>
      </c:areaChart>
      <c:catAx>
        <c:axId val="238102016"/>
        <c:scaling>
          <c:orientation val="minMax"/>
        </c:scaling>
        <c:axPos val="b"/>
        <c:numFmt formatCode="General" sourceLinked="1"/>
        <c:tickLblPos val="nextTo"/>
        <c:txPr>
          <a:bodyPr/>
          <a:lstStyle/>
          <a:p>
            <a:pPr>
              <a:defRPr lang="en-US"/>
            </a:pPr>
            <a:endParaRPr lang="en-US"/>
          </a:p>
        </c:txPr>
        <c:crossAx val="238103552"/>
        <c:crosses val="autoZero"/>
        <c:auto val="1"/>
        <c:lblAlgn val="ctr"/>
        <c:lblOffset val="100"/>
        <c:tickLblSkip val="5"/>
      </c:catAx>
      <c:valAx>
        <c:axId val="238103552"/>
        <c:scaling>
          <c:orientation val="minMax"/>
        </c:scaling>
        <c:axPos val="l"/>
        <c:numFmt formatCode="_ * #,##0_ ;_ * \-#,##0_ ;_ * &quot;-&quot;_ ;_ @_ " sourceLinked="0"/>
        <c:tickLblPos val="nextTo"/>
        <c:txPr>
          <a:bodyPr/>
          <a:lstStyle/>
          <a:p>
            <a:pPr>
              <a:defRPr lang="en-US"/>
            </a:pPr>
            <a:endParaRPr lang="en-US"/>
          </a:p>
        </c:txPr>
        <c:crossAx val="238102016"/>
        <c:crosses val="autoZero"/>
        <c:crossBetween val="midCat"/>
      </c:valAx>
      <c:spPr>
        <a:noFill/>
        <a:ln w="25400">
          <a:noFill/>
        </a:ln>
      </c:spPr>
    </c:plotArea>
    <c:legend>
      <c:legendPos val="b"/>
      <c:layout>
        <c:manualLayout>
          <c:xMode val="edge"/>
          <c:yMode val="edge"/>
          <c:x val="0.48017265319345648"/>
          <c:y val="0.87631886014248261"/>
          <c:w val="5.6668566139294906E-2"/>
          <c:h val="5.9685039370078782E-2"/>
        </c:manualLayout>
      </c:layout>
      <c:txPr>
        <a:bodyPr/>
        <a:lstStyle/>
        <a:p>
          <a:pPr>
            <a:defRPr lang="en-US"/>
          </a:pPr>
          <a:endParaRPr lang="en-US"/>
        </a:p>
      </c:txPr>
    </c:legend>
    <c:plotVisOnly val="1"/>
  </c:chart>
  <c:txPr>
    <a:bodyPr/>
    <a:lstStyle/>
    <a:p>
      <a:pPr>
        <a:defRPr sz="800"/>
      </a:pPr>
      <a:endParaRPr lang="en-US"/>
    </a:p>
  </c:txPr>
  <c:printSettings>
    <c:headerFooter/>
    <c:pageMargins b="0.75000000000000511" l="0.70000000000000062" r="0.70000000000000062" t="0.750000000000005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Calculations2!$G$2144</c:f>
              <c:strCache>
                <c:ptCount val="1"/>
                <c:pt idx="0">
                  <c:v>Cars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Calculations2!$H$2144:$AA$2144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Calculations2!$G$2145</c:f>
              <c:strCache>
                <c:ptCount val="1"/>
                <c:pt idx="0">
                  <c:v>2-wheeler</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Calculations2!$H$2145:$AA$2145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Calculations2!$G$2146</c:f>
              <c:strCache>
                <c:ptCount val="1"/>
                <c:pt idx="0">
                  <c:v>Taxi</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Calculations2!$H$2146:$AA$2146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Calculations2!$G$2147</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Calculations2!$H$2147:$AA$2147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Calculations2!$G$2148</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Calculations2!$H$2148:$AA$2148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Calculations2!$G$2149</c:f>
              <c:strCache>
                <c:ptCount val="1"/>
                <c:pt idx="0">
                  <c:v>3-wheeler</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Calculations2!$H$2149:$AA$2149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Calculations2!$G$2150</c:f>
              <c:strCache>
                <c:ptCount val="1"/>
                <c:pt idx="0">
                  <c:v>Bus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Calculations2!$H$2150:$AA$2150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Calculations2!$G$2151</c:f>
              <c:strCache>
                <c:ptCount val="1"/>
                <c:pt idx="0">
                  <c:v>Mini-bus</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Calculations2!$H$2151:$AA$2151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Calculations2!$G$2152</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Calculations2!$H$2152:$AA$2152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Calculations2!$G$2153</c:f>
              <c:strCache>
                <c:ptCount val="1"/>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Calculations2!$H$2153:$AA$2153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241664"/>
        <c:axId val="238243200"/>
      </c:areaChart>
      <c:catAx>
        <c:axId val="238241664"/>
        <c:scaling>
          <c:orientation val="minMax"/>
        </c:scaling>
        <c:axPos val="b"/>
        <c:numFmt formatCode="General" sourceLinked="1"/>
        <c:tickLblPos val="nextTo"/>
        <c:txPr>
          <a:bodyPr/>
          <a:lstStyle/>
          <a:p>
            <a:pPr>
              <a:defRPr lang="en-US"/>
            </a:pPr>
            <a:endParaRPr lang="en-US"/>
          </a:p>
        </c:txPr>
        <c:crossAx val="238243200"/>
        <c:crosses val="autoZero"/>
        <c:auto val="1"/>
        <c:lblAlgn val="ctr"/>
        <c:lblOffset val="100"/>
        <c:tickLblSkip val="5"/>
      </c:catAx>
      <c:valAx>
        <c:axId val="238243200"/>
        <c:scaling>
          <c:orientation val="minMax"/>
        </c:scaling>
        <c:axPos val="l"/>
        <c:numFmt formatCode="_(* #,##0.00_);_(* \(#,##0.00\);_(* &quot;-&quot;??_);_(@_)" sourceLinked="1"/>
        <c:tickLblPos val="nextTo"/>
        <c:txPr>
          <a:bodyPr/>
          <a:lstStyle/>
          <a:p>
            <a:pPr>
              <a:defRPr lang="en-US"/>
            </a:pPr>
            <a:endParaRPr lang="en-US"/>
          </a:p>
        </c:txPr>
        <c:crossAx val="238241664"/>
        <c:crosses val="autoZero"/>
        <c:crossBetween val="midCat"/>
      </c:valAx>
      <c:spPr>
        <a:noFill/>
        <a:ln w="25400">
          <a:noFill/>
        </a:ln>
      </c:spPr>
    </c:plotArea>
    <c:legend>
      <c:legendPos val="b"/>
      <c:layout>
        <c:manualLayout>
          <c:xMode val="edge"/>
          <c:yMode val="edge"/>
          <c:x val="8.7073981531700609E-2"/>
          <c:y val="0.80165204969203441"/>
          <c:w val="0.86560358800352166"/>
          <c:h val="0.15872889793522768"/>
        </c:manualLayout>
      </c:layout>
      <c:txPr>
        <a:bodyPr/>
        <a:lstStyle/>
        <a:p>
          <a:pPr>
            <a:defRPr lang="en-US" sz="1600"/>
          </a:pPr>
          <a:endParaRPr lang="en-US"/>
        </a:p>
      </c:txPr>
    </c:legend>
    <c:plotVisOnly val="1"/>
  </c:chart>
  <c:txPr>
    <a:bodyPr/>
    <a:lstStyle/>
    <a:p>
      <a:pPr>
        <a:defRPr sz="800"/>
      </a:pPr>
      <a:endParaRPr lang="en-US"/>
    </a:p>
  </c:txPr>
  <c:printSettings>
    <c:headerFooter/>
    <c:pageMargins b="0.75000000000000511" l="0.70000000000000062" r="0.70000000000000062" t="0.750000000000005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9.5184619523228306E-2"/>
          <c:y val="3.3836254528534476E-2"/>
          <c:w val="0.86146358394489453"/>
          <c:h val="0.68631382782966355"/>
        </c:manualLayout>
      </c:layout>
      <c:areaChart>
        <c:grouping val="stacked"/>
        <c:ser>
          <c:idx val="0"/>
          <c:order val="0"/>
          <c:tx>
            <c:strRef>
              <c:f>Calculations2!$G$2154</c:f>
              <c:strCache>
                <c:ptCount val="1"/>
                <c:pt idx="0">
                  <c:v>BRT</c:v>
                </c:pt>
              </c:strCache>
            </c:strRef>
          </c:tx>
          <c:cat>
            <c:numRef>
              <c:f>Calculations2!$H$2129:$AA$2129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Calculations2!$H$2154:$AA$2154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258816"/>
        <c:axId val="238285184"/>
      </c:areaChart>
      <c:catAx>
        <c:axId val="238258816"/>
        <c:scaling>
          <c:orientation val="minMax"/>
        </c:scaling>
        <c:axPos val="b"/>
        <c:numFmt formatCode="General" sourceLinked="1"/>
        <c:tickLblPos val="nextTo"/>
        <c:txPr>
          <a:bodyPr/>
          <a:lstStyle/>
          <a:p>
            <a:pPr>
              <a:defRPr lang="en-US"/>
            </a:pPr>
            <a:endParaRPr lang="en-US"/>
          </a:p>
        </c:txPr>
        <c:crossAx val="238285184"/>
        <c:crosses val="autoZero"/>
        <c:auto val="1"/>
        <c:lblAlgn val="ctr"/>
        <c:lblOffset val="100"/>
        <c:tickLblSkip val="5"/>
      </c:catAx>
      <c:valAx>
        <c:axId val="238285184"/>
        <c:scaling>
          <c:orientation val="minMax"/>
          <c:max val="7000"/>
        </c:scaling>
        <c:axPos val="l"/>
        <c:numFmt formatCode="_ * #,##0_ ;_ * \-#,##0_ ;_ * &quot;-&quot;_ ;_ @_ " sourceLinked="0"/>
        <c:tickLblPos val="nextTo"/>
        <c:txPr>
          <a:bodyPr/>
          <a:lstStyle/>
          <a:p>
            <a:pPr>
              <a:defRPr lang="en-US"/>
            </a:pPr>
            <a:endParaRPr lang="en-US"/>
          </a:p>
        </c:txPr>
        <c:crossAx val="238258816"/>
        <c:crosses val="autoZero"/>
        <c:crossBetween val="midCat"/>
      </c:valAx>
      <c:spPr>
        <a:noFill/>
        <a:ln w="25400">
          <a:noFill/>
        </a:ln>
      </c:spPr>
    </c:plotArea>
    <c:legend>
      <c:legendPos val="b"/>
      <c:layout>
        <c:manualLayout>
          <c:xMode val="edge"/>
          <c:yMode val="edge"/>
          <c:x val="0.48679791170460862"/>
          <c:y val="0.7821118644376025"/>
          <c:w val="5.6668566139294906E-2"/>
          <c:h val="5.9685039370078782E-2"/>
        </c:manualLayout>
      </c:layout>
      <c:txPr>
        <a:bodyPr/>
        <a:lstStyle/>
        <a:p>
          <a:pPr>
            <a:defRPr lang="en-US"/>
          </a:pPr>
          <a:endParaRPr lang="en-US"/>
        </a:p>
      </c:txPr>
    </c:legend>
    <c:plotVisOnly val="1"/>
  </c:chart>
  <c:txPr>
    <a:bodyPr/>
    <a:lstStyle/>
    <a:p>
      <a:pPr>
        <a:defRPr sz="800"/>
      </a:pPr>
      <a:endParaRPr lang="en-US"/>
    </a:p>
  </c:txPr>
  <c:printSettings>
    <c:headerFooter/>
    <c:pageMargins b="0.75000000000000533" l="0.70000000000000062" r="0.70000000000000062" t="0.750000000000005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2533096182923775"/>
          <c:y val="4.0615388551461025E-2"/>
          <c:w val="0.84324045967164463"/>
          <c:h val="0.69350499755348838"/>
        </c:manualLayout>
      </c:layout>
      <c:areaChart>
        <c:grouping val="stacked"/>
        <c:ser>
          <c:idx val="0"/>
          <c:order val="0"/>
          <c:tx>
            <c:strRef>
              <c:f>Calculations!$G$2158</c:f>
              <c:strCache>
                <c:ptCount val="1"/>
                <c:pt idx="0">
                  <c:v>Cars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Calculations!$H$2158:$AA$2158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Calculations!$G$2159</c:f>
              <c:strCache>
                <c:ptCount val="1"/>
                <c:pt idx="0">
                  <c:v>2-wheeler</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Calculations!$H$2159:$AA$2159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Calculations!$G$2160</c:f>
              <c:strCache>
                <c:ptCount val="1"/>
                <c:pt idx="0">
                  <c:v>Taxi</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Calculations!$H$2160:$AA$2160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Calculations!$G$2161</c:f>
              <c:strCache>
                <c:ptCount val="1"/>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Calculations!$H$2161:$AA$2161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Calculations!$G$2162</c:f>
              <c:strCache>
                <c:ptCount val="1"/>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Calculations!$H$2162:$AA$2162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Calculations!$G$2163</c:f>
              <c:strCache>
                <c:ptCount val="1"/>
                <c:pt idx="0">
                  <c:v>3-wheeler</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Calculations!$H$2163:$AA$2163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Calculations!$G$2164</c:f>
              <c:strCache>
                <c:ptCount val="1"/>
                <c:pt idx="0">
                  <c:v>Bus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Calculations!$H$2164:$AA$2164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Calculations!$G$2165</c:f>
              <c:strCache>
                <c:ptCount val="1"/>
                <c:pt idx="0">
                  <c:v>Mini-bus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Calculations!$H$2165:$AA$2165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Calculations!$G$2166</c:f>
              <c:strCache>
                <c:ptCount val="1"/>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Calculations!$H$2166:$AA$2166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Calculations!$G$2167</c:f>
              <c:strCache>
                <c:ptCount val="1"/>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Calculations!$H$2167:$AA$2167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507136"/>
        <c:axId val="238508672"/>
      </c:areaChart>
      <c:lineChart>
        <c:grouping val="standard"/>
        <c:ser>
          <c:idx val="10"/>
          <c:order val="10"/>
          <c:tx>
            <c:strRef>
              <c:f>Calculations!$G$2168</c:f>
              <c:strCache>
                <c:ptCount val="1"/>
                <c:pt idx="0">
                  <c:v>BRT</c:v>
                </c:pt>
              </c:strCache>
            </c:strRef>
          </c:tx>
          <c:spPr>
            <a:ln>
              <a:solidFill>
                <a:schemeClr val="accent3">
                  <a:lumMod val="60000"/>
                  <a:lumOff val="40000"/>
                </a:schemeClr>
              </a:solidFill>
              <a:prstDash val="sysDash"/>
            </a:ln>
          </c:spPr>
          <c:marker>
            <c:symbol val="none"/>
          </c:marker>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Calculations!$H$2168:$AA$2168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38507136"/>
        <c:axId val="238508672"/>
      </c:lineChart>
      <c:catAx>
        <c:axId val="238507136"/>
        <c:scaling>
          <c:orientation val="minMax"/>
        </c:scaling>
        <c:axPos val="b"/>
        <c:numFmt formatCode="General" sourceLinked="1"/>
        <c:tickLblPos val="nextTo"/>
        <c:txPr>
          <a:bodyPr/>
          <a:lstStyle/>
          <a:p>
            <a:pPr>
              <a:defRPr lang="en-US"/>
            </a:pPr>
            <a:endParaRPr lang="en-US"/>
          </a:p>
        </c:txPr>
        <c:crossAx val="238508672"/>
        <c:crosses val="autoZero"/>
        <c:auto val="1"/>
        <c:lblAlgn val="ctr"/>
        <c:lblOffset val="100"/>
        <c:tickLblSkip val="5"/>
      </c:catAx>
      <c:valAx>
        <c:axId val="238508672"/>
        <c:scaling>
          <c:orientation val="minMax"/>
        </c:scaling>
        <c:axPos val="l"/>
        <c:majorGridlines>
          <c:spPr>
            <a:ln>
              <a:solidFill>
                <a:sysClr val="window" lastClr="FFFFFF"/>
              </a:solidFill>
            </a:ln>
          </c:spPr>
        </c:majorGridlines>
        <c:numFmt formatCode="_(* #,##0.00_);_(* \(#,##0.00\);_(* &quot;-&quot;??_);_(@_)" sourceLinked="1"/>
        <c:tickLblPos val="nextTo"/>
        <c:txPr>
          <a:bodyPr/>
          <a:lstStyle/>
          <a:p>
            <a:pPr>
              <a:defRPr lang="en-US"/>
            </a:pPr>
            <a:endParaRPr lang="en-US"/>
          </a:p>
        </c:txPr>
        <c:crossAx val="238507136"/>
        <c:crosses val="autoZero"/>
        <c:crossBetween val="midCat"/>
      </c:valAx>
      <c:spPr>
        <a:noFill/>
      </c:spPr>
    </c:plotArea>
    <c:legend>
      <c:legendPos val="b"/>
      <c:layout>
        <c:manualLayout>
          <c:xMode val="edge"/>
          <c:yMode val="edge"/>
          <c:x val="0.23857434504388472"/>
          <c:y val="0.80614668370161957"/>
          <c:w val="0.60348856893072156"/>
          <c:h val="0.11160030064567704"/>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6" l="0.70000000000000062" r="0.70000000000000062" t="0.75000000000000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0284320031358762"/>
          <c:y val="4.7460651315054128E-2"/>
          <c:w val="0.84222985772229864"/>
          <c:h val="0.70656781352482989"/>
        </c:manualLayout>
      </c:layout>
      <c:areaChart>
        <c:grouping val="stacked"/>
        <c:ser>
          <c:idx val="0"/>
          <c:order val="0"/>
          <c:tx>
            <c:strRef>
              <c:f>Calculations!$G$2116</c:f>
              <c:strCache>
                <c:ptCount val="1"/>
                <c:pt idx="0">
                  <c:v>Cars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Calculations!$H$2116:$AA$2116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Calculations!$G$2117</c:f>
              <c:strCache>
                <c:ptCount val="1"/>
                <c:pt idx="0">
                  <c:v>2-wheeler</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Calculations!$H$2117:$AA$2117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Calculations!$G$2118</c:f>
              <c:strCache>
                <c:ptCount val="1"/>
                <c:pt idx="0">
                  <c:v>Taxi</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Calculations!$H$2118:$AA$2118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Calculations!$G$2119</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Calculations!$H$2119:$AA$2119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Calculations!$G$2120</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Calculations!$H$2120:$AA$2120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Calculations!$G$2121</c:f>
              <c:strCache>
                <c:ptCount val="1"/>
                <c:pt idx="0">
                  <c:v>3-wheeler</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Calculations!$H$2121:$AA$2121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Calculations!$G$2122</c:f>
              <c:strCache>
                <c:ptCount val="1"/>
                <c:pt idx="0">
                  <c:v>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Calculations!$H$2122:$AA$2122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Calculations!$G$2123</c:f>
              <c:strCache>
                <c:ptCount val="1"/>
                <c:pt idx="0">
                  <c:v>Mini-bus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Calculations!$H$2123:$AA$2123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Calculations!$G$2124</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Calculations!$H$2124:$AA$2124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Calculations!$G$2125</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Calculations!$H$2125:$AA$2125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38586112"/>
        <c:axId val="238596096"/>
      </c:areaChart>
      <c:lineChart>
        <c:grouping val="standard"/>
        <c:ser>
          <c:idx val="10"/>
          <c:order val="10"/>
          <c:tx>
            <c:strRef>
              <c:f>Calculations!$G$2126</c:f>
              <c:strCache>
                <c:ptCount val="1"/>
                <c:pt idx="0">
                  <c:v>BRT</c:v>
                </c:pt>
              </c:strCache>
            </c:strRef>
          </c:tx>
          <c:spPr>
            <a:ln>
              <a:solidFill>
                <a:schemeClr val="accent3">
                  <a:lumMod val="60000"/>
                  <a:lumOff val="40000"/>
                </a:schemeClr>
              </a:solidFill>
              <a:prstDash val="sysDash"/>
            </a:ln>
          </c:spPr>
          <c:marker>
            <c:symbol val="none"/>
          </c:marker>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38586112"/>
        <c:axId val="238596096"/>
      </c:lineChart>
      <c:catAx>
        <c:axId val="238586112"/>
        <c:scaling>
          <c:orientation val="minMax"/>
        </c:scaling>
        <c:axPos val="b"/>
        <c:numFmt formatCode="General" sourceLinked="1"/>
        <c:tickLblPos val="nextTo"/>
        <c:txPr>
          <a:bodyPr/>
          <a:lstStyle/>
          <a:p>
            <a:pPr>
              <a:defRPr lang="en-US"/>
            </a:pPr>
            <a:endParaRPr lang="en-US"/>
          </a:p>
        </c:txPr>
        <c:crossAx val="238596096"/>
        <c:crosses val="autoZero"/>
        <c:auto val="1"/>
        <c:lblAlgn val="ctr"/>
        <c:lblOffset val="100"/>
        <c:tickLblSkip val="5"/>
      </c:catAx>
      <c:valAx>
        <c:axId val="238596096"/>
        <c:scaling>
          <c:orientation val="minMax"/>
        </c:scaling>
        <c:axPos val="l"/>
        <c:numFmt formatCode="_ * #,##0_ ;_ * \-#,##0_ ;_ * &quot;-&quot;_ ;_ @_ " sourceLinked="0"/>
        <c:tickLblPos val="nextTo"/>
        <c:txPr>
          <a:bodyPr/>
          <a:lstStyle/>
          <a:p>
            <a:pPr>
              <a:defRPr lang="en-US"/>
            </a:pPr>
            <a:endParaRPr lang="en-US"/>
          </a:p>
        </c:txPr>
        <c:crossAx val="238586112"/>
        <c:crosses val="autoZero"/>
        <c:crossBetween val="midCat"/>
      </c:valAx>
      <c:spPr>
        <a:noFill/>
        <a:ln w="25400">
          <a:noFill/>
        </a:ln>
      </c:spPr>
    </c:plotArea>
    <c:legend>
      <c:legendPos val="b"/>
      <c:layout>
        <c:manualLayout>
          <c:xMode val="edge"/>
          <c:yMode val="edge"/>
          <c:x val="0.23265366004615837"/>
          <c:y val="0.81380198335989551"/>
          <c:w val="0.59805911309889648"/>
          <c:h val="0.11284971241621362"/>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77" l="0.70000000000000062" r="0.70000000000000062" t="0.750000000000005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0944482047583073"/>
          <c:y val="3.3836254528534476E-2"/>
          <c:w val="0.84720335203410102"/>
          <c:h val="0.67389752367724365"/>
        </c:manualLayout>
      </c:layout>
      <c:areaChart>
        <c:grouping val="stacked"/>
        <c:ser>
          <c:idx val="0"/>
          <c:order val="0"/>
          <c:tx>
            <c:strRef>
              <c:f>Calculations!$G$2130</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Calculations!$H$2130:$AA$2130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Calculations!$G$2131</c:f>
              <c:strCache>
                <c:ptCount val="1"/>
                <c:pt idx="0">
                  <c:v>2-wheeler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Calculations!$H$2131:$AA$2131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Calculations!$G$2132</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Calculations!$H$2132:$AA$2132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Calculations!$G$2133</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Calculations!$H$2133:$AA$2133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Calculations!$G$2134</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Calculations!$H$2134:$AA$2134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Calculations!$G$2135</c:f>
              <c:strCache>
                <c:ptCount val="1"/>
                <c:pt idx="0">
                  <c:v>3-wheeler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Calculations!$H$2135:$AA$2135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Calculations!$G$2136</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Calculations!$H$2136:$AA$2136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Calculations!$G$2137</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Calculations!$H$2137:$AA$2137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Calculations!$G$2138</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Calculations!$H$2138:$AA$2138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Calculations!$G$2139</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Calculations!$H$2139:$AA$2139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7767936"/>
        <c:axId val="287777920"/>
      </c:areaChart>
      <c:lineChart>
        <c:grouping val="standard"/>
        <c:ser>
          <c:idx val="10"/>
          <c:order val="10"/>
          <c:tx>
            <c:strRef>
              <c:f>Calculations!$G$2140</c:f>
              <c:strCache>
                <c:ptCount val="1"/>
                <c:pt idx="0">
                  <c:v>BRT</c:v>
                </c:pt>
              </c:strCache>
            </c:strRef>
          </c:tx>
          <c:spPr>
            <a:ln>
              <a:solidFill>
                <a:schemeClr val="accent3">
                  <a:lumMod val="60000"/>
                  <a:lumOff val="40000"/>
                </a:schemeClr>
              </a:solidFill>
              <a:prstDash val="sysDash"/>
            </a:ln>
          </c:spPr>
          <c:marker>
            <c:symbol val="none"/>
          </c:marker>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Calculations!$H$2140:$AA$2140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7767936"/>
        <c:axId val="287777920"/>
      </c:lineChart>
      <c:catAx>
        <c:axId val="287767936"/>
        <c:scaling>
          <c:orientation val="minMax"/>
        </c:scaling>
        <c:axPos val="b"/>
        <c:numFmt formatCode="General" sourceLinked="1"/>
        <c:tickLblPos val="nextTo"/>
        <c:txPr>
          <a:bodyPr/>
          <a:lstStyle/>
          <a:p>
            <a:pPr>
              <a:defRPr lang="en-US"/>
            </a:pPr>
            <a:endParaRPr lang="en-US"/>
          </a:p>
        </c:txPr>
        <c:crossAx val="287777920"/>
        <c:crosses val="autoZero"/>
        <c:auto val="1"/>
        <c:lblAlgn val="ctr"/>
        <c:lblOffset val="100"/>
        <c:tickLblSkip val="5"/>
      </c:catAx>
      <c:valAx>
        <c:axId val="287777920"/>
        <c:scaling>
          <c:orientation val="minMax"/>
        </c:scaling>
        <c:axPos val="l"/>
        <c:numFmt formatCode="_ * #,##0_ ;_ * \-#,##0_ ;_ * &quot;-&quot;_ ;_ @_ " sourceLinked="0"/>
        <c:tickLblPos val="nextTo"/>
        <c:txPr>
          <a:bodyPr/>
          <a:lstStyle/>
          <a:p>
            <a:pPr>
              <a:defRPr lang="en-US"/>
            </a:pPr>
            <a:endParaRPr lang="en-US"/>
          </a:p>
        </c:txPr>
        <c:crossAx val="287767936"/>
        <c:crosses val="autoZero"/>
        <c:crossBetween val="midCat"/>
      </c:valAx>
      <c:spPr>
        <a:noFill/>
        <a:ln w="25400">
          <a:noFill/>
        </a:ln>
      </c:spPr>
    </c:plotArea>
    <c:legend>
      <c:legendPos val="b"/>
      <c:layout>
        <c:manualLayout>
          <c:xMode val="edge"/>
          <c:yMode val="edge"/>
          <c:x val="0.21210088015948272"/>
          <c:y val="0.79969573069380107"/>
          <c:w val="0.69399141048168311"/>
          <c:h val="9.6266979444950593E-2"/>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Calculations!$G$2144</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Calculations!$H$2144:$AA$2144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Calculations!$G$2145</c:f>
              <c:strCache>
                <c:ptCount val="1"/>
                <c:pt idx="0">
                  <c:v>2-wheeler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Calculations!$H$2145:$AA$2145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Calculations!$G$2146</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Calculations!$H$2146:$AA$2146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Calculations!$G$2147</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Calculations!$H$2147:$AA$2147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Calculations!$G$2148</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Calculations!$H$2148:$AA$2148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Calculations!$G$2149</c:f>
              <c:strCache>
                <c:ptCount val="1"/>
                <c:pt idx="0">
                  <c:v>3-wheeler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Calculations!$H$2149:$AA$2149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Calculations!$G$2150</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Calculations!$H$2150:$AA$2150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Calculations!$G$2151</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Calculations!$H$2151:$AA$2151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Calculations!$G$2152</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Calculations!$H$2152:$AA$2152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Calculations!$G$2153</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Calculations!$H$2153:$AA$2153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7851264"/>
        <c:axId val="287852800"/>
      </c:areaChart>
      <c:lineChart>
        <c:grouping val="standard"/>
        <c:ser>
          <c:idx val="10"/>
          <c:order val="10"/>
          <c:tx>
            <c:strRef>
              <c:f>Calculations!$G$2154</c:f>
              <c:strCache>
                <c:ptCount val="1"/>
                <c:pt idx="0">
                  <c:v>BRT</c:v>
                </c:pt>
              </c:strCache>
            </c:strRef>
          </c:tx>
          <c:spPr>
            <a:ln>
              <a:solidFill>
                <a:schemeClr val="accent3">
                  <a:lumMod val="60000"/>
                  <a:lumOff val="40000"/>
                </a:schemeClr>
              </a:solidFill>
              <a:prstDash val="sysDash"/>
            </a:ln>
          </c:spPr>
          <c:marker>
            <c:symbol val="none"/>
          </c:marker>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Calculations!$H$2154:$AA$2154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7851264"/>
        <c:axId val="287852800"/>
      </c:lineChart>
      <c:catAx>
        <c:axId val="287851264"/>
        <c:scaling>
          <c:orientation val="minMax"/>
        </c:scaling>
        <c:axPos val="b"/>
        <c:numFmt formatCode="General" sourceLinked="1"/>
        <c:tickLblPos val="nextTo"/>
        <c:txPr>
          <a:bodyPr/>
          <a:lstStyle/>
          <a:p>
            <a:pPr>
              <a:defRPr lang="en-US"/>
            </a:pPr>
            <a:endParaRPr lang="en-US"/>
          </a:p>
        </c:txPr>
        <c:crossAx val="287852800"/>
        <c:crosses val="autoZero"/>
        <c:auto val="1"/>
        <c:lblAlgn val="ctr"/>
        <c:lblOffset val="100"/>
        <c:tickLblSkip val="5"/>
      </c:catAx>
      <c:valAx>
        <c:axId val="287852800"/>
        <c:scaling>
          <c:orientation val="minMax"/>
        </c:scaling>
        <c:axPos val="l"/>
        <c:numFmt formatCode="_ * #,##0_ ;_ * \-#,##0_ ;_ * &quot;-&quot;_ ;_ @_ " sourceLinked="0"/>
        <c:tickLblPos val="nextTo"/>
        <c:txPr>
          <a:bodyPr/>
          <a:lstStyle/>
          <a:p>
            <a:pPr>
              <a:defRPr lang="en-US"/>
            </a:pPr>
            <a:endParaRPr lang="en-US"/>
          </a:p>
        </c:txPr>
        <c:crossAx val="287851264"/>
        <c:crosses val="autoZero"/>
        <c:crossBetween val="midCat"/>
      </c:valAx>
      <c:spPr>
        <a:noFill/>
        <a:ln w="25400">
          <a:noFill/>
        </a:ln>
      </c:spPr>
    </c:plotArea>
    <c:legend>
      <c:legendPos val="b"/>
      <c:layout>
        <c:manualLayout>
          <c:xMode val="edge"/>
          <c:yMode val="edge"/>
          <c:x val="0.19901560363040979"/>
          <c:y val="0.80593600066921767"/>
          <c:w val="0.64971732126503923"/>
          <c:h val="0.10227628433113439"/>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0.12533096182923775"/>
          <c:y val="4.0615388551461025E-2"/>
          <c:w val="0.84324045967164463"/>
          <c:h val="0.69350499755348893"/>
        </c:manualLayout>
      </c:layout>
      <c:areaChart>
        <c:grouping val="stacked"/>
        <c:ser>
          <c:idx val="0"/>
          <c:order val="0"/>
          <c:tx>
            <c:strRef>
              <c:f>Calculations!$G$133</c:f>
              <c:strCache>
                <c:ptCount val="1"/>
                <c:pt idx="0">
                  <c:v>BRT</c:v>
                </c:pt>
              </c:strCache>
            </c:strRef>
          </c:tx>
          <c:cat>
            <c:numRef>
              <c:f>Calculations!$H$122:$AA$122</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Calculations!$H$133:$AA$133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2593920"/>
        <c:axId val="285127424"/>
      </c:areaChart>
      <c:catAx>
        <c:axId val="282593920"/>
        <c:scaling>
          <c:orientation val="minMax"/>
        </c:scaling>
        <c:axPos val="b"/>
        <c:numFmt formatCode="General" sourceLinked="1"/>
        <c:tickLblPos val="nextTo"/>
        <c:txPr>
          <a:bodyPr/>
          <a:lstStyle/>
          <a:p>
            <a:pPr>
              <a:defRPr lang="en-US"/>
            </a:pPr>
            <a:endParaRPr lang="en-US"/>
          </a:p>
        </c:txPr>
        <c:crossAx val="285127424"/>
        <c:crosses val="autoZero"/>
        <c:auto val="1"/>
        <c:lblAlgn val="ctr"/>
        <c:lblOffset val="100"/>
        <c:tickLblSkip val="5"/>
      </c:catAx>
      <c:valAx>
        <c:axId val="285127424"/>
        <c:scaling>
          <c:orientation val="minMax"/>
          <c:max val="200000"/>
        </c:scaling>
        <c:axPos val="l"/>
        <c:majorGridlines>
          <c:spPr>
            <a:ln>
              <a:solidFill>
                <a:sysClr val="window" lastClr="FFFFFF"/>
              </a:solidFill>
            </a:ln>
          </c:spPr>
        </c:majorGridlines>
        <c:numFmt formatCode="_(* #,##0_);_(* \(#,##0\);_(* &quot;-&quot;??_);_(@_)" sourceLinked="1"/>
        <c:tickLblPos val="nextTo"/>
        <c:txPr>
          <a:bodyPr/>
          <a:lstStyle/>
          <a:p>
            <a:pPr>
              <a:defRPr lang="en-US"/>
            </a:pPr>
            <a:endParaRPr lang="en-US"/>
          </a:p>
        </c:txPr>
        <c:crossAx val="282593920"/>
        <c:crosses val="autoZero"/>
        <c:crossBetween val="between"/>
      </c:valAx>
      <c:spPr>
        <a:noFill/>
      </c:spPr>
    </c:plotArea>
    <c:legend>
      <c:legendPos val="b"/>
      <c:layout>
        <c:manualLayout>
          <c:xMode val="edge"/>
          <c:yMode val="edge"/>
          <c:x val="0.23717103198448414"/>
          <c:y val="0.80614655904509369"/>
          <c:w val="7.3314977123730071E-2"/>
          <c:h val="5.7848582226391984E-2"/>
        </c:manualLayout>
      </c:layout>
      <c:txPr>
        <a:bodyPr/>
        <a:lstStyle/>
        <a:p>
          <a:pPr>
            <a:defRPr lang="en-US"/>
          </a:pPr>
          <a:endParaRPr lang="en-US"/>
        </a:p>
      </c:txPr>
    </c:legend>
    <c:plotVisOnly val="1"/>
    <c:dispBlanksAs val="zero"/>
  </c:chart>
  <c:spPr>
    <a:ln>
      <a:noFill/>
    </a:ln>
  </c:spPr>
  <c:txPr>
    <a:bodyPr/>
    <a:lstStyle/>
    <a:p>
      <a:pPr>
        <a:defRPr sz="800"/>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style val="34"/>
  <c:chart>
    <c:plotArea>
      <c:layout/>
      <c:lineChart>
        <c:grouping val="standard"/>
        <c:ser>
          <c:idx val="0"/>
          <c:order val="0"/>
          <c:tx>
            <c:strRef>
              <c:f>Summary!$C$244</c:f>
              <c:strCache>
                <c:ptCount val="1"/>
                <c:pt idx="0">
                  <c:v>No. of fatalities reduced</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Summary!$D$244:$W$244</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1"/>
          <c:order val="1"/>
          <c:tx>
            <c:strRef>
              <c:f>Summary!$C$245</c:f>
              <c:strCache>
                <c:ptCount val="1"/>
                <c:pt idx="0">
                  <c:v>No. of injuries reduced</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Summary!$D$245:$W$245</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marker val="1"/>
        <c:axId val="287861760"/>
        <c:axId val="287907840"/>
      </c:lineChart>
      <c:catAx>
        <c:axId val="287861760"/>
        <c:scaling>
          <c:orientation val="minMax"/>
        </c:scaling>
        <c:axPos val="b"/>
        <c:numFmt formatCode="General" sourceLinked="1"/>
        <c:tickLblPos val="nextTo"/>
        <c:txPr>
          <a:bodyPr/>
          <a:lstStyle/>
          <a:p>
            <a:pPr>
              <a:defRPr lang="en-US"/>
            </a:pPr>
            <a:endParaRPr lang="en-US"/>
          </a:p>
        </c:txPr>
        <c:crossAx val="287907840"/>
        <c:crosses val="autoZero"/>
        <c:auto val="1"/>
        <c:lblAlgn val="ctr"/>
        <c:lblOffset val="100"/>
        <c:tickLblSkip val="5"/>
      </c:catAx>
      <c:valAx>
        <c:axId val="287907840"/>
        <c:scaling>
          <c:orientation val="minMax"/>
        </c:scaling>
        <c:axPos val="l"/>
        <c:numFmt formatCode="_(* #,##0_);_(* \(#,##0\);_(* &quot;-&quot;??_);_(@_)" sourceLinked="1"/>
        <c:tickLblPos val="nextTo"/>
        <c:txPr>
          <a:bodyPr/>
          <a:lstStyle/>
          <a:p>
            <a:pPr>
              <a:defRPr lang="en-US"/>
            </a:pPr>
            <a:endParaRPr lang="en-US"/>
          </a:p>
        </c:txPr>
        <c:crossAx val="287861760"/>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8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style val="34"/>
  <c:chart>
    <c:autoTitleDeleted val="1"/>
    <c:plotArea>
      <c:layout>
        <c:manualLayout>
          <c:layoutTarget val="inner"/>
          <c:xMode val="edge"/>
          <c:yMode val="edge"/>
          <c:x val="0.11058576347020273"/>
          <c:y val="5.1014502068150475E-2"/>
          <c:w val="0.83633089158593432"/>
          <c:h val="0.80053767897526384"/>
        </c:manualLayout>
      </c:layout>
      <c:lineChart>
        <c:grouping val="standard"/>
        <c:ser>
          <c:idx val="0"/>
          <c:order val="0"/>
          <c:tx>
            <c:strRef>
              <c:f>Summary!$C$251</c:f>
              <c:strCache>
                <c:ptCount val="1"/>
                <c:pt idx="0">
                  <c:v>Time travel savings('000s hours)</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Summary!$D$251:$W$251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7911936"/>
        <c:axId val="287913472"/>
      </c:lineChart>
      <c:catAx>
        <c:axId val="287911936"/>
        <c:scaling>
          <c:orientation val="minMax"/>
        </c:scaling>
        <c:axPos val="b"/>
        <c:numFmt formatCode="General" sourceLinked="1"/>
        <c:tickLblPos val="nextTo"/>
        <c:txPr>
          <a:bodyPr/>
          <a:lstStyle/>
          <a:p>
            <a:pPr>
              <a:defRPr lang="en-US"/>
            </a:pPr>
            <a:endParaRPr lang="en-US"/>
          </a:p>
        </c:txPr>
        <c:crossAx val="287913472"/>
        <c:crosses val="autoZero"/>
        <c:auto val="1"/>
        <c:lblAlgn val="ctr"/>
        <c:lblOffset val="100"/>
        <c:tickLblSkip val="5"/>
      </c:catAx>
      <c:valAx>
        <c:axId val="287913472"/>
        <c:scaling>
          <c:orientation val="minMax"/>
        </c:scaling>
        <c:axPos val="l"/>
        <c:numFmt formatCode="_(* #,##0_);_(* \(#,##0\);_(* &quot;-&quot;??_);_(@_)" sourceLinked="1"/>
        <c:tickLblPos val="nextTo"/>
        <c:txPr>
          <a:bodyPr/>
          <a:lstStyle/>
          <a:p>
            <a:pPr>
              <a:defRPr lang="en-US"/>
            </a:pPr>
            <a:endParaRPr lang="en-US"/>
          </a:p>
        </c:txPr>
        <c:crossAx val="287911936"/>
        <c:crosses val="autoZero"/>
        <c:crossBetween val="midCat"/>
      </c:valAx>
      <c:spPr>
        <a:noFill/>
        <a:ln w="25400">
          <a:noFill/>
        </a:ln>
      </c:spPr>
    </c:plotArea>
    <c:legend>
      <c:legendPos val="b"/>
      <c:layout>
        <c:manualLayout>
          <c:xMode val="edge"/>
          <c:yMode val="edge"/>
          <c:x val="0.32514158467663706"/>
          <c:y val="0.90878921077972585"/>
          <c:w val="0.4274502247266484"/>
          <c:h val="7.266006119549219E-2"/>
        </c:manualLayout>
      </c:layout>
      <c:txPr>
        <a:bodyPr/>
        <a:lstStyle/>
        <a:p>
          <a:pPr>
            <a:defRPr lang="en-US"/>
          </a:pPr>
          <a:endParaRPr lang="en-US"/>
        </a:p>
      </c:txPr>
    </c:legend>
    <c:plotVisOnly val="1"/>
  </c:chart>
  <c:spPr>
    <a:noFill/>
    <a:ln>
      <a:noFill/>
    </a:ln>
  </c:spPr>
  <c:txPr>
    <a:bodyPr/>
    <a:lstStyle/>
    <a:p>
      <a:pPr>
        <a:defRPr sz="800"/>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8.6808580878070363E-2"/>
          <c:y val="4.6013068106586952E-2"/>
          <c:w val="0.88597646813972342"/>
          <c:h val="0.81733931821610262"/>
        </c:manualLayout>
      </c:layout>
      <c:areaChart>
        <c:grouping val="standard"/>
        <c:ser>
          <c:idx val="0"/>
          <c:order val="0"/>
          <c:tx>
            <c:strRef>
              <c:f>Summary!$C$268</c:f>
              <c:strCache>
                <c:ptCount val="1"/>
                <c:pt idx="0">
                  <c:v>Petrol - liter</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Summary!$D$268:$W$268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Summary!$C$269</c:f>
              <c:strCache>
                <c:ptCount val="1"/>
                <c:pt idx="0">
                  <c:v>Diesel - liter</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Summary!$D$269:$W$269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Summary!$C$270</c:f>
              <c:strCache>
                <c:ptCount val="1"/>
                <c:pt idx="0">
                  <c:v>LPG - liter</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Summary!$D$270:$W$270</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Summary!$C$271</c:f>
              <c:strCache>
                <c:ptCount val="1"/>
                <c:pt idx="0">
                  <c:v>CNG - kg</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Summary!$D$271:$W$271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Summary!$C$272</c:f>
              <c:strCache>
                <c:ptCount val="1"/>
                <c:pt idx="0">
                  <c:v>Electric - kwh</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Summary!$D$272:$W$272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Summary!$C$273</c:f>
              <c:strCache>
                <c:ptCount val="1"/>
                <c:pt idx="0">
                  <c:v>Ethanol - liter</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Summary!$D$273:$W$273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7993856"/>
        <c:axId val="287995392"/>
      </c:areaChart>
      <c:catAx>
        <c:axId val="287993856"/>
        <c:scaling>
          <c:orientation val="minMax"/>
        </c:scaling>
        <c:axPos val="b"/>
        <c:numFmt formatCode="General" sourceLinked="1"/>
        <c:tickLblPos val="nextTo"/>
        <c:spPr>
          <a:ln w="25400">
            <a:solidFill>
              <a:schemeClr val="bg1"/>
            </a:solidFill>
          </a:ln>
        </c:spPr>
        <c:txPr>
          <a:bodyPr/>
          <a:lstStyle/>
          <a:p>
            <a:pPr>
              <a:defRPr lang="en-US"/>
            </a:pPr>
            <a:endParaRPr lang="en-US"/>
          </a:p>
        </c:txPr>
        <c:crossAx val="287995392"/>
        <c:crosses val="autoZero"/>
        <c:auto val="1"/>
        <c:lblAlgn val="ctr"/>
        <c:lblOffset val="100"/>
        <c:tickLblSkip val="5"/>
      </c:catAx>
      <c:valAx>
        <c:axId val="287995392"/>
        <c:scaling>
          <c:orientation val="minMax"/>
        </c:scaling>
        <c:axPos val="l"/>
        <c:numFmt formatCode="_(* #,##0_);_(* \(#,##0\);_(* &quot;-&quot;??_);_(@_)" sourceLinked="1"/>
        <c:tickLblPos val="nextTo"/>
        <c:txPr>
          <a:bodyPr/>
          <a:lstStyle/>
          <a:p>
            <a:pPr>
              <a:defRPr lang="en-US"/>
            </a:pPr>
            <a:endParaRPr lang="en-US"/>
          </a:p>
        </c:txPr>
        <c:crossAx val="287993856"/>
        <c:crosses val="autoZero"/>
        <c:crossBetween val="midCat"/>
      </c:valAx>
      <c:spPr>
        <a:noFill/>
        <a:ln w="25400">
          <a:noFill/>
        </a:ln>
      </c:spPr>
    </c:plotArea>
    <c:legend>
      <c:legendPos val="b"/>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style val="34"/>
  <c:chart>
    <c:plotArea>
      <c:layout/>
      <c:lineChart>
        <c:grouping val="standard"/>
        <c:ser>
          <c:idx val="0"/>
          <c:order val="0"/>
          <c:tx>
            <c:strRef>
              <c:f>Summary!$C$237</c:f>
              <c:strCache>
                <c:ptCount val="1"/>
                <c:pt idx="0">
                  <c:v>CO2 savings or increase (tons)</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Summary!$D$237:$W$237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Summary!$C$238</c:f>
              <c:strCache>
                <c:ptCount val="1"/>
                <c:pt idx="0">
                  <c:v>PM savings or increase (tons)</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Summary!$D$238:$W$238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Summary!$C$239</c:f>
              <c:strCache>
                <c:ptCount val="1"/>
                <c:pt idx="0">
                  <c:v>NOx savings or increase (tons)</c:v>
                </c:pt>
              </c:strCache>
            </c:strRef>
          </c:tx>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Summary!$D$239:$W$239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8020736"/>
        <c:axId val="288030720"/>
      </c:lineChart>
      <c:catAx>
        <c:axId val="288020736"/>
        <c:scaling>
          <c:orientation val="minMax"/>
        </c:scaling>
        <c:axPos val="b"/>
        <c:numFmt formatCode="General" sourceLinked="1"/>
        <c:tickLblPos val="nextTo"/>
        <c:txPr>
          <a:bodyPr/>
          <a:lstStyle/>
          <a:p>
            <a:pPr>
              <a:defRPr lang="en-US"/>
            </a:pPr>
            <a:endParaRPr lang="en-US"/>
          </a:p>
        </c:txPr>
        <c:crossAx val="288030720"/>
        <c:crosses val="autoZero"/>
        <c:auto val="1"/>
        <c:lblAlgn val="ctr"/>
        <c:lblOffset val="100"/>
        <c:tickLblSkip val="5"/>
      </c:catAx>
      <c:valAx>
        <c:axId val="288030720"/>
        <c:scaling>
          <c:orientation val="minMax"/>
        </c:scaling>
        <c:axPos val="l"/>
        <c:numFmt formatCode="_(* #,##0_);_(* \(#,##0\);_(* &quot;-&quot;??_);_(@_)" sourceLinked="1"/>
        <c:tickLblPos val="nextTo"/>
        <c:txPr>
          <a:bodyPr/>
          <a:lstStyle/>
          <a:p>
            <a:pPr>
              <a:defRPr lang="en-US"/>
            </a:pPr>
            <a:endParaRPr lang="en-US"/>
          </a:p>
        </c:txPr>
        <c:crossAx val="288020736"/>
        <c:crosses val="autoZero"/>
        <c:crossBetween val="midCat"/>
      </c:valAx>
      <c:spPr>
        <a:noFill/>
        <a:ln w="25400">
          <a:noFill/>
        </a:ln>
      </c:spPr>
    </c:plotArea>
    <c:legend>
      <c:legendPos val="b"/>
      <c:txPr>
        <a:bodyPr/>
        <a:lstStyle/>
        <a:p>
          <a:pPr>
            <a:defRPr lang="en-US"/>
          </a:pPr>
          <a:endParaRPr lang="en-US"/>
        </a:p>
      </c:txPr>
    </c:legend>
    <c:plotVisOnly val="1"/>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ndard"/>
        <c:ser>
          <c:idx val="0"/>
          <c:order val="0"/>
          <c:tx>
            <c:strRef>
              <c:f>Summary!$C$276</c:f>
              <c:strCache>
                <c:ptCount val="1"/>
                <c:pt idx="0">
                  <c:v>Petrol</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Summary!$D$276:$W$276</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Summary!$C$277</c:f>
              <c:strCache>
                <c:ptCount val="1"/>
                <c:pt idx="0">
                  <c:v>Diesel</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Summary!$D$277:$W$277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Summary!$C$278</c:f>
              <c:strCache>
                <c:ptCount val="1"/>
                <c:pt idx="0">
                  <c:v>LPG</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Summary!$D$278:$W$278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Summary!$C$279</c:f>
              <c:strCache>
                <c:ptCount val="1"/>
                <c:pt idx="0">
                  <c:v>CNG</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Summary!$D$279:$W$279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Summary!$C$280</c:f>
              <c:strCache>
                <c:ptCount val="1"/>
                <c:pt idx="0">
                  <c:v>Electric</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Summary!$D$280:$W$280</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Summary!$C$281</c:f>
              <c:strCache>
                <c:ptCount val="1"/>
                <c:pt idx="0">
                  <c:v>Ethanol</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Summary!$D$281:$W$281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8104832"/>
        <c:axId val="288106368"/>
      </c:areaChart>
      <c:lineChart>
        <c:grouping val="standard"/>
        <c:ser>
          <c:idx val="6"/>
          <c:order val="6"/>
          <c:tx>
            <c:strRef>
              <c:f>Summary!$C$282</c:f>
              <c:strCache>
                <c:ptCount val="1"/>
                <c:pt idx="0">
                  <c:v>Total</c:v>
                </c:pt>
              </c:strCache>
            </c:strRef>
          </c:tx>
          <c:spPr>
            <a:ln>
              <a:prstDash val="sysDash"/>
            </a:ln>
          </c:spPr>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Summary!$D$282:$W$282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8104832"/>
        <c:axId val="288106368"/>
      </c:lineChart>
      <c:catAx>
        <c:axId val="288104832"/>
        <c:scaling>
          <c:orientation val="minMax"/>
        </c:scaling>
        <c:axPos val="b"/>
        <c:numFmt formatCode="General" sourceLinked="1"/>
        <c:tickLblPos val="nextTo"/>
        <c:spPr>
          <a:ln w="25400">
            <a:solidFill>
              <a:schemeClr val="bg1"/>
            </a:solidFill>
          </a:ln>
        </c:spPr>
        <c:txPr>
          <a:bodyPr/>
          <a:lstStyle/>
          <a:p>
            <a:pPr>
              <a:defRPr lang="en-US"/>
            </a:pPr>
            <a:endParaRPr lang="en-US"/>
          </a:p>
        </c:txPr>
        <c:crossAx val="288106368"/>
        <c:crosses val="autoZero"/>
        <c:auto val="1"/>
        <c:lblAlgn val="ctr"/>
        <c:lblOffset val="100"/>
        <c:tickLblSkip val="5"/>
      </c:catAx>
      <c:valAx>
        <c:axId val="288106368"/>
        <c:scaling>
          <c:orientation val="minMax"/>
        </c:scaling>
        <c:axPos val="l"/>
        <c:numFmt formatCode="_(&quot;$&quot;* #,##0_);_(&quot;$&quot;* \(#,##0\);_(&quot;$&quot;* &quot;-&quot;??_);_(@_)" sourceLinked="1"/>
        <c:tickLblPos val="nextTo"/>
        <c:txPr>
          <a:bodyPr/>
          <a:lstStyle/>
          <a:p>
            <a:pPr>
              <a:defRPr lang="en-US"/>
            </a:pPr>
            <a:endParaRPr lang="en-US"/>
          </a:p>
        </c:txPr>
        <c:crossAx val="288104832"/>
        <c:crosses val="autoZero"/>
        <c:crossBetween val="midCat"/>
      </c:valAx>
      <c:spPr>
        <a:noFill/>
        <a:ln w="25400">
          <a:noFill/>
        </a:ln>
      </c:spPr>
    </c:plotArea>
    <c:legend>
      <c:legendPos val="b"/>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cked"/>
        <c:ser>
          <c:idx val="0"/>
          <c:order val="0"/>
          <c:tx>
            <c:strRef>
              <c:f>Summary!$C$287</c:f>
              <c:strCache>
                <c:ptCount val="1"/>
                <c:pt idx="0">
                  <c:v>CO2</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Summary!$D$287:$W$287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Summary!$C$288</c:f>
              <c:strCache>
                <c:ptCount val="1"/>
                <c:pt idx="0">
                  <c:v>PM</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Summary!$D$288:$W$288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Summary!$C$289</c:f>
              <c:strCache>
                <c:ptCount val="1"/>
                <c:pt idx="0">
                  <c:v>Nox</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Summary!$D$289:$W$289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Summary!$C$290</c:f>
              <c:strCache>
                <c:ptCount val="1"/>
                <c:pt idx="0">
                  <c:v>Fatalities</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Summary!$D$290:$W$290</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4"/>
          <c:order val="4"/>
          <c:tx>
            <c:strRef>
              <c:f>Summary!$C$291</c:f>
              <c:strCache>
                <c:ptCount val="1"/>
                <c:pt idx="0">
                  <c:v>Injuries</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Summary!$D$291:$W$291</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5"/>
          <c:order val="5"/>
          <c:tx>
            <c:strRef>
              <c:f>Summary!$C$292</c:f>
              <c:strCache>
                <c:ptCount val="1"/>
                <c:pt idx="0">
                  <c:v>Travel Time</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Summary!$D$292:$W$292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Summary!$C$293</c:f>
              <c:strCache>
                <c:ptCount val="1"/>
                <c:pt idx="0">
                  <c:v>Fuel</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Summary!$D$293:$W$293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Summary!$C$294</c:f>
              <c:strCache>
                <c:ptCount val="1"/>
                <c:pt idx="0">
                  <c:v>Maintenance</c:v>
                </c:pt>
              </c:strCache>
            </c:strRef>
          </c:tx>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Summary!$D$294:$W$294</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8148480"/>
        <c:axId val="288154368"/>
      </c:areaChart>
      <c:catAx>
        <c:axId val="288148480"/>
        <c:scaling>
          <c:orientation val="minMax"/>
        </c:scaling>
        <c:axPos val="b"/>
        <c:numFmt formatCode="General" sourceLinked="1"/>
        <c:tickLblPos val="nextTo"/>
        <c:txPr>
          <a:bodyPr/>
          <a:lstStyle/>
          <a:p>
            <a:pPr>
              <a:defRPr lang="en-US"/>
            </a:pPr>
            <a:endParaRPr lang="en-US"/>
          </a:p>
        </c:txPr>
        <c:crossAx val="288154368"/>
        <c:crosses val="autoZero"/>
        <c:auto val="1"/>
        <c:lblAlgn val="ctr"/>
        <c:lblOffset val="100"/>
        <c:tickLblSkip val="5"/>
      </c:catAx>
      <c:valAx>
        <c:axId val="288154368"/>
        <c:scaling>
          <c:orientation val="minMax"/>
        </c:scaling>
        <c:axPos val="l"/>
        <c:numFmt formatCode="_(&quot;$&quot;* #,##0_);_(&quot;$&quot;* \(#,##0\);_(&quot;$&quot;* &quot;-&quot;??_);_(@_)" sourceLinked="1"/>
        <c:tickLblPos val="nextTo"/>
        <c:txPr>
          <a:bodyPr/>
          <a:lstStyle/>
          <a:p>
            <a:pPr>
              <a:defRPr lang="en-US"/>
            </a:pPr>
            <a:endParaRPr lang="en-US"/>
          </a:p>
        </c:txPr>
        <c:crossAx val="288148480"/>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900"/>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242913616792906"/>
          <c:y val="5.8338356842806589E-2"/>
          <c:w val="0.73214369794690004"/>
          <c:h val="0.88332328631438795"/>
        </c:manualLayout>
      </c:layout>
      <c:barChart>
        <c:barDir val="col"/>
        <c:grouping val="stacked"/>
        <c:ser>
          <c:idx val="0"/>
          <c:order val="0"/>
          <c:tx>
            <c:strRef>
              <c:f>Summary!$C$306</c:f>
              <c:strCache>
                <c:ptCount val="1"/>
                <c:pt idx="0">
                  <c:v>CO2</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Summary!$D$306:$W$306</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Summary!$C$307</c:f>
              <c:strCache>
                <c:ptCount val="1"/>
                <c:pt idx="0">
                  <c:v>PM</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Summary!$D$307:$W$307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Summary!$C$308</c:f>
              <c:strCache>
                <c:ptCount val="1"/>
                <c:pt idx="0">
                  <c:v>Nox</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Summary!$D$308:$W$308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Summary!$C$309</c:f>
              <c:strCache>
                <c:ptCount val="1"/>
                <c:pt idx="0">
                  <c:v>Fatalities</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Summary!$D$309:$W$309</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4"/>
          <c:order val="4"/>
          <c:tx>
            <c:strRef>
              <c:f>Summary!$C$310</c:f>
              <c:strCache>
                <c:ptCount val="1"/>
                <c:pt idx="0">
                  <c:v>Injuries</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Summary!$D$310:$W$310</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5"/>
          <c:order val="5"/>
          <c:tx>
            <c:strRef>
              <c:f>Summary!$C$311</c:f>
              <c:strCache>
                <c:ptCount val="1"/>
                <c:pt idx="0">
                  <c:v>Travel Time</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Summary!$D$311:$W$311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Summary!$C$312</c:f>
              <c:strCache>
                <c:ptCount val="1"/>
                <c:pt idx="0">
                  <c:v>Fuel</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Summary!$D$312:$W$312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Summary!$C$313</c:f>
              <c:strCache>
                <c:ptCount val="1"/>
                <c:pt idx="0">
                  <c:v>Maintenance</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Summary!$D$313:$W$313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Summary!$C$314</c:f>
              <c:strCache>
                <c:ptCount val="1"/>
                <c:pt idx="0">
                  <c:v>Construction</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Summary!$D$314:$W$314</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Summary!$C$315</c:f>
              <c:strCache>
                <c:ptCount val="1"/>
                <c:pt idx="0">
                  <c:v>Construction CO2</c:v>
                </c:pt>
              </c:strCache>
            </c:strRef>
          </c:tx>
          <c:cat>
            <c:numRef>
              <c:f>Summary!$D$305:$W$305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Summary!$D$315:$W$315</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288250880"/>
        <c:axId val="288264960"/>
      </c:barChart>
      <c:catAx>
        <c:axId val="288250880"/>
        <c:scaling>
          <c:orientation val="minMax"/>
        </c:scaling>
        <c:axPos val="b"/>
        <c:numFmt formatCode="General" sourceLinked="1"/>
        <c:tickLblPos val="nextTo"/>
        <c:txPr>
          <a:bodyPr/>
          <a:lstStyle/>
          <a:p>
            <a:pPr>
              <a:defRPr lang="en-US"/>
            </a:pPr>
            <a:endParaRPr lang="en-US"/>
          </a:p>
        </c:txPr>
        <c:crossAx val="288264960"/>
        <c:crosses val="autoZero"/>
        <c:auto val="1"/>
        <c:lblAlgn val="ctr"/>
        <c:lblOffset val="100"/>
        <c:tickLblSkip val="5"/>
      </c:catAx>
      <c:valAx>
        <c:axId val="288264960"/>
        <c:scaling>
          <c:orientation val="minMax"/>
        </c:scaling>
        <c:axPos val="l"/>
        <c:numFmt formatCode="_(&quot;$&quot;* #,##0_);_(&quot;$&quot;* \(#,##0\);_(&quot;$&quot;* &quot;-&quot;??_);_(@_)" sourceLinked="1"/>
        <c:tickLblPos val="nextTo"/>
        <c:txPr>
          <a:bodyPr/>
          <a:lstStyle/>
          <a:p>
            <a:pPr>
              <a:defRPr lang="en-US"/>
            </a:pPr>
            <a:endParaRPr lang="en-US"/>
          </a:p>
        </c:txPr>
        <c:crossAx val="288250880"/>
        <c:crosses val="autoZero"/>
        <c:crossBetween val="between"/>
      </c:valAx>
    </c:plotArea>
    <c:legend>
      <c:legendPos val="r"/>
      <c:layout>
        <c:manualLayout>
          <c:xMode val="edge"/>
          <c:yMode val="edge"/>
          <c:x val="0.8596443958349077"/>
          <c:y val="1.4624101508956065E-2"/>
          <c:w val="0.1300709387400672"/>
          <c:h val="0.9853758984910439"/>
        </c:manualLayout>
      </c:layout>
      <c:txPr>
        <a:bodyPr/>
        <a:lstStyle/>
        <a:p>
          <a:pPr>
            <a:defRPr lang="en-US"/>
          </a:pPr>
          <a:endParaRPr lang="en-US"/>
        </a:p>
      </c:txPr>
    </c:legend>
    <c:plotVisOnly val="1"/>
  </c:chart>
  <c:spPr>
    <a:ln>
      <a:noFill/>
    </a:ln>
  </c:spPr>
  <c:printSettings>
    <c:headerFooter/>
    <c:pageMargins b="0.75000000000000466" l="0.70000000000000062" r="0.70000000000000062" t="0.7500000000000046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style val="34"/>
  <c:chart>
    <c:autoTitleDeleted val="1"/>
    <c:plotArea>
      <c:layout/>
      <c:lineChart>
        <c:grouping val="standard"/>
        <c:ser>
          <c:idx val="0"/>
          <c:order val="0"/>
          <c:tx>
            <c:strRef>
              <c:f>Summary!$C$302</c:f>
              <c:strCache>
                <c:ptCount val="1"/>
                <c:pt idx="0">
                  <c:v>Total Costs vs Savings</c:v>
                </c:pt>
              </c:strCache>
            </c:strRef>
          </c:tx>
          <c:spPr>
            <a:ln w="76200"/>
          </c:spPr>
          <c:marker>
            <c:symbol val="none"/>
          </c:marker>
          <c:cat>
            <c:numRef>
              <c:f>Summary!$D$236:$W$236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Summary!$D$302:$W$302</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marker val="1"/>
        <c:axId val="288276480"/>
        <c:axId val="288278016"/>
      </c:lineChart>
      <c:catAx>
        <c:axId val="288276480"/>
        <c:scaling>
          <c:orientation val="minMax"/>
        </c:scaling>
        <c:axPos val="b"/>
        <c:numFmt formatCode="General" sourceLinked="1"/>
        <c:tickLblPos val="nextTo"/>
        <c:txPr>
          <a:bodyPr/>
          <a:lstStyle/>
          <a:p>
            <a:pPr>
              <a:defRPr lang="en-US"/>
            </a:pPr>
            <a:endParaRPr lang="en-US"/>
          </a:p>
        </c:txPr>
        <c:crossAx val="288278016"/>
        <c:crosses val="autoZero"/>
        <c:auto val="1"/>
        <c:lblAlgn val="ctr"/>
        <c:lblOffset val="100"/>
        <c:tickLblSkip val="5"/>
      </c:catAx>
      <c:valAx>
        <c:axId val="288278016"/>
        <c:scaling>
          <c:orientation val="minMax"/>
        </c:scaling>
        <c:axPos val="l"/>
        <c:numFmt formatCode="_(&quot;$&quot;* #,##0_);_(&quot;$&quot;* \(#,##0\);_(&quot;$&quot;* &quot;-&quot;??_);_(@_)" sourceLinked="1"/>
        <c:tickLblPos val="nextTo"/>
        <c:txPr>
          <a:bodyPr/>
          <a:lstStyle/>
          <a:p>
            <a:pPr>
              <a:defRPr lang="en-US"/>
            </a:pPr>
            <a:endParaRPr lang="en-US"/>
          </a:p>
        </c:txPr>
        <c:crossAx val="288276480"/>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2533096182923775"/>
          <c:y val="4.0615388551461025E-2"/>
          <c:w val="0.84324045967164463"/>
          <c:h val="0.69350499755348871"/>
        </c:manualLayout>
      </c:layout>
      <c:areaChart>
        <c:grouping val="stacked"/>
        <c:ser>
          <c:idx val="0"/>
          <c:order val="0"/>
          <c:tx>
            <c:strRef>
              <c:f>Calculations!$G$2158</c:f>
              <c:strCache>
                <c:ptCount val="1"/>
                <c:pt idx="0">
                  <c:v>Cars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Calculations!$H$2158:$AA$2158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1"/>
          <c:tx>
            <c:strRef>
              <c:f>Calculations!$G$2160</c:f>
              <c:strCache>
                <c:ptCount val="1"/>
                <c:pt idx="0">
                  <c:v>Taxi</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Calculations!$H$2160:$AA$2160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2"/>
          <c:tx>
            <c:strRef>
              <c:f>Calculations!$G$2164</c:f>
              <c:strCache>
                <c:ptCount val="1"/>
                <c:pt idx="0">
                  <c:v>Bus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Calculations!$H$2164:$AA$2164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3"/>
          <c:tx>
            <c:strRef>
              <c:f>Calculations!$G$2165</c:f>
              <c:strCache>
                <c:ptCount val="1"/>
                <c:pt idx="0">
                  <c:v>Mini-bus</c:v>
                </c:pt>
              </c:strCache>
            </c:strRef>
          </c:tx>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Calculations!$H$2165:$AA$2165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8396032"/>
        <c:axId val="288397568"/>
      </c:areaChart>
      <c:lineChart>
        <c:grouping val="standard"/>
        <c:ser>
          <c:idx val="10"/>
          <c:order val="4"/>
          <c:tx>
            <c:strRef>
              <c:f>Calculations!$G$2168</c:f>
              <c:strCache>
                <c:ptCount val="1"/>
                <c:pt idx="0">
                  <c:v>BRT</c:v>
                </c:pt>
              </c:strCache>
            </c:strRef>
          </c:tx>
          <c:spPr>
            <a:ln>
              <a:solidFill>
                <a:schemeClr val="accent3">
                  <a:lumMod val="60000"/>
                  <a:lumOff val="40000"/>
                </a:schemeClr>
              </a:solidFill>
              <a:prstDash val="sysDash"/>
            </a:ln>
          </c:spPr>
          <c:marker>
            <c:symbol val="none"/>
          </c:marker>
          <c:cat>
            <c:numRef>
              <c:f>Calculations!$H$2157:$AA$2157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Calculations!$H$2168:$AA$2168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8396032"/>
        <c:axId val="288397568"/>
      </c:lineChart>
      <c:catAx>
        <c:axId val="288396032"/>
        <c:scaling>
          <c:orientation val="minMax"/>
        </c:scaling>
        <c:axPos val="b"/>
        <c:numFmt formatCode="General" sourceLinked="1"/>
        <c:tickLblPos val="nextTo"/>
        <c:txPr>
          <a:bodyPr/>
          <a:lstStyle/>
          <a:p>
            <a:pPr>
              <a:defRPr lang="en-US"/>
            </a:pPr>
            <a:endParaRPr lang="en-US"/>
          </a:p>
        </c:txPr>
        <c:crossAx val="288397568"/>
        <c:crosses val="autoZero"/>
        <c:auto val="1"/>
        <c:lblAlgn val="ctr"/>
        <c:lblOffset val="100"/>
        <c:tickLblSkip val="5"/>
      </c:catAx>
      <c:valAx>
        <c:axId val="288397568"/>
        <c:scaling>
          <c:orientation val="minMax"/>
        </c:scaling>
        <c:axPos val="l"/>
        <c:majorGridlines>
          <c:spPr>
            <a:ln>
              <a:solidFill>
                <a:sysClr val="window" lastClr="FFFFFF"/>
              </a:solidFill>
            </a:ln>
          </c:spPr>
        </c:majorGridlines>
        <c:numFmt formatCode="_(* #,##0.00_);_(* \(#,##0.00\);_(* &quot;-&quot;??_);_(@_)" sourceLinked="1"/>
        <c:tickLblPos val="nextTo"/>
        <c:txPr>
          <a:bodyPr/>
          <a:lstStyle/>
          <a:p>
            <a:pPr>
              <a:defRPr lang="en-US"/>
            </a:pPr>
            <a:endParaRPr lang="en-US"/>
          </a:p>
        </c:txPr>
        <c:crossAx val="288396032"/>
        <c:crosses val="autoZero"/>
        <c:crossBetween val="midCat"/>
      </c:valAx>
      <c:spPr>
        <a:noFill/>
      </c:spPr>
    </c:plotArea>
    <c:legend>
      <c:legendPos val="b"/>
      <c:layout>
        <c:manualLayout>
          <c:xMode val="edge"/>
          <c:yMode val="edge"/>
          <c:x val="0.23857434504388472"/>
          <c:y val="0.80614668370161957"/>
          <c:w val="0.60348856893072156"/>
          <c:h val="0.11160030064567704"/>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622" l="0.70000000000000062" r="0.70000000000000062" t="0.75000000000000622"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0284320031358762"/>
          <c:y val="4.7460651315054128E-2"/>
          <c:w val="0.84222985772229864"/>
          <c:h val="0.70656781352483011"/>
        </c:manualLayout>
      </c:layout>
      <c:areaChart>
        <c:grouping val="stacked"/>
        <c:ser>
          <c:idx val="0"/>
          <c:order val="0"/>
          <c:tx>
            <c:strRef>
              <c:f>Calculations!$G$2116</c:f>
              <c:strCache>
                <c:ptCount val="1"/>
                <c:pt idx="0">
                  <c:v>Cars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Calculations!$H$2116:$AA$2116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1"/>
          <c:tx>
            <c:strRef>
              <c:f>Calculations!$G$2118</c:f>
              <c:strCache>
                <c:ptCount val="1"/>
                <c:pt idx="0">
                  <c:v>Taxi</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Calculations!$H$2118:$AA$2118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2"/>
          <c:tx>
            <c:strRef>
              <c:f>Calculations!$G$2122</c:f>
              <c:strCache>
                <c:ptCount val="1"/>
                <c:pt idx="0">
                  <c:v>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Calculations!$H$2122:$AA$2122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3"/>
          <c:tx>
            <c:strRef>
              <c:f>Calculations!$G$2123</c:f>
              <c:strCache>
                <c:ptCount val="1"/>
                <c:pt idx="0">
                  <c:v>Mini-bus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Calculations!$H$2123:$AA$2123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8556544"/>
        <c:axId val="288558080"/>
      </c:areaChart>
      <c:lineChart>
        <c:grouping val="standard"/>
        <c:ser>
          <c:idx val="10"/>
          <c:order val="4"/>
          <c:tx>
            <c:strRef>
              <c:f>Calculations!$G$2126</c:f>
              <c:strCache>
                <c:ptCount val="1"/>
                <c:pt idx="0">
                  <c:v>BRT</c:v>
                </c:pt>
              </c:strCache>
            </c:strRef>
          </c:tx>
          <c:spPr>
            <a:ln>
              <a:solidFill>
                <a:schemeClr val="accent3">
                  <a:lumMod val="60000"/>
                  <a:lumOff val="40000"/>
                </a:schemeClr>
              </a:solidFill>
              <a:prstDash val="sysDash"/>
            </a:ln>
          </c:spPr>
          <c:marker>
            <c:symbol val="none"/>
          </c:marker>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8556544"/>
        <c:axId val="288558080"/>
      </c:lineChart>
      <c:catAx>
        <c:axId val="288556544"/>
        <c:scaling>
          <c:orientation val="minMax"/>
        </c:scaling>
        <c:axPos val="b"/>
        <c:numFmt formatCode="General" sourceLinked="1"/>
        <c:tickLblPos val="nextTo"/>
        <c:txPr>
          <a:bodyPr/>
          <a:lstStyle/>
          <a:p>
            <a:pPr>
              <a:defRPr lang="en-US"/>
            </a:pPr>
            <a:endParaRPr lang="en-US"/>
          </a:p>
        </c:txPr>
        <c:crossAx val="288558080"/>
        <c:crosses val="autoZero"/>
        <c:auto val="1"/>
        <c:lblAlgn val="ctr"/>
        <c:lblOffset val="100"/>
        <c:tickLblSkip val="5"/>
      </c:catAx>
      <c:valAx>
        <c:axId val="288558080"/>
        <c:scaling>
          <c:orientation val="minMax"/>
        </c:scaling>
        <c:axPos val="l"/>
        <c:numFmt formatCode="_ * #,##0_ ;_ * \-#,##0_ ;_ * &quot;-&quot;_ ;_ @_ " sourceLinked="0"/>
        <c:tickLblPos val="nextTo"/>
        <c:txPr>
          <a:bodyPr/>
          <a:lstStyle/>
          <a:p>
            <a:pPr>
              <a:defRPr lang="en-US"/>
            </a:pPr>
            <a:endParaRPr lang="en-US"/>
          </a:p>
        </c:txPr>
        <c:crossAx val="288556544"/>
        <c:crosses val="autoZero"/>
        <c:crossBetween val="midCat"/>
      </c:valAx>
      <c:spPr>
        <a:noFill/>
        <a:ln w="25400">
          <a:noFill/>
        </a:ln>
      </c:spPr>
    </c:plotArea>
    <c:legend>
      <c:legendPos val="b"/>
      <c:layout>
        <c:manualLayout>
          <c:xMode val="edge"/>
          <c:yMode val="edge"/>
          <c:x val="0.23265366004615837"/>
          <c:y val="0.81380198335989584"/>
          <c:w val="0.59805911309889681"/>
          <c:h val="0.11284971241621362"/>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6" l="0.70000000000000062" r="0.70000000000000062" t="0.75000000000000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cked"/>
        <c:ser>
          <c:idx val="0"/>
          <c:order val="0"/>
          <c:tx>
            <c:strRef>
              <c:f>Calculations!$G$2116</c:f>
              <c:strCache>
                <c:ptCount val="1"/>
                <c:pt idx="0">
                  <c:v>Cars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Calculations!$H$2116:$AA$2116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Calculations!$G$2117</c:f>
              <c:strCache>
                <c:ptCount val="1"/>
                <c:pt idx="0">
                  <c:v>2-wheeler</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Calculations!$H$2117:$AA$2117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Calculations!$G$2118</c:f>
              <c:strCache>
                <c:ptCount val="1"/>
                <c:pt idx="0">
                  <c:v>Taxi</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Calculations!$H$2118:$AA$2118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Calculations!$G$2119</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Calculations!$H$2119:$AA$2119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Calculations!$G$2120</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Calculations!$H$2120:$AA$2120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Calculations!$G$2121</c:f>
              <c:strCache>
                <c:ptCount val="1"/>
                <c:pt idx="0">
                  <c:v>3-wheeler</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Calculations!$H$2121:$AA$2121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Calculations!$G$2122</c:f>
              <c:strCache>
                <c:ptCount val="1"/>
                <c:pt idx="0">
                  <c:v>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Calculations!$H$2122:$AA$2122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Calculations!$G$2123</c:f>
              <c:strCache>
                <c:ptCount val="1"/>
                <c:pt idx="0">
                  <c:v>Mini-bus</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Calculations!$H$2123:$AA$2123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Calculations!$G$2124</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Calculations!$H$2124:$AA$2124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Calculations!$G$2125</c:f>
              <c:strCache>
                <c:ptCount val="1"/>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Calculations!$H$2125:$AA$2125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4677632"/>
        <c:axId val="284679168"/>
      </c:areaChart>
      <c:lineChart>
        <c:grouping val="standard"/>
        <c:ser>
          <c:idx val="10"/>
          <c:order val="10"/>
          <c:tx>
            <c:strRef>
              <c:f>Calculations!$G$2126</c:f>
              <c:strCache>
                <c:ptCount val="1"/>
                <c:pt idx="0">
                  <c:v>BRT</c:v>
                </c:pt>
              </c:strCache>
            </c:strRef>
          </c:tx>
          <c:marker>
            <c:symbol val="none"/>
          </c:marker>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1090304"/>
        <c:axId val="281088768"/>
      </c:lineChart>
      <c:catAx>
        <c:axId val="284677632"/>
        <c:scaling>
          <c:orientation val="minMax"/>
        </c:scaling>
        <c:axPos val="b"/>
        <c:numFmt formatCode="General" sourceLinked="1"/>
        <c:tickLblPos val="nextTo"/>
        <c:txPr>
          <a:bodyPr/>
          <a:lstStyle/>
          <a:p>
            <a:pPr>
              <a:defRPr lang="en-US"/>
            </a:pPr>
            <a:endParaRPr lang="en-US"/>
          </a:p>
        </c:txPr>
        <c:crossAx val="284679168"/>
        <c:crosses val="autoZero"/>
        <c:auto val="1"/>
        <c:lblAlgn val="ctr"/>
        <c:lblOffset val="100"/>
      </c:catAx>
      <c:valAx>
        <c:axId val="284679168"/>
        <c:scaling>
          <c:orientation val="minMax"/>
        </c:scaling>
        <c:axPos val="l"/>
        <c:numFmt formatCode="_(* #,##0.00_);_(* \(#,##0.00\);_(* &quot;-&quot;??_);_(@_)" sourceLinked="1"/>
        <c:tickLblPos val="nextTo"/>
        <c:txPr>
          <a:bodyPr/>
          <a:lstStyle/>
          <a:p>
            <a:pPr>
              <a:defRPr lang="en-US"/>
            </a:pPr>
            <a:endParaRPr lang="en-US"/>
          </a:p>
        </c:txPr>
        <c:crossAx val="284677632"/>
        <c:crosses val="autoZero"/>
        <c:crossBetween val="between"/>
      </c:valAx>
      <c:valAx>
        <c:axId val="281088768"/>
        <c:scaling>
          <c:orientation val="minMax"/>
          <c:max val="60"/>
        </c:scaling>
        <c:axPos val="r"/>
        <c:numFmt formatCode="_(* #,##0.00_);_(* \(#,##0.00\);_(* &quot;-&quot;??_);_(@_)" sourceLinked="1"/>
        <c:tickLblPos val="nextTo"/>
        <c:txPr>
          <a:bodyPr/>
          <a:lstStyle/>
          <a:p>
            <a:pPr>
              <a:defRPr lang="en-US"/>
            </a:pPr>
            <a:endParaRPr lang="en-US"/>
          </a:p>
        </c:txPr>
        <c:crossAx val="281090304"/>
        <c:crosses val="max"/>
        <c:crossBetween val="between"/>
      </c:valAx>
      <c:catAx>
        <c:axId val="281090304"/>
        <c:scaling>
          <c:orientation val="minMax"/>
        </c:scaling>
        <c:delete val="1"/>
        <c:axPos val="b"/>
        <c:numFmt formatCode="General" sourceLinked="1"/>
        <c:tickLblPos val="none"/>
        <c:crossAx val="281088768"/>
        <c:crosses val="autoZero"/>
        <c:auto val="1"/>
        <c:lblAlgn val="ctr"/>
        <c:lblOffset val="100"/>
      </c:catAx>
      <c:spPr>
        <a:noFill/>
        <a:ln w="25400">
          <a:noFill/>
        </a:ln>
      </c:spPr>
    </c:plotArea>
    <c:legend>
      <c:legendPos val="b"/>
      <c:txPr>
        <a:bodyPr/>
        <a:lstStyle/>
        <a:p>
          <a:pPr>
            <a:defRPr lang="en-US"/>
          </a:pPr>
          <a:endParaRPr lang="en-US"/>
        </a:p>
      </c:txPr>
    </c:legend>
    <c:plotVisOnly val="1"/>
    <c:dispBlanksAs val="zero"/>
  </c:chart>
  <c:printSettings>
    <c:headerFooter/>
    <c:pageMargins b="0.75000000000000466" l="0.70000000000000062" r="0.70000000000000062" t="0.750000000000004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0.10944482047583078"/>
          <c:y val="3.3836254528534476E-2"/>
          <c:w val="0.84720335203410124"/>
          <c:h val="0.67389752367724365"/>
        </c:manualLayout>
      </c:layout>
      <c:areaChart>
        <c:grouping val="stacked"/>
        <c:ser>
          <c:idx val="0"/>
          <c:order val="0"/>
          <c:tx>
            <c:strRef>
              <c:f>Calculations!$G$2130</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Calculations!$H$2130:$AA$2130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1"/>
          <c:tx>
            <c:strRef>
              <c:f>Calculations!$G$2132</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Calculations!$H$2132:$AA$2132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2"/>
          <c:tx>
            <c:strRef>
              <c:f>Calculations!$G$2136</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Calculations!$H$2136:$AA$2136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3"/>
          <c:tx>
            <c:strRef>
              <c:f>Calculations!$G$2137</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Calculations!$H$2137:$AA$2137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8618368"/>
        <c:axId val="288619904"/>
      </c:areaChart>
      <c:lineChart>
        <c:grouping val="standard"/>
        <c:ser>
          <c:idx val="10"/>
          <c:order val="4"/>
          <c:tx>
            <c:strRef>
              <c:f>Calculations!$G$2140</c:f>
              <c:strCache>
                <c:ptCount val="1"/>
                <c:pt idx="0">
                  <c:v>BRT</c:v>
                </c:pt>
              </c:strCache>
            </c:strRef>
          </c:tx>
          <c:spPr>
            <a:ln>
              <a:solidFill>
                <a:schemeClr val="accent3">
                  <a:lumMod val="60000"/>
                  <a:lumOff val="40000"/>
                </a:schemeClr>
              </a:solidFill>
              <a:prstDash val="sysDash"/>
            </a:ln>
          </c:spPr>
          <c:marker>
            <c:symbol val="none"/>
          </c:marker>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Calculations!$H$2140:$AA$2140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8618368"/>
        <c:axId val="288619904"/>
      </c:lineChart>
      <c:catAx>
        <c:axId val="288618368"/>
        <c:scaling>
          <c:orientation val="minMax"/>
        </c:scaling>
        <c:axPos val="b"/>
        <c:numFmt formatCode="General" sourceLinked="1"/>
        <c:tickLblPos val="nextTo"/>
        <c:txPr>
          <a:bodyPr/>
          <a:lstStyle/>
          <a:p>
            <a:pPr>
              <a:defRPr lang="en-US"/>
            </a:pPr>
            <a:endParaRPr lang="en-US"/>
          </a:p>
        </c:txPr>
        <c:crossAx val="288619904"/>
        <c:crosses val="autoZero"/>
        <c:auto val="1"/>
        <c:lblAlgn val="ctr"/>
        <c:lblOffset val="100"/>
        <c:tickLblSkip val="5"/>
      </c:catAx>
      <c:valAx>
        <c:axId val="288619904"/>
        <c:scaling>
          <c:orientation val="minMax"/>
        </c:scaling>
        <c:axPos val="l"/>
        <c:numFmt formatCode="_ * #,##0_ ;_ * \-#,##0_ ;_ * &quot;-&quot;_ ;_ @_ " sourceLinked="0"/>
        <c:tickLblPos val="nextTo"/>
        <c:txPr>
          <a:bodyPr/>
          <a:lstStyle/>
          <a:p>
            <a:pPr>
              <a:defRPr lang="en-US"/>
            </a:pPr>
            <a:endParaRPr lang="en-US"/>
          </a:p>
        </c:txPr>
        <c:crossAx val="288618368"/>
        <c:crosses val="autoZero"/>
        <c:crossBetween val="midCat"/>
      </c:valAx>
      <c:spPr>
        <a:noFill/>
        <a:ln w="25400">
          <a:noFill/>
        </a:ln>
      </c:spPr>
    </c:plotArea>
    <c:legend>
      <c:legendPos val="b"/>
      <c:layout>
        <c:manualLayout>
          <c:xMode val="edge"/>
          <c:yMode val="edge"/>
          <c:x val="0.21210088015948278"/>
          <c:y val="0.79969573069380173"/>
          <c:w val="0.69399141048168356"/>
          <c:h val="9.6266979444950593E-2"/>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Calculations!$G$2144</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Calculations!$H$2144:$AA$2144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1"/>
          <c:tx>
            <c:strRef>
              <c:f>Calculations!$G$2146</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Calculations!$H$2146:$AA$2146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2"/>
          <c:tx>
            <c:strRef>
              <c:f>Calculations!$G$2150</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Calculations!$H$2150:$AA$2150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3"/>
          <c:tx>
            <c:strRef>
              <c:f>Calculations!$G$2151</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Calculations!$H$2151:$AA$2151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9790208"/>
        <c:axId val="289804288"/>
      </c:areaChart>
      <c:lineChart>
        <c:grouping val="standard"/>
        <c:ser>
          <c:idx val="10"/>
          <c:order val="4"/>
          <c:tx>
            <c:strRef>
              <c:f>Calculations!$G$2154</c:f>
              <c:strCache>
                <c:ptCount val="1"/>
                <c:pt idx="0">
                  <c:v>BRT</c:v>
                </c:pt>
              </c:strCache>
            </c:strRef>
          </c:tx>
          <c:spPr>
            <a:ln>
              <a:solidFill>
                <a:schemeClr val="accent3">
                  <a:lumMod val="60000"/>
                  <a:lumOff val="40000"/>
                </a:schemeClr>
              </a:solidFill>
              <a:prstDash val="sysDash"/>
            </a:ln>
          </c:spPr>
          <c:marker>
            <c:symbol val="none"/>
          </c:marker>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Calculations!$H$2154:$AA$2154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9790208"/>
        <c:axId val="289804288"/>
      </c:lineChart>
      <c:catAx>
        <c:axId val="289790208"/>
        <c:scaling>
          <c:orientation val="minMax"/>
        </c:scaling>
        <c:axPos val="b"/>
        <c:numFmt formatCode="General" sourceLinked="1"/>
        <c:tickLblPos val="nextTo"/>
        <c:txPr>
          <a:bodyPr/>
          <a:lstStyle/>
          <a:p>
            <a:pPr>
              <a:defRPr lang="en-US"/>
            </a:pPr>
            <a:endParaRPr lang="en-US"/>
          </a:p>
        </c:txPr>
        <c:crossAx val="289804288"/>
        <c:crosses val="autoZero"/>
        <c:auto val="1"/>
        <c:lblAlgn val="ctr"/>
        <c:lblOffset val="100"/>
        <c:tickLblSkip val="5"/>
      </c:catAx>
      <c:valAx>
        <c:axId val="289804288"/>
        <c:scaling>
          <c:orientation val="minMax"/>
        </c:scaling>
        <c:axPos val="l"/>
        <c:numFmt formatCode="_ * #,##0_ ;_ * \-#,##0_ ;_ * &quot;-&quot;_ ;_ @_ " sourceLinked="0"/>
        <c:tickLblPos val="nextTo"/>
        <c:txPr>
          <a:bodyPr/>
          <a:lstStyle/>
          <a:p>
            <a:pPr>
              <a:defRPr lang="en-US"/>
            </a:pPr>
            <a:endParaRPr lang="en-US"/>
          </a:p>
        </c:txPr>
        <c:crossAx val="289790208"/>
        <c:crosses val="autoZero"/>
        <c:crossBetween val="midCat"/>
      </c:valAx>
      <c:spPr>
        <a:noFill/>
        <a:ln w="25400">
          <a:noFill/>
        </a:ln>
      </c:spPr>
    </c:plotArea>
    <c:legend>
      <c:legendPos val="b"/>
      <c:layout>
        <c:manualLayout>
          <c:xMode val="edge"/>
          <c:yMode val="edge"/>
          <c:x val="0.19901560363040979"/>
          <c:y val="0.80593600066921767"/>
          <c:w val="0.64971732126503923"/>
          <c:h val="0.10227628433113445"/>
        </c:manualLayout>
      </c:layout>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US"/>
  <c:style val="34"/>
  <c:chart>
    <c:plotArea>
      <c:layout/>
      <c:lineChart>
        <c:grouping val="standard"/>
        <c:ser>
          <c:idx val="0"/>
          <c:order val="0"/>
          <c:tx>
            <c:strRef>
              <c:f>Summary2!$C$244</c:f>
              <c:strCache>
                <c:ptCount val="1"/>
                <c:pt idx="0">
                  <c:v>No. of fatalities reduced</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Summary2!$D$244:$W$244</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1"/>
          <c:order val="1"/>
          <c:tx>
            <c:strRef>
              <c:f>Summary2!$C$245</c:f>
              <c:strCache>
                <c:ptCount val="1"/>
                <c:pt idx="0">
                  <c:v>No. of injuries reduced</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Summary2!$D$245:$W$245</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marker val="1"/>
        <c:axId val="289853440"/>
        <c:axId val="289854976"/>
      </c:lineChart>
      <c:catAx>
        <c:axId val="289853440"/>
        <c:scaling>
          <c:orientation val="minMax"/>
        </c:scaling>
        <c:axPos val="b"/>
        <c:numFmt formatCode="General" sourceLinked="1"/>
        <c:tickLblPos val="nextTo"/>
        <c:txPr>
          <a:bodyPr/>
          <a:lstStyle/>
          <a:p>
            <a:pPr>
              <a:defRPr lang="en-US"/>
            </a:pPr>
            <a:endParaRPr lang="en-US"/>
          </a:p>
        </c:txPr>
        <c:crossAx val="289854976"/>
        <c:crosses val="autoZero"/>
        <c:auto val="1"/>
        <c:lblAlgn val="ctr"/>
        <c:lblOffset val="100"/>
        <c:tickLblSkip val="5"/>
      </c:catAx>
      <c:valAx>
        <c:axId val="289854976"/>
        <c:scaling>
          <c:orientation val="minMax"/>
        </c:scaling>
        <c:axPos val="l"/>
        <c:numFmt formatCode="_(* #,##0_);_(* \(#,##0\);_(* &quot;-&quot;??_);_(@_)" sourceLinked="1"/>
        <c:tickLblPos val="nextTo"/>
        <c:txPr>
          <a:bodyPr/>
          <a:lstStyle/>
          <a:p>
            <a:pPr>
              <a:defRPr lang="en-US"/>
            </a:pPr>
            <a:endParaRPr lang="en-US"/>
          </a:p>
        </c:txPr>
        <c:crossAx val="289853440"/>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800"/>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US"/>
  <c:style val="34"/>
  <c:chart>
    <c:autoTitleDeleted val="1"/>
    <c:plotArea>
      <c:layout>
        <c:manualLayout>
          <c:layoutTarget val="inner"/>
          <c:xMode val="edge"/>
          <c:yMode val="edge"/>
          <c:x val="0.11058576347020276"/>
          <c:y val="5.1014502068150475E-2"/>
          <c:w val="0.83633089158593432"/>
          <c:h val="0.8005376789752634"/>
        </c:manualLayout>
      </c:layout>
      <c:lineChart>
        <c:grouping val="standard"/>
        <c:ser>
          <c:idx val="0"/>
          <c:order val="0"/>
          <c:tx>
            <c:strRef>
              <c:f>Summary2!$C$251</c:f>
              <c:strCache>
                <c:ptCount val="1"/>
                <c:pt idx="0">
                  <c:v>Time travel savings('000s hours)</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Summary2!$D$251:$W$251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89861632"/>
        <c:axId val="289863936"/>
      </c:lineChart>
      <c:catAx>
        <c:axId val="289861632"/>
        <c:scaling>
          <c:orientation val="minMax"/>
        </c:scaling>
        <c:axPos val="b"/>
        <c:numFmt formatCode="General" sourceLinked="1"/>
        <c:tickLblPos val="nextTo"/>
        <c:txPr>
          <a:bodyPr/>
          <a:lstStyle/>
          <a:p>
            <a:pPr>
              <a:defRPr lang="en-US"/>
            </a:pPr>
            <a:endParaRPr lang="en-US"/>
          </a:p>
        </c:txPr>
        <c:crossAx val="289863936"/>
        <c:crosses val="autoZero"/>
        <c:auto val="1"/>
        <c:lblAlgn val="ctr"/>
        <c:lblOffset val="100"/>
        <c:tickLblSkip val="5"/>
      </c:catAx>
      <c:valAx>
        <c:axId val="289863936"/>
        <c:scaling>
          <c:orientation val="minMax"/>
        </c:scaling>
        <c:axPos val="l"/>
        <c:numFmt formatCode="_(* #,##0_);_(* \(#,##0\);_(* &quot;-&quot;??_);_(@_)" sourceLinked="1"/>
        <c:tickLblPos val="nextTo"/>
        <c:txPr>
          <a:bodyPr/>
          <a:lstStyle/>
          <a:p>
            <a:pPr>
              <a:defRPr lang="en-US"/>
            </a:pPr>
            <a:endParaRPr lang="en-US"/>
          </a:p>
        </c:txPr>
        <c:crossAx val="289861632"/>
        <c:crosses val="autoZero"/>
        <c:crossBetween val="midCat"/>
      </c:valAx>
      <c:spPr>
        <a:noFill/>
        <a:ln w="25400">
          <a:noFill/>
        </a:ln>
      </c:spPr>
    </c:plotArea>
    <c:legend>
      <c:legendPos val="b"/>
      <c:layout>
        <c:manualLayout>
          <c:xMode val="edge"/>
          <c:yMode val="edge"/>
          <c:x val="0.32514158467663706"/>
          <c:y val="0.90878921077972585"/>
          <c:w val="0.42745022472664851"/>
          <c:h val="7.266006119549219E-2"/>
        </c:manualLayout>
      </c:layout>
      <c:txPr>
        <a:bodyPr/>
        <a:lstStyle/>
        <a:p>
          <a:pPr>
            <a:defRPr lang="en-US"/>
          </a:pPr>
          <a:endParaRPr lang="en-US"/>
        </a:p>
      </c:txPr>
    </c:legend>
    <c:plotVisOnly val="1"/>
  </c:chart>
  <c:spPr>
    <a:noFill/>
    <a:ln>
      <a:noFill/>
    </a:ln>
  </c:spPr>
  <c:txPr>
    <a:bodyPr/>
    <a:lstStyle/>
    <a:p>
      <a:pPr>
        <a:defRPr sz="8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8.6808580878070363E-2"/>
          <c:y val="4.6013068106586952E-2"/>
          <c:w val="0.88597646813972342"/>
          <c:h val="0.81733931821610262"/>
        </c:manualLayout>
      </c:layout>
      <c:areaChart>
        <c:grouping val="standard"/>
        <c:ser>
          <c:idx val="0"/>
          <c:order val="0"/>
          <c:tx>
            <c:strRef>
              <c:f>Summary2!$C$268</c:f>
              <c:strCache>
                <c:ptCount val="1"/>
                <c:pt idx="0">
                  <c:v>Petrol - liter</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Summary2!$D$268:$W$268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Summary2!$C$269</c:f>
              <c:strCache>
                <c:ptCount val="1"/>
                <c:pt idx="0">
                  <c:v>Diesel - liter</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Summary2!$D$269:$W$269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9895168"/>
        <c:axId val="289923072"/>
      </c:areaChart>
      <c:catAx>
        <c:axId val="289895168"/>
        <c:scaling>
          <c:orientation val="minMax"/>
        </c:scaling>
        <c:axPos val="b"/>
        <c:numFmt formatCode="General" sourceLinked="1"/>
        <c:tickLblPos val="nextTo"/>
        <c:spPr>
          <a:ln w="25400">
            <a:solidFill>
              <a:schemeClr val="bg1"/>
            </a:solidFill>
          </a:ln>
        </c:spPr>
        <c:txPr>
          <a:bodyPr/>
          <a:lstStyle/>
          <a:p>
            <a:pPr>
              <a:defRPr lang="en-US"/>
            </a:pPr>
            <a:endParaRPr lang="en-US"/>
          </a:p>
        </c:txPr>
        <c:crossAx val="289923072"/>
        <c:crosses val="autoZero"/>
        <c:auto val="1"/>
        <c:lblAlgn val="ctr"/>
        <c:lblOffset val="100"/>
        <c:tickLblSkip val="5"/>
      </c:catAx>
      <c:valAx>
        <c:axId val="289923072"/>
        <c:scaling>
          <c:orientation val="minMax"/>
        </c:scaling>
        <c:axPos val="l"/>
        <c:numFmt formatCode="_(* #,##0_);_(* \(#,##0\);_(* &quot;-&quot;??_);_(@_)" sourceLinked="1"/>
        <c:tickLblPos val="nextTo"/>
        <c:txPr>
          <a:bodyPr/>
          <a:lstStyle/>
          <a:p>
            <a:pPr>
              <a:defRPr lang="en-US"/>
            </a:pPr>
            <a:endParaRPr lang="en-US"/>
          </a:p>
        </c:txPr>
        <c:crossAx val="289895168"/>
        <c:crosses val="autoZero"/>
        <c:crossBetween val="midCat"/>
      </c:valAx>
      <c:spPr>
        <a:noFill/>
        <a:ln w="25400">
          <a:noFill/>
        </a:ln>
      </c:spPr>
    </c:plotArea>
    <c:legend>
      <c:legendPos val="b"/>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US"/>
  <c:style val="34"/>
  <c:chart>
    <c:plotArea>
      <c:layout/>
      <c:lineChart>
        <c:grouping val="standard"/>
        <c:ser>
          <c:idx val="0"/>
          <c:order val="0"/>
          <c:tx>
            <c:strRef>
              <c:f>Summary2!$C$237</c:f>
              <c:strCache>
                <c:ptCount val="1"/>
                <c:pt idx="0">
                  <c:v>CO2 savings or increase (tons)</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Summary2!$D$237:$W$237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Summary2!$C$238</c:f>
              <c:strCache>
                <c:ptCount val="1"/>
                <c:pt idx="0">
                  <c:v>PM savings or increase (tons)</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Summary2!$D$238:$W$238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Summary2!$C$239</c:f>
              <c:strCache>
                <c:ptCount val="1"/>
                <c:pt idx="0">
                  <c:v>NOx savings or increase (tons)</c:v>
                </c:pt>
              </c:strCache>
            </c:strRef>
          </c:tx>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Summary2!$D$239:$W$239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90013952"/>
        <c:axId val="290015488"/>
      </c:lineChart>
      <c:catAx>
        <c:axId val="290013952"/>
        <c:scaling>
          <c:orientation val="minMax"/>
        </c:scaling>
        <c:axPos val="b"/>
        <c:numFmt formatCode="General" sourceLinked="1"/>
        <c:tickLblPos val="nextTo"/>
        <c:txPr>
          <a:bodyPr/>
          <a:lstStyle/>
          <a:p>
            <a:pPr>
              <a:defRPr lang="en-US"/>
            </a:pPr>
            <a:endParaRPr lang="en-US"/>
          </a:p>
        </c:txPr>
        <c:crossAx val="290015488"/>
        <c:crosses val="autoZero"/>
        <c:auto val="1"/>
        <c:lblAlgn val="ctr"/>
        <c:lblOffset val="100"/>
        <c:tickLblSkip val="5"/>
      </c:catAx>
      <c:valAx>
        <c:axId val="290015488"/>
        <c:scaling>
          <c:orientation val="minMax"/>
        </c:scaling>
        <c:axPos val="l"/>
        <c:numFmt formatCode="_(* #,##0_);_(* \(#,##0\);_(* &quot;-&quot;??_);_(@_)" sourceLinked="1"/>
        <c:tickLblPos val="nextTo"/>
        <c:txPr>
          <a:bodyPr/>
          <a:lstStyle/>
          <a:p>
            <a:pPr>
              <a:defRPr lang="en-US"/>
            </a:pPr>
            <a:endParaRPr lang="en-US"/>
          </a:p>
        </c:txPr>
        <c:crossAx val="290013952"/>
        <c:crosses val="autoZero"/>
        <c:crossBetween val="midCat"/>
      </c:valAx>
      <c:spPr>
        <a:noFill/>
        <a:ln w="25400">
          <a:noFill/>
        </a:ln>
      </c:spPr>
    </c:plotArea>
    <c:legend>
      <c:legendPos val="b"/>
      <c:txPr>
        <a:bodyPr/>
        <a:lstStyle/>
        <a:p>
          <a:pPr>
            <a:defRPr lang="en-US"/>
          </a:pPr>
          <a:endParaRPr lang="en-US"/>
        </a:p>
      </c:txPr>
    </c:legend>
    <c:plotVisOnly val="1"/>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ndard"/>
        <c:ser>
          <c:idx val="0"/>
          <c:order val="0"/>
          <c:tx>
            <c:strRef>
              <c:f>Summary2!$C$276</c:f>
              <c:strCache>
                <c:ptCount val="1"/>
                <c:pt idx="0">
                  <c:v>Petrol</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Summary2!$D$276:$W$276</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Summary2!$C$277</c:f>
              <c:strCache>
                <c:ptCount val="1"/>
                <c:pt idx="0">
                  <c:v>Diesel</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Summary2!$D$277:$W$277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Summary2!$C$278</c:f>
              <c:strCache>
                <c:ptCount val="1"/>
                <c:pt idx="0">
                  <c:v>LPG</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Summary2!$D$278:$W$278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Summary2!$C$279</c:f>
              <c:strCache>
                <c:ptCount val="1"/>
                <c:pt idx="0">
                  <c:v>CNG</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Summary2!$D$279:$W$279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Summary2!$C$280</c:f>
              <c:strCache>
                <c:ptCount val="1"/>
                <c:pt idx="0">
                  <c:v>Electric</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Summary2!$D$280:$W$280</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Summary2!$C$281</c:f>
              <c:strCache>
                <c:ptCount val="1"/>
                <c:pt idx="0">
                  <c:v>Ethanol</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Summary2!$D$281:$W$281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90146944"/>
        <c:axId val="290152832"/>
      </c:areaChart>
      <c:lineChart>
        <c:grouping val="standard"/>
        <c:ser>
          <c:idx val="6"/>
          <c:order val="6"/>
          <c:tx>
            <c:strRef>
              <c:f>Summary2!$C$282</c:f>
              <c:strCache>
                <c:ptCount val="1"/>
                <c:pt idx="0">
                  <c:v>Total</c:v>
                </c:pt>
              </c:strCache>
            </c:strRef>
          </c:tx>
          <c:spPr>
            <a:ln>
              <a:prstDash val="sysDash"/>
            </a:ln>
          </c:spPr>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Summary2!$D$282:$W$282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marker val="1"/>
        <c:axId val="290146944"/>
        <c:axId val="290152832"/>
      </c:lineChart>
      <c:catAx>
        <c:axId val="290146944"/>
        <c:scaling>
          <c:orientation val="minMax"/>
        </c:scaling>
        <c:axPos val="b"/>
        <c:numFmt formatCode="General" sourceLinked="1"/>
        <c:tickLblPos val="nextTo"/>
        <c:spPr>
          <a:ln w="25400">
            <a:solidFill>
              <a:schemeClr val="bg1"/>
            </a:solidFill>
          </a:ln>
        </c:spPr>
        <c:txPr>
          <a:bodyPr/>
          <a:lstStyle/>
          <a:p>
            <a:pPr>
              <a:defRPr lang="en-US"/>
            </a:pPr>
            <a:endParaRPr lang="en-US"/>
          </a:p>
        </c:txPr>
        <c:crossAx val="290152832"/>
        <c:crosses val="autoZero"/>
        <c:auto val="1"/>
        <c:lblAlgn val="ctr"/>
        <c:lblOffset val="100"/>
        <c:tickLblSkip val="5"/>
      </c:catAx>
      <c:valAx>
        <c:axId val="290152832"/>
        <c:scaling>
          <c:orientation val="minMax"/>
        </c:scaling>
        <c:axPos val="l"/>
        <c:numFmt formatCode="_(&quot;$&quot;* #,##0_);_(&quot;$&quot;* \(#,##0\);_(&quot;$&quot;* &quot;-&quot;??_);_(@_)" sourceLinked="1"/>
        <c:tickLblPos val="nextTo"/>
        <c:txPr>
          <a:bodyPr/>
          <a:lstStyle/>
          <a:p>
            <a:pPr>
              <a:defRPr lang="en-US"/>
            </a:pPr>
            <a:endParaRPr lang="en-US"/>
          </a:p>
        </c:txPr>
        <c:crossAx val="290146944"/>
        <c:crosses val="autoZero"/>
        <c:crossBetween val="midCat"/>
      </c:valAx>
      <c:spPr>
        <a:noFill/>
        <a:ln w="25400">
          <a:noFill/>
        </a:ln>
      </c:spPr>
    </c:plotArea>
    <c:legend>
      <c:legendPos val="b"/>
      <c:txPr>
        <a:bodyPr/>
        <a:lstStyle/>
        <a:p>
          <a:pPr>
            <a:defRPr lang="en-US"/>
          </a:pPr>
          <a:endParaRPr lang="en-US"/>
        </a:p>
      </c:txPr>
    </c:legend>
    <c:plotVisOnly val="1"/>
    <c:dispBlanksAs val="zero"/>
  </c:chart>
  <c:spPr>
    <a:noFill/>
    <a:ln>
      <a:noFill/>
    </a:ln>
  </c:spPr>
  <c:txPr>
    <a:bodyPr/>
    <a:lstStyle/>
    <a:p>
      <a:pPr>
        <a:defRPr sz="900"/>
      </a:pPr>
      <a:endParaRPr lang="en-US"/>
    </a:p>
  </c:txPr>
  <c:printSettings>
    <c:headerFooter/>
    <c:pageMargins b="0.75000000000000555" l="0.70000000000000062" r="0.70000000000000062" t="0.7500000000000055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US"/>
  <c:style val="34"/>
  <c:chart>
    <c:plotArea>
      <c:layout/>
      <c:areaChart>
        <c:grouping val="stacked"/>
        <c:ser>
          <c:idx val="0"/>
          <c:order val="0"/>
          <c:tx>
            <c:strRef>
              <c:f>Summary2!$C$287</c:f>
              <c:strCache>
                <c:ptCount val="1"/>
                <c:pt idx="0">
                  <c:v>CO2</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Summary2!$D$287:$W$287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Summary2!$C$288</c:f>
              <c:strCache>
                <c:ptCount val="1"/>
                <c:pt idx="0">
                  <c:v>PM</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Summary2!$D$288:$W$288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Summary2!$C$289</c:f>
              <c:strCache>
                <c:ptCount val="1"/>
                <c:pt idx="0">
                  <c:v>Nox</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Summary2!$D$289:$W$289</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Summary2!$C$290</c:f>
              <c:strCache>
                <c:ptCount val="1"/>
                <c:pt idx="0">
                  <c:v>Fatalities</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Summary2!$D$290:$W$290</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4"/>
          <c:order val="4"/>
          <c:tx>
            <c:strRef>
              <c:f>Summary2!$C$291</c:f>
              <c:strCache>
                <c:ptCount val="1"/>
                <c:pt idx="0">
                  <c:v>Injuries</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Summary2!$D$291:$W$291</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5"/>
          <c:order val="5"/>
          <c:tx>
            <c:strRef>
              <c:f>Summary2!$C$292</c:f>
              <c:strCache>
                <c:ptCount val="1"/>
                <c:pt idx="0">
                  <c:v>Travel Time</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Summary2!$D$292:$W$292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Summary2!$C$293</c:f>
              <c:strCache>
                <c:ptCount val="1"/>
                <c:pt idx="0">
                  <c:v>Fuel</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Summary2!$D$293:$W$293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Summary2!$C$294</c:f>
              <c:strCache>
                <c:ptCount val="1"/>
                <c:pt idx="0">
                  <c:v>Maintenance</c:v>
                </c:pt>
              </c:strCache>
            </c:strRef>
          </c:tx>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Summary2!$D$294:$W$294</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90072064"/>
        <c:axId val="290073600"/>
      </c:areaChart>
      <c:catAx>
        <c:axId val="290072064"/>
        <c:scaling>
          <c:orientation val="minMax"/>
        </c:scaling>
        <c:axPos val="b"/>
        <c:numFmt formatCode="General" sourceLinked="1"/>
        <c:tickLblPos val="nextTo"/>
        <c:txPr>
          <a:bodyPr/>
          <a:lstStyle/>
          <a:p>
            <a:pPr>
              <a:defRPr lang="en-US"/>
            </a:pPr>
            <a:endParaRPr lang="en-US"/>
          </a:p>
        </c:txPr>
        <c:crossAx val="290073600"/>
        <c:crosses val="autoZero"/>
        <c:auto val="1"/>
        <c:lblAlgn val="ctr"/>
        <c:lblOffset val="100"/>
        <c:tickLblSkip val="5"/>
      </c:catAx>
      <c:valAx>
        <c:axId val="290073600"/>
        <c:scaling>
          <c:orientation val="minMax"/>
        </c:scaling>
        <c:axPos val="l"/>
        <c:numFmt formatCode="_(&quot;$&quot;* #,##0_);_(&quot;$&quot;* \(#,##0\);_(&quot;$&quot;* &quot;-&quot;??_);_(@_)" sourceLinked="1"/>
        <c:tickLblPos val="nextTo"/>
        <c:txPr>
          <a:bodyPr/>
          <a:lstStyle/>
          <a:p>
            <a:pPr>
              <a:defRPr lang="en-US"/>
            </a:pPr>
            <a:endParaRPr lang="en-US"/>
          </a:p>
        </c:txPr>
        <c:crossAx val="290072064"/>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242913616792906"/>
          <c:y val="5.8338356842806617E-2"/>
          <c:w val="0.73214369794690004"/>
          <c:h val="0.88332328631438795"/>
        </c:manualLayout>
      </c:layout>
      <c:barChart>
        <c:barDir val="col"/>
        <c:grouping val="stacked"/>
        <c:ser>
          <c:idx val="0"/>
          <c:order val="0"/>
          <c:tx>
            <c:strRef>
              <c:f>Summary2!$C$306</c:f>
              <c:strCache>
                <c:ptCount val="1"/>
                <c:pt idx="0">
                  <c:v>CO2</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Summary2!$D$306:$W$306</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Summary2!$C$307</c:f>
              <c:strCache>
                <c:ptCount val="1"/>
                <c:pt idx="0">
                  <c:v>PM</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Summary2!$D$307:$W$307</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Summary2!$C$308</c:f>
              <c:strCache>
                <c:ptCount val="1"/>
                <c:pt idx="0">
                  <c:v>Nox</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Summary2!$D$308:$W$308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Summary2!$C$309</c:f>
              <c:strCache>
                <c:ptCount val="1"/>
                <c:pt idx="0">
                  <c:v>Fatalities</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Summary2!$D$309:$W$309</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4"/>
          <c:order val="4"/>
          <c:tx>
            <c:strRef>
              <c:f>Summary2!$C$310</c:f>
              <c:strCache>
                <c:ptCount val="1"/>
                <c:pt idx="0">
                  <c:v>Injuries</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Summary2!$D$310:$W$310</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5"/>
          <c:order val="5"/>
          <c:tx>
            <c:strRef>
              <c:f>Summary2!$C$311</c:f>
              <c:strCache>
                <c:ptCount val="1"/>
                <c:pt idx="0">
                  <c:v>Travel Time</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Summary2!$D$311:$W$311</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Summary2!$C$312</c:f>
              <c:strCache>
                <c:ptCount val="1"/>
                <c:pt idx="0">
                  <c:v>Fuel</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Summary2!$D$312:$W$312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Summary2!$C$313</c:f>
              <c:strCache>
                <c:ptCount val="1"/>
                <c:pt idx="0">
                  <c:v>Maintenance</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Summary2!$D$313:$W$313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Summary2!$C$314</c:f>
              <c:strCache>
                <c:ptCount val="1"/>
                <c:pt idx="0">
                  <c:v>Construction</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Summary2!$D$314:$W$314</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Summary2!$C$315</c:f>
              <c:strCache>
                <c:ptCount val="1"/>
                <c:pt idx="0">
                  <c:v>Construction CO2</c:v>
                </c:pt>
              </c:strCache>
            </c:strRef>
          </c:tx>
          <c:cat>
            <c:numRef>
              <c:f>Summary2!$D$305:$W$305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Summary2!$D$315:$W$315</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overlap val="100"/>
        <c:axId val="290309248"/>
        <c:axId val="290310784"/>
      </c:barChart>
      <c:catAx>
        <c:axId val="290309248"/>
        <c:scaling>
          <c:orientation val="minMax"/>
        </c:scaling>
        <c:axPos val="b"/>
        <c:numFmt formatCode="General" sourceLinked="1"/>
        <c:tickLblPos val="nextTo"/>
        <c:txPr>
          <a:bodyPr/>
          <a:lstStyle/>
          <a:p>
            <a:pPr>
              <a:defRPr lang="en-US"/>
            </a:pPr>
            <a:endParaRPr lang="en-US"/>
          </a:p>
        </c:txPr>
        <c:crossAx val="290310784"/>
        <c:crosses val="autoZero"/>
        <c:auto val="1"/>
        <c:lblAlgn val="ctr"/>
        <c:lblOffset val="100"/>
        <c:tickLblSkip val="5"/>
      </c:catAx>
      <c:valAx>
        <c:axId val="290310784"/>
        <c:scaling>
          <c:orientation val="minMax"/>
        </c:scaling>
        <c:axPos val="l"/>
        <c:numFmt formatCode="_(&quot;$&quot;* #,##0_);_(&quot;$&quot;* \(#,##0\);_(&quot;$&quot;* &quot;-&quot;??_);_(@_)" sourceLinked="1"/>
        <c:tickLblPos val="nextTo"/>
        <c:txPr>
          <a:bodyPr/>
          <a:lstStyle/>
          <a:p>
            <a:pPr>
              <a:defRPr lang="en-US"/>
            </a:pPr>
            <a:endParaRPr lang="en-US"/>
          </a:p>
        </c:txPr>
        <c:crossAx val="290309248"/>
        <c:crosses val="autoZero"/>
        <c:crossBetween val="between"/>
      </c:valAx>
    </c:plotArea>
    <c:legend>
      <c:legendPos val="r"/>
      <c:layout>
        <c:manualLayout>
          <c:xMode val="edge"/>
          <c:yMode val="edge"/>
          <c:x val="0.8596443958349077"/>
          <c:y val="1.4624101508956065E-2"/>
          <c:w val="0.1300709387400672"/>
          <c:h val="0.9853758984910439"/>
        </c:manualLayout>
      </c:layout>
      <c:txPr>
        <a:bodyPr/>
        <a:lstStyle/>
        <a:p>
          <a:pPr>
            <a:defRPr lang="en-US"/>
          </a:pPr>
          <a:endParaRPr lang="en-US"/>
        </a:p>
      </c:txPr>
    </c:legend>
    <c:plotVisOnly val="1"/>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n-US"/>
  <c:style val="34"/>
  <c:chart>
    <c:autoTitleDeleted val="1"/>
    <c:plotArea>
      <c:layout/>
      <c:lineChart>
        <c:grouping val="standard"/>
        <c:ser>
          <c:idx val="0"/>
          <c:order val="0"/>
          <c:tx>
            <c:strRef>
              <c:f>Summary2!$C$302</c:f>
              <c:strCache>
                <c:ptCount val="1"/>
                <c:pt idx="0">
                  <c:v>Total Costs vs Savings</c:v>
                </c:pt>
              </c:strCache>
            </c:strRef>
          </c:tx>
          <c:spPr>
            <a:ln w="76200"/>
          </c:spPr>
          <c:marker>
            <c:symbol val="none"/>
          </c:marker>
          <c:cat>
            <c:numRef>
              <c:f>Summary2!$D$236:$W$236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Summary2!$D$302:$W$302</c:f>
              <c:numCache>
                <c:formatCode>_("$"* #,##0_);_("$"* \(#,##0\);_("$"* "-"??_);_(@_)</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marker val="1"/>
        <c:axId val="290206080"/>
        <c:axId val="290209152"/>
      </c:lineChart>
      <c:catAx>
        <c:axId val="290206080"/>
        <c:scaling>
          <c:orientation val="minMax"/>
        </c:scaling>
        <c:axPos val="b"/>
        <c:numFmt formatCode="General" sourceLinked="1"/>
        <c:tickLblPos val="nextTo"/>
        <c:txPr>
          <a:bodyPr/>
          <a:lstStyle/>
          <a:p>
            <a:pPr>
              <a:defRPr lang="en-US"/>
            </a:pPr>
            <a:endParaRPr lang="en-US"/>
          </a:p>
        </c:txPr>
        <c:crossAx val="290209152"/>
        <c:crosses val="autoZero"/>
        <c:auto val="1"/>
        <c:lblAlgn val="ctr"/>
        <c:lblOffset val="100"/>
        <c:tickLblSkip val="5"/>
      </c:catAx>
      <c:valAx>
        <c:axId val="290209152"/>
        <c:scaling>
          <c:orientation val="minMax"/>
        </c:scaling>
        <c:axPos val="l"/>
        <c:numFmt formatCode="_(&quot;$&quot;* #,##0_);_(&quot;$&quot;* \(#,##0\);_(&quot;$&quot;* &quot;-&quot;??_);_(@_)" sourceLinked="1"/>
        <c:tickLblPos val="nextTo"/>
        <c:txPr>
          <a:bodyPr/>
          <a:lstStyle/>
          <a:p>
            <a:pPr>
              <a:defRPr lang="en-US"/>
            </a:pPr>
            <a:endParaRPr lang="en-US"/>
          </a:p>
        </c:txPr>
        <c:crossAx val="290206080"/>
        <c:crosses val="autoZero"/>
        <c:crossBetween val="midCat"/>
      </c:valAx>
      <c:spPr>
        <a:noFill/>
        <a:ln w="25400">
          <a:noFill/>
        </a:ln>
      </c:spPr>
    </c:plotArea>
    <c:legend>
      <c:legendPos val="b"/>
      <c:txPr>
        <a:bodyPr/>
        <a:lstStyle/>
        <a:p>
          <a:pPr>
            <a:defRPr lang="en-US"/>
          </a:pPr>
          <a:endParaRPr lang="en-US"/>
        </a:p>
      </c:txPr>
    </c:legend>
    <c:plotVisOnly val="1"/>
  </c:chart>
  <c:spPr>
    <a:ln>
      <a:noFill/>
    </a:ln>
  </c:spPr>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0.10284320031358762"/>
          <c:y val="4.7460651315054128E-2"/>
          <c:w val="0.84222985772229864"/>
          <c:h val="0.70656781352483011"/>
        </c:manualLayout>
      </c:layout>
      <c:areaChart>
        <c:grouping val="stacked"/>
        <c:ser>
          <c:idx val="0"/>
          <c:order val="0"/>
          <c:tx>
            <c:strRef>
              <c:f>Calculations!$G$2126</c:f>
              <c:strCache>
                <c:ptCount val="1"/>
                <c:pt idx="0">
                  <c:v>BRT</c:v>
                </c:pt>
              </c:strCache>
            </c:strRef>
          </c:tx>
          <c:cat>
            <c:numRef>
              <c:f>Calculations!$H$2115:$AA$2115</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Calculations!$H$2126:$AA$2126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1110016"/>
        <c:axId val="281111552"/>
      </c:areaChart>
      <c:catAx>
        <c:axId val="281110016"/>
        <c:scaling>
          <c:orientation val="minMax"/>
        </c:scaling>
        <c:axPos val="b"/>
        <c:numFmt formatCode="General" sourceLinked="1"/>
        <c:tickLblPos val="nextTo"/>
        <c:txPr>
          <a:bodyPr/>
          <a:lstStyle/>
          <a:p>
            <a:pPr>
              <a:defRPr lang="en-US"/>
            </a:pPr>
            <a:endParaRPr lang="en-US"/>
          </a:p>
        </c:txPr>
        <c:crossAx val="281111552"/>
        <c:crosses val="autoZero"/>
        <c:auto val="1"/>
        <c:lblAlgn val="ctr"/>
        <c:lblOffset val="100"/>
        <c:tickLblSkip val="5"/>
      </c:catAx>
      <c:valAx>
        <c:axId val="281111552"/>
        <c:scaling>
          <c:orientation val="minMax"/>
          <c:max val="60"/>
        </c:scaling>
        <c:axPos val="l"/>
        <c:numFmt formatCode="_(* #,##0.00_);_(* \(#,##0.00\);_(* &quot;-&quot;??_);_(@_)" sourceLinked="1"/>
        <c:tickLblPos val="nextTo"/>
        <c:txPr>
          <a:bodyPr/>
          <a:lstStyle/>
          <a:p>
            <a:pPr>
              <a:defRPr lang="en-US"/>
            </a:pPr>
            <a:endParaRPr lang="en-US"/>
          </a:p>
        </c:txPr>
        <c:crossAx val="281110016"/>
        <c:crosses val="autoZero"/>
        <c:crossBetween val="midCat"/>
      </c:valAx>
      <c:spPr>
        <a:noFill/>
        <a:ln w="25400">
          <a:noFill/>
        </a:ln>
      </c:spPr>
    </c:plotArea>
    <c:legend>
      <c:legendPos val="b"/>
      <c:layout>
        <c:manualLayout>
          <c:xMode val="edge"/>
          <c:yMode val="edge"/>
          <c:x val="0.24522817707741751"/>
          <c:y val="0.82243125594744459"/>
          <c:w val="7.3753966806245935E-2"/>
          <c:h val="6.7598304190500322E-2"/>
        </c:manualLayout>
      </c:layout>
      <c:txPr>
        <a:bodyPr/>
        <a:lstStyle/>
        <a:p>
          <a:pPr>
            <a:defRPr lang="en-US"/>
          </a:pPr>
          <a:endParaRPr lang="en-US"/>
        </a:p>
      </c:txPr>
    </c:legend>
    <c:plotVisOnly val="1"/>
    <c:dispBlanksAs val="zero"/>
  </c:chart>
  <c:spPr>
    <a:ln>
      <a:noFill/>
    </a:ln>
  </c:spPr>
  <c:txPr>
    <a:bodyPr/>
    <a:lstStyle/>
    <a:p>
      <a:pPr>
        <a:defRPr sz="800"/>
      </a:pPr>
      <a:endParaRPr lang="en-US"/>
    </a:p>
  </c:txPr>
  <c:printSettings>
    <c:headerFooter/>
    <c:pageMargins b="0.750000000000006" l="0.70000000000000062" r="0.70000000000000062" t="0.75000000000000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Calculations!$G$2130</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Calculations!$H$2130:$AA$2130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Calculations!$G$2131</c:f>
              <c:strCache>
                <c:ptCount val="1"/>
                <c:pt idx="0">
                  <c:v>2-wheeler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Calculations!$H$2131:$AA$2131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Calculations!$G$2132</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Calculations!$H$2132:$AA$2132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Calculations!$G$2133</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Calculations!$H$2133:$AA$2133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Calculations!$G$2134</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Calculations!$H$2134:$AA$2134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Calculations!$G$2135</c:f>
              <c:strCache>
                <c:ptCount val="1"/>
                <c:pt idx="0">
                  <c:v>3-wheeler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Calculations!$H$2135:$AA$2135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Calculations!$G$2136</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Calculations!$H$2136:$AA$2136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Calculations!$G$2137</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Calculations!$H$2137:$AA$2137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Calculations!$G$2138</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Calculations!$H$2138:$AA$2138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Calculations!$G$2139</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Calculations!$H$2139:$AA$2139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5190016"/>
        <c:axId val="285191552"/>
      </c:areaChart>
      <c:catAx>
        <c:axId val="285190016"/>
        <c:scaling>
          <c:orientation val="minMax"/>
        </c:scaling>
        <c:axPos val="b"/>
        <c:numFmt formatCode="General" sourceLinked="1"/>
        <c:tickLblPos val="nextTo"/>
        <c:txPr>
          <a:bodyPr/>
          <a:lstStyle/>
          <a:p>
            <a:pPr>
              <a:defRPr lang="en-US"/>
            </a:pPr>
            <a:endParaRPr lang="en-US"/>
          </a:p>
        </c:txPr>
        <c:crossAx val="285191552"/>
        <c:crosses val="autoZero"/>
        <c:auto val="1"/>
        <c:lblAlgn val="ctr"/>
        <c:lblOffset val="100"/>
        <c:tickLblSkip val="5"/>
      </c:catAx>
      <c:valAx>
        <c:axId val="285191552"/>
        <c:scaling>
          <c:orientation val="minMax"/>
        </c:scaling>
        <c:axPos val="l"/>
        <c:numFmt formatCode="_(* #,##0.00_);_(* \(#,##0.00\);_(* &quot;-&quot;??_);_(@_)" sourceLinked="1"/>
        <c:tickLblPos val="nextTo"/>
        <c:txPr>
          <a:bodyPr/>
          <a:lstStyle/>
          <a:p>
            <a:pPr>
              <a:defRPr lang="en-US"/>
            </a:pPr>
            <a:endParaRPr lang="en-US"/>
          </a:p>
        </c:txPr>
        <c:crossAx val="285190016"/>
        <c:crosses val="autoZero"/>
        <c:crossBetween val="midCat"/>
      </c:valAx>
      <c:spPr>
        <a:noFill/>
        <a:ln w="25400">
          <a:noFill/>
        </a:ln>
      </c:spPr>
    </c:plotArea>
    <c:legend>
      <c:legendPos val="b"/>
      <c:layout>
        <c:manualLayout>
          <c:xMode val="edge"/>
          <c:yMode val="edge"/>
          <c:x val="0.29908225388860477"/>
          <c:y val="0.82298538558504819"/>
          <c:w val="0.43717020428228576"/>
          <c:h val="0.15872889793522751"/>
        </c:manualLayout>
      </c:layout>
      <c:txPr>
        <a:bodyPr/>
        <a:lstStyle/>
        <a:p>
          <a:pPr>
            <a:defRPr lang="en-US"/>
          </a:pPr>
          <a:endParaRPr lang="en-US"/>
        </a:p>
      </c:txPr>
    </c:legend>
    <c:plotVisOnly val="1"/>
  </c:chart>
  <c:printSettings>
    <c:headerFooter/>
    <c:pageMargins b="0.75000000000000466" l="0.70000000000000062" r="0.70000000000000062" t="0.750000000000004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9.5184619523228306E-2"/>
          <c:y val="3.3836254528534476E-2"/>
          <c:w val="0.86146358394489453"/>
          <c:h val="0.76532613423322082"/>
        </c:manualLayout>
      </c:layout>
      <c:areaChart>
        <c:grouping val="stacked"/>
        <c:ser>
          <c:idx val="0"/>
          <c:order val="0"/>
          <c:tx>
            <c:strRef>
              <c:f>Calculations!$G$2140</c:f>
              <c:strCache>
                <c:ptCount val="1"/>
                <c:pt idx="0">
                  <c:v>BRT</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Calculations!$H$2140:$AA$2140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5211264"/>
        <c:axId val="285290880"/>
      </c:areaChart>
      <c:catAx>
        <c:axId val="285211264"/>
        <c:scaling>
          <c:orientation val="minMax"/>
        </c:scaling>
        <c:axPos val="b"/>
        <c:numFmt formatCode="General" sourceLinked="1"/>
        <c:tickLblPos val="nextTo"/>
        <c:txPr>
          <a:bodyPr/>
          <a:lstStyle/>
          <a:p>
            <a:pPr>
              <a:defRPr lang="en-US"/>
            </a:pPr>
            <a:endParaRPr lang="en-US"/>
          </a:p>
        </c:txPr>
        <c:crossAx val="285290880"/>
        <c:crosses val="autoZero"/>
        <c:auto val="1"/>
        <c:lblAlgn val="ctr"/>
        <c:lblOffset val="100"/>
        <c:tickLblSkip val="5"/>
      </c:catAx>
      <c:valAx>
        <c:axId val="285290880"/>
        <c:scaling>
          <c:orientation val="minMax"/>
        </c:scaling>
        <c:axPos val="l"/>
        <c:numFmt formatCode="_ * #,##0_ ;_ * \-#,##0_ ;_ * &quot;-&quot;_ ;_ @_ " sourceLinked="0"/>
        <c:tickLblPos val="nextTo"/>
        <c:txPr>
          <a:bodyPr/>
          <a:lstStyle/>
          <a:p>
            <a:pPr>
              <a:defRPr lang="en-US"/>
            </a:pPr>
            <a:endParaRPr lang="en-US"/>
          </a:p>
        </c:txPr>
        <c:crossAx val="285211264"/>
        <c:crosses val="autoZero"/>
        <c:crossBetween val="midCat"/>
      </c:valAx>
      <c:spPr>
        <a:noFill/>
        <a:ln w="25400">
          <a:noFill/>
        </a:ln>
      </c:spPr>
    </c:plotArea>
    <c:legend>
      <c:legendPos val="b"/>
      <c:layout>
        <c:manualLayout>
          <c:xMode val="edge"/>
          <c:yMode val="edge"/>
          <c:x val="0.48017265319345637"/>
          <c:y val="0.87631886014248261"/>
          <c:w val="5.6668566139294906E-2"/>
          <c:h val="5.9685039370078782E-2"/>
        </c:manualLayout>
      </c:layout>
      <c:txPr>
        <a:bodyPr/>
        <a:lstStyle/>
        <a:p>
          <a:pPr>
            <a:defRPr lang="en-US"/>
          </a:pPr>
          <a:endParaRPr lang="en-US"/>
        </a:p>
      </c:txPr>
    </c:legend>
    <c:plotVisOnly val="1"/>
  </c:chart>
  <c:txPr>
    <a:bodyPr/>
    <a:lstStyle/>
    <a:p>
      <a:pPr>
        <a:defRPr sz="800"/>
      </a:pPr>
      <a:endParaRPr lang="en-US"/>
    </a:p>
  </c:txPr>
  <c:printSettings>
    <c:headerFooter/>
    <c:pageMargins b="0.75000000000000488" l="0.70000000000000062" r="0.70000000000000062" t="0.750000000000004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34"/>
  <c:chart>
    <c:plotArea>
      <c:layout>
        <c:manualLayout>
          <c:layoutTarget val="inner"/>
          <c:xMode val="edge"/>
          <c:yMode val="edge"/>
          <c:x val="9.5184619523228306E-2"/>
          <c:y val="3.3836254528534476E-2"/>
          <c:w val="0.86146358394489453"/>
          <c:h val="0.67389752367724365"/>
        </c:manualLayout>
      </c:layout>
      <c:areaChart>
        <c:grouping val="stacked"/>
        <c:ser>
          <c:idx val="0"/>
          <c:order val="0"/>
          <c:tx>
            <c:strRef>
              <c:f>Calculations!$G$2144</c:f>
              <c:strCache>
                <c:ptCount val="1"/>
                <c:pt idx="0">
                  <c:v>Cars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Calculations!$H$2144:$AA$2144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Calculations!$G$2145</c:f>
              <c:strCache>
                <c:ptCount val="1"/>
                <c:pt idx="0">
                  <c:v>2-wheeler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Calculations!$H$2145:$AA$2145</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Calculations!$G$2146</c:f>
              <c:strCache>
                <c:ptCount val="1"/>
                <c:pt idx="0">
                  <c:v>Taxi</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Calculations!$H$2146:$AA$2146</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tx>
            <c:strRef>
              <c:f>Calculations!$G$2147</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Calculations!$H$2147:$AA$2147</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4"/>
          <c:order val="4"/>
          <c:tx>
            <c:strRef>
              <c:f>Calculations!$G$2148</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Calculations!$H$2148:$AA$2148</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5"/>
          <c:order val="5"/>
          <c:tx>
            <c:strRef>
              <c:f>Calculations!$G$2149</c:f>
              <c:strCache>
                <c:ptCount val="1"/>
                <c:pt idx="0">
                  <c:v>3-wheeler</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Calculations!$H$2149:$AA$2149</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6"/>
          <c:order val="6"/>
          <c:tx>
            <c:strRef>
              <c:f>Calculations!$G$2150</c:f>
              <c:strCache>
                <c:ptCount val="1"/>
                <c:pt idx="0">
                  <c:v>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Calculations!$H$2150:$AA$2150</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7"/>
          <c:order val="7"/>
          <c:tx>
            <c:strRef>
              <c:f>Calculations!$G$2151</c:f>
              <c:strCache>
                <c:ptCount val="1"/>
                <c:pt idx="0">
                  <c:v>Mini-bus</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Calculations!$H$2151:$AA$2151</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8"/>
          <c:order val="8"/>
          <c:tx>
            <c:strRef>
              <c:f>Calculations!$G$2152</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Calculations!$H$2152:$AA$2152</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9"/>
          <c:order val="9"/>
          <c:tx>
            <c:strRef>
              <c:f>Calculations!$G$2153</c:f>
              <c:strCache>
                <c:ptCount val="1"/>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Calculations!$H$2153:$AA$2153</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5334528"/>
        <c:axId val="285221632"/>
      </c:areaChart>
      <c:catAx>
        <c:axId val="285334528"/>
        <c:scaling>
          <c:orientation val="minMax"/>
        </c:scaling>
        <c:axPos val="b"/>
        <c:numFmt formatCode="General" sourceLinked="1"/>
        <c:tickLblPos val="nextTo"/>
        <c:txPr>
          <a:bodyPr/>
          <a:lstStyle/>
          <a:p>
            <a:pPr>
              <a:defRPr lang="en-US"/>
            </a:pPr>
            <a:endParaRPr lang="en-US"/>
          </a:p>
        </c:txPr>
        <c:crossAx val="285221632"/>
        <c:crosses val="autoZero"/>
        <c:auto val="1"/>
        <c:lblAlgn val="ctr"/>
        <c:lblOffset val="100"/>
        <c:tickLblSkip val="5"/>
      </c:catAx>
      <c:valAx>
        <c:axId val="285221632"/>
        <c:scaling>
          <c:orientation val="minMax"/>
        </c:scaling>
        <c:axPos val="l"/>
        <c:numFmt formatCode="_(* #,##0.00_);_(* \(#,##0.00\);_(* &quot;-&quot;??_);_(@_)" sourceLinked="1"/>
        <c:tickLblPos val="nextTo"/>
        <c:txPr>
          <a:bodyPr/>
          <a:lstStyle/>
          <a:p>
            <a:pPr>
              <a:defRPr lang="en-US"/>
            </a:pPr>
            <a:endParaRPr lang="en-US"/>
          </a:p>
        </c:txPr>
        <c:crossAx val="285334528"/>
        <c:crosses val="autoZero"/>
        <c:crossBetween val="midCat"/>
      </c:valAx>
      <c:spPr>
        <a:noFill/>
        <a:ln w="25400">
          <a:noFill/>
        </a:ln>
      </c:spPr>
    </c:plotArea>
    <c:legend>
      <c:legendPos val="b"/>
      <c:layout>
        <c:manualLayout>
          <c:xMode val="edge"/>
          <c:yMode val="edge"/>
          <c:x val="0.3034990928960361"/>
          <c:y val="0.80165204969203441"/>
          <c:w val="0.43717020428228592"/>
          <c:h val="0.15872889793522757"/>
        </c:manualLayout>
      </c:layout>
      <c:txPr>
        <a:bodyPr/>
        <a:lstStyle/>
        <a:p>
          <a:pPr>
            <a:defRPr lang="en-US"/>
          </a:pPr>
          <a:endParaRPr lang="en-US"/>
        </a:p>
      </c:txPr>
    </c:legend>
    <c:plotVisOnly val="1"/>
  </c:chart>
  <c:txPr>
    <a:bodyPr/>
    <a:lstStyle/>
    <a:p>
      <a:pPr>
        <a:defRPr sz="800"/>
      </a:pPr>
      <a:endParaRPr lang="en-US"/>
    </a:p>
  </c:txPr>
  <c:printSettings>
    <c:headerFooter/>
    <c:pageMargins b="0.75000000000000488" l="0.70000000000000062" r="0.70000000000000062" t="0.750000000000004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0.10622671704181817"/>
          <c:y val="1.5602664118108003E-2"/>
          <c:w val="0.86146358394489453"/>
          <c:h val="0.68631382782966377"/>
        </c:manualLayout>
      </c:layout>
      <c:areaChart>
        <c:grouping val="stacked"/>
        <c:ser>
          <c:idx val="0"/>
          <c:order val="0"/>
          <c:tx>
            <c:strRef>
              <c:f>Calculations!$G$2154</c:f>
              <c:strCache>
                <c:ptCount val="1"/>
                <c:pt idx="0">
                  <c:v>BRT</c:v>
                </c:pt>
              </c:strCache>
            </c:strRef>
          </c:tx>
          <c:cat>
            <c:numRef>
              <c:f>Calculations!$H$2129:$AA$2129</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Calculations!$H$2154:$AA$2154</c:f>
              <c:numCache>
                <c:formatCode>_(* #,##0.00_);_(* \(#,##0.00\);_(*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5253632"/>
        <c:axId val="285255168"/>
      </c:areaChart>
      <c:catAx>
        <c:axId val="285253632"/>
        <c:scaling>
          <c:orientation val="minMax"/>
        </c:scaling>
        <c:axPos val="b"/>
        <c:numFmt formatCode="General" sourceLinked="1"/>
        <c:tickLblPos val="nextTo"/>
        <c:txPr>
          <a:bodyPr/>
          <a:lstStyle/>
          <a:p>
            <a:pPr>
              <a:defRPr lang="en-US"/>
            </a:pPr>
            <a:endParaRPr lang="en-US"/>
          </a:p>
        </c:txPr>
        <c:crossAx val="285255168"/>
        <c:crosses val="autoZero"/>
        <c:auto val="1"/>
        <c:lblAlgn val="ctr"/>
        <c:lblOffset val="100"/>
        <c:tickLblSkip val="5"/>
      </c:catAx>
      <c:valAx>
        <c:axId val="285255168"/>
        <c:scaling>
          <c:orientation val="minMax"/>
          <c:max val="7000"/>
        </c:scaling>
        <c:axPos val="l"/>
        <c:numFmt formatCode="_ * #,##0_ ;_ * \-#,##0_ ;_ * &quot;-&quot;_ ;_ @_ " sourceLinked="0"/>
        <c:tickLblPos val="nextTo"/>
        <c:txPr>
          <a:bodyPr/>
          <a:lstStyle/>
          <a:p>
            <a:pPr>
              <a:defRPr lang="en-US"/>
            </a:pPr>
            <a:endParaRPr lang="en-US"/>
          </a:p>
        </c:txPr>
        <c:crossAx val="285253632"/>
        <c:crosses val="autoZero"/>
        <c:crossBetween val="midCat"/>
      </c:valAx>
      <c:spPr>
        <a:noFill/>
        <a:ln w="25400">
          <a:noFill/>
        </a:ln>
      </c:spPr>
    </c:plotArea>
    <c:legend>
      <c:legendPos val="b"/>
      <c:layout>
        <c:manualLayout>
          <c:xMode val="edge"/>
          <c:yMode val="edge"/>
          <c:x val="0.48679791170460851"/>
          <c:y val="0.7821118644376025"/>
          <c:w val="5.6668566139294906E-2"/>
          <c:h val="5.9685039370078782E-2"/>
        </c:manualLayout>
      </c:layout>
      <c:txPr>
        <a:bodyPr/>
        <a:lstStyle/>
        <a:p>
          <a:pPr>
            <a:defRPr lang="en-US"/>
          </a:pPr>
          <a:endParaRPr lang="en-US"/>
        </a:p>
      </c:txPr>
    </c:legend>
    <c:plotVisOnly val="1"/>
  </c:chart>
  <c:txPr>
    <a:bodyPr/>
    <a:lstStyle/>
    <a:p>
      <a:pPr>
        <a:defRPr sz="800"/>
      </a:pPr>
      <a:endParaRPr lang="en-US"/>
    </a:p>
  </c:txPr>
  <c:printSettings>
    <c:headerFooter/>
    <c:pageMargins b="0.75000000000000511" l="0.70000000000000062" r="0.70000000000000062" t="0.750000000000005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style val="34"/>
  <c:chart>
    <c:title>
      <c:txPr>
        <a:bodyPr/>
        <a:lstStyle/>
        <a:p>
          <a:pPr>
            <a:defRPr lang="en-US"/>
          </a:pPr>
          <a:endParaRPr lang="en-US"/>
        </a:p>
      </c:txPr>
    </c:title>
    <c:plotArea>
      <c:layout>
        <c:manualLayout>
          <c:layoutTarget val="inner"/>
          <c:xMode val="edge"/>
          <c:yMode val="edge"/>
          <c:x val="0.12533096182923775"/>
          <c:y val="4.0615388551461025E-2"/>
          <c:w val="0.84324045967164463"/>
          <c:h val="0.69350499755348916"/>
        </c:manualLayout>
      </c:layout>
      <c:areaChart>
        <c:grouping val="stacked"/>
        <c:ser>
          <c:idx val="0"/>
          <c:order val="0"/>
          <c:tx>
            <c:strRef>
              <c:f>Calculations2!$G$133</c:f>
              <c:strCache>
                <c:ptCount val="1"/>
                <c:pt idx="0">
                  <c:v>BRT</c:v>
                </c:pt>
              </c:strCache>
            </c:strRef>
          </c:tx>
          <c:cat>
            <c:numRef>
              <c:f>Calculations2!$H$122:$AA$122</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Calculations2!$H$133:$AA$133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285423488"/>
        <c:axId val="285425024"/>
      </c:areaChart>
      <c:catAx>
        <c:axId val="285423488"/>
        <c:scaling>
          <c:orientation val="minMax"/>
        </c:scaling>
        <c:axPos val="b"/>
        <c:numFmt formatCode="General" sourceLinked="1"/>
        <c:tickLblPos val="nextTo"/>
        <c:txPr>
          <a:bodyPr/>
          <a:lstStyle/>
          <a:p>
            <a:pPr>
              <a:defRPr lang="en-US"/>
            </a:pPr>
            <a:endParaRPr lang="en-US"/>
          </a:p>
        </c:txPr>
        <c:crossAx val="285425024"/>
        <c:crosses val="autoZero"/>
        <c:auto val="1"/>
        <c:lblAlgn val="ctr"/>
        <c:lblOffset val="100"/>
        <c:tickLblSkip val="5"/>
      </c:catAx>
      <c:valAx>
        <c:axId val="285425024"/>
        <c:scaling>
          <c:orientation val="minMax"/>
          <c:max val="200000"/>
        </c:scaling>
        <c:axPos val="l"/>
        <c:majorGridlines>
          <c:spPr>
            <a:ln>
              <a:solidFill>
                <a:sysClr val="window" lastClr="FFFFFF"/>
              </a:solidFill>
            </a:ln>
          </c:spPr>
        </c:majorGridlines>
        <c:numFmt formatCode="_(* #,##0_);_(* \(#,##0\);_(* &quot;-&quot;??_);_(@_)" sourceLinked="1"/>
        <c:tickLblPos val="nextTo"/>
        <c:txPr>
          <a:bodyPr/>
          <a:lstStyle/>
          <a:p>
            <a:pPr>
              <a:defRPr lang="en-US"/>
            </a:pPr>
            <a:endParaRPr lang="en-US"/>
          </a:p>
        </c:txPr>
        <c:crossAx val="285423488"/>
        <c:crosses val="autoZero"/>
        <c:crossBetween val="between"/>
      </c:valAx>
      <c:spPr>
        <a:noFill/>
      </c:spPr>
    </c:plotArea>
    <c:legend>
      <c:legendPos val="b"/>
      <c:layout>
        <c:manualLayout>
          <c:xMode val="edge"/>
          <c:yMode val="edge"/>
          <c:x val="0.23717103198448414"/>
          <c:y val="0.80614655904509369"/>
          <c:w val="7.3314977123730113E-2"/>
          <c:h val="5.7848582226391984E-2"/>
        </c:manualLayout>
      </c:layout>
      <c:txPr>
        <a:bodyPr/>
        <a:lstStyle/>
        <a:p>
          <a:pPr>
            <a:defRPr lang="en-US"/>
          </a:pPr>
          <a:endParaRPr lang="en-US"/>
        </a:p>
      </c:txPr>
    </c:legend>
    <c:plotVisOnly val="1"/>
    <c:dispBlanksAs val="zero"/>
  </c:chart>
  <c:spPr>
    <a:ln>
      <a:noFill/>
    </a:ln>
  </c:spPr>
  <c:txPr>
    <a:bodyPr/>
    <a:lstStyle/>
    <a:p>
      <a:pPr>
        <a:defRPr sz="800"/>
      </a:pPr>
      <a:endParaRPr lang="en-US"/>
    </a:p>
  </c:txPr>
  <c:printSettings>
    <c:headerFooter/>
    <c:pageMargins b="0.75000000000000555" l="0.70000000000000062" r="0.70000000000000062" t="0.750000000000005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Color Coding'!A1"/></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7.png"/><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odel Choice'!A1"/><Relationship Id="rId1" Type="http://schemas.openxmlformats.org/officeDocument/2006/relationships/hyperlink" Target="#Full!F47"/><Relationship Id="rId4" Type="http://schemas.openxmlformats.org/officeDocument/2006/relationships/hyperlink" Target="#Default!A1"/></Relationships>
</file>

<file path=xl/drawings/_rels/drawing2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image" Target="../media/image7.png"/><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odel Choice'!A1"/><Relationship Id="rId1" Type="http://schemas.openxmlformats.org/officeDocument/2006/relationships/chart" Target="../charts/chart1.xml"/><Relationship Id="rId5" Type="http://schemas.openxmlformats.org/officeDocument/2006/relationships/image" Target="../media/image6.jpeg"/><Relationship Id="rId4"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16.png"/><Relationship Id="rId7" Type="http://schemas.openxmlformats.org/officeDocument/2006/relationships/hyperlink" Target="#Default!A1"/><Relationship Id="rId2" Type="http://schemas.openxmlformats.org/officeDocument/2006/relationships/image" Target="../media/image15.emf"/><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hyperlink" Target="#'Model Choice'!A1"/><Relationship Id="rId4" Type="http://schemas.openxmlformats.org/officeDocument/2006/relationships/image" Target="../media/image17.png"/><Relationship Id="rId9" Type="http://schemas.openxmlformats.org/officeDocument/2006/relationships/image" Target="../media/image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7.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Default!D96"/><Relationship Id="rId3" Type="http://schemas.openxmlformats.org/officeDocument/2006/relationships/hyperlink" Target="#Full!F48"/><Relationship Id="rId7" Type="http://schemas.openxmlformats.org/officeDocument/2006/relationships/image" Target="../media/image10.jpeg"/><Relationship Id="rId2" Type="http://schemas.openxmlformats.org/officeDocument/2006/relationships/image" Target="../media/image8.jpeg"/><Relationship Id="rId1" Type="http://schemas.openxmlformats.org/officeDocument/2006/relationships/image" Target="../media/image7.png"/><Relationship Id="rId6" Type="http://schemas.openxmlformats.org/officeDocument/2006/relationships/image" Target="../media/image9.jpeg"/><Relationship Id="rId5" Type="http://schemas.openxmlformats.org/officeDocument/2006/relationships/hyperlink" Target="#Default!D104"/><Relationship Id="rId4" Type="http://schemas.openxmlformats.org/officeDocument/2006/relationships/hyperlink" Target="#Full!F48"/><Relationship Id="rId9"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image" Target="../media/image7.png"/><Relationship Id="rId7" Type="http://schemas.openxmlformats.org/officeDocument/2006/relationships/image" Target="../media/image23.emf"/><Relationship Id="rId2" Type="http://schemas.openxmlformats.org/officeDocument/2006/relationships/hyperlink" Target="#Home!A1"/><Relationship Id="rId1" Type="http://schemas.openxmlformats.org/officeDocument/2006/relationships/image" Target="../media/image19.emf"/><Relationship Id="rId6" Type="http://schemas.openxmlformats.org/officeDocument/2006/relationships/image" Target="../media/image22.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_rels/drawing4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hyperlink" Target="#Default!C71"/><Relationship Id="rId13" Type="http://schemas.openxmlformats.org/officeDocument/2006/relationships/hyperlink" Target="#Default!C43"/><Relationship Id="rId18" Type="http://schemas.openxmlformats.org/officeDocument/2006/relationships/hyperlink" Target="#Default!C81"/><Relationship Id="rId3" Type="http://schemas.openxmlformats.org/officeDocument/2006/relationships/image" Target="../media/image7.png"/><Relationship Id="rId21" Type="http://schemas.openxmlformats.org/officeDocument/2006/relationships/image" Target="../media/image11.jpeg"/><Relationship Id="rId7" Type="http://schemas.openxmlformats.org/officeDocument/2006/relationships/hyperlink" Target="#Default!C71"/><Relationship Id="rId12" Type="http://schemas.openxmlformats.org/officeDocument/2006/relationships/hyperlink" Target="#Default!C43"/><Relationship Id="rId17" Type="http://schemas.openxmlformats.org/officeDocument/2006/relationships/hyperlink" Target="#'Grid Calc'!A1"/><Relationship Id="rId2" Type="http://schemas.openxmlformats.org/officeDocument/2006/relationships/hyperlink" Target="#Home!A1"/><Relationship Id="rId16" Type="http://schemas.openxmlformats.org/officeDocument/2006/relationships/hyperlink" Target="#'Grid Calc'!A1"/><Relationship Id="rId20" Type="http://schemas.openxmlformats.org/officeDocument/2006/relationships/hyperlink" Target="#Default!D13"/><Relationship Id="rId1" Type="http://schemas.openxmlformats.org/officeDocument/2006/relationships/image" Target="../media/image10.jpeg"/><Relationship Id="rId6" Type="http://schemas.openxmlformats.org/officeDocument/2006/relationships/hyperlink" Target="#Default!C61"/><Relationship Id="rId11" Type="http://schemas.openxmlformats.org/officeDocument/2006/relationships/hyperlink" Target="#Default!C22:D38"/><Relationship Id="rId5" Type="http://schemas.openxmlformats.org/officeDocument/2006/relationships/image" Target="../media/image9.jpeg"/><Relationship Id="rId15" Type="http://schemas.openxmlformats.org/officeDocument/2006/relationships/hyperlink" Target="#'Grid Calc'!A1"/><Relationship Id="rId10" Type="http://schemas.openxmlformats.org/officeDocument/2006/relationships/hyperlink" Target="#Default!C51"/><Relationship Id="rId19" Type="http://schemas.openxmlformats.org/officeDocument/2006/relationships/hyperlink" Target="#Default!C81"/><Relationship Id="rId4" Type="http://schemas.openxmlformats.org/officeDocument/2006/relationships/hyperlink" Target="#Default!C51"/><Relationship Id="rId9" Type="http://schemas.openxmlformats.org/officeDocument/2006/relationships/hyperlink" Target="#Default!C61"/><Relationship Id="rId14" Type="http://schemas.openxmlformats.org/officeDocument/2006/relationships/hyperlink" Target="#Default!C43"/><Relationship Id="rId22"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hyperlink" Target="#'Grid Calc'!C76"/><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image" Target="../media/image13.jpeg"/><Relationship Id="rId5" Type="http://schemas.openxmlformats.org/officeDocument/2006/relationships/hyperlink" Target="#'Grid Calc'!B6"/><Relationship Id="rId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1371600</xdr:colOff>
      <xdr:row>3</xdr:row>
      <xdr:rowOff>142875</xdr:rowOff>
    </xdr:from>
    <xdr:to>
      <xdr:col>13</xdr:col>
      <xdr:colOff>552450</xdr:colOff>
      <xdr:row>15</xdr:row>
      <xdr:rowOff>66675</xdr:rowOff>
    </xdr:to>
    <xdr:sp macro="" textlink="">
      <xdr:nvSpPr>
        <xdr:cNvPr id="7" name="Rectangle 6"/>
        <xdr:cNvSpPr/>
      </xdr:nvSpPr>
      <xdr:spPr>
        <a:xfrm>
          <a:off x="1981200" y="1276350"/>
          <a:ext cx="7400925" cy="2209800"/>
        </a:xfrm>
        <a:prstGeom prst="rect">
          <a:avLst/>
        </a:prstGeom>
        <a:ln cmpd="dbl">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38100</xdr:colOff>
      <xdr:row>4</xdr:row>
      <xdr:rowOff>114300</xdr:rowOff>
    </xdr:from>
    <xdr:to>
      <xdr:col>13</xdr:col>
      <xdr:colOff>352425</xdr:colOff>
      <xdr:row>12</xdr:row>
      <xdr:rowOff>57150</xdr:rowOff>
    </xdr:to>
    <xdr:sp macro="" textlink="">
      <xdr:nvSpPr>
        <xdr:cNvPr id="6" name="Rectangle 5"/>
        <xdr:cNvSpPr/>
      </xdr:nvSpPr>
      <xdr:spPr>
        <a:xfrm>
          <a:off x="2162175" y="1438275"/>
          <a:ext cx="7019925" cy="14668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100" b="1">
              <a:solidFill>
                <a:schemeClr val="tx2"/>
              </a:solidFill>
              <a:latin typeface="+mj-lt"/>
            </a:rPr>
            <a:t>Welcome  to the TEEMP</a:t>
          </a:r>
          <a:r>
            <a:rPr lang="en-US" sz="1100" b="1" baseline="0">
              <a:solidFill>
                <a:schemeClr val="tx2"/>
              </a:solidFill>
              <a:latin typeface="+mj-lt"/>
            </a:rPr>
            <a:t> BRT Model</a:t>
          </a:r>
        </a:p>
        <a:p>
          <a:pPr algn="l"/>
          <a:endParaRPr lang="en-US" sz="1100" b="1" baseline="0">
            <a:solidFill>
              <a:schemeClr val="tx2"/>
            </a:solidFill>
            <a:latin typeface="+mj-lt"/>
          </a:endParaRPr>
        </a:p>
        <a:p>
          <a:pPr algn="l"/>
          <a:r>
            <a:rPr lang="en-US" sz="1100" b="0" baseline="0">
              <a:solidFill>
                <a:schemeClr val="tx2"/>
              </a:solidFill>
              <a:latin typeface="Calibri" pitchFamily="34" charset="0"/>
              <a:cs typeface="Calibri" pitchFamily="34" charset="0"/>
            </a:rPr>
            <a:t>The TEEMP BRT Model can be used in estimating the emissions impacts and other co-benefits of bus rapid transit projects.  Please select a type of tool that you would like to use. If you don't have detailed information about the project yet, please use the sketch analysis tool. If you have good information about the BRT, please proceed with the full model.</a:t>
          </a:r>
        </a:p>
        <a:p>
          <a:pPr algn="l"/>
          <a:endParaRPr lang="en-US" sz="1100" b="0" baseline="0">
            <a:solidFill>
              <a:schemeClr val="tx2"/>
            </a:solidFill>
            <a:latin typeface="Candara" pitchFamily="34" charset="0"/>
          </a:endParaRPr>
        </a:p>
        <a:p>
          <a:pPr algn="r"/>
          <a:r>
            <a:rPr lang="en-US" sz="800" b="0" baseline="0">
              <a:solidFill>
                <a:schemeClr val="tx2"/>
              </a:solidFill>
              <a:latin typeface="Candara" pitchFamily="34" charset="0"/>
            </a:rPr>
            <a:t>Version as of August 2014</a:t>
          </a:r>
        </a:p>
        <a:p>
          <a:pPr algn="l"/>
          <a:endParaRPr lang="en-US" sz="1100" b="0" baseline="0">
            <a:solidFill>
              <a:schemeClr val="tx2"/>
            </a:solidFill>
            <a:latin typeface="Candara" pitchFamily="34" charset="0"/>
          </a:endParaRPr>
        </a:p>
        <a:p>
          <a:pPr algn="l"/>
          <a:endParaRPr lang="en-US" sz="1100" b="0" baseline="0">
            <a:solidFill>
              <a:schemeClr val="tx2"/>
            </a:solidFill>
            <a:latin typeface="Candara" pitchFamily="34" charset="0"/>
          </a:endParaRPr>
        </a:p>
      </xdr:txBody>
    </xdr:sp>
    <xdr:clientData/>
  </xdr:twoCellAnchor>
  <xdr:twoCellAnchor>
    <xdr:from>
      <xdr:col>1</xdr:col>
      <xdr:colOff>1362075</xdr:colOff>
      <xdr:row>15</xdr:row>
      <xdr:rowOff>142875</xdr:rowOff>
    </xdr:from>
    <xdr:to>
      <xdr:col>13</xdr:col>
      <xdr:colOff>561975</xdr:colOff>
      <xdr:row>17</xdr:row>
      <xdr:rowOff>142875</xdr:rowOff>
    </xdr:to>
    <xdr:sp macro="" textlink="">
      <xdr:nvSpPr>
        <xdr:cNvPr id="4" name="Rectangle 3"/>
        <xdr:cNvSpPr/>
      </xdr:nvSpPr>
      <xdr:spPr>
        <a:xfrm>
          <a:off x="1971675" y="3562350"/>
          <a:ext cx="7419975" cy="38100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endParaRPr lang="en-US" sz="5400"/>
        </a:p>
      </xdr:txBody>
    </xdr:sp>
    <xdr:clientData/>
  </xdr:twoCellAnchor>
  <xdr:twoCellAnchor>
    <xdr:from>
      <xdr:col>1</xdr:col>
      <xdr:colOff>1443564</xdr:colOff>
      <xdr:row>16</xdr:row>
      <xdr:rowOff>26446</xdr:rowOff>
    </xdr:from>
    <xdr:to>
      <xdr:col>13</xdr:col>
      <xdr:colOff>369907</xdr:colOff>
      <xdr:row>17</xdr:row>
      <xdr:rowOff>64546</xdr:rowOff>
    </xdr:to>
    <xdr:sp macro="[0]!home_colocode" textlink="">
      <xdr:nvSpPr>
        <xdr:cNvPr id="5" name="Rectangle 4">
          <a:hlinkClick xmlns:r="http://schemas.openxmlformats.org/officeDocument/2006/relationships" r:id="rId1"/>
        </xdr:cNvPr>
        <xdr:cNvSpPr/>
      </xdr:nvSpPr>
      <xdr:spPr>
        <a:xfrm>
          <a:off x="2053164" y="3636421"/>
          <a:ext cx="7146418"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Click here</a:t>
          </a:r>
          <a:r>
            <a:rPr lang="en-US" sz="1000" b="1" baseline="0">
              <a:solidFill>
                <a:schemeClr val="bg1"/>
              </a:solidFill>
            </a:rPr>
            <a:t> to view some general guidance on the color coding used in this tool</a:t>
          </a:r>
          <a:endParaRPr lang="en-US" sz="10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33</xdr:col>
      <xdr:colOff>369094</xdr:colOff>
      <xdr:row>145</xdr:row>
      <xdr:rowOff>142875</xdr:rowOff>
    </xdr:from>
    <xdr:to>
      <xdr:col>40</xdr:col>
      <xdr:colOff>563562</xdr:colOff>
      <xdr:row>166</xdr:row>
      <xdr:rowOff>82021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23813</xdr:colOff>
      <xdr:row>2104</xdr:row>
      <xdr:rowOff>0</xdr:rowOff>
    </xdr:from>
    <xdr:to>
      <xdr:col>36</xdr:col>
      <xdr:colOff>202407</xdr:colOff>
      <xdr:row>2124</xdr:row>
      <xdr:rowOff>119062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214312</xdr:colOff>
      <xdr:row>2127</xdr:row>
      <xdr:rowOff>107156</xdr:rowOff>
    </xdr:from>
    <xdr:to>
      <xdr:col>35</xdr:col>
      <xdr:colOff>382323</xdr:colOff>
      <xdr:row>2145</xdr:row>
      <xdr:rowOff>50272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416718</xdr:colOff>
      <xdr:row>2123</xdr:row>
      <xdr:rowOff>107158</xdr:rowOff>
    </xdr:from>
    <xdr:to>
      <xdr:col>47</xdr:col>
      <xdr:colOff>95250</xdr:colOff>
      <xdr:row>2148</xdr:row>
      <xdr:rowOff>107157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369094</xdr:colOff>
      <xdr:row>2152</xdr:row>
      <xdr:rowOff>59533</xdr:rowOff>
    </xdr:from>
    <xdr:to>
      <xdr:col>38</xdr:col>
      <xdr:colOff>47625</xdr:colOff>
      <xdr:row>2172</xdr:row>
      <xdr:rowOff>59533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464344</xdr:colOff>
      <xdr:row>2159</xdr:row>
      <xdr:rowOff>1</xdr:rowOff>
    </xdr:from>
    <xdr:to>
      <xdr:col>38</xdr:col>
      <xdr:colOff>142875</xdr:colOff>
      <xdr:row>2184</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309562</xdr:colOff>
      <xdr:row>2153</xdr:row>
      <xdr:rowOff>59532</xdr:rowOff>
    </xdr:from>
    <xdr:to>
      <xdr:col>43</xdr:col>
      <xdr:colOff>595313</xdr:colOff>
      <xdr:row>2178</xdr:row>
      <xdr:rowOff>71438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0</xdr:col>
      <xdr:colOff>0</xdr:colOff>
      <xdr:row>0</xdr:row>
      <xdr:rowOff>0</xdr:rowOff>
    </xdr:from>
    <xdr:to>
      <xdr:col>0</xdr:col>
      <xdr:colOff>559594</xdr:colOff>
      <xdr:row>3</xdr:row>
      <xdr:rowOff>54600</xdr:rowOff>
    </xdr:to>
    <xdr:pic macro="[0]!Homegoto">
      <xdr:nvPicPr>
        <xdr:cNvPr id="9"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0" y="0"/>
          <a:ext cx="559594" cy="554663"/>
        </a:xfrm>
        <a:prstGeom prst="rect">
          <a:avLst/>
        </a:prstGeom>
        <a:noFill/>
        <a:ln w="1">
          <a:noFill/>
          <a:miter lim="800000"/>
          <a:headEnd/>
          <a:tailEnd/>
        </a:ln>
      </xdr:spPr>
    </xdr:pic>
    <xdr:clientData/>
  </xdr:twoCellAnchor>
</xdr:wsDr>
</file>

<file path=xl/drawings/drawing11.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0.04559</cdr:y>
    </cdr:from>
    <cdr:to>
      <cdr:x>0.48571</cdr:x>
      <cdr:y>0.20061</cdr:y>
    </cdr:to>
    <cdr:sp macro="" textlink="Calculations2!$C$105">
      <cdr:nvSpPr>
        <cdr:cNvPr id="4" name="TextBox 3"/>
        <cdr:cNvSpPr txBox="1"/>
      </cdr:nvSpPr>
      <cdr:spPr>
        <a:xfrm xmlns:a="http://schemas.openxmlformats.org/drawingml/2006/main">
          <a:off x="857250" y="178594"/>
          <a:ext cx="1976438"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3264822-D5C3-40FE-8A2E-9CA8E3BEE188}" type="TxLink">
            <a:rPr lang="en-US" sz="1000" b="1" i="0" u="none" strike="noStrike">
              <a:solidFill>
                <a:srgbClr val="000000"/>
              </a:solidFill>
              <a:latin typeface="Calibri"/>
              <a:cs typeface="Calibri"/>
            </a:rPr>
            <a:pPr/>
            <a:t> </a:t>
          </a:fld>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0.12201</cdr:x>
      <cdr:y>0.05147</cdr:y>
    </cdr:from>
    <cdr:to>
      <cdr:x>0.4378</cdr:x>
      <cdr:y>0.19485</cdr:y>
    </cdr:to>
    <cdr:sp macro="" textlink="">
      <cdr:nvSpPr>
        <cdr:cNvPr id="8" name="TextBox 7"/>
        <cdr:cNvSpPr txBox="1"/>
      </cdr:nvSpPr>
      <cdr:spPr>
        <a:xfrm xmlns:a="http://schemas.openxmlformats.org/drawingml/2006/main">
          <a:off x="539751" y="148167"/>
          <a:ext cx="1397000" cy="412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PM Emissions (tons)</a:t>
          </a:r>
        </a:p>
        <a:p xmlns:a="http://schemas.openxmlformats.org/drawingml/2006/main">
          <a:r>
            <a:rPr lang="en-US" sz="1100" b="1"/>
            <a:t>No</a:t>
          </a:r>
          <a:r>
            <a:rPr lang="en-US" sz="1100" b="1" baseline="0"/>
            <a:t> BRT</a:t>
          </a:r>
          <a:endParaRPr lang="en-US" sz="1100" b="1"/>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10584</xdr:colOff>
      <xdr:row>29</xdr:row>
      <xdr:rowOff>9260</xdr:rowOff>
    </xdr:from>
    <xdr:to>
      <xdr:col>10</xdr:col>
      <xdr:colOff>904875</xdr:colOff>
      <xdr:row>48</xdr:row>
      <xdr:rowOff>104510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161394</xdr:colOff>
      <xdr:row>49</xdr:row>
      <xdr:rowOff>152132</xdr:rowOff>
    </xdr:from>
    <xdr:to>
      <xdr:col>11</xdr:col>
      <xdr:colOff>178593</xdr:colOff>
      <xdr:row>67</xdr:row>
      <xdr:rowOff>95247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154782</xdr:colOff>
      <xdr:row>69</xdr:row>
      <xdr:rowOff>95247</xdr:rowOff>
    </xdr:from>
    <xdr:to>
      <xdr:col>11</xdr:col>
      <xdr:colOff>11906</xdr:colOff>
      <xdr:row>85</xdr:row>
      <xdr:rowOff>154779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333375</xdr:colOff>
      <xdr:row>86</xdr:row>
      <xdr:rowOff>166685</xdr:rowOff>
    </xdr:from>
    <xdr:to>
      <xdr:col>10</xdr:col>
      <xdr:colOff>881063</xdr:colOff>
      <xdr:row>104</xdr:row>
      <xdr:rowOff>130966</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845344</xdr:colOff>
      <xdr:row>126</xdr:row>
      <xdr:rowOff>71425</xdr:rowOff>
    </xdr:from>
    <xdr:to>
      <xdr:col>5</xdr:col>
      <xdr:colOff>714375</xdr:colOff>
      <xdr:row>142</xdr:row>
      <xdr:rowOff>142862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11906</xdr:colOff>
      <xdr:row>126</xdr:row>
      <xdr:rowOff>83335</xdr:rowOff>
    </xdr:from>
    <xdr:to>
      <xdr:col>10</xdr:col>
      <xdr:colOff>583408</xdr:colOff>
      <xdr:row>142</xdr:row>
      <xdr:rowOff>47625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357188</xdr:colOff>
      <xdr:row>144</xdr:row>
      <xdr:rowOff>0</xdr:rowOff>
    </xdr:from>
    <xdr:to>
      <xdr:col>10</xdr:col>
      <xdr:colOff>762000</xdr:colOff>
      <xdr:row>162</xdr:row>
      <xdr:rowOff>35719</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654844</xdr:colOff>
      <xdr:row>107</xdr:row>
      <xdr:rowOff>142876</xdr:rowOff>
    </xdr:from>
    <xdr:to>
      <xdr:col>10</xdr:col>
      <xdr:colOff>726280</xdr:colOff>
      <xdr:row>124</xdr:row>
      <xdr:rowOff>47624</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345281</xdr:colOff>
      <xdr:row>163</xdr:row>
      <xdr:rowOff>47619</xdr:rowOff>
    </xdr:from>
    <xdr:to>
      <xdr:col>10</xdr:col>
      <xdr:colOff>845344</xdr:colOff>
      <xdr:row>181</xdr:row>
      <xdr:rowOff>83339</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369094</xdr:colOff>
      <xdr:row>182</xdr:row>
      <xdr:rowOff>107148</xdr:rowOff>
    </xdr:from>
    <xdr:to>
      <xdr:col>10</xdr:col>
      <xdr:colOff>785814</xdr:colOff>
      <xdr:row>199</xdr:row>
      <xdr:rowOff>11898</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345281</xdr:colOff>
      <xdr:row>200</xdr:row>
      <xdr:rowOff>130956</xdr:rowOff>
    </xdr:from>
    <xdr:to>
      <xdr:col>10</xdr:col>
      <xdr:colOff>833437</xdr:colOff>
      <xdr:row>215</xdr:row>
      <xdr:rowOff>47613</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309563</xdr:colOff>
      <xdr:row>217</xdr:row>
      <xdr:rowOff>23801</xdr:rowOff>
    </xdr:from>
    <xdr:to>
      <xdr:col>10</xdr:col>
      <xdr:colOff>738187</xdr:colOff>
      <xdr:row>230</xdr:row>
      <xdr:rowOff>107144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0</xdr:colOff>
      <xdr:row>0</xdr:row>
      <xdr:rowOff>0</xdr:rowOff>
    </xdr:from>
    <xdr:to>
      <xdr:col>0</xdr:col>
      <xdr:colOff>559594</xdr:colOff>
      <xdr:row>2</xdr:row>
      <xdr:rowOff>221288</xdr:rowOff>
    </xdr:to>
    <xdr:pic macro="[0]!Homegoto">
      <xdr:nvPicPr>
        <xdr:cNvPr id="20"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0" y="0"/>
          <a:ext cx="559594" cy="554663"/>
        </a:xfrm>
        <a:prstGeom prst="rect">
          <a:avLst/>
        </a:prstGeom>
        <a:noFill/>
        <a:ln w="1">
          <a:noFill/>
          <a:miter lim="800000"/>
          <a:headEnd/>
          <a:tailEnd/>
        </a:ln>
      </xdr:spPr>
    </xdr:pic>
    <xdr:clientData/>
  </xdr:twoCellAnchor>
</xdr:wsDr>
</file>

<file path=xl/drawings/drawing14.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8"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9"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0.13697</cdr:x>
      <cdr:y>0.05</cdr:y>
    </cdr:from>
    <cdr:to>
      <cdr:x>0.45173</cdr:x>
      <cdr:y>0.1322</cdr:y>
    </cdr:to>
    <cdr:sp macro="" textlink="">
      <cdr:nvSpPr>
        <cdr:cNvPr id="12" name="TextBox 1"/>
        <cdr:cNvSpPr txBox="1"/>
      </cdr:nvSpPr>
      <cdr:spPr>
        <a:xfrm xmlns:a="http://schemas.openxmlformats.org/drawingml/2006/main">
          <a:off x="1239588" y="163116"/>
          <a:ext cx="2848601" cy="268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Vehicle</a:t>
          </a:r>
          <a:r>
            <a:rPr lang="en-US" sz="1100" b="1" baseline="0"/>
            <a:t> Kilometers Travelled </a:t>
          </a:r>
          <a:r>
            <a:rPr lang="en-US" sz="1100" b="1"/>
            <a:t>(million VKT)</a:t>
          </a:r>
        </a:p>
      </cdr:txBody>
    </cdr:sp>
  </cdr:relSizeAnchor>
  <cdr:relSizeAnchor xmlns:cdr="http://schemas.openxmlformats.org/drawingml/2006/chartDrawing">
    <cdr:from>
      <cdr:x>0.15407</cdr:x>
      <cdr:y>0.31103</cdr:y>
    </cdr:from>
    <cdr:to>
      <cdr:x>0.38825</cdr:x>
      <cdr:y>0.48986</cdr:y>
    </cdr:to>
    <cdr:sp macro="" textlink="">
      <cdr:nvSpPr>
        <cdr:cNvPr id="10" name="TextBox 9"/>
        <cdr:cNvSpPr txBox="1"/>
      </cdr:nvSpPr>
      <cdr:spPr>
        <a:xfrm xmlns:a="http://schemas.openxmlformats.org/drawingml/2006/main">
          <a:off x="1394354" y="1014677"/>
          <a:ext cx="2119312" cy="583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4"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7"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11"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1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14"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15"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0.13697</cdr:x>
      <cdr:y>0.05</cdr:y>
    </cdr:from>
    <cdr:to>
      <cdr:x>0.45173</cdr:x>
      <cdr:y>0.1322</cdr:y>
    </cdr:to>
    <cdr:sp macro="" textlink="">
      <cdr:nvSpPr>
        <cdr:cNvPr id="16" name="TextBox 1"/>
        <cdr:cNvSpPr txBox="1"/>
      </cdr:nvSpPr>
      <cdr:spPr>
        <a:xfrm xmlns:a="http://schemas.openxmlformats.org/drawingml/2006/main">
          <a:off x="1239588" y="163116"/>
          <a:ext cx="2848601" cy="268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Vehicle</a:t>
          </a:r>
          <a:r>
            <a:rPr lang="en-US" sz="1100" b="1" baseline="0"/>
            <a:t> Kilometers Travelled </a:t>
          </a:r>
          <a:r>
            <a:rPr lang="en-US" sz="1100" b="1"/>
            <a:t>(million VKT)</a:t>
          </a:r>
        </a:p>
      </cdr:txBody>
    </cdr:sp>
  </cdr:relSizeAnchor>
  <cdr:relSizeAnchor xmlns:cdr="http://schemas.openxmlformats.org/drawingml/2006/chartDrawing">
    <cdr:from>
      <cdr:x>0.15407</cdr:x>
      <cdr:y>0.31103</cdr:y>
    </cdr:from>
    <cdr:to>
      <cdr:x>0.38825</cdr:x>
      <cdr:y>0.48986</cdr:y>
    </cdr:to>
    <cdr:sp macro="" textlink="">
      <cdr:nvSpPr>
        <cdr:cNvPr id="17" name="TextBox 9"/>
        <cdr:cNvSpPr txBox="1"/>
      </cdr:nvSpPr>
      <cdr:spPr>
        <a:xfrm xmlns:a="http://schemas.openxmlformats.org/drawingml/2006/main">
          <a:off x="1394354" y="1014677"/>
          <a:ext cx="2119312" cy="583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0.94242</cdr:y>
    </cdr:from>
    <cdr:to>
      <cdr:x>1</cdr:x>
      <cdr:y>1</cdr:y>
    </cdr:to>
    <cdr:sp macro="" textlink="">
      <cdr:nvSpPr>
        <cdr:cNvPr id="18" name="TextBox 17"/>
        <cdr:cNvSpPr txBox="1"/>
      </cdr:nvSpPr>
      <cdr:spPr>
        <a:xfrm xmlns:a="http://schemas.openxmlformats.org/drawingml/2006/main">
          <a:off x="0" y="3074459"/>
          <a:ext cx="9312010" cy="1878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15.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0.12201</cdr:x>
      <cdr:y>0.05147</cdr:y>
    </cdr:from>
    <cdr:to>
      <cdr:x>0.4378</cdr:x>
      <cdr:y>0.26786</cdr:y>
    </cdr:to>
    <cdr:sp macro="" textlink="">
      <cdr:nvSpPr>
        <cdr:cNvPr id="8" name="TextBox 7"/>
        <cdr:cNvSpPr txBox="1"/>
      </cdr:nvSpPr>
      <cdr:spPr>
        <a:xfrm xmlns:a="http://schemas.openxmlformats.org/drawingml/2006/main">
          <a:off x="539105" y="151503"/>
          <a:ext cx="1395330" cy="636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PM Emissions (tons)</a:t>
          </a:r>
        </a:p>
      </cdr:txBody>
    </cdr:sp>
  </cdr:relSizeAnchor>
  <cdr:relSizeAnchor xmlns:cdr="http://schemas.openxmlformats.org/drawingml/2006/chartDrawing">
    <cdr:from>
      <cdr:x>0.00424</cdr:x>
      <cdr:y>0.93618</cdr:y>
    </cdr:from>
    <cdr:to>
      <cdr:x>1</cdr:x>
      <cdr:y>1</cdr:y>
    </cdr:to>
    <cdr:sp macro="" textlink="">
      <cdr:nvSpPr>
        <cdr:cNvPr id="7" name="TextBox 1"/>
        <cdr:cNvSpPr txBox="1"/>
      </cdr:nvSpPr>
      <cdr:spPr>
        <a:xfrm xmlns:a="http://schemas.openxmlformats.org/drawingml/2006/main">
          <a:off x="190500" y="2797968"/>
          <a:ext cx="9312010"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16.xml><?xml version="1.0" encoding="utf-8"?>
<c:userShapes xmlns:c="http://schemas.openxmlformats.org/drawingml/2006/chart">
  <cdr:relSizeAnchor xmlns:cdr="http://schemas.openxmlformats.org/drawingml/2006/chartDrawing">
    <cdr:from>
      <cdr:x>0.12299</cdr:x>
      <cdr:y>0.04367</cdr:y>
    </cdr:from>
    <cdr:to>
      <cdr:x>0.6123</cdr:x>
      <cdr:y>0.19846</cdr:y>
    </cdr:to>
    <cdr:sp macro="" textlink="">
      <cdr:nvSpPr>
        <cdr:cNvPr id="2" name="TextBox 1"/>
        <cdr:cNvSpPr txBox="1"/>
      </cdr:nvSpPr>
      <cdr:spPr>
        <a:xfrm xmlns:a="http://schemas.openxmlformats.org/drawingml/2006/main">
          <a:off x="547687" y="119062"/>
          <a:ext cx="2178843" cy="422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NOx Emissions (tons)</a:t>
          </a:r>
        </a:p>
      </cdr:txBody>
    </cdr:sp>
  </cdr:relSizeAnchor>
  <cdr:relSizeAnchor xmlns:cdr="http://schemas.openxmlformats.org/drawingml/2006/chartDrawing">
    <cdr:from>
      <cdr:x>1.09288E-16</cdr:x>
      <cdr:y>0.9311</cdr:y>
    </cdr:from>
    <cdr:to>
      <cdr:x>1</cdr:x>
      <cdr:y>1</cdr:y>
    </cdr:to>
    <cdr:sp macro="" textlink="">
      <cdr:nvSpPr>
        <cdr:cNvPr id="3" name="TextBox 1"/>
        <cdr:cNvSpPr txBox="1"/>
      </cdr:nvSpPr>
      <cdr:spPr>
        <a:xfrm xmlns:a="http://schemas.openxmlformats.org/drawingml/2006/main">
          <a:off x="83344" y="2643188"/>
          <a:ext cx="9191624"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17.xml><?xml version="1.0" encoding="utf-8"?>
<c:userShapes xmlns:c="http://schemas.openxmlformats.org/drawingml/2006/chart">
  <cdr:relSizeAnchor xmlns:cdr="http://schemas.openxmlformats.org/drawingml/2006/chartDrawing">
    <cdr:from>
      <cdr:x>0.13587</cdr:x>
      <cdr:y>0.04016</cdr:y>
    </cdr:from>
    <cdr:to>
      <cdr:x>0.63315</cdr:x>
      <cdr:y>0.18252</cdr:y>
    </cdr:to>
    <cdr:sp macro="" textlink="">
      <cdr:nvSpPr>
        <cdr:cNvPr id="2" name="TextBox 1"/>
        <cdr:cNvSpPr txBox="1"/>
      </cdr:nvSpPr>
      <cdr:spPr>
        <a:xfrm xmlns:a="http://schemas.openxmlformats.org/drawingml/2006/main">
          <a:off x="595313" y="119063"/>
          <a:ext cx="2178843" cy="422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CO2 Emissions (tons)</a:t>
          </a:r>
        </a:p>
        <a:p xmlns:a="http://schemas.openxmlformats.org/drawingml/2006/main">
          <a:endParaRPr lang="en-US" sz="900" b="1"/>
        </a:p>
      </cdr:txBody>
    </cdr:sp>
  </cdr:relSizeAnchor>
  <cdr:relSizeAnchor xmlns:cdr="http://schemas.openxmlformats.org/drawingml/2006/chartDrawing">
    <cdr:from>
      <cdr:x>0</cdr:x>
      <cdr:y>0.93664</cdr:y>
    </cdr:from>
    <cdr:to>
      <cdr:x>1</cdr:x>
      <cdr:y>1</cdr:y>
    </cdr:to>
    <cdr:sp macro="" textlink="">
      <cdr:nvSpPr>
        <cdr:cNvPr id="3" name="TextBox 1"/>
        <cdr:cNvSpPr txBox="1"/>
      </cdr:nvSpPr>
      <cdr:spPr>
        <a:xfrm xmlns:a="http://schemas.openxmlformats.org/drawingml/2006/main">
          <a:off x="154781" y="2869406"/>
          <a:ext cx="8965407"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18.xml><?xml version="1.0" encoding="utf-8"?>
<c:userShapes xmlns:c="http://schemas.openxmlformats.org/drawingml/2006/chart">
  <cdr:relSizeAnchor xmlns:cdr="http://schemas.openxmlformats.org/drawingml/2006/chartDrawing">
    <cdr:from>
      <cdr:x>0.09756</cdr:x>
      <cdr:y>0.06087</cdr:y>
    </cdr:from>
    <cdr:to>
      <cdr:x>0.89939</cdr:x>
      <cdr:y>0.23044</cdr:y>
    </cdr:to>
    <cdr:sp macro="" textlink="">
      <cdr:nvSpPr>
        <cdr:cNvPr id="3" name="TextBox 1"/>
        <cdr:cNvSpPr txBox="1"/>
      </cdr:nvSpPr>
      <cdr:spPr>
        <a:xfrm xmlns:a="http://schemas.openxmlformats.org/drawingml/2006/main">
          <a:off x="381000" y="166688"/>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Fatalities  and</a:t>
          </a:r>
          <a:r>
            <a:rPr lang="en-US" sz="1100" b="1" baseline="0">
              <a:solidFill>
                <a:sysClr val="windowText" lastClr="000000"/>
              </a:solidFill>
            </a:rPr>
            <a:t> Injuiries </a:t>
          </a:r>
          <a:r>
            <a:rPr lang="en-US" sz="1100" b="1">
              <a:solidFill>
                <a:sysClr val="windowText" lastClr="000000"/>
              </a:solidFill>
            </a:rPr>
            <a:t>Reduced</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19.xml><?xml version="1.0" encoding="utf-8"?>
<c:userShapes xmlns:c="http://schemas.openxmlformats.org/drawingml/2006/chart">
  <cdr:relSizeAnchor xmlns:cdr="http://schemas.openxmlformats.org/drawingml/2006/chartDrawing">
    <cdr:from>
      <cdr:x>0.11979</cdr:x>
      <cdr:y>0.02609</cdr:y>
    </cdr:from>
    <cdr:to>
      <cdr:x>0.80469</cdr:x>
      <cdr:y>0.19565</cdr:y>
    </cdr:to>
    <cdr:sp macro="" textlink="">
      <cdr:nvSpPr>
        <cdr:cNvPr id="2" name="TextBox 1"/>
        <cdr:cNvSpPr txBox="1"/>
      </cdr:nvSpPr>
      <cdr:spPr>
        <a:xfrm xmlns:a="http://schemas.openxmlformats.org/drawingml/2006/main">
          <a:off x="547687" y="71438"/>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Hours Saved</a:t>
          </a:r>
          <a:r>
            <a:rPr lang="en-US" sz="1100" b="1" baseline="0">
              <a:solidFill>
                <a:sysClr val="windowText" lastClr="000000"/>
              </a:solidFill>
            </a:rPr>
            <a:t> ('000s)</a:t>
          </a:r>
        </a:p>
        <a:p xmlns:a="http://schemas.openxmlformats.org/drawingml/2006/main">
          <a:endParaRPr lang="en-US" sz="1100"/>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0</xdr:colOff>
      <xdr:row>80</xdr:row>
      <xdr:rowOff>0</xdr:rowOff>
    </xdr:from>
    <xdr:to>
      <xdr:col>10</xdr:col>
      <xdr:colOff>0</xdr:colOff>
      <xdr:row>95</xdr:row>
      <xdr:rowOff>65650</xdr:rowOff>
    </xdr:to>
    <xdr:sp macro="" textlink="">
      <xdr:nvSpPr>
        <xdr:cNvPr id="65" name="Rectangle 64"/>
        <xdr:cNvSpPr/>
      </xdr:nvSpPr>
      <xdr:spPr>
        <a:xfrm>
          <a:off x="2984500" y="14964833"/>
          <a:ext cx="4910667" cy="273265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5400"/>
        </a:p>
      </xdr:txBody>
    </xdr:sp>
    <xdr:clientData/>
  </xdr:twoCellAnchor>
  <xdr:twoCellAnchor>
    <xdr:from>
      <xdr:col>2</xdr:col>
      <xdr:colOff>0</xdr:colOff>
      <xdr:row>8</xdr:row>
      <xdr:rowOff>0</xdr:rowOff>
    </xdr:from>
    <xdr:to>
      <xdr:col>10</xdr:col>
      <xdr:colOff>0</xdr:colOff>
      <xdr:row>18</xdr:row>
      <xdr:rowOff>152400</xdr:rowOff>
    </xdr:to>
    <xdr:sp macro="" textlink="">
      <xdr:nvSpPr>
        <xdr:cNvPr id="2" name="Rectangle 1"/>
        <xdr:cNvSpPr/>
      </xdr:nvSpPr>
      <xdr:spPr>
        <a:xfrm>
          <a:off x="1219200" y="381000"/>
          <a:ext cx="2438400" cy="167640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endParaRPr lang="en-US" sz="5400"/>
        </a:p>
      </xdr:txBody>
    </xdr:sp>
    <xdr:clientData/>
  </xdr:twoCellAnchor>
  <xdr:twoCellAnchor>
    <xdr:from>
      <xdr:col>2</xdr:col>
      <xdr:colOff>76200</xdr:colOff>
      <xdr:row>10</xdr:row>
      <xdr:rowOff>0</xdr:rowOff>
    </xdr:from>
    <xdr:to>
      <xdr:col>9</xdr:col>
      <xdr:colOff>533400</xdr:colOff>
      <xdr:row>11</xdr:row>
      <xdr:rowOff>38100</xdr:rowOff>
    </xdr:to>
    <xdr:sp macro="[0]!home_projectname" textlink="">
      <xdr:nvSpPr>
        <xdr:cNvPr id="3" name="Rectangle 2"/>
        <xdr:cNvSpPr/>
      </xdr:nvSpPr>
      <xdr:spPr>
        <a:xfrm>
          <a:off x="1295400" y="7620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Project name</a:t>
          </a:r>
        </a:p>
      </xdr:txBody>
    </xdr:sp>
    <xdr:clientData/>
  </xdr:twoCellAnchor>
  <xdr:twoCellAnchor>
    <xdr:from>
      <xdr:col>2</xdr:col>
      <xdr:colOff>76200</xdr:colOff>
      <xdr:row>11</xdr:row>
      <xdr:rowOff>114300</xdr:rowOff>
    </xdr:from>
    <xdr:to>
      <xdr:col>9</xdr:col>
      <xdr:colOff>533400</xdr:colOff>
      <xdr:row>12</xdr:row>
      <xdr:rowOff>152400</xdr:rowOff>
    </xdr:to>
    <xdr:sp macro="[0]!home_location" textlink="">
      <xdr:nvSpPr>
        <xdr:cNvPr id="4" name="Rectangle 3"/>
        <xdr:cNvSpPr/>
      </xdr:nvSpPr>
      <xdr:spPr>
        <a:xfrm>
          <a:off x="1295400" y="10668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Location</a:t>
          </a:r>
        </a:p>
      </xdr:txBody>
    </xdr:sp>
    <xdr:clientData/>
  </xdr:twoCellAnchor>
  <xdr:twoCellAnchor>
    <xdr:from>
      <xdr:col>2</xdr:col>
      <xdr:colOff>76200</xdr:colOff>
      <xdr:row>13</xdr:row>
      <xdr:rowOff>38100</xdr:rowOff>
    </xdr:from>
    <xdr:to>
      <xdr:col>9</xdr:col>
      <xdr:colOff>533400</xdr:colOff>
      <xdr:row>14</xdr:row>
      <xdr:rowOff>76200</xdr:rowOff>
    </xdr:to>
    <xdr:sp macro="[0]!home_details" textlink="">
      <xdr:nvSpPr>
        <xdr:cNvPr id="5" name="Rectangle 4"/>
        <xdr:cNvSpPr/>
      </xdr:nvSpPr>
      <xdr:spPr>
        <a:xfrm>
          <a:off x="1295400" y="13716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Details</a:t>
          </a:r>
        </a:p>
      </xdr:txBody>
    </xdr:sp>
    <xdr:clientData/>
  </xdr:twoCellAnchor>
  <xdr:twoCellAnchor>
    <xdr:from>
      <xdr:col>2</xdr:col>
      <xdr:colOff>76200</xdr:colOff>
      <xdr:row>14</xdr:row>
      <xdr:rowOff>152400</xdr:rowOff>
    </xdr:from>
    <xdr:to>
      <xdr:col>9</xdr:col>
      <xdr:colOff>533400</xdr:colOff>
      <xdr:row>16</xdr:row>
      <xdr:rowOff>0</xdr:rowOff>
    </xdr:to>
    <xdr:sp macro="[0]!home_baseyear" textlink="">
      <xdr:nvSpPr>
        <xdr:cNvPr id="6" name="Rectangle 5"/>
        <xdr:cNvSpPr/>
      </xdr:nvSpPr>
      <xdr:spPr>
        <a:xfrm>
          <a:off x="1295400" y="16764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Base year</a:t>
          </a:r>
        </a:p>
      </xdr:txBody>
    </xdr:sp>
    <xdr:clientData/>
  </xdr:twoCellAnchor>
  <xdr:twoCellAnchor>
    <xdr:from>
      <xdr:col>2</xdr:col>
      <xdr:colOff>0</xdr:colOff>
      <xdr:row>8</xdr:row>
      <xdr:rowOff>76200</xdr:rowOff>
    </xdr:from>
    <xdr:to>
      <xdr:col>10</xdr:col>
      <xdr:colOff>76200</xdr:colOff>
      <xdr:row>10</xdr:row>
      <xdr:rowOff>2977</xdr:rowOff>
    </xdr:to>
    <xdr:sp macro="" textlink="">
      <xdr:nvSpPr>
        <xdr:cNvPr id="7" name="TextBox 282"/>
        <xdr:cNvSpPr txBox="1"/>
      </xdr:nvSpPr>
      <xdr:spPr>
        <a:xfrm>
          <a:off x="1219200" y="457200"/>
          <a:ext cx="2514600" cy="307777"/>
        </a:xfrm>
        <a:prstGeom prst="rect">
          <a:avLst/>
        </a:prstGeom>
        <a:noFill/>
      </xdr:spPr>
      <xdr:txBody>
        <a:bodyPr wrap="square" rtlCol="0">
          <a:spAutoFit/>
        </a:bodyPr>
        <a:lstStyle>
          <a:defPPr>
            <a:defRPr lang="fil-PH"/>
          </a:defPPr>
          <a:lvl1pPr marL="0" algn="l" defTabSz="5852160" rtl="0" eaLnBrk="1" latinLnBrk="0" hangingPunct="1">
            <a:defRPr sz="11500" kern="1200">
              <a:solidFill>
                <a:schemeClr val="tx1"/>
              </a:solidFill>
              <a:latin typeface="+mn-lt"/>
              <a:ea typeface="+mn-ea"/>
              <a:cs typeface="+mn-cs"/>
            </a:defRPr>
          </a:lvl1pPr>
          <a:lvl2pPr marL="2926080" algn="l" defTabSz="5852160" rtl="0" eaLnBrk="1" latinLnBrk="0" hangingPunct="1">
            <a:defRPr sz="11500" kern="1200">
              <a:solidFill>
                <a:schemeClr val="tx1"/>
              </a:solidFill>
              <a:latin typeface="+mn-lt"/>
              <a:ea typeface="+mn-ea"/>
              <a:cs typeface="+mn-cs"/>
            </a:defRPr>
          </a:lvl2pPr>
          <a:lvl3pPr marL="5852160" algn="l" defTabSz="5852160" rtl="0" eaLnBrk="1" latinLnBrk="0" hangingPunct="1">
            <a:defRPr sz="11500" kern="1200">
              <a:solidFill>
                <a:schemeClr val="tx1"/>
              </a:solidFill>
              <a:latin typeface="+mn-lt"/>
              <a:ea typeface="+mn-ea"/>
              <a:cs typeface="+mn-cs"/>
            </a:defRPr>
          </a:lvl3pPr>
          <a:lvl4pPr marL="8778240" algn="l" defTabSz="5852160" rtl="0" eaLnBrk="1" latinLnBrk="0" hangingPunct="1">
            <a:defRPr sz="11500" kern="1200">
              <a:solidFill>
                <a:schemeClr val="tx1"/>
              </a:solidFill>
              <a:latin typeface="+mn-lt"/>
              <a:ea typeface="+mn-ea"/>
              <a:cs typeface="+mn-cs"/>
            </a:defRPr>
          </a:lvl4pPr>
          <a:lvl5pPr marL="11704320" algn="l" defTabSz="5852160" rtl="0" eaLnBrk="1" latinLnBrk="0" hangingPunct="1">
            <a:defRPr sz="11500" kern="1200">
              <a:solidFill>
                <a:schemeClr val="tx1"/>
              </a:solidFill>
              <a:latin typeface="+mn-lt"/>
              <a:ea typeface="+mn-ea"/>
              <a:cs typeface="+mn-cs"/>
            </a:defRPr>
          </a:lvl5pPr>
          <a:lvl6pPr marL="14630400" algn="l" defTabSz="5852160" rtl="0" eaLnBrk="1" latinLnBrk="0" hangingPunct="1">
            <a:defRPr sz="11500" kern="1200">
              <a:solidFill>
                <a:schemeClr val="tx1"/>
              </a:solidFill>
              <a:latin typeface="+mn-lt"/>
              <a:ea typeface="+mn-ea"/>
              <a:cs typeface="+mn-cs"/>
            </a:defRPr>
          </a:lvl6pPr>
          <a:lvl7pPr marL="17556480" algn="l" defTabSz="5852160" rtl="0" eaLnBrk="1" latinLnBrk="0" hangingPunct="1">
            <a:defRPr sz="11500" kern="1200">
              <a:solidFill>
                <a:schemeClr val="tx1"/>
              </a:solidFill>
              <a:latin typeface="+mn-lt"/>
              <a:ea typeface="+mn-ea"/>
              <a:cs typeface="+mn-cs"/>
            </a:defRPr>
          </a:lvl7pPr>
          <a:lvl8pPr marL="20482560" algn="l" defTabSz="5852160" rtl="0" eaLnBrk="1" latinLnBrk="0" hangingPunct="1">
            <a:defRPr sz="11500" kern="1200">
              <a:solidFill>
                <a:schemeClr val="tx1"/>
              </a:solidFill>
              <a:latin typeface="+mn-lt"/>
              <a:ea typeface="+mn-ea"/>
              <a:cs typeface="+mn-cs"/>
            </a:defRPr>
          </a:lvl8pPr>
          <a:lvl9pPr marL="23408640" algn="l" defTabSz="5852160" rtl="0" eaLnBrk="1" latinLnBrk="0" hangingPunct="1">
            <a:defRPr sz="11500" kern="1200">
              <a:solidFill>
                <a:schemeClr val="tx1"/>
              </a:solidFill>
              <a:latin typeface="+mn-lt"/>
              <a:ea typeface="+mn-ea"/>
              <a:cs typeface="+mn-cs"/>
            </a:defRPr>
          </a:lvl9pPr>
        </a:lstStyle>
        <a:p>
          <a:r>
            <a:rPr lang="en-US" sz="1400" b="1">
              <a:solidFill>
                <a:sysClr val="windowText" lastClr="000000"/>
              </a:solidFill>
              <a:latin typeface="Cambria" pitchFamily="18" charset="0"/>
            </a:rPr>
            <a:t>Basic Information</a:t>
          </a:r>
        </a:p>
      </xdr:txBody>
    </xdr:sp>
    <xdr:clientData/>
  </xdr:twoCellAnchor>
  <xdr:twoCellAnchor>
    <xdr:from>
      <xdr:col>2</xdr:col>
      <xdr:colOff>0</xdr:colOff>
      <xdr:row>19</xdr:row>
      <xdr:rowOff>38100</xdr:rowOff>
    </xdr:from>
    <xdr:to>
      <xdr:col>10</xdr:col>
      <xdr:colOff>0</xdr:colOff>
      <xdr:row>29</xdr:row>
      <xdr:rowOff>0</xdr:rowOff>
    </xdr:to>
    <xdr:sp macro="" textlink="">
      <xdr:nvSpPr>
        <xdr:cNvPr id="8" name="Rectangle 7"/>
        <xdr:cNvSpPr/>
      </xdr:nvSpPr>
      <xdr:spPr>
        <a:xfrm>
          <a:off x="1219200" y="2133600"/>
          <a:ext cx="2438400" cy="259080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endParaRPr lang="en-US" sz="5400"/>
        </a:p>
      </xdr:txBody>
    </xdr:sp>
    <xdr:clientData/>
  </xdr:twoCellAnchor>
  <xdr:twoCellAnchor>
    <xdr:from>
      <xdr:col>2</xdr:col>
      <xdr:colOff>76200</xdr:colOff>
      <xdr:row>21</xdr:row>
      <xdr:rowOff>38100</xdr:rowOff>
    </xdr:from>
    <xdr:to>
      <xdr:col>9</xdr:col>
      <xdr:colOff>533400</xdr:colOff>
      <xdr:row>22</xdr:row>
      <xdr:rowOff>76200</xdr:rowOff>
    </xdr:to>
    <xdr:sp macro="[0]!home_length" textlink="">
      <xdr:nvSpPr>
        <xdr:cNvPr id="9" name="Rectangle 8"/>
        <xdr:cNvSpPr/>
      </xdr:nvSpPr>
      <xdr:spPr>
        <a:xfrm>
          <a:off x="1295400" y="25146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Length of BRT</a:t>
          </a:r>
        </a:p>
      </xdr:txBody>
    </xdr:sp>
    <xdr:clientData/>
  </xdr:twoCellAnchor>
  <xdr:twoCellAnchor>
    <xdr:from>
      <xdr:col>2</xdr:col>
      <xdr:colOff>0</xdr:colOff>
      <xdr:row>19</xdr:row>
      <xdr:rowOff>111323</xdr:rowOff>
    </xdr:from>
    <xdr:to>
      <xdr:col>10</xdr:col>
      <xdr:colOff>76200</xdr:colOff>
      <xdr:row>21</xdr:row>
      <xdr:rowOff>38100</xdr:rowOff>
    </xdr:to>
    <xdr:sp macro="" textlink="">
      <xdr:nvSpPr>
        <xdr:cNvPr id="13" name="TextBox 332"/>
        <xdr:cNvSpPr txBox="1"/>
      </xdr:nvSpPr>
      <xdr:spPr>
        <a:xfrm>
          <a:off x="1219200" y="2206823"/>
          <a:ext cx="2514600" cy="307777"/>
        </a:xfrm>
        <a:prstGeom prst="rect">
          <a:avLst/>
        </a:prstGeom>
        <a:noFill/>
      </xdr:spPr>
      <xdr:txBody>
        <a:bodyPr wrap="square" rtlCol="0">
          <a:spAutoFit/>
        </a:bodyPr>
        <a:lstStyle>
          <a:defPPr>
            <a:defRPr lang="fil-PH"/>
          </a:defPPr>
          <a:lvl1pPr marL="0" algn="l" defTabSz="5852160" rtl="0" eaLnBrk="1" latinLnBrk="0" hangingPunct="1">
            <a:defRPr sz="11500" kern="1200">
              <a:solidFill>
                <a:schemeClr val="tx1"/>
              </a:solidFill>
              <a:latin typeface="+mn-lt"/>
              <a:ea typeface="+mn-ea"/>
              <a:cs typeface="+mn-cs"/>
            </a:defRPr>
          </a:lvl1pPr>
          <a:lvl2pPr marL="2926080" algn="l" defTabSz="5852160" rtl="0" eaLnBrk="1" latinLnBrk="0" hangingPunct="1">
            <a:defRPr sz="11500" kern="1200">
              <a:solidFill>
                <a:schemeClr val="tx1"/>
              </a:solidFill>
              <a:latin typeface="+mn-lt"/>
              <a:ea typeface="+mn-ea"/>
              <a:cs typeface="+mn-cs"/>
            </a:defRPr>
          </a:lvl2pPr>
          <a:lvl3pPr marL="5852160" algn="l" defTabSz="5852160" rtl="0" eaLnBrk="1" latinLnBrk="0" hangingPunct="1">
            <a:defRPr sz="11500" kern="1200">
              <a:solidFill>
                <a:schemeClr val="tx1"/>
              </a:solidFill>
              <a:latin typeface="+mn-lt"/>
              <a:ea typeface="+mn-ea"/>
              <a:cs typeface="+mn-cs"/>
            </a:defRPr>
          </a:lvl3pPr>
          <a:lvl4pPr marL="8778240" algn="l" defTabSz="5852160" rtl="0" eaLnBrk="1" latinLnBrk="0" hangingPunct="1">
            <a:defRPr sz="11500" kern="1200">
              <a:solidFill>
                <a:schemeClr val="tx1"/>
              </a:solidFill>
              <a:latin typeface="+mn-lt"/>
              <a:ea typeface="+mn-ea"/>
              <a:cs typeface="+mn-cs"/>
            </a:defRPr>
          </a:lvl4pPr>
          <a:lvl5pPr marL="11704320" algn="l" defTabSz="5852160" rtl="0" eaLnBrk="1" latinLnBrk="0" hangingPunct="1">
            <a:defRPr sz="11500" kern="1200">
              <a:solidFill>
                <a:schemeClr val="tx1"/>
              </a:solidFill>
              <a:latin typeface="+mn-lt"/>
              <a:ea typeface="+mn-ea"/>
              <a:cs typeface="+mn-cs"/>
            </a:defRPr>
          </a:lvl5pPr>
          <a:lvl6pPr marL="14630400" algn="l" defTabSz="5852160" rtl="0" eaLnBrk="1" latinLnBrk="0" hangingPunct="1">
            <a:defRPr sz="11500" kern="1200">
              <a:solidFill>
                <a:schemeClr val="tx1"/>
              </a:solidFill>
              <a:latin typeface="+mn-lt"/>
              <a:ea typeface="+mn-ea"/>
              <a:cs typeface="+mn-cs"/>
            </a:defRPr>
          </a:lvl6pPr>
          <a:lvl7pPr marL="17556480" algn="l" defTabSz="5852160" rtl="0" eaLnBrk="1" latinLnBrk="0" hangingPunct="1">
            <a:defRPr sz="11500" kern="1200">
              <a:solidFill>
                <a:schemeClr val="tx1"/>
              </a:solidFill>
              <a:latin typeface="+mn-lt"/>
              <a:ea typeface="+mn-ea"/>
              <a:cs typeface="+mn-cs"/>
            </a:defRPr>
          </a:lvl7pPr>
          <a:lvl8pPr marL="20482560" algn="l" defTabSz="5852160" rtl="0" eaLnBrk="1" latinLnBrk="0" hangingPunct="1">
            <a:defRPr sz="11500" kern="1200">
              <a:solidFill>
                <a:schemeClr val="tx1"/>
              </a:solidFill>
              <a:latin typeface="+mn-lt"/>
              <a:ea typeface="+mn-ea"/>
              <a:cs typeface="+mn-cs"/>
            </a:defRPr>
          </a:lvl8pPr>
          <a:lvl9pPr marL="23408640" algn="l" defTabSz="5852160" rtl="0" eaLnBrk="1" latinLnBrk="0" hangingPunct="1">
            <a:defRPr sz="11500" kern="1200">
              <a:solidFill>
                <a:schemeClr val="tx1"/>
              </a:solidFill>
              <a:latin typeface="+mn-lt"/>
              <a:ea typeface="+mn-ea"/>
              <a:cs typeface="+mn-cs"/>
            </a:defRPr>
          </a:lvl9pPr>
        </a:lstStyle>
        <a:p>
          <a:r>
            <a:rPr lang="en-US" sz="1400" b="1">
              <a:solidFill>
                <a:sysClr val="windowText" lastClr="000000"/>
              </a:solidFill>
              <a:latin typeface="Cambria" pitchFamily="18" charset="0"/>
            </a:rPr>
            <a:t>Information on the BRT System Features and Ridership </a:t>
          </a:r>
        </a:p>
      </xdr:txBody>
    </xdr:sp>
    <xdr:clientData/>
  </xdr:twoCellAnchor>
  <xdr:twoCellAnchor>
    <xdr:from>
      <xdr:col>2</xdr:col>
      <xdr:colOff>76200</xdr:colOff>
      <xdr:row>24</xdr:row>
      <xdr:rowOff>69879</xdr:rowOff>
    </xdr:from>
    <xdr:to>
      <xdr:col>9</xdr:col>
      <xdr:colOff>533400</xdr:colOff>
      <xdr:row>25</xdr:row>
      <xdr:rowOff>107979</xdr:rowOff>
    </xdr:to>
    <xdr:sp macro="[0]!home_brtscorecard" textlink="">
      <xdr:nvSpPr>
        <xdr:cNvPr id="15" name="Rectangle 14"/>
        <xdr:cNvSpPr/>
      </xdr:nvSpPr>
      <xdr:spPr>
        <a:xfrm>
          <a:off x="3060700" y="3795212"/>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BRT Scorecard</a:t>
          </a:r>
        </a:p>
      </xdr:txBody>
    </xdr:sp>
    <xdr:clientData/>
  </xdr:twoCellAnchor>
  <xdr:twoCellAnchor>
    <xdr:from>
      <xdr:col>2</xdr:col>
      <xdr:colOff>76199</xdr:colOff>
      <xdr:row>82</xdr:row>
      <xdr:rowOff>25420</xdr:rowOff>
    </xdr:from>
    <xdr:to>
      <xdr:col>9</xdr:col>
      <xdr:colOff>533399</xdr:colOff>
      <xdr:row>83</xdr:row>
      <xdr:rowOff>63520</xdr:rowOff>
    </xdr:to>
    <xdr:sp macro="[0]!home_ridershipandtrips" textlink="">
      <xdr:nvSpPr>
        <xdr:cNvPr id="16" name="Rectangle 15"/>
        <xdr:cNvSpPr/>
      </xdr:nvSpPr>
      <xdr:spPr>
        <a:xfrm>
          <a:off x="3378199" y="1495850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Ridership and trip estimates by mode</a:t>
          </a:r>
        </a:p>
      </xdr:txBody>
    </xdr:sp>
    <xdr:clientData/>
  </xdr:twoCellAnchor>
  <xdr:twoCellAnchor>
    <xdr:from>
      <xdr:col>2</xdr:col>
      <xdr:colOff>0</xdr:colOff>
      <xdr:row>48</xdr:row>
      <xdr:rowOff>125875</xdr:rowOff>
    </xdr:from>
    <xdr:to>
      <xdr:col>10</xdr:col>
      <xdr:colOff>0</xdr:colOff>
      <xdr:row>54</xdr:row>
      <xdr:rowOff>28575</xdr:rowOff>
    </xdr:to>
    <xdr:sp macro="" textlink="">
      <xdr:nvSpPr>
        <xdr:cNvPr id="17" name="Rectangle 16"/>
        <xdr:cNvSpPr/>
      </xdr:nvSpPr>
      <xdr:spPr>
        <a:xfrm>
          <a:off x="2724150" y="8507875"/>
          <a:ext cx="4876800" cy="104570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endParaRPr lang="en-US" sz="5400"/>
        </a:p>
      </xdr:txBody>
    </xdr:sp>
    <xdr:clientData/>
  </xdr:twoCellAnchor>
  <xdr:twoCellAnchor>
    <xdr:from>
      <xdr:col>2</xdr:col>
      <xdr:colOff>76200</xdr:colOff>
      <xdr:row>50</xdr:row>
      <xdr:rowOff>125875</xdr:rowOff>
    </xdr:from>
    <xdr:to>
      <xdr:col>9</xdr:col>
      <xdr:colOff>533400</xdr:colOff>
      <xdr:row>51</xdr:row>
      <xdr:rowOff>163975</xdr:rowOff>
    </xdr:to>
    <xdr:sp macro="[0]!home_quantity" textlink="">
      <xdr:nvSpPr>
        <xdr:cNvPr id="18" name="Rectangle 17"/>
        <xdr:cNvSpPr/>
      </xdr:nvSpPr>
      <xdr:spPr>
        <a:xfrm>
          <a:off x="1295400" y="9079375"/>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Quantity</a:t>
          </a:r>
        </a:p>
      </xdr:txBody>
    </xdr:sp>
    <xdr:clientData/>
  </xdr:twoCellAnchor>
  <xdr:twoCellAnchor>
    <xdr:from>
      <xdr:col>2</xdr:col>
      <xdr:colOff>76200</xdr:colOff>
      <xdr:row>52</xdr:row>
      <xdr:rowOff>49675</xdr:rowOff>
    </xdr:from>
    <xdr:to>
      <xdr:col>9</xdr:col>
      <xdr:colOff>533400</xdr:colOff>
      <xdr:row>53</xdr:row>
      <xdr:rowOff>87775</xdr:rowOff>
    </xdr:to>
    <xdr:sp macro="[0]!home_constructionco2ef" textlink="">
      <xdr:nvSpPr>
        <xdr:cNvPr id="19" name="Rectangle 18"/>
        <xdr:cNvSpPr/>
      </xdr:nvSpPr>
      <xdr:spPr>
        <a:xfrm>
          <a:off x="1295400" y="9384175"/>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CO2 Emission Factor for Construction Materials</a:t>
          </a:r>
        </a:p>
      </xdr:txBody>
    </xdr:sp>
    <xdr:clientData/>
  </xdr:twoCellAnchor>
  <xdr:twoCellAnchor>
    <xdr:from>
      <xdr:col>2</xdr:col>
      <xdr:colOff>0</xdr:colOff>
      <xdr:row>49</xdr:row>
      <xdr:rowOff>11575</xdr:rowOff>
    </xdr:from>
    <xdr:to>
      <xdr:col>10</xdr:col>
      <xdr:colOff>76200</xdr:colOff>
      <xdr:row>50</xdr:row>
      <xdr:rowOff>128852</xdr:rowOff>
    </xdr:to>
    <xdr:sp macro="" textlink="">
      <xdr:nvSpPr>
        <xdr:cNvPr id="22" name="TextBox 347"/>
        <xdr:cNvSpPr txBox="1"/>
      </xdr:nvSpPr>
      <xdr:spPr>
        <a:xfrm>
          <a:off x="1219200" y="8774575"/>
          <a:ext cx="2514600" cy="307777"/>
        </a:xfrm>
        <a:prstGeom prst="rect">
          <a:avLst/>
        </a:prstGeom>
        <a:noFill/>
      </xdr:spPr>
      <xdr:txBody>
        <a:bodyPr wrap="square" rtlCol="0">
          <a:spAutoFit/>
        </a:bodyPr>
        <a:lstStyle>
          <a:defPPr>
            <a:defRPr lang="fil-PH"/>
          </a:defPPr>
          <a:lvl1pPr marL="0" algn="l" defTabSz="5852160" rtl="0" eaLnBrk="1" latinLnBrk="0" hangingPunct="1">
            <a:defRPr sz="11500" kern="1200">
              <a:solidFill>
                <a:schemeClr val="tx1"/>
              </a:solidFill>
              <a:latin typeface="+mn-lt"/>
              <a:ea typeface="+mn-ea"/>
              <a:cs typeface="+mn-cs"/>
            </a:defRPr>
          </a:lvl1pPr>
          <a:lvl2pPr marL="2926080" algn="l" defTabSz="5852160" rtl="0" eaLnBrk="1" latinLnBrk="0" hangingPunct="1">
            <a:defRPr sz="11500" kern="1200">
              <a:solidFill>
                <a:schemeClr val="tx1"/>
              </a:solidFill>
              <a:latin typeface="+mn-lt"/>
              <a:ea typeface="+mn-ea"/>
              <a:cs typeface="+mn-cs"/>
            </a:defRPr>
          </a:lvl2pPr>
          <a:lvl3pPr marL="5852160" algn="l" defTabSz="5852160" rtl="0" eaLnBrk="1" latinLnBrk="0" hangingPunct="1">
            <a:defRPr sz="11500" kern="1200">
              <a:solidFill>
                <a:schemeClr val="tx1"/>
              </a:solidFill>
              <a:latin typeface="+mn-lt"/>
              <a:ea typeface="+mn-ea"/>
              <a:cs typeface="+mn-cs"/>
            </a:defRPr>
          </a:lvl3pPr>
          <a:lvl4pPr marL="8778240" algn="l" defTabSz="5852160" rtl="0" eaLnBrk="1" latinLnBrk="0" hangingPunct="1">
            <a:defRPr sz="11500" kern="1200">
              <a:solidFill>
                <a:schemeClr val="tx1"/>
              </a:solidFill>
              <a:latin typeface="+mn-lt"/>
              <a:ea typeface="+mn-ea"/>
              <a:cs typeface="+mn-cs"/>
            </a:defRPr>
          </a:lvl4pPr>
          <a:lvl5pPr marL="11704320" algn="l" defTabSz="5852160" rtl="0" eaLnBrk="1" latinLnBrk="0" hangingPunct="1">
            <a:defRPr sz="11500" kern="1200">
              <a:solidFill>
                <a:schemeClr val="tx1"/>
              </a:solidFill>
              <a:latin typeface="+mn-lt"/>
              <a:ea typeface="+mn-ea"/>
              <a:cs typeface="+mn-cs"/>
            </a:defRPr>
          </a:lvl5pPr>
          <a:lvl6pPr marL="14630400" algn="l" defTabSz="5852160" rtl="0" eaLnBrk="1" latinLnBrk="0" hangingPunct="1">
            <a:defRPr sz="11500" kern="1200">
              <a:solidFill>
                <a:schemeClr val="tx1"/>
              </a:solidFill>
              <a:latin typeface="+mn-lt"/>
              <a:ea typeface="+mn-ea"/>
              <a:cs typeface="+mn-cs"/>
            </a:defRPr>
          </a:lvl6pPr>
          <a:lvl7pPr marL="17556480" algn="l" defTabSz="5852160" rtl="0" eaLnBrk="1" latinLnBrk="0" hangingPunct="1">
            <a:defRPr sz="11500" kern="1200">
              <a:solidFill>
                <a:schemeClr val="tx1"/>
              </a:solidFill>
              <a:latin typeface="+mn-lt"/>
              <a:ea typeface="+mn-ea"/>
              <a:cs typeface="+mn-cs"/>
            </a:defRPr>
          </a:lvl7pPr>
          <a:lvl8pPr marL="20482560" algn="l" defTabSz="5852160" rtl="0" eaLnBrk="1" latinLnBrk="0" hangingPunct="1">
            <a:defRPr sz="11500" kern="1200">
              <a:solidFill>
                <a:schemeClr val="tx1"/>
              </a:solidFill>
              <a:latin typeface="+mn-lt"/>
              <a:ea typeface="+mn-ea"/>
              <a:cs typeface="+mn-cs"/>
            </a:defRPr>
          </a:lvl8pPr>
          <a:lvl9pPr marL="23408640" algn="l" defTabSz="5852160" rtl="0" eaLnBrk="1" latinLnBrk="0" hangingPunct="1">
            <a:defRPr sz="11500" kern="1200">
              <a:solidFill>
                <a:schemeClr val="tx1"/>
              </a:solidFill>
              <a:latin typeface="+mn-lt"/>
              <a:ea typeface="+mn-ea"/>
              <a:cs typeface="+mn-cs"/>
            </a:defRPr>
          </a:lvl9pPr>
        </a:lstStyle>
        <a:p>
          <a:r>
            <a:rPr lang="en-US" sz="1400" b="1">
              <a:solidFill>
                <a:sysClr val="windowText" lastClr="000000"/>
              </a:solidFill>
              <a:latin typeface="Cambria" pitchFamily="18" charset="0"/>
            </a:rPr>
            <a:t>Construction-related Factors </a:t>
          </a:r>
        </a:p>
      </xdr:txBody>
    </xdr:sp>
    <xdr:clientData/>
  </xdr:twoCellAnchor>
  <xdr:twoCellAnchor>
    <xdr:from>
      <xdr:col>2</xdr:col>
      <xdr:colOff>0</xdr:colOff>
      <xdr:row>29</xdr:row>
      <xdr:rowOff>61250</xdr:rowOff>
    </xdr:from>
    <xdr:to>
      <xdr:col>10</xdr:col>
      <xdr:colOff>0</xdr:colOff>
      <xdr:row>48</xdr:row>
      <xdr:rowOff>38100</xdr:rowOff>
    </xdr:to>
    <xdr:sp macro="" textlink="">
      <xdr:nvSpPr>
        <xdr:cNvPr id="23" name="Rectangle 22"/>
        <xdr:cNvSpPr/>
      </xdr:nvSpPr>
      <xdr:spPr>
        <a:xfrm>
          <a:off x="1219200" y="4823750"/>
          <a:ext cx="2438400" cy="3786850"/>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endParaRPr lang="en-US" sz="5400"/>
        </a:p>
      </xdr:txBody>
    </xdr:sp>
    <xdr:clientData/>
  </xdr:twoCellAnchor>
  <xdr:twoCellAnchor>
    <xdr:from>
      <xdr:col>2</xdr:col>
      <xdr:colOff>76200</xdr:colOff>
      <xdr:row>31</xdr:row>
      <xdr:rowOff>152400</xdr:rowOff>
    </xdr:from>
    <xdr:to>
      <xdr:col>9</xdr:col>
      <xdr:colOff>533400</xdr:colOff>
      <xdr:row>33</xdr:row>
      <xdr:rowOff>0</xdr:rowOff>
    </xdr:to>
    <xdr:sp macro="[0]!home_fueltype" textlink="">
      <xdr:nvSpPr>
        <xdr:cNvPr id="24" name="Rectangle 23"/>
        <xdr:cNvSpPr/>
      </xdr:nvSpPr>
      <xdr:spPr>
        <a:xfrm>
          <a:off x="1295400" y="54864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Fuel Type Split </a:t>
          </a:r>
        </a:p>
      </xdr:txBody>
    </xdr:sp>
    <xdr:clientData/>
  </xdr:twoCellAnchor>
  <xdr:twoCellAnchor>
    <xdr:from>
      <xdr:col>2</xdr:col>
      <xdr:colOff>76200</xdr:colOff>
      <xdr:row>33</xdr:row>
      <xdr:rowOff>76200</xdr:rowOff>
    </xdr:from>
    <xdr:to>
      <xdr:col>9</xdr:col>
      <xdr:colOff>533400</xdr:colOff>
      <xdr:row>34</xdr:row>
      <xdr:rowOff>114300</xdr:rowOff>
    </xdr:to>
    <xdr:sp macro="[0]!home_techsplit" textlink="">
      <xdr:nvSpPr>
        <xdr:cNvPr id="25" name="Rectangle 24"/>
        <xdr:cNvSpPr/>
      </xdr:nvSpPr>
      <xdr:spPr>
        <a:xfrm>
          <a:off x="1295400" y="57912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Technology Split </a:t>
          </a:r>
        </a:p>
      </xdr:txBody>
    </xdr:sp>
    <xdr:clientData/>
  </xdr:twoCellAnchor>
  <xdr:twoCellAnchor>
    <xdr:from>
      <xdr:col>2</xdr:col>
      <xdr:colOff>76200</xdr:colOff>
      <xdr:row>35</xdr:row>
      <xdr:rowOff>0</xdr:rowOff>
    </xdr:from>
    <xdr:to>
      <xdr:col>9</xdr:col>
      <xdr:colOff>533400</xdr:colOff>
      <xdr:row>36</xdr:row>
      <xdr:rowOff>38100</xdr:rowOff>
    </xdr:to>
    <xdr:sp macro="[0]!home_fuelefficiency" textlink="">
      <xdr:nvSpPr>
        <xdr:cNvPr id="26" name="Rectangle 25"/>
        <xdr:cNvSpPr/>
      </xdr:nvSpPr>
      <xdr:spPr>
        <a:xfrm>
          <a:off x="1295400" y="60960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Fuel Efficiency  </a:t>
          </a:r>
          <a:r>
            <a:rPr lang="en-US" sz="1000" b="1" i="1">
              <a:solidFill>
                <a:schemeClr val="bg1"/>
              </a:solidFill>
            </a:rPr>
            <a:t>(km/unit of consumption @ 50 kmph)</a:t>
          </a:r>
        </a:p>
      </xdr:txBody>
    </xdr:sp>
    <xdr:clientData/>
  </xdr:twoCellAnchor>
  <xdr:twoCellAnchor>
    <xdr:from>
      <xdr:col>2</xdr:col>
      <xdr:colOff>76200</xdr:colOff>
      <xdr:row>36</xdr:row>
      <xdr:rowOff>114300</xdr:rowOff>
    </xdr:from>
    <xdr:to>
      <xdr:col>9</xdr:col>
      <xdr:colOff>533400</xdr:colOff>
      <xdr:row>37</xdr:row>
      <xdr:rowOff>152400</xdr:rowOff>
    </xdr:to>
    <xdr:sp macro="[0]!home_speedoccupancytriplength" textlink="">
      <xdr:nvSpPr>
        <xdr:cNvPr id="27" name="Rectangle 26"/>
        <xdr:cNvSpPr/>
      </xdr:nvSpPr>
      <xdr:spPr>
        <a:xfrm>
          <a:off x="1295400" y="64008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Speed</a:t>
          </a:r>
        </a:p>
      </xdr:txBody>
    </xdr:sp>
    <xdr:clientData/>
  </xdr:twoCellAnchor>
  <xdr:twoCellAnchor>
    <xdr:from>
      <xdr:col>2</xdr:col>
      <xdr:colOff>0</xdr:colOff>
      <xdr:row>30</xdr:row>
      <xdr:rowOff>28574</xdr:rowOff>
    </xdr:from>
    <xdr:to>
      <xdr:col>10</xdr:col>
      <xdr:colOff>76200</xdr:colOff>
      <xdr:row>31</xdr:row>
      <xdr:rowOff>133817</xdr:rowOff>
    </xdr:to>
    <xdr:sp macro="" textlink="">
      <xdr:nvSpPr>
        <xdr:cNvPr id="28" name="TextBox 370"/>
        <xdr:cNvSpPr txBox="1"/>
      </xdr:nvSpPr>
      <xdr:spPr>
        <a:xfrm>
          <a:off x="1219200" y="5172074"/>
          <a:ext cx="4953000" cy="295743"/>
        </a:xfrm>
        <a:prstGeom prst="rect">
          <a:avLst/>
        </a:prstGeom>
        <a:noFill/>
      </xdr:spPr>
      <xdr:txBody>
        <a:bodyPr wrap="square" rtlCol="0">
          <a:noAutofit/>
        </a:bodyPr>
        <a:lstStyle>
          <a:defPPr>
            <a:defRPr lang="fil-PH"/>
          </a:defPPr>
          <a:lvl1pPr marL="0" algn="l" defTabSz="5852160" rtl="0" eaLnBrk="1" latinLnBrk="0" hangingPunct="1">
            <a:defRPr sz="11500" kern="1200">
              <a:solidFill>
                <a:schemeClr val="tx1"/>
              </a:solidFill>
              <a:latin typeface="+mn-lt"/>
              <a:ea typeface="+mn-ea"/>
              <a:cs typeface="+mn-cs"/>
            </a:defRPr>
          </a:lvl1pPr>
          <a:lvl2pPr marL="2926080" algn="l" defTabSz="5852160" rtl="0" eaLnBrk="1" latinLnBrk="0" hangingPunct="1">
            <a:defRPr sz="11500" kern="1200">
              <a:solidFill>
                <a:schemeClr val="tx1"/>
              </a:solidFill>
              <a:latin typeface="+mn-lt"/>
              <a:ea typeface="+mn-ea"/>
              <a:cs typeface="+mn-cs"/>
            </a:defRPr>
          </a:lvl2pPr>
          <a:lvl3pPr marL="5852160" algn="l" defTabSz="5852160" rtl="0" eaLnBrk="1" latinLnBrk="0" hangingPunct="1">
            <a:defRPr sz="11500" kern="1200">
              <a:solidFill>
                <a:schemeClr val="tx1"/>
              </a:solidFill>
              <a:latin typeface="+mn-lt"/>
              <a:ea typeface="+mn-ea"/>
              <a:cs typeface="+mn-cs"/>
            </a:defRPr>
          </a:lvl3pPr>
          <a:lvl4pPr marL="8778240" algn="l" defTabSz="5852160" rtl="0" eaLnBrk="1" latinLnBrk="0" hangingPunct="1">
            <a:defRPr sz="11500" kern="1200">
              <a:solidFill>
                <a:schemeClr val="tx1"/>
              </a:solidFill>
              <a:latin typeface="+mn-lt"/>
              <a:ea typeface="+mn-ea"/>
              <a:cs typeface="+mn-cs"/>
            </a:defRPr>
          </a:lvl4pPr>
          <a:lvl5pPr marL="11704320" algn="l" defTabSz="5852160" rtl="0" eaLnBrk="1" latinLnBrk="0" hangingPunct="1">
            <a:defRPr sz="11500" kern="1200">
              <a:solidFill>
                <a:schemeClr val="tx1"/>
              </a:solidFill>
              <a:latin typeface="+mn-lt"/>
              <a:ea typeface="+mn-ea"/>
              <a:cs typeface="+mn-cs"/>
            </a:defRPr>
          </a:lvl5pPr>
          <a:lvl6pPr marL="14630400" algn="l" defTabSz="5852160" rtl="0" eaLnBrk="1" latinLnBrk="0" hangingPunct="1">
            <a:defRPr sz="11500" kern="1200">
              <a:solidFill>
                <a:schemeClr val="tx1"/>
              </a:solidFill>
              <a:latin typeface="+mn-lt"/>
              <a:ea typeface="+mn-ea"/>
              <a:cs typeface="+mn-cs"/>
            </a:defRPr>
          </a:lvl6pPr>
          <a:lvl7pPr marL="17556480" algn="l" defTabSz="5852160" rtl="0" eaLnBrk="1" latinLnBrk="0" hangingPunct="1">
            <a:defRPr sz="11500" kern="1200">
              <a:solidFill>
                <a:schemeClr val="tx1"/>
              </a:solidFill>
              <a:latin typeface="+mn-lt"/>
              <a:ea typeface="+mn-ea"/>
              <a:cs typeface="+mn-cs"/>
            </a:defRPr>
          </a:lvl7pPr>
          <a:lvl8pPr marL="20482560" algn="l" defTabSz="5852160" rtl="0" eaLnBrk="1" latinLnBrk="0" hangingPunct="1">
            <a:defRPr sz="11500" kern="1200">
              <a:solidFill>
                <a:schemeClr val="tx1"/>
              </a:solidFill>
              <a:latin typeface="+mn-lt"/>
              <a:ea typeface="+mn-ea"/>
              <a:cs typeface="+mn-cs"/>
            </a:defRPr>
          </a:lvl8pPr>
          <a:lvl9pPr marL="23408640" algn="l" defTabSz="5852160" rtl="0" eaLnBrk="1" latinLnBrk="0" hangingPunct="1">
            <a:defRPr sz="11500" kern="1200">
              <a:solidFill>
                <a:schemeClr val="tx1"/>
              </a:solidFill>
              <a:latin typeface="+mn-lt"/>
              <a:ea typeface="+mn-ea"/>
              <a:cs typeface="+mn-cs"/>
            </a:defRPr>
          </a:lvl9pPr>
        </a:lstStyle>
        <a:p>
          <a:r>
            <a:rPr lang="en-US" sz="1400" b="1">
              <a:solidFill>
                <a:sysClr val="windowText" lastClr="000000"/>
              </a:solidFill>
              <a:latin typeface="Cambria" pitchFamily="18" charset="0"/>
            </a:rPr>
            <a:t>Vehicle</a:t>
          </a:r>
          <a:r>
            <a:rPr lang="en-US" sz="1400" b="1" baseline="0">
              <a:solidFill>
                <a:sysClr val="windowText" lastClr="000000"/>
              </a:solidFill>
              <a:latin typeface="Cambria" pitchFamily="18" charset="0"/>
            </a:rPr>
            <a:t> </a:t>
          </a:r>
          <a:r>
            <a:rPr lang="en-US" sz="1400" b="1">
              <a:solidFill>
                <a:sysClr val="windowText" lastClr="000000"/>
              </a:solidFill>
              <a:latin typeface="Cambria" pitchFamily="18" charset="0"/>
            </a:rPr>
            <a:t>Fuel Intensity and Emission</a:t>
          </a:r>
          <a:r>
            <a:rPr lang="en-US" sz="1400" b="1" baseline="0">
              <a:solidFill>
                <a:sysClr val="windowText" lastClr="000000"/>
              </a:solidFill>
              <a:latin typeface="Cambria" pitchFamily="18" charset="0"/>
            </a:rPr>
            <a:t> Factors</a:t>
          </a:r>
          <a:r>
            <a:rPr lang="en-US" sz="1400" b="1">
              <a:solidFill>
                <a:sysClr val="windowText" lastClr="000000"/>
              </a:solidFill>
              <a:latin typeface="Cambria" pitchFamily="18" charset="0"/>
            </a:rPr>
            <a:t> </a:t>
          </a:r>
        </a:p>
      </xdr:txBody>
    </xdr:sp>
    <xdr:clientData/>
  </xdr:twoCellAnchor>
  <xdr:twoCellAnchor>
    <xdr:from>
      <xdr:col>2</xdr:col>
      <xdr:colOff>76200</xdr:colOff>
      <xdr:row>38</xdr:row>
      <xdr:rowOff>38100</xdr:rowOff>
    </xdr:from>
    <xdr:to>
      <xdr:col>9</xdr:col>
      <xdr:colOff>533400</xdr:colOff>
      <xdr:row>39</xdr:row>
      <xdr:rowOff>76200</xdr:rowOff>
    </xdr:to>
    <xdr:sp macro="[0]!home_speedoccupancytriplength" textlink="">
      <xdr:nvSpPr>
        <xdr:cNvPr id="29" name="Rectangle 28"/>
        <xdr:cNvSpPr/>
      </xdr:nvSpPr>
      <xdr:spPr>
        <a:xfrm>
          <a:off x="1295400" y="67056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Occupancy</a:t>
          </a:r>
        </a:p>
      </xdr:txBody>
    </xdr:sp>
    <xdr:clientData/>
  </xdr:twoCellAnchor>
  <xdr:twoCellAnchor>
    <xdr:from>
      <xdr:col>2</xdr:col>
      <xdr:colOff>76200</xdr:colOff>
      <xdr:row>39</xdr:row>
      <xdr:rowOff>152400</xdr:rowOff>
    </xdr:from>
    <xdr:to>
      <xdr:col>9</xdr:col>
      <xdr:colOff>533400</xdr:colOff>
      <xdr:row>41</xdr:row>
      <xdr:rowOff>0</xdr:rowOff>
    </xdr:to>
    <xdr:sp macro="[0]!home_speedoccupancytriplength" textlink="">
      <xdr:nvSpPr>
        <xdr:cNvPr id="30" name="Rectangle 29"/>
        <xdr:cNvSpPr/>
      </xdr:nvSpPr>
      <xdr:spPr>
        <a:xfrm>
          <a:off x="1295400" y="70104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Trip Length</a:t>
          </a:r>
        </a:p>
      </xdr:txBody>
    </xdr:sp>
    <xdr:clientData/>
  </xdr:twoCellAnchor>
  <xdr:twoCellAnchor>
    <xdr:from>
      <xdr:col>2</xdr:col>
      <xdr:colOff>76200</xdr:colOff>
      <xdr:row>41</xdr:row>
      <xdr:rowOff>76200</xdr:rowOff>
    </xdr:from>
    <xdr:to>
      <xdr:col>9</xdr:col>
      <xdr:colOff>533400</xdr:colOff>
      <xdr:row>42</xdr:row>
      <xdr:rowOff>114300</xdr:rowOff>
    </xdr:to>
    <xdr:sp macro="[0]!home_speedoccupancytriplength" textlink="">
      <xdr:nvSpPr>
        <xdr:cNvPr id="31" name="Rectangle 30"/>
        <xdr:cNvSpPr/>
      </xdr:nvSpPr>
      <xdr:spPr>
        <a:xfrm>
          <a:off x="1295400" y="73152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Speed Impact </a:t>
          </a:r>
        </a:p>
      </xdr:txBody>
    </xdr:sp>
    <xdr:clientData/>
  </xdr:twoCellAnchor>
  <xdr:twoCellAnchor>
    <xdr:from>
      <xdr:col>2</xdr:col>
      <xdr:colOff>76200</xdr:colOff>
      <xdr:row>43</xdr:row>
      <xdr:rowOff>0</xdr:rowOff>
    </xdr:from>
    <xdr:to>
      <xdr:col>9</xdr:col>
      <xdr:colOff>533400</xdr:colOff>
      <xdr:row>44</xdr:row>
      <xdr:rowOff>38100</xdr:rowOff>
    </xdr:to>
    <xdr:sp macro="[0]!home_PMEF" textlink="">
      <xdr:nvSpPr>
        <xdr:cNvPr id="32" name="Rectangle 31"/>
        <xdr:cNvSpPr/>
      </xdr:nvSpPr>
      <xdr:spPr>
        <a:xfrm>
          <a:off x="1295400" y="76200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PM Emission Factors </a:t>
          </a:r>
          <a:r>
            <a:rPr lang="en-US" sz="1000" b="1" i="1">
              <a:solidFill>
                <a:schemeClr val="bg1"/>
              </a:solidFill>
            </a:rPr>
            <a:t>(g/vkm @50 kmph)</a:t>
          </a:r>
        </a:p>
      </xdr:txBody>
    </xdr:sp>
    <xdr:clientData/>
  </xdr:twoCellAnchor>
  <xdr:twoCellAnchor>
    <xdr:from>
      <xdr:col>2</xdr:col>
      <xdr:colOff>76200</xdr:colOff>
      <xdr:row>44</xdr:row>
      <xdr:rowOff>114300</xdr:rowOff>
    </xdr:from>
    <xdr:to>
      <xdr:col>9</xdr:col>
      <xdr:colOff>533400</xdr:colOff>
      <xdr:row>45</xdr:row>
      <xdr:rowOff>152400</xdr:rowOff>
    </xdr:to>
    <xdr:sp macro="[0]!home_NOxEF" textlink="">
      <xdr:nvSpPr>
        <xdr:cNvPr id="33" name="Rectangle 32"/>
        <xdr:cNvSpPr/>
      </xdr:nvSpPr>
      <xdr:spPr>
        <a:xfrm>
          <a:off x="1295400" y="79248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NOx Emission Factors </a:t>
          </a:r>
          <a:r>
            <a:rPr lang="en-US" sz="1000" b="1" i="1">
              <a:solidFill>
                <a:schemeClr val="bg1"/>
              </a:solidFill>
            </a:rPr>
            <a:t>(g/vkm@50 kmph)</a:t>
          </a:r>
        </a:p>
      </xdr:txBody>
    </xdr:sp>
    <xdr:clientData/>
  </xdr:twoCellAnchor>
  <xdr:twoCellAnchor>
    <xdr:from>
      <xdr:col>2</xdr:col>
      <xdr:colOff>76200</xdr:colOff>
      <xdr:row>46</xdr:row>
      <xdr:rowOff>38100</xdr:rowOff>
    </xdr:from>
    <xdr:to>
      <xdr:col>9</xdr:col>
      <xdr:colOff>533400</xdr:colOff>
      <xdr:row>47</xdr:row>
      <xdr:rowOff>76200</xdr:rowOff>
    </xdr:to>
    <xdr:sp macro="[0]!home_CO2EF" textlink="">
      <xdr:nvSpPr>
        <xdr:cNvPr id="34" name="Rectangle 33"/>
        <xdr:cNvSpPr/>
      </xdr:nvSpPr>
      <xdr:spPr>
        <a:xfrm>
          <a:off x="1295400" y="8229600"/>
          <a:ext cx="2286000"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CO2 Emission Factors </a:t>
          </a:r>
          <a:r>
            <a:rPr lang="en-US" sz="1000" b="1" i="1">
              <a:solidFill>
                <a:schemeClr val="bg1"/>
              </a:solidFill>
            </a:rPr>
            <a:t>(kg/unit of consumption)</a:t>
          </a:r>
        </a:p>
      </xdr:txBody>
    </xdr:sp>
    <xdr:clientData/>
  </xdr:twoCellAnchor>
  <xdr:twoCellAnchor>
    <xdr:from>
      <xdr:col>2</xdr:col>
      <xdr:colOff>67733</xdr:colOff>
      <xdr:row>22</xdr:row>
      <xdr:rowOff>141815</xdr:rowOff>
    </xdr:from>
    <xdr:to>
      <xdr:col>9</xdr:col>
      <xdr:colOff>524933</xdr:colOff>
      <xdr:row>23</xdr:row>
      <xdr:rowOff>179915</xdr:rowOff>
    </xdr:to>
    <xdr:sp macro="[0]!home_brtridership" textlink="">
      <xdr:nvSpPr>
        <xdr:cNvPr id="35" name="Rectangle 34">
          <a:hlinkClick xmlns:r="http://schemas.openxmlformats.org/officeDocument/2006/relationships" r:id="rId1"/>
        </xdr:cNvPr>
        <xdr:cNvSpPr/>
      </xdr:nvSpPr>
      <xdr:spPr>
        <a:xfrm>
          <a:off x="3052233" y="3486148"/>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BRT Ridership</a:t>
          </a:r>
        </a:p>
      </xdr:txBody>
    </xdr:sp>
    <xdr:clientData/>
  </xdr:twoCellAnchor>
  <xdr:twoCellAnchor>
    <xdr:from>
      <xdr:col>2</xdr:col>
      <xdr:colOff>67733</xdr:colOff>
      <xdr:row>16</xdr:row>
      <xdr:rowOff>67734</xdr:rowOff>
    </xdr:from>
    <xdr:to>
      <xdr:col>9</xdr:col>
      <xdr:colOff>524933</xdr:colOff>
      <xdr:row>17</xdr:row>
      <xdr:rowOff>105834</xdr:rowOff>
    </xdr:to>
    <xdr:sp macro="[0]!home_daysinayear" textlink="">
      <xdr:nvSpPr>
        <xdr:cNvPr id="36" name="Rectangle 35"/>
        <xdr:cNvSpPr/>
      </xdr:nvSpPr>
      <xdr:spPr>
        <a:xfrm>
          <a:off x="3052233" y="2269067"/>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1000" b="1">
              <a:solidFill>
                <a:schemeClr val="bg1"/>
              </a:solidFill>
            </a:rPr>
            <a:t>Days in a year</a:t>
          </a:r>
        </a:p>
      </xdr:txBody>
    </xdr:sp>
    <xdr:clientData/>
  </xdr:twoCellAnchor>
  <xdr:twoCellAnchor>
    <xdr:from>
      <xdr:col>2</xdr:col>
      <xdr:colOff>0</xdr:colOff>
      <xdr:row>54</xdr:row>
      <xdr:rowOff>105835</xdr:rowOff>
    </xdr:from>
    <xdr:to>
      <xdr:col>10</xdr:col>
      <xdr:colOff>0</xdr:colOff>
      <xdr:row>74</xdr:row>
      <xdr:rowOff>52916</xdr:rowOff>
    </xdr:to>
    <xdr:sp macro="" textlink="">
      <xdr:nvSpPr>
        <xdr:cNvPr id="37" name="Rectangle 36"/>
        <xdr:cNvSpPr/>
      </xdr:nvSpPr>
      <xdr:spPr>
        <a:xfrm>
          <a:off x="2984500" y="11070168"/>
          <a:ext cx="4910667" cy="3757081"/>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5400"/>
        </a:p>
      </xdr:txBody>
    </xdr:sp>
    <xdr:clientData/>
  </xdr:twoCellAnchor>
  <xdr:twoCellAnchor>
    <xdr:from>
      <xdr:col>2</xdr:col>
      <xdr:colOff>76200</xdr:colOff>
      <xdr:row>56</xdr:row>
      <xdr:rowOff>105836</xdr:rowOff>
    </xdr:from>
    <xdr:to>
      <xdr:col>9</xdr:col>
      <xdr:colOff>533400</xdr:colOff>
      <xdr:row>57</xdr:row>
      <xdr:rowOff>143936</xdr:rowOff>
    </xdr:to>
    <xdr:sp macro="[0]!home_projectconstructioncost" textlink="">
      <xdr:nvSpPr>
        <xdr:cNvPr id="38" name="Rectangle 37"/>
        <xdr:cNvSpPr/>
      </xdr:nvSpPr>
      <xdr:spPr>
        <a:xfrm>
          <a:off x="3060700" y="1107016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Project Construction Cost</a:t>
          </a:r>
        </a:p>
      </xdr:txBody>
    </xdr:sp>
    <xdr:clientData/>
  </xdr:twoCellAnchor>
  <xdr:twoCellAnchor>
    <xdr:from>
      <xdr:col>2</xdr:col>
      <xdr:colOff>0</xdr:colOff>
      <xdr:row>54</xdr:row>
      <xdr:rowOff>182036</xdr:rowOff>
    </xdr:from>
    <xdr:to>
      <xdr:col>10</xdr:col>
      <xdr:colOff>76200</xdr:colOff>
      <xdr:row>56</xdr:row>
      <xdr:rowOff>108813</xdr:rowOff>
    </xdr:to>
    <xdr:sp macro="" textlink="">
      <xdr:nvSpPr>
        <xdr:cNvPr id="39" name="TextBox 347"/>
        <xdr:cNvSpPr txBox="1"/>
      </xdr:nvSpPr>
      <xdr:spPr>
        <a:xfrm>
          <a:off x="2984500" y="10765369"/>
          <a:ext cx="498686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latin typeface="Cambria" pitchFamily="18" charset="0"/>
            </a:rPr>
            <a:t>Economic Factors</a:t>
          </a:r>
        </a:p>
      </xdr:txBody>
    </xdr:sp>
    <xdr:clientData/>
  </xdr:twoCellAnchor>
  <xdr:twoCellAnchor>
    <xdr:from>
      <xdr:col>2</xdr:col>
      <xdr:colOff>73026</xdr:colOff>
      <xdr:row>58</xdr:row>
      <xdr:rowOff>19086</xdr:rowOff>
    </xdr:from>
    <xdr:to>
      <xdr:col>9</xdr:col>
      <xdr:colOff>530226</xdr:colOff>
      <xdr:row>59</xdr:row>
      <xdr:rowOff>57186</xdr:rowOff>
    </xdr:to>
    <xdr:sp macro="[0]!home_costofCO2" textlink="">
      <xdr:nvSpPr>
        <xdr:cNvPr id="40" name="Rectangle 39"/>
        <xdr:cNvSpPr/>
      </xdr:nvSpPr>
      <xdr:spPr>
        <a:xfrm>
          <a:off x="3057526" y="113644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CO2</a:t>
          </a:r>
        </a:p>
      </xdr:txBody>
    </xdr:sp>
    <xdr:clientData/>
  </xdr:twoCellAnchor>
  <xdr:twoCellAnchor>
    <xdr:from>
      <xdr:col>2</xdr:col>
      <xdr:colOff>74084</xdr:colOff>
      <xdr:row>59</xdr:row>
      <xdr:rowOff>133386</xdr:rowOff>
    </xdr:from>
    <xdr:to>
      <xdr:col>9</xdr:col>
      <xdr:colOff>531284</xdr:colOff>
      <xdr:row>60</xdr:row>
      <xdr:rowOff>171486</xdr:rowOff>
    </xdr:to>
    <xdr:sp macro="[0]!home_costofpm" textlink="">
      <xdr:nvSpPr>
        <xdr:cNvPr id="41" name="Rectangle 40"/>
        <xdr:cNvSpPr/>
      </xdr:nvSpPr>
      <xdr:spPr>
        <a:xfrm>
          <a:off x="3058584" y="116692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PM</a:t>
          </a:r>
        </a:p>
      </xdr:txBody>
    </xdr:sp>
    <xdr:clientData/>
  </xdr:twoCellAnchor>
  <xdr:twoCellAnchor>
    <xdr:from>
      <xdr:col>2</xdr:col>
      <xdr:colOff>74084</xdr:colOff>
      <xdr:row>61</xdr:row>
      <xdr:rowOff>57186</xdr:rowOff>
    </xdr:from>
    <xdr:to>
      <xdr:col>9</xdr:col>
      <xdr:colOff>531284</xdr:colOff>
      <xdr:row>62</xdr:row>
      <xdr:rowOff>95286</xdr:rowOff>
    </xdr:to>
    <xdr:sp macro="[0]!home_costofnox" textlink="">
      <xdr:nvSpPr>
        <xdr:cNvPr id="42" name="Rectangle 41"/>
        <xdr:cNvSpPr/>
      </xdr:nvSpPr>
      <xdr:spPr>
        <a:xfrm>
          <a:off x="3058584" y="119740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NOx</a:t>
          </a:r>
        </a:p>
      </xdr:txBody>
    </xdr:sp>
    <xdr:clientData/>
  </xdr:twoCellAnchor>
  <xdr:twoCellAnchor>
    <xdr:from>
      <xdr:col>2</xdr:col>
      <xdr:colOff>74084</xdr:colOff>
      <xdr:row>62</xdr:row>
      <xdr:rowOff>171486</xdr:rowOff>
    </xdr:from>
    <xdr:to>
      <xdr:col>9</xdr:col>
      <xdr:colOff>531284</xdr:colOff>
      <xdr:row>64</xdr:row>
      <xdr:rowOff>19086</xdr:rowOff>
    </xdr:to>
    <xdr:sp macro="[0]!home_costoftime" textlink="">
      <xdr:nvSpPr>
        <xdr:cNvPr id="43" name="Rectangle 42"/>
        <xdr:cNvSpPr/>
      </xdr:nvSpPr>
      <xdr:spPr>
        <a:xfrm>
          <a:off x="3058584" y="122788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Time</a:t>
          </a:r>
        </a:p>
      </xdr:txBody>
    </xdr:sp>
    <xdr:clientData/>
  </xdr:twoCellAnchor>
  <xdr:twoCellAnchor>
    <xdr:from>
      <xdr:col>2</xdr:col>
      <xdr:colOff>74084</xdr:colOff>
      <xdr:row>64</xdr:row>
      <xdr:rowOff>95286</xdr:rowOff>
    </xdr:from>
    <xdr:to>
      <xdr:col>9</xdr:col>
      <xdr:colOff>531284</xdr:colOff>
      <xdr:row>65</xdr:row>
      <xdr:rowOff>133386</xdr:rowOff>
    </xdr:to>
    <xdr:sp macro="[0]!home_costoffatalities" textlink="">
      <xdr:nvSpPr>
        <xdr:cNvPr id="44" name="Rectangle 43"/>
        <xdr:cNvSpPr/>
      </xdr:nvSpPr>
      <xdr:spPr>
        <a:xfrm>
          <a:off x="3058584" y="125836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Fatality</a:t>
          </a:r>
        </a:p>
      </xdr:txBody>
    </xdr:sp>
    <xdr:clientData/>
  </xdr:twoCellAnchor>
  <xdr:twoCellAnchor>
    <xdr:from>
      <xdr:col>2</xdr:col>
      <xdr:colOff>73026</xdr:colOff>
      <xdr:row>66</xdr:row>
      <xdr:rowOff>19086</xdr:rowOff>
    </xdr:from>
    <xdr:to>
      <xdr:col>9</xdr:col>
      <xdr:colOff>530226</xdr:colOff>
      <xdr:row>67</xdr:row>
      <xdr:rowOff>57186</xdr:rowOff>
    </xdr:to>
    <xdr:sp macro="[0]!home_costofinjuries" textlink="">
      <xdr:nvSpPr>
        <xdr:cNvPr id="45" name="Rectangle 44"/>
        <xdr:cNvSpPr/>
      </xdr:nvSpPr>
      <xdr:spPr>
        <a:xfrm>
          <a:off x="3057526" y="128884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Cost of Injury</a:t>
          </a:r>
        </a:p>
      </xdr:txBody>
    </xdr:sp>
    <xdr:clientData/>
  </xdr:twoCellAnchor>
  <xdr:twoCellAnchor>
    <xdr:from>
      <xdr:col>2</xdr:col>
      <xdr:colOff>74084</xdr:colOff>
      <xdr:row>67</xdr:row>
      <xdr:rowOff>133386</xdr:rowOff>
    </xdr:from>
    <xdr:to>
      <xdr:col>9</xdr:col>
      <xdr:colOff>531284</xdr:colOff>
      <xdr:row>68</xdr:row>
      <xdr:rowOff>171486</xdr:rowOff>
    </xdr:to>
    <xdr:sp macro="[0]!home_inflation" textlink="">
      <xdr:nvSpPr>
        <xdr:cNvPr id="46" name="Rectangle 45"/>
        <xdr:cNvSpPr/>
      </xdr:nvSpPr>
      <xdr:spPr>
        <a:xfrm>
          <a:off x="3058584" y="131932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Inflation</a:t>
          </a:r>
        </a:p>
      </xdr:txBody>
    </xdr:sp>
    <xdr:clientData/>
  </xdr:twoCellAnchor>
  <xdr:twoCellAnchor>
    <xdr:from>
      <xdr:col>2</xdr:col>
      <xdr:colOff>74084</xdr:colOff>
      <xdr:row>69</xdr:row>
      <xdr:rowOff>57186</xdr:rowOff>
    </xdr:from>
    <xdr:to>
      <xdr:col>9</xdr:col>
      <xdr:colOff>531284</xdr:colOff>
      <xdr:row>70</xdr:row>
      <xdr:rowOff>95286</xdr:rowOff>
    </xdr:to>
    <xdr:sp macro="[0]!home_discountrate" textlink="">
      <xdr:nvSpPr>
        <xdr:cNvPr id="47" name="Rectangle 46"/>
        <xdr:cNvSpPr/>
      </xdr:nvSpPr>
      <xdr:spPr>
        <a:xfrm>
          <a:off x="3058584" y="134980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Discount Rate</a:t>
          </a:r>
        </a:p>
      </xdr:txBody>
    </xdr:sp>
    <xdr:clientData/>
  </xdr:twoCellAnchor>
  <xdr:twoCellAnchor>
    <xdr:from>
      <xdr:col>2</xdr:col>
      <xdr:colOff>64559</xdr:colOff>
      <xdr:row>70</xdr:row>
      <xdr:rowOff>171486</xdr:rowOff>
    </xdr:from>
    <xdr:to>
      <xdr:col>9</xdr:col>
      <xdr:colOff>521759</xdr:colOff>
      <xdr:row>72</xdr:row>
      <xdr:rowOff>19086</xdr:rowOff>
    </xdr:to>
    <xdr:sp macro="[0]!home_costofmaintenance" textlink="">
      <xdr:nvSpPr>
        <xdr:cNvPr id="48" name="Rectangle 47"/>
        <xdr:cNvSpPr/>
      </xdr:nvSpPr>
      <xdr:spPr>
        <a:xfrm>
          <a:off x="3049059" y="138028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Annual Maintenance Cost</a:t>
          </a:r>
        </a:p>
      </xdr:txBody>
    </xdr:sp>
    <xdr:clientData/>
  </xdr:twoCellAnchor>
  <xdr:twoCellAnchor>
    <xdr:from>
      <xdr:col>2</xdr:col>
      <xdr:colOff>74084</xdr:colOff>
      <xdr:row>25</xdr:row>
      <xdr:rowOff>169370</xdr:rowOff>
    </xdr:from>
    <xdr:to>
      <xdr:col>9</xdr:col>
      <xdr:colOff>531284</xdr:colOff>
      <xdr:row>27</xdr:row>
      <xdr:rowOff>16970</xdr:rowOff>
    </xdr:to>
    <xdr:sp macro="[0]!home_landuseimpactfactor" textlink="">
      <xdr:nvSpPr>
        <xdr:cNvPr id="50" name="Rectangle 49"/>
        <xdr:cNvSpPr/>
      </xdr:nvSpPr>
      <xdr:spPr>
        <a:xfrm>
          <a:off x="3058584" y="4466203"/>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Land Use Impact</a:t>
          </a:r>
          <a:r>
            <a:rPr lang="en-US" sz="1000" b="1" baseline="0">
              <a:solidFill>
                <a:schemeClr val="bg1"/>
              </a:solidFill>
            </a:rPr>
            <a:t> Factor</a:t>
          </a:r>
          <a:endParaRPr lang="en-US" sz="1000" b="1">
            <a:solidFill>
              <a:schemeClr val="bg1"/>
            </a:solidFill>
          </a:endParaRPr>
        </a:p>
      </xdr:txBody>
    </xdr:sp>
    <xdr:clientData/>
  </xdr:twoCellAnchor>
  <xdr:twoCellAnchor>
    <xdr:from>
      <xdr:col>2</xdr:col>
      <xdr:colOff>53976</xdr:colOff>
      <xdr:row>72</xdr:row>
      <xdr:rowOff>107986</xdr:rowOff>
    </xdr:from>
    <xdr:to>
      <xdr:col>9</xdr:col>
      <xdr:colOff>511176</xdr:colOff>
      <xdr:row>73</xdr:row>
      <xdr:rowOff>146086</xdr:rowOff>
    </xdr:to>
    <xdr:sp macro="[0]!home_fuelprice" textlink="">
      <xdr:nvSpPr>
        <xdr:cNvPr id="51" name="Rectangle 50"/>
        <xdr:cNvSpPr/>
      </xdr:nvSpPr>
      <xdr:spPr>
        <a:xfrm>
          <a:off x="3038476" y="14501319"/>
          <a:ext cx="4754033" cy="228600"/>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Fuel Price</a:t>
          </a:r>
        </a:p>
      </xdr:txBody>
    </xdr:sp>
    <xdr:clientData/>
  </xdr:twoCellAnchor>
  <xdr:twoCellAnchor>
    <xdr:from>
      <xdr:col>2</xdr:col>
      <xdr:colOff>76200</xdr:colOff>
      <xdr:row>84</xdr:row>
      <xdr:rowOff>114300</xdr:rowOff>
    </xdr:from>
    <xdr:to>
      <xdr:col>9</xdr:col>
      <xdr:colOff>533400</xdr:colOff>
      <xdr:row>85</xdr:row>
      <xdr:rowOff>152400</xdr:rowOff>
    </xdr:to>
    <xdr:sp macro="[0]!home_summaryofindicators1" textlink="">
      <xdr:nvSpPr>
        <xdr:cNvPr id="66" name="Rectangle 65"/>
        <xdr:cNvSpPr/>
      </xdr:nvSpPr>
      <xdr:spPr>
        <a:xfrm>
          <a:off x="3060700" y="1565063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Summary of Indicators</a:t>
          </a:r>
        </a:p>
      </xdr:txBody>
    </xdr:sp>
    <xdr:clientData/>
  </xdr:twoCellAnchor>
  <xdr:twoCellAnchor>
    <xdr:from>
      <xdr:col>2</xdr:col>
      <xdr:colOff>0</xdr:colOff>
      <xdr:row>80</xdr:row>
      <xdr:rowOff>76200</xdr:rowOff>
    </xdr:from>
    <xdr:to>
      <xdr:col>10</xdr:col>
      <xdr:colOff>76200</xdr:colOff>
      <xdr:row>83</xdr:row>
      <xdr:rowOff>2977</xdr:rowOff>
    </xdr:to>
    <xdr:sp macro="" textlink="">
      <xdr:nvSpPr>
        <xdr:cNvPr id="67" name="TextBox 347"/>
        <xdr:cNvSpPr txBox="1"/>
      </xdr:nvSpPr>
      <xdr:spPr>
        <a:xfrm>
          <a:off x="2984500" y="15041033"/>
          <a:ext cx="498686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latin typeface="Cambria" pitchFamily="18" charset="0"/>
            </a:rPr>
            <a:t>RESULTS: Emissions</a:t>
          </a:r>
          <a:r>
            <a:rPr lang="en-US" sz="1400" b="1" baseline="0">
              <a:solidFill>
                <a:sysClr val="windowText" lastClr="000000"/>
              </a:solidFill>
              <a:latin typeface="Cambria" pitchFamily="18" charset="0"/>
            </a:rPr>
            <a:t> and Co-benefits</a:t>
          </a:r>
          <a:endParaRPr lang="en-US" sz="1400" b="1">
            <a:solidFill>
              <a:sysClr val="windowText" lastClr="000000"/>
            </a:solidFill>
            <a:latin typeface="Cambria" pitchFamily="18" charset="0"/>
          </a:endParaRPr>
        </a:p>
      </xdr:txBody>
    </xdr:sp>
    <xdr:clientData/>
  </xdr:twoCellAnchor>
  <xdr:twoCellAnchor>
    <xdr:from>
      <xdr:col>2</xdr:col>
      <xdr:colOff>73026</xdr:colOff>
      <xdr:row>86</xdr:row>
      <xdr:rowOff>27550</xdr:rowOff>
    </xdr:from>
    <xdr:to>
      <xdr:col>9</xdr:col>
      <xdr:colOff>530226</xdr:colOff>
      <xdr:row>87</xdr:row>
      <xdr:rowOff>65650</xdr:rowOff>
    </xdr:to>
    <xdr:sp macro="[0]!home_graphs1" textlink="">
      <xdr:nvSpPr>
        <xdr:cNvPr id="68" name="Rectangle 67"/>
        <xdr:cNvSpPr/>
      </xdr:nvSpPr>
      <xdr:spPr>
        <a:xfrm>
          <a:off x="3057526" y="1594488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Graphs</a:t>
          </a:r>
        </a:p>
      </xdr:txBody>
    </xdr:sp>
    <xdr:clientData/>
  </xdr:twoCellAnchor>
  <xdr:twoCellAnchor>
    <xdr:from>
      <xdr:col>2</xdr:col>
      <xdr:colOff>74084</xdr:colOff>
      <xdr:row>87</xdr:row>
      <xdr:rowOff>141850</xdr:rowOff>
    </xdr:from>
    <xdr:to>
      <xdr:col>9</xdr:col>
      <xdr:colOff>531284</xdr:colOff>
      <xdr:row>88</xdr:row>
      <xdr:rowOff>179950</xdr:rowOff>
    </xdr:to>
    <xdr:sp macro="[0]!home_finalcalcs1" textlink="">
      <xdr:nvSpPr>
        <xdr:cNvPr id="69" name="Rectangle 68"/>
        <xdr:cNvSpPr/>
      </xdr:nvSpPr>
      <xdr:spPr>
        <a:xfrm>
          <a:off x="3058584" y="1720218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Final Calculations</a:t>
          </a:r>
        </a:p>
      </xdr:txBody>
    </xdr:sp>
    <xdr:clientData/>
  </xdr:twoCellAnchor>
  <xdr:twoCellAnchor>
    <xdr:from>
      <xdr:col>2</xdr:col>
      <xdr:colOff>21167</xdr:colOff>
      <xdr:row>83</xdr:row>
      <xdr:rowOff>65650</xdr:rowOff>
    </xdr:from>
    <xdr:to>
      <xdr:col>10</xdr:col>
      <xdr:colOff>97367</xdr:colOff>
      <xdr:row>84</xdr:row>
      <xdr:rowOff>121371</xdr:rowOff>
    </xdr:to>
    <xdr:sp macro="" textlink="">
      <xdr:nvSpPr>
        <xdr:cNvPr id="70" name="TextBox 347"/>
        <xdr:cNvSpPr txBox="1"/>
      </xdr:nvSpPr>
      <xdr:spPr>
        <a:xfrm>
          <a:off x="3005667" y="15411483"/>
          <a:ext cx="4986867"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chemeClr val="accent3">
                  <a:lumMod val="50000"/>
                </a:schemeClr>
              </a:solidFill>
              <a:latin typeface="Cambria" pitchFamily="18" charset="0"/>
            </a:rPr>
            <a:t>w/out Land Use Impact</a:t>
          </a:r>
        </a:p>
      </xdr:txBody>
    </xdr:sp>
    <xdr:clientData/>
  </xdr:twoCellAnchor>
  <xdr:twoCellAnchor>
    <xdr:from>
      <xdr:col>2</xdr:col>
      <xdr:colOff>76200</xdr:colOff>
      <xdr:row>90</xdr:row>
      <xdr:rowOff>38100</xdr:rowOff>
    </xdr:from>
    <xdr:to>
      <xdr:col>9</xdr:col>
      <xdr:colOff>533400</xdr:colOff>
      <xdr:row>91</xdr:row>
      <xdr:rowOff>76200</xdr:rowOff>
    </xdr:to>
    <xdr:sp macro="[0]!home_summaryofindicators2" textlink="">
      <xdr:nvSpPr>
        <xdr:cNvPr id="71" name="Rectangle 70"/>
        <xdr:cNvSpPr/>
      </xdr:nvSpPr>
      <xdr:spPr>
        <a:xfrm>
          <a:off x="3060700" y="1671743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Summary of Indicators</a:t>
          </a:r>
        </a:p>
      </xdr:txBody>
    </xdr:sp>
    <xdr:clientData/>
  </xdr:twoCellAnchor>
  <xdr:twoCellAnchor>
    <xdr:from>
      <xdr:col>2</xdr:col>
      <xdr:colOff>73026</xdr:colOff>
      <xdr:row>91</xdr:row>
      <xdr:rowOff>141850</xdr:rowOff>
    </xdr:from>
    <xdr:to>
      <xdr:col>9</xdr:col>
      <xdr:colOff>530226</xdr:colOff>
      <xdr:row>92</xdr:row>
      <xdr:rowOff>179950</xdr:rowOff>
    </xdr:to>
    <xdr:sp macro="[0]!home_graphs2" textlink="">
      <xdr:nvSpPr>
        <xdr:cNvPr id="72" name="Rectangle 71"/>
        <xdr:cNvSpPr/>
      </xdr:nvSpPr>
      <xdr:spPr>
        <a:xfrm>
          <a:off x="3057526" y="1701168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Graphs</a:t>
          </a:r>
        </a:p>
      </xdr:txBody>
    </xdr:sp>
    <xdr:clientData/>
  </xdr:twoCellAnchor>
  <xdr:twoCellAnchor>
    <xdr:from>
      <xdr:col>2</xdr:col>
      <xdr:colOff>74084</xdr:colOff>
      <xdr:row>93</xdr:row>
      <xdr:rowOff>65650</xdr:rowOff>
    </xdr:from>
    <xdr:to>
      <xdr:col>9</xdr:col>
      <xdr:colOff>531284</xdr:colOff>
      <xdr:row>94</xdr:row>
      <xdr:rowOff>103750</xdr:rowOff>
    </xdr:to>
    <xdr:sp macro="[0]!home_finalcalcs2" textlink="">
      <xdr:nvSpPr>
        <xdr:cNvPr id="73" name="Rectangle 72"/>
        <xdr:cNvSpPr/>
      </xdr:nvSpPr>
      <xdr:spPr>
        <a:xfrm>
          <a:off x="3058584" y="1731648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Final</a:t>
          </a:r>
          <a:r>
            <a:rPr lang="en-US" sz="1000" b="1" baseline="0">
              <a:solidFill>
                <a:schemeClr val="bg1"/>
              </a:solidFill>
            </a:rPr>
            <a:t> </a:t>
          </a:r>
          <a:r>
            <a:rPr lang="en-US" sz="1000" b="1">
              <a:solidFill>
                <a:schemeClr val="bg1"/>
              </a:solidFill>
            </a:rPr>
            <a:t>Calculations</a:t>
          </a:r>
        </a:p>
      </xdr:txBody>
    </xdr:sp>
    <xdr:clientData/>
  </xdr:twoCellAnchor>
  <xdr:twoCellAnchor>
    <xdr:from>
      <xdr:col>2</xdr:col>
      <xdr:colOff>21167</xdr:colOff>
      <xdr:row>88</xdr:row>
      <xdr:rowOff>179950</xdr:rowOff>
    </xdr:from>
    <xdr:to>
      <xdr:col>10</xdr:col>
      <xdr:colOff>97367</xdr:colOff>
      <xdr:row>90</xdr:row>
      <xdr:rowOff>45171</xdr:rowOff>
    </xdr:to>
    <xdr:sp macro="" textlink="">
      <xdr:nvSpPr>
        <xdr:cNvPr id="74" name="TextBox 347"/>
        <xdr:cNvSpPr txBox="1"/>
      </xdr:nvSpPr>
      <xdr:spPr>
        <a:xfrm>
          <a:off x="3005667" y="16478283"/>
          <a:ext cx="4986867"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chemeClr val="accent3">
                  <a:lumMod val="50000"/>
                </a:schemeClr>
              </a:solidFill>
              <a:latin typeface="Cambria" pitchFamily="18" charset="0"/>
            </a:rPr>
            <a:t>w/ Land Use Impact</a:t>
          </a:r>
        </a:p>
      </xdr:txBody>
    </xdr:sp>
    <xdr:clientData/>
  </xdr:twoCellAnchor>
  <xdr:twoCellAnchor editAs="absolute">
    <xdr:from>
      <xdr:col>0</xdr:col>
      <xdr:colOff>74084</xdr:colOff>
      <xdr:row>0</xdr:row>
      <xdr:rowOff>31751</xdr:rowOff>
    </xdr:from>
    <xdr:to>
      <xdr:col>0</xdr:col>
      <xdr:colOff>423334</xdr:colOff>
      <xdr:row>1</xdr:row>
      <xdr:rowOff>137584</xdr:rowOff>
    </xdr:to>
    <xdr:pic>
      <xdr:nvPicPr>
        <xdr:cNvPr id="75"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4084" y="31751"/>
          <a:ext cx="349250" cy="349250"/>
        </a:xfrm>
        <a:prstGeom prst="rect">
          <a:avLst/>
        </a:prstGeom>
        <a:noFill/>
        <a:ln w="1">
          <a:noFill/>
          <a:miter lim="800000"/>
          <a:headEnd/>
          <a:tailEnd/>
        </a:ln>
      </xdr:spPr>
    </xdr:pic>
    <xdr:clientData/>
  </xdr:twoCellAnchor>
  <xdr:twoCellAnchor>
    <xdr:from>
      <xdr:col>2</xdr:col>
      <xdr:colOff>0</xdr:colOff>
      <xdr:row>75</xdr:row>
      <xdr:rowOff>0</xdr:rowOff>
    </xdr:from>
    <xdr:to>
      <xdr:col>10</xdr:col>
      <xdr:colOff>0</xdr:colOff>
      <xdr:row>78</xdr:row>
      <xdr:rowOff>179917</xdr:rowOff>
    </xdr:to>
    <xdr:sp macro="" textlink="">
      <xdr:nvSpPr>
        <xdr:cNvPr id="60" name="Rectangle 59"/>
        <xdr:cNvSpPr/>
      </xdr:nvSpPr>
      <xdr:spPr>
        <a:xfrm>
          <a:off x="2984500" y="14964833"/>
          <a:ext cx="4910667" cy="751417"/>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5400"/>
        </a:p>
      </xdr:txBody>
    </xdr:sp>
    <xdr:clientData/>
  </xdr:twoCellAnchor>
  <xdr:twoCellAnchor>
    <xdr:from>
      <xdr:col>2</xdr:col>
      <xdr:colOff>0</xdr:colOff>
      <xdr:row>74</xdr:row>
      <xdr:rowOff>182036</xdr:rowOff>
    </xdr:from>
    <xdr:to>
      <xdr:col>10</xdr:col>
      <xdr:colOff>76200</xdr:colOff>
      <xdr:row>76</xdr:row>
      <xdr:rowOff>108813</xdr:rowOff>
    </xdr:to>
    <xdr:sp macro="" textlink="">
      <xdr:nvSpPr>
        <xdr:cNvPr id="61" name="TextBox 347"/>
        <xdr:cNvSpPr txBox="1"/>
      </xdr:nvSpPr>
      <xdr:spPr>
        <a:xfrm>
          <a:off x="2984500" y="14956369"/>
          <a:ext cx="498686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latin typeface="Cambria" pitchFamily="18" charset="0"/>
            </a:rPr>
            <a:t>Other Co-benefits</a:t>
          </a:r>
          <a:r>
            <a:rPr lang="en-US" sz="1400" b="1" baseline="0">
              <a:solidFill>
                <a:sysClr val="windowText" lastClr="000000"/>
              </a:solidFill>
              <a:latin typeface="Cambria" pitchFamily="18" charset="0"/>
            </a:rPr>
            <a:t> Factors</a:t>
          </a:r>
          <a:endParaRPr lang="en-US" sz="1400" b="1">
            <a:solidFill>
              <a:sysClr val="windowText" lastClr="000000"/>
            </a:solidFill>
            <a:latin typeface="Cambria" pitchFamily="18" charset="0"/>
          </a:endParaRPr>
        </a:p>
      </xdr:txBody>
    </xdr:sp>
    <xdr:clientData/>
  </xdr:twoCellAnchor>
  <xdr:twoCellAnchor>
    <xdr:from>
      <xdr:col>2</xdr:col>
      <xdr:colOff>74084</xdr:colOff>
      <xdr:row>76</xdr:row>
      <xdr:rowOff>148166</xdr:rowOff>
    </xdr:from>
    <xdr:to>
      <xdr:col>9</xdr:col>
      <xdr:colOff>531284</xdr:colOff>
      <xdr:row>77</xdr:row>
      <xdr:rowOff>186266</xdr:rowOff>
    </xdr:to>
    <xdr:sp macro="[0]!home_fatalityreduction" textlink="">
      <xdr:nvSpPr>
        <xdr:cNvPr id="63" name="Rectangle 62"/>
        <xdr:cNvSpPr/>
      </xdr:nvSpPr>
      <xdr:spPr>
        <a:xfrm>
          <a:off x="3058584" y="15303499"/>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Fatality</a:t>
          </a:r>
          <a:r>
            <a:rPr lang="en-US" sz="1000" b="1" baseline="0">
              <a:solidFill>
                <a:schemeClr val="bg1"/>
              </a:solidFill>
            </a:rPr>
            <a:t> Reduction</a:t>
          </a:r>
          <a:endParaRPr lang="en-US" sz="1000" b="1">
            <a:solidFill>
              <a:schemeClr val="bg1"/>
            </a:solidFill>
          </a:endParaRPr>
        </a:p>
      </xdr:txBody>
    </xdr:sp>
    <xdr:clientData/>
  </xdr:twoCellAnchor>
  <xdr:twoCellAnchor>
    <xdr:from>
      <xdr:col>2</xdr:col>
      <xdr:colOff>0</xdr:colOff>
      <xdr:row>96</xdr:row>
      <xdr:rowOff>0</xdr:rowOff>
    </xdr:from>
    <xdr:to>
      <xdr:col>10</xdr:col>
      <xdr:colOff>0</xdr:colOff>
      <xdr:row>108</xdr:row>
      <xdr:rowOff>116417</xdr:rowOff>
    </xdr:to>
    <xdr:sp macro="" textlink="">
      <xdr:nvSpPr>
        <xdr:cNvPr id="64" name="Rectangle 63"/>
        <xdr:cNvSpPr/>
      </xdr:nvSpPr>
      <xdr:spPr>
        <a:xfrm>
          <a:off x="2984500" y="17790583"/>
          <a:ext cx="4910667" cy="2211917"/>
        </a:xfrm>
        <a:prstGeom prst="rect">
          <a:avLst/>
        </a:prstGeom>
        <a:solidFill>
          <a:schemeClr val="accent3">
            <a:lumMod val="20000"/>
            <a:lumOff val="80000"/>
          </a:schemeClr>
        </a:solidFill>
        <a:ln w="3175">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5400"/>
        </a:p>
      </xdr:txBody>
    </xdr:sp>
    <xdr:clientData/>
  </xdr:twoCellAnchor>
  <xdr:twoCellAnchor>
    <xdr:from>
      <xdr:col>1</xdr:col>
      <xdr:colOff>2360083</xdr:colOff>
      <xdr:row>96</xdr:row>
      <xdr:rowOff>158746</xdr:rowOff>
    </xdr:from>
    <xdr:to>
      <xdr:col>10</xdr:col>
      <xdr:colOff>65616</xdr:colOff>
      <xdr:row>98</xdr:row>
      <xdr:rowOff>85523</xdr:rowOff>
    </xdr:to>
    <xdr:sp macro="" textlink="">
      <xdr:nvSpPr>
        <xdr:cNvPr id="76" name="TextBox 347"/>
        <xdr:cNvSpPr txBox="1"/>
      </xdr:nvSpPr>
      <xdr:spPr>
        <a:xfrm>
          <a:off x="2973916" y="18933579"/>
          <a:ext cx="498686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latin typeface="Cambria" pitchFamily="18" charset="0"/>
            </a:rPr>
            <a:t>Others</a:t>
          </a:r>
        </a:p>
      </xdr:txBody>
    </xdr:sp>
    <xdr:clientData/>
  </xdr:twoCellAnchor>
  <xdr:twoCellAnchor>
    <xdr:from>
      <xdr:col>2</xdr:col>
      <xdr:colOff>67733</xdr:colOff>
      <xdr:row>104</xdr:row>
      <xdr:rowOff>162954</xdr:rowOff>
    </xdr:from>
    <xdr:to>
      <xdr:col>9</xdr:col>
      <xdr:colOff>524933</xdr:colOff>
      <xdr:row>106</xdr:row>
      <xdr:rowOff>10554</xdr:rowOff>
    </xdr:to>
    <xdr:sp macro="[0]!home_detailed" textlink="">
      <xdr:nvSpPr>
        <xdr:cNvPr id="78" name="Rectangle 77"/>
        <xdr:cNvSpPr/>
      </xdr:nvSpPr>
      <xdr:spPr>
        <a:xfrm>
          <a:off x="3052233" y="19287037"/>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Detailed</a:t>
          </a:r>
          <a:r>
            <a:rPr lang="en-US" sz="1000" b="1" baseline="0">
              <a:solidFill>
                <a:schemeClr val="bg1"/>
              </a:solidFill>
            </a:rPr>
            <a:t> Calculations - w/out Land Use Impacts</a:t>
          </a:r>
          <a:endParaRPr lang="en-US" sz="1000" b="1">
            <a:solidFill>
              <a:schemeClr val="bg1"/>
            </a:solidFill>
          </a:endParaRPr>
        </a:p>
      </xdr:txBody>
    </xdr:sp>
    <xdr:clientData/>
  </xdr:twoCellAnchor>
  <xdr:twoCellAnchor>
    <xdr:from>
      <xdr:col>2</xdr:col>
      <xdr:colOff>61383</xdr:colOff>
      <xdr:row>106</xdr:row>
      <xdr:rowOff>82520</xdr:rowOff>
    </xdr:from>
    <xdr:to>
      <xdr:col>9</xdr:col>
      <xdr:colOff>518583</xdr:colOff>
      <xdr:row>107</xdr:row>
      <xdr:rowOff>120620</xdr:rowOff>
    </xdr:to>
    <xdr:sp macro="[0]!home_detailed2" textlink="">
      <xdr:nvSpPr>
        <xdr:cNvPr id="79" name="Rectangle 78"/>
        <xdr:cNvSpPr/>
      </xdr:nvSpPr>
      <xdr:spPr>
        <a:xfrm>
          <a:off x="3045883" y="19587603"/>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Detailed</a:t>
          </a:r>
          <a:r>
            <a:rPr lang="en-US" sz="1000" b="1" baseline="0">
              <a:solidFill>
                <a:schemeClr val="bg1"/>
              </a:solidFill>
            </a:rPr>
            <a:t> Calculations - w/ Land Use Impacts</a:t>
          </a:r>
          <a:endParaRPr lang="en-US" sz="1000" b="1">
            <a:solidFill>
              <a:schemeClr val="bg1"/>
            </a:solidFill>
          </a:endParaRPr>
        </a:p>
      </xdr:txBody>
    </xdr:sp>
    <xdr:clientData/>
  </xdr:twoCellAnchor>
  <xdr:twoCellAnchor>
    <xdr:from>
      <xdr:col>2</xdr:col>
      <xdr:colOff>67734</xdr:colOff>
      <xdr:row>100</xdr:row>
      <xdr:rowOff>35983</xdr:rowOff>
    </xdr:from>
    <xdr:to>
      <xdr:col>9</xdr:col>
      <xdr:colOff>524934</xdr:colOff>
      <xdr:row>101</xdr:row>
      <xdr:rowOff>74083</xdr:rowOff>
    </xdr:to>
    <xdr:sp macro="[0]!home_defaultvalues" textlink="">
      <xdr:nvSpPr>
        <xdr:cNvPr id="80" name="Rectangle 79"/>
        <xdr:cNvSpPr/>
      </xdr:nvSpPr>
      <xdr:spPr>
        <a:xfrm>
          <a:off x="3052234" y="19572816"/>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baseline="0">
              <a:solidFill>
                <a:schemeClr val="bg1"/>
              </a:solidFill>
            </a:rPr>
            <a:t>Write up</a:t>
          </a:r>
          <a:endParaRPr lang="en-US" sz="1000" b="1">
            <a:solidFill>
              <a:schemeClr val="bg1"/>
            </a:solidFill>
          </a:endParaRPr>
        </a:p>
      </xdr:txBody>
    </xdr:sp>
    <xdr:clientData/>
  </xdr:twoCellAnchor>
  <xdr:twoCellAnchor>
    <xdr:from>
      <xdr:col>2</xdr:col>
      <xdr:colOff>61384</xdr:colOff>
      <xdr:row>103</xdr:row>
      <xdr:rowOff>61373</xdr:rowOff>
    </xdr:from>
    <xdr:to>
      <xdr:col>9</xdr:col>
      <xdr:colOff>518584</xdr:colOff>
      <xdr:row>104</xdr:row>
      <xdr:rowOff>99473</xdr:rowOff>
    </xdr:to>
    <xdr:sp macro="[0]!home_impactofspeed" textlink="">
      <xdr:nvSpPr>
        <xdr:cNvPr id="81" name="Rectangle 80"/>
        <xdr:cNvSpPr/>
      </xdr:nvSpPr>
      <xdr:spPr>
        <a:xfrm>
          <a:off x="3045884" y="18994956"/>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Impact of Speed Table</a:t>
          </a:r>
        </a:p>
      </xdr:txBody>
    </xdr:sp>
    <xdr:clientData/>
  </xdr:twoCellAnchor>
  <xdr:twoCellAnchor>
    <xdr:from>
      <xdr:col>2</xdr:col>
      <xdr:colOff>42334</xdr:colOff>
      <xdr:row>1</xdr:row>
      <xdr:rowOff>148165</xdr:rowOff>
    </xdr:from>
    <xdr:to>
      <xdr:col>10</xdr:col>
      <xdr:colOff>10583</xdr:colOff>
      <xdr:row>1</xdr:row>
      <xdr:rowOff>550330</xdr:rowOff>
    </xdr:to>
    <xdr:sp macro="" textlink="">
      <xdr:nvSpPr>
        <xdr:cNvPr id="82" name="TextBox 81"/>
        <xdr:cNvSpPr txBox="1"/>
      </xdr:nvSpPr>
      <xdr:spPr>
        <a:xfrm>
          <a:off x="3026834" y="391582"/>
          <a:ext cx="4878916" cy="40216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i="1">
              <a:solidFill>
                <a:sysClr val="windowText" lastClr="000000"/>
              </a:solidFill>
            </a:rPr>
            <a:t>Please fill up the details going from TOP to BOTTOM. Green labels will</a:t>
          </a:r>
          <a:r>
            <a:rPr lang="en-US" sz="900" b="1" i="1" baseline="0">
              <a:solidFill>
                <a:sysClr val="windowText" lastClr="000000"/>
              </a:solidFill>
            </a:rPr>
            <a:t> lead you to input cells. The blue labels either contain results, default values or guidance.</a:t>
          </a:r>
          <a:endParaRPr lang="en-US" sz="900" b="1" i="1">
            <a:solidFill>
              <a:sysClr val="windowText" lastClr="000000"/>
            </a:solidFill>
          </a:endParaRPr>
        </a:p>
      </xdr:txBody>
    </xdr:sp>
    <xdr:clientData/>
  </xdr:twoCellAnchor>
  <xdr:twoCellAnchor>
    <xdr:from>
      <xdr:col>2</xdr:col>
      <xdr:colOff>63500</xdr:colOff>
      <xdr:row>101</xdr:row>
      <xdr:rowOff>137564</xdr:rowOff>
    </xdr:from>
    <xdr:to>
      <xdr:col>9</xdr:col>
      <xdr:colOff>520700</xdr:colOff>
      <xdr:row>102</xdr:row>
      <xdr:rowOff>175664</xdr:rowOff>
    </xdr:to>
    <xdr:sp macro="[0]!home_defaultvalues" textlink="">
      <xdr:nvSpPr>
        <xdr:cNvPr id="77" name="Rectangle 76">
          <a:hlinkClick xmlns:r="http://schemas.openxmlformats.org/officeDocument/2006/relationships" r:id="rId4"/>
        </xdr:cNvPr>
        <xdr:cNvSpPr/>
      </xdr:nvSpPr>
      <xdr:spPr>
        <a:xfrm>
          <a:off x="3048000" y="18690147"/>
          <a:ext cx="4754033" cy="228600"/>
        </a:xfrm>
        <a:prstGeom prst="rect">
          <a:avLst/>
        </a:prstGeom>
        <a:solidFill>
          <a:schemeClr val="tx2"/>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bg1"/>
              </a:solidFill>
            </a:rPr>
            <a:t>Default</a:t>
          </a:r>
          <a:r>
            <a:rPr lang="en-US" sz="1000" b="1" baseline="0">
              <a:solidFill>
                <a:schemeClr val="bg1"/>
              </a:solidFill>
            </a:rPr>
            <a:t> values</a:t>
          </a:r>
          <a:endParaRPr lang="en-US" sz="1000" b="1">
            <a:solidFill>
              <a:schemeClr val="bg1"/>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0.08223</cdr:x>
      <cdr:y>0.01176</cdr:y>
    </cdr:from>
    <cdr:to>
      <cdr:x>0.34748</cdr:x>
      <cdr:y>0.16471</cdr:y>
    </cdr:to>
    <cdr:sp macro="" textlink="">
      <cdr:nvSpPr>
        <cdr:cNvPr id="2" name="TextBox 1"/>
        <cdr:cNvSpPr txBox="1"/>
      </cdr:nvSpPr>
      <cdr:spPr>
        <a:xfrm xmlns:a="http://schemas.openxmlformats.org/drawingml/2006/main">
          <a:off x="738188" y="35719"/>
          <a:ext cx="2381250"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ysClr val="windowText" lastClr="000000"/>
              </a:solidFill>
            </a:rPr>
            <a:t>Fuel Savings</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21.xml><?xml version="1.0" encoding="utf-8"?>
<c:userShapes xmlns:c="http://schemas.openxmlformats.org/drawingml/2006/chart">
  <cdr:relSizeAnchor xmlns:cdr="http://schemas.openxmlformats.org/drawingml/2006/chartDrawing">
    <cdr:from>
      <cdr:x>0.07034</cdr:x>
      <cdr:y>0.08261</cdr:y>
    </cdr:from>
    <cdr:to>
      <cdr:x>0.4331</cdr:x>
      <cdr:y>0.25217</cdr:y>
    </cdr:to>
    <cdr:sp macro="" textlink="">
      <cdr:nvSpPr>
        <cdr:cNvPr id="2" name="TextBox 1"/>
        <cdr:cNvSpPr txBox="1"/>
      </cdr:nvSpPr>
      <cdr:spPr>
        <a:xfrm xmlns:a="http://schemas.openxmlformats.org/drawingml/2006/main">
          <a:off x="607219" y="226219"/>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Emissions Savings due to  Mode Shift (tons)</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22.xml><?xml version="1.0" encoding="utf-8"?>
<c:userShapes xmlns:c="http://schemas.openxmlformats.org/drawingml/2006/chart">
  <cdr:relSizeAnchor xmlns:cdr="http://schemas.openxmlformats.org/drawingml/2006/chartDrawing">
    <cdr:from>
      <cdr:x>0.08223</cdr:x>
      <cdr:y>0.01176</cdr:y>
    </cdr:from>
    <cdr:to>
      <cdr:x>0.34748</cdr:x>
      <cdr:y>0.16471</cdr:y>
    </cdr:to>
    <cdr:sp macro="" textlink="">
      <cdr:nvSpPr>
        <cdr:cNvPr id="2" name="TextBox 1"/>
        <cdr:cNvSpPr txBox="1"/>
      </cdr:nvSpPr>
      <cdr:spPr>
        <a:xfrm xmlns:a="http://schemas.openxmlformats.org/drawingml/2006/main">
          <a:off x="738188" y="35719"/>
          <a:ext cx="2381250"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ysClr val="windowText" lastClr="000000"/>
              </a:solidFill>
            </a:rPr>
            <a:t>Fuel Savings (USD)</a:t>
          </a:r>
          <a:endParaRPr lang="en-US" sz="1100" b="1" baseline="0">
            <a:solidFill>
              <a:sysClr val="windowText" lastClr="000000"/>
            </a:solidFill>
          </a:endParaRPr>
        </a:p>
        <a:p xmlns:a="http://schemas.openxmlformats.org/drawingml/2006/main">
          <a:r>
            <a:rPr lang="en-US" sz="1100"/>
            <a:t> </a:t>
          </a:r>
        </a:p>
      </cdr:txBody>
    </cdr:sp>
  </cdr:relSizeAnchor>
</c:userShapes>
</file>

<file path=xl/drawings/drawing23.xml><?xml version="1.0" encoding="utf-8"?>
<c:userShapes xmlns:c="http://schemas.openxmlformats.org/drawingml/2006/chart">
  <cdr:relSizeAnchor xmlns:cdr="http://schemas.openxmlformats.org/drawingml/2006/chartDrawing">
    <cdr:from>
      <cdr:x>0.10027</cdr:x>
      <cdr:y>0.02609</cdr:y>
    </cdr:from>
    <cdr:to>
      <cdr:x>0.47995</cdr:x>
      <cdr:y>0.19566</cdr:y>
    </cdr:to>
    <cdr:sp macro="" textlink="">
      <cdr:nvSpPr>
        <cdr:cNvPr id="2" name="TextBox 1"/>
        <cdr:cNvSpPr txBox="1"/>
      </cdr:nvSpPr>
      <cdr:spPr>
        <a:xfrm xmlns:a="http://schemas.openxmlformats.org/drawingml/2006/main">
          <a:off x="892968" y="71438"/>
          <a:ext cx="3381375" cy="464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Savings (USD)</a:t>
          </a:r>
          <a:endParaRPr lang="en-US" sz="1100" b="1" baseline="0">
            <a:solidFill>
              <a:sysClr val="windowText" lastClr="000000"/>
            </a:solidFill>
          </a:endParaRPr>
        </a:p>
        <a:p xmlns:a="http://schemas.openxmlformats.org/drawingml/2006/main">
          <a:r>
            <a:rPr lang="en-US" sz="1100"/>
            <a:t> </a:t>
          </a:r>
        </a:p>
      </cdr:txBody>
    </cdr:sp>
  </cdr:relSizeAnchor>
</c:userShapes>
</file>

<file path=xl/drawings/drawing24.xml><?xml version="1.0" encoding="utf-8"?>
<c:userShapes xmlns:c="http://schemas.openxmlformats.org/drawingml/2006/chart">
  <cdr:relSizeAnchor xmlns:cdr="http://schemas.openxmlformats.org/drawingml/2006/chartDrawing">
    <cdr:from>
      <cdr:x>0.0978</cdr:x>
      <cdr:y>0</cdr:y>
    </cdr:from>
    <cdr:to>
      <cdr:x>0.48898</cdr:x>
      <cdr:y>0.19213</cdr:y>
    </cdr:to>
    <cdr:sp macro="" textlink="">
      <cdr:nvSpPr>
        <cdr:cNvPr id="2" name="TextBox 1"/>
        <cdr:cNvSpPr txBox="1"/>
      </cdr:nvSpPr>
      <cdr:spPr>
        <a:xfrm xmlns:a="http://schemas.openxmlformats.org/drawingml/2006/main">
          <a:off x="845344" y="0"/>
          <a:ext cx="3381375" cy="464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Costs</a:t>
          </a:r>
          <a:r>
            <a:rPr lang="en-US" sz="1100" b="1" baseline="0">
              <a:solidFill>
                <a:sysClr val="windowText" lastClr="000000"/>
              </a:solidFill>
            </a:rPr>
            <a:t> and Savings</a:t>
          </a:r>
        </a:p>
        <a:p xmlns:a="http://schemas.openxmlformats.org/drawingml/2006/main">
          <a:r>
            <a:rPr lang="en-US" sz="1100"/>
            <a:t> </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10584</xdr:colOff>
      <xdr:row>29</xdr:row>
      <xdr:rowOff>9260</xdr:rowOff>
    </xdr:from>
    <xdr:to>
      <xdr:col>5</xdr:col>
      <xdr:colOff>1762125</xdr:colOff>
      <xdr:row>48</xdr:row>
      <xdr:rowOff>104510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161395</xdr:colOff>
      <xdr:row>49</xdr:row>
      <xdr:rowOff>152132</xdr:rowOff>
    </xdr:from>
    <xdr:to>
      <xdr:col>6</xdr:col>
      <xdr:colOff>11907</xdr:colOff>
      <xdr:row>67</xdr:row>
      <xdr:rowOff>95247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154782</xdr:colOff>
      <xdr:row>69</xdr:row>
      <xdr:rowOff>95247</xdr:rowOff>
    </xdr:from>
    <xdr:to>
      <xdr:col>6</xdr:col>
      <xdr:colOff>11906</xdr:colOff>
      <xdr:row>85</xdr:row>
      <xdr:rowOff>154779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333375</xdr:colOff>
      <xdr:row>86</xdr:row>
      <xdr:rowOff>166685</xdr:rowOff>
    </xdr:from>
    <xdr:to>
      <xdr:col>6</xdr:col>
      <xdr:colOff>11906</xdr:colOff>
      <xdr:row>104</xdr:row>
      <xdr:rowOff>130966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845344</xdr:colOff>
      <xdr:row>126</xdr:row>
      <xdr:rowOff>71425</xdr:rowOff>
    </xdr:from>
    <xdr:to>
      <xdr:col>5</xdr:col>
      <xdr:colOff>714375</xdr:colOff>
      <xdr:row>142</xdr:row>
      <xdr:rowOff>142862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11906</xdr:colOff>
      <xdr:row>126</xdr:row>
      <xdr:rowOff>83335</xdr:rowOff>
    </xdr:from>
    <xdr:to>
      <xdr:col>10</xdr:col>
      <xdr:colOff>583408</xdr:colOff>
      <xdr:row>142</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357189</xdr:colOff>
      <xdr:row>144</xdr:row>
      <xdr:rowOff>0</xdr:rowOff>
    </xdr:from>
    <xdr:to>
      <xdr:col>6</xdr:col>
      <xdr:colOff>11907</xdr:colOff>
      <xdr:row>162</xdr:row>
      <xdr:rowOff>35719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654844</xdr:colOff>
      <xdr:row>107</xdr:row>
      <xdr:rowOff>142876</xdr:rowOff>
    </xdr:from>
    <xdr:to>
      <xdr:col>10</xdr:col>
      <xdr:colOff>726280</xdr:colOff>
      <xdr:row>124</xdr:row>
      <xdr:rowOff>47624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345281</xdr:colOff>
      <xdr:row>163</xdr:row>
      <xdr:rowOff>47619</xdr:rowOff>
    </xdr:from>
    <xdr:to>
      <xdr:col>6</xdr:col>
      <xdr:colOff>0</xdr:colOff>
      <xdr:row>181</xdr:row>
      <xdr:rowOff>83339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369095</xdr:colOff>
      <xdr:row>182</xdr:row>
      <xdr:rowOff>107148</xdr:rowOff>
    </xdr:from>
    <xdr:to>
      <xdr:col>6</xdr:col>
      <xdr:colOff>1</xdr:colOff>
      <xdr:row>199</xdr:row>
      <xdr:rowOff>11898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345281</xdr:colOff>
      <xdr:row>200</xdr:row>
      <xdr:rowOff>130956</xdr:rowOff>
    </xdr:from>
    <xdr:to>
      <xdr:col>10</xdr:col>
      <xdr:colOff>833437</xdr:colOff>
      <xdr:row>215</xdr:row>
      <xdr:rowOff>47613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309563</xdr:colOff>
      <xdr:row>217</xdr:row>
      <xdr:rowOff>23801</xdr:rowOff>
    </xdr:from>
    <xdr:to>
      <xdr:col>10</xdr:col>
      <xdr:colOff>738187</xdr:colOff>
      <xdr:row>230</xdr:row>
      <xdr:rowOff>107144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0</xdr:colOff>
      <xdr:row>0</xdr:row>
      <xdr:rowOff>0</xdr:rowOff>
    </xdr:from>
    <xdr:to>
      <xdr:col>0</xdr:col>
      <xdr:colOff>559594</xdr:colOff>
      <xdr:row>2</xdr:row>
      <xdr:rowOff>221288</xdr:rowOff>
    </xdr:to>
    <xdr:pic macro="[0]!Homegoto">
      <xdr:nvPicPr>
        <xdr:cNvPr id="14"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0" y="0"/>
          <a:ext cx="559594" cy="545138"/>
        </a:xfrm>
        <a:prstGeom prst="rect">
          <a:avLst/>
        </a:prstGeom>
        <a:noFill/>
        <a:ln w="1">
          <a:noFill/>
          <a:miter lim="800000"/>
          <a:headEnd/>
          <a:tailEnd/>
        </a:ln>
      </xdr:spPr>
    </xdr:pic>
    <xdr:clientData/>
  </xdr:twoCellAnchor>
</xdr:wsDr>
</file>

<file path=xl/drawings/drawing26.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8"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9"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0.13697</cdr:x>
      <cdr:y>0.05</cdr:y>
    </cdr:from>
    <cdr:to>
      <cdr:x>0.45173</cdr:x>
      <cdr:y>0.1322</cdr:y>
    </cdr:to>
    <cdr:sp macro="" textlink="">
      <cdr:nvSpPr>
        <cdr:cNvPr id="12" name="TextBox 1"/>
        <cdr:cNvSpPr txBox="1"/>
      </cdr:nvSpPr>
      <cdr:spPr>
        <a:xfrm xmlns:a="http://schemas.openxmlformats.org/drawingml/2006/main">
          <a:off x="1239588" y="163116"/>
          <a:ext cx="2848601" cy="268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Vehicle</a:t>
          </a:r>
          <a:r>
            <a:rPr lang="en-US" sz="1100" b="1" baseline="0"/>
            <a:t> Kilometers Travelled </a:t>
          </a:r>
          <a:r>
            <a:rPr lang="en-US" sz="1100" b="1"/>
            <a:t>(million VKT)</a:t>
          </a:r>
        </a:p>
      </cdr:txBody>
    </cdr:sp>
  </cdr:relSizeAnchor>
  <cdr:relSizeAnchor xmlns:cdr="http://schemas.openxmlformats.org/drawingml/2006/chartDrawing">
    <cdr:from>
      <cdr:x>0.15407</cdr:x>
      <cdr:y>0.31103</cdr:y>
    </cdr:from>
    <cdr:to>
      <cdr:x>0.38825</cdr:x>
      <cdr:y>0.48986</cdr:y>
    </cdr:to>
    <cdr:sp macro="" textlink="">
      <cdr:nvSpPr>
        <cdr:cNvPr id="10" name="TextBox 9"/>
        <cdr:cNvSpPr txBox="1"/>
      </cdr:nvSpPr>
      <cdr:spPr>
        <a:xfrm xmlns:a="http://schemas.openxmlformats.org/drawingml/2006/main">
          <a:off x="1394354" y="1014677"/>
          <a:ext cx="2119312" cy="583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4"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7"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11"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1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14"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15"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0.13697</cdr:x>
      <cdr:y>0.05</cdr:y>
    </cdr:from>
    <cdr:to>
      <cdr:x>0.45173</cdr:x>
      <cdr:y>0.1322</cdr:y>
    </cdr:to>
    <cdr:sp macro="" textlink="">
      <cdr:nvSpPr>
        <cdr:cNvPr id="16" name="TextBox 1"/>
        <cdr:cNvSpPr txBox="1"/>
      </cdr:nvSpPr>
      <cdr:spPr>
        <a:xfrm xmlns:a="http://schemas.openxmlformats.org/drawingml/2006/main">
          <a:off x="1239588" y="163116"/>
          <a:ext cx="2848601" cy="268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Vehicle</a:t>
          </a:r>
          <a:r>
            <a:rPr lang="en-US" sz="1100" b="1" baseline="0"/>
            <a:t> Kilometers Travelled </a:t>
          </a:r>
          <a:r>
            <a:rPr lang="en-US" sz="1100" b="1"/>
            <a:t>(million VKT)</a:t>
          </a:r>
        </a:p>
      </cdr:txBody>
    </cdr:sp>
  </cdr:relSizeAnchor>
  <cdr:relSizeAnchor xmlns:cdr="http://schemas.openxmlformats.org/drawingml/2006/chartDrawing">
    <cdr:from>
      <cdr:x>0.15407</cdr:x>
      <cdr:y>0.31103</cdr:y>
    </cdr:from>
    <cdr:to>
      <cdr:x>0.38825</cdr:x>
      <cdr:y>0.48986</cdr:y>
    </cdr:to>
    <cdr:sp macro="" textlink="">
      <cdr:nvSpPr>
        <cdr:cNvPr id="17" name="TextBox 9"/>
        <cdr:cNvSpPr txBox="1"/>
      </cdr:nvSpPr>
      <cdr:spPr>
        <a:xfrm xmlns:a="http://schemas.openxmlformats.org/drawingml/2006/main">
          <a:off x="1394354" y="1014677"/>
          <a:ext cx="2119312" cy="583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0.94242</cdr:y>
    </cdr:from>
    <cdr:to>
      <cdr:x>1</cdr:x>
      <cdr:y>1</cdr:y>
    </cdr:to>
    <cdr:sp macro="" textlink="">
      <cdr:nvSpPr>
        <cdr:cNvPr id="18" name="TextBox 17"/>
        <cdr:cNvSpPr txBox="1"/>
      </cdr:nvSpPr>
      <cdr:spPr>
        <a:xfrm xmlns:a="http://schemas.openxmlformats.org/drawingml/2006/main">
          <a:off x="0" y="3074459"/>
          <a:ext cx="9312010" cy="1878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27.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0.12201</cdr:x>
      <cdr:y>0.05147</cdr:y>
    </cdr:from>
    <cdr:to>
      <cdr:x>0.4378</cdr:x>
      <cdr:y>0.26786</cdr:y>
    </cdr:to>
    <cdr:sp macro="" textlink="">
      <cdr:nvSpPr>
        <cdr:cNvPr id="8" name="TextBox 7"/>
        <cdr:cNvSpPr txBox="1"/>
      </cdr:nvSpPr>
      <cdr:spPr>
        <a:xfrm xmlns:a="http://schemas.openxmlformats.org/drawingml/2006/main">
          <a:off x="539105" y="151503"/>
          <a:ext cx="1395330" cy="636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PM Emissions (tons)</a:t>
          </a:r>
        </a:p>
      </cdr:txBody>
    </cdr:sp>
  </cdr:relSizeAnchor>
  <cdr:relSizeAnchor xmlns:cdr="http://schemas.openxmlformats.org/drawingml/2006/chartDrawing">
    <cdr:from>
      <cdr:x>0.00424</cdr:x>
      <cdr:y>0.93618</cdr:y>
    </cdr:from>
    <cdr:to>
      <cdr:x>1</cdr:x>
      <cdr:y>1</cdr:y>
    </cdr:to>
    <cdr:sp macro="" textlink="">
      <cdr:nvSpPr>
        <cdr:cNvPr id="7" name="TextBox 1"/>
        <cdr:cNvSpPr txBox="1"/>
      </cdr:nvSpPr>
      <cdr:spPr>
        <a:xfrm xmlns:a="http://schemas.openxmlformats.org/drawingml/2006/main">
          <a:off x="190500" y="2797968"/>
          <a:ext cx="9312010"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28.xml><?xml version="1.0" encoding="utf-8"?>
<c:userShapes xmlns:c="http://schemas.openxmlformats.org/drawingml/2006/chart">
  <cdr:relSizeAnchor xmlns:cdr="http://schemas.openxmlformats.org/drawingml/2006/chartDrawing">
    <cdr:from>
      <cdr:x>0.12299</cdr:x>
      <cdr:y>0.04367</cdr:y>
    </cdr:from>
    <cdr:to>
      <cdr:x>0.6123</cdr:x>
      <cdr:y>0.19846</cdr:y>
    </cdr:to>
    <cdr:sp macro="" textlink="">
      <cdr:nvSpPr>
        <cdr:cNvPr id="2" name="TextBox 1"/>
        <cdr:cNvSpPr txBox="1"/>
      </cdr:nvSpPr>
      <cdr:spPr>
        <a:xfrm xmlns:a="http://schemas.openxmlformats.org/drawingml/2006/main">
          <a:off x="547687" y="119062"/>
          <a:ext cx="2178843" cy="422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NOx Emissions (tons)</a:t>
          </a:r>
        </a:p>
      </cdr:txBody>
    </cdr:sp>
  </cdr:relSizeAnchor>
  <cdr:relSizeAnchor xmlns:cdr="http://schemas.openxmlformats.org/drawingml/2006/chartDrawing">
    <cdr:from>
      <cdr:x>1.09288E-16</cdr:x>
      <cdr:y>0.9311</cdr:y>
    </cdr:from>
    <cdr:to>
      <cdr:x>1</cdr:x>
      <cdr:y>1</cdr:y>
    </cdr:to>
    <cdr:sp macro="" textlink="">
      <cdr:nvSpPr>
        <cdr:cNvPr id="3" name="TextBox 1"/>
        <cdr:cNvSpPr txBox="1"/>
      </cdr:nvSpPr>
      <cdr:spPr>
        <a:xfrm xmlns:a="http://schemas.openxmlformats.org/drawingml/2006/main">
          <a:off x="83344" y="2643188"/>
          <a:ext cx="9191624"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29.xml><?xml version="1.0" encoding="utf-8"?>
<c:userShapes xmlns:c="http://schemas.openxmlformats.org/drawingml/2006/chart">
  <cdr:relSizeAnchor xmlns:cdr="http://schemas.openxmlformats.org/drawingml/2006/chartDrawing">
    <cdr:from>
      <cdr:x>0.13587</cdr:x>
      <cdr:y>0.04016</cdr:y>
    </cdr:from>
    <cdr:to>
      <cdr:x>0.63315</cdr:x>
      <cdr:y>0.18252</cdr:y>
    </cdr:to>
    <cdr:sp macro="" textlink="">
      <cdr:nvSpPr>
        <cdr:cNvPr id="2" name="TextBox 1"/>
        <cdr:cNvSpPr txBox="1"/>
      </cdr:nvSpPr>
      <cdr:spPr>
        <a:xfrm xmlns:a="http://schemas.openxmlformats.org/drawingml/2006/main">
          <a:off x="595313" y="119063"/>
          <a:ext cx="2178843" cy="422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t>CO2 Emissions (tons)</a:t>
          </a:r>
        </a:p>
        <a:p xmlns:a="http://schemas.openxmlformats.org/drawingml/2006/main">
          <a:endParaRPr lang="en-US" sz="900" b="1"/>
        </a:p>
      </cdr:txBody>
    </cdr:sp>
  </cdr:relSizeAnchor>
  <cdr:relSizeAnchor xmlns:cdr="http://schemas.openxmlformats.org/drawingml/2006/chartDrawing">
    <cdr:from>
      <cdr:x>0</cdr:x>
      <cdr:y>0.93664</cdr:y>
    </cdr:from>
    <cdr:to>
      <cdr:x>1</cdr:x>
      <cdr:y>1</cdr:y>
    </cdr:to>
    <cdr:sp macro="" textlink="">
      <cdr:nvSpPr>
        <cdr:cNvPr id="3" name="TextBox 1"/>
        <cdr:cNvSpPr txBox="1"/>
      </cdr:nvSpPr>
      <cdr:spPr>
        <a:xfrm xmlns:a="http://schemas.openxmlformats.org/drawingml/2006/main">
          <a:off x="154781" y="2869406"/>
          <a:ext cx="8965407" cy="187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900" b="1" i="1"/>
            <a:t>Note:</a:t>
          </a:r>
          <a:r>
            <a:rPr lang="en-US" sz="900" b="1" i="1" baseline="0"/>
            <a:t> </a:t>
          </a:r>
          <a:r>
            <a:rPr lang="en-US" sz="900" b="1" i="1"/>
            <a:t>Solid area portions refer to modes in a NO BRT Scenario, the impacts of the BRT are depicted by the line</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11906</xdr:colOff>
      <xdr:row>133</xdr:row>
      <xdr:rowOff>23813</xdr:rowOff>
    </xdr:from>
    <xdr:to>
      <xdr:col>9</xdr:col>
      <xdr:colOff>11906</xdr:colOff>
      <xdr:row>147</xdr:row>
      <xdr:rowOff>95251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0</xdr:col>
      <xdr:colOff>464344</xdr:colOff>
      <xdr:row>2</xdr:row>
      <xdr:rowOff>83344</xdr:rowOff>
    </xdr:to>
    <xdr:pic>
      <xdr:nvPicPr>
        <xdr:cNvPr id="8"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464344" cy="464344"/>
        </a:xfrm>
        <a:prstGeom prst="rect">
          <a:avLst/>
        </a:prstGeom>
        <a:noFill/>
        <a:ln w="1">
          <a:noFill/>
          <a:miter lim="800000"/>
          <a:headEnd/>
          <a:tailEnd/>
        </a:ln>
      </xdr:spPr>
    </xdr:pic>
    <xdr:clientData/>
  </xdr:twoCellAnchor>
  <xdr:twoCellAnchor editAs="oneCell">
    <xdr:from>
      <xdr:col>5</xdr:col>
      <xdr:colOff>3857584</xdr:colOff>
      <xdr:row>25</xdr:row>
      <xdr:rowOff>35718</xdr:rowOff>
    </xdr:from>
    <xdr:to>
      <xdr:col>5</xdr:col>
      <xdr:colOff>3985600</xdr:colOff>
      <xdr:row>25</xdr:row>
      <xdr:rowOff>174563</xdr:rowOff>
    </xdr:to>
    <xdr:pic>
      <xdr:nvPicPr>
        <xdr:cNvPr id="4" name="Picture 3" descr="http://t2.gstatic.com/images?q=tbn:ANd9GcRav7-xBCzOY2X3mFNoykZ-TBhPhtA2w8rzN6TR_KhpVrTTNk_A"/>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6738897" y="4083843"/>
          <a:ext cx="128016" cy="13884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119039</xdr:colOff>
      <xdr:row>41</xdr:row>
      <xdr:rowOff>23812</xdr:rowOff>
    </xdr:from>
    <xdr:to>
      <xdr:col>5</xdr:col>
      <xdr:colOff>8930</xdr:colOff>
      <xdr:row>41</xdr:row>
      <xdr:rowOff>162657</xdr:rowOff>
    </xdr:to>
    <xdr:pic>
      <xdr:nvPicPr>
        <xdr:cNvPr id="6" name="Picture 5" descr="http://t2.gstatic.com/images?q=tbn:ANd9GcRav7-xBCzOY2X3mFNoykZ-TBhPhtA2w8rzN6TR_KhpVrTTNk_A"/>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2762227" y="6738937"/>
          <a:ext cx="128016" cy="13884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404790</xdr:colOff>
      <xdr:row>40</xdr:row>
      <xdr:rowOff>11905</xdr:rowOff>
    </xdr:from>
    <xdr:to>
      <xdr:col>5</xdr:col>
      <xdr:colOff>10074</xdr:colOff>
      <xdr:row>40</xdr:row>
      <xdr:rowOff>150750</xdr:rowOff>
    </xdr:to>
    <xdr:pic>
      <xdr:nvPicPr>
        <xdr:cNvPr id="7" name="Picture 6" descr="http://t2.gstatic.com/images?q=tbn:ANd9GcRav7-xBCzOY2X3mFNoykZ-TBhPhtA2w8rzN6TR_KhpVrTTNk_A"/>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a:off x="3100365" y="34044730"/>
          <a:ext cx="128016" cy="13884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30.xml><?xml version="1.0" encoding="utf-8"?>
<c:userShapes xmlns:c="http://schemas.openxmlformats.org/drawingml/2006/chart">
  <cdr:relSizeAnchor xmlns:cdr="http://schemas.openxmlformats.org/drawingml/2006/chartDrawing">
    <cdr:from>
      <cdr:x>0.09756</cdr:x>
      <cdr:y>0.06087</cdr:y>
    </cdr:from>
    <cdr:to>
      <cdr:x>0.89939</cdr:x>
      <cdr:y>0.23044</cdr:y>
    </cdr:to>
    <cdr:sp macro="" textlink="">
      <cdr:nvSpPr>
        <cdr:cNvPr id="3" name="TextBox 1"/>
        <cdr:cNvSpPr txBox="1"/>
      </cdr:nvSpPr>
      <cdr:spPr>
        <a:xfrm xmlns:a="http://schemas.openxmlformats.org/drawingml/2006/main">
          <a:off x="381000" y="166688"/>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Fatalities  and</a:t>
          </a:r>
          <a:r>
            <a:rPr lang="en-US" sz="1100" b="1" baseline="0">
              <a:solidFill>
                <a:sysClr val="windowText" lastClr="000000"/>
              </a:solidFill>
            </a:rPr>
            <a:t> Injuiries </a:t>
          </a:r>
          <a:r>
            <a:rPr lang="en-US" sz="1100" b="1">
              <a:solidFill>
                <a:sysClr val="windowText" lastClr="000000"/>
              </a:solidFill>
            </a:rPr>
            <a:t>Reduced</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31.xml><?xml version="1.0" encoding="utf-8"?>
<c:userShapes xmlns:c="http://schemas.openxmlformats.org/drawingml/2006/chart">
  <cdr:relSizeAnchor xmlns:cdr="http://schemas.openxmlformats.org/drawingml/2006/chartDrawing">
    <cdr:from>
      <cdr:x>0.11979</cdr:x>
      <cdr:y>0.02609</cdr:y>
    </cdr:from>
    <cdr:to>
      <cdr:x>0.80469</cdr:x>
      <cdr:y>0.19565</cdr:y>
    </cdr:to>
    <cdr:sp macro="" textlink="">
      <cdr:nvSpPr>
        <cdr:cNvPr id="2" name="TextBox 1"/>
        <cdr:cNvSpPr txBox="1"/>
      </cdr:nvSpPr>
      <cdr:spPr>
        <a:xfrm xmlns:a="http://schemas.openxmlformats.org/drawingml/2006/main">
          <a:off x="547687" y="71438"/>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Hours Saved</a:t>
          </a:r>
          <a:r>
            <a:rPr lang="en-US" sz="1100" b="1" baseline="0">
              <a:solidFill>
                <a:sysClr val="windowText" lastClr="000000"/>
              </a:solidFill>
            </a:rPr>
            <a:t> ('000s)</a:t>
          </a:r>
        </a:p>
        <a:p xmlns:a="http://schemas.openxmlformats.org/drawingml/2006/main">
          <a:endParaRPr lang="en-US" sz="1100"/>
        </a:p>
      </cdr:txBody>
    </cdr:sp>
  </cdr:relSizeAnchor>
</c:userShapes>
</file>

<file path=xl/drawings/drawing32.xml><?xml version="1.0" encoding="utf-8"?>
<c:userShapes xmlns:c="http://schemas.openxmlformats.org/drawingml/2006/chart">
  <cdr:relSizeAnchor xmlns:cdr="http://schemas.openxmlformats.org/drawingml/2006/chartDrawing">
    <cdr:from>
      <cdr:x>0.15779</cdr:x>
      <cdr:y>0.02745</cdr:y>
    </cdr:from>
    <cdr:to>
      <cdr:x>0.42304</cdr:x>
      <cdr:y>0.1804</cdr:y>
    </cdr:to>
    <cdr:sp macro="" textlink="">
      <cdr:nvSpPr>
        <cdr:cNvPr id="2" name="TextBox 1"/>
        <cdr:cNvSpPr txBox="1"/>
      </cdr:nvSpPr>
      <cdr:spPr>
        <a:xfrm xmlns:a="http://schemas.openxmlformats.org/drawingml/2006/main">
          <a:off x="845385" y="83329"/>
          <a:ext cx="1421160" cy="4643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ysClr val="windowText" lastClr="000000"/>
              </a:solidFill>
            </a:rPr>
            <a:t>Fuel Savings</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33.xml><?xml version="1.0" encoding="utf-8"?>
<c:userShapes xmlns:c="http://schemas.openxmlformats.org/drawingml/2006/chart">
  <cdr:relSizeAnchor xmlns:cdr="http://schemas.openxmlformats.org/drawingml/2006/chartDrawing">
    <cdr:from>
      <cdr:x>0.07034</cdr:x>
      <cdr:y>0.08261</cdr:y>
    </cdr:from>
    <cdr:to>
      <cdr:x>0.4331</cdr:x>
      <cdr:y>0.25217</cdr:y>
    </cdr:to>
    <cdr:sp macro="" textlink="">
      <cdr:nvSpPr>
        <cdr:cNvPr id="2" name="TextBox 1"/>
        <cdr:cNvSpPr txBox="1"/>
      </cdr:nvSpPr>
      <cdr:spPr>
        <a:xfrm xmlns:a="http://schemas.openxmlformats.org/drawingml/2006/main">
          <a:off x="607219" y="226219"/>
          <a:ext cx="3131344"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Emissions Savings due to  Mode Shift (tons)</a:t>
          </a:r>
          <a:endParaRPr lang="en-US" sz="1100" b="1" baseline="0">
            <a:solidFill>
              <a:sysClr val="windowText" lastClr="000000"/>
            </a:solidFill>
          </a:endParaRPr>
        </a:p>
        <a:p xmlns:a="http://schemas.openxmlformats.org/drawingml/2006/main">
          <a:endParaRPr lang="en-US" sz="1100"/>
        </a:p>
      </cdr:txBody>
    </cdr:sp>
  </cdr:relSizeAnchor>
</c:userShapes>
</file>

<file path=xl/drawings/drawing34.xml><?xml version="1.0" encoding="utf-8"?>
<c:userShapes xmlns:c="http://schemas.openxmlformats.org/drawingml/2006/chart">
  <cdr:relSizeAnchor xmlns:cdr="http://schemas.openxmlformats.org/drawingml/2006/chartDrawing">
    <cdr:from>
      <cdr:x>0.16667</cdr:x>
      <cdr:y>0.01176</cdr:y>
    </cdr:from>
    <cdr:to>
      <cdr:x>0.43192</cdr:x>
      <cdr:y>0.16471</cdr:y>
    </cdr:to>
    <cdr:sp macro="" textlink="">
      <cdr:nvSpPr>
        <cdr:cNvPr id="2" name="TextBox 1"/>
        <cdr:cNvSpPr txBox="1"/>
      </cdr:nvSpPr>
      <cdr:spPr>
        <a:xfrm xmlns:a="http://schemas.openxmlformats.org/drawingml/2006/main">
          <a:off x="893011" y="35704"/>
          <a:ext cx="1421160" cy="4643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ysClr val="windowText" lastClr="000000"/>
              </a:solidFill>
            </a:rPr>
            <a:t>Fuel Savings (USD)</a:t>
          </a:r>
          <a:endParaRPr lang="en-US" sz="1100" b="1" baseline="0">
            <a:solidFill>
              <a:sysClr val="windowText" lastClr="000000"/>
            </a:solidFill>
          </a:endParaRPr>
        </a:p>
        <a:p xmlns:a="http://schemas.openxmlformats.org/drawingml/2006/main">
          <a:r>
            <a:rPr lang="en-US" sz="1100"/>
            <a:t> </a:t>
          </a:r>
        </a:p>
      </cdr:txBody>
    </cdr:sp>
  </cdr:relSizeAnchor>
</c:userShapes>
</file>

<file path=xl/drawings/drawing35.xml><?xml version="1.0" encoding="utf-8"?>
<c:userShapes xmlns:c="http://schemas.openxmlformats.org/drawingml/2006/chart">
  <cdr:relSizeAnchor xmlns:cdr="http://schemas.openxmlformats.org/drawingml/2006/chartDrawing">
    <cdr:from>
      <cdr:x>0.10027</cdr:x>
      <cdr:y>0.02609</cdr:y>
    </cdr:from>
    <cdr:to>
      <cdr:x>0.47995</cdr:x>
      <cdr:y>0.19566</cdr:y>
    </cdr:to>
    <cdr:sp macro="" textlink="">
      <cdr:nvSpPr>
        <cdr:cNvPr id="2" name="TextBox 1"/>
        <cdr:cNvSpPr txBox="1"/>
      </cdr:nvSpPr>
      <cdr:spPr>
        <a:xfrm xmlns:a="http://schemas.openxmlformats.org/drawingml/2006/main">
          <a:off x="892968" y="71438"/>
          <a:ext cx="3381375" cy="464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Savings (USD)</a:t>
          </a:r>
          <a:endParaRPr lang="en-US" sz="1100" b="1" baseline="0">
            <a:solidFill>
              <a:sysClr val="windowText" lastClr="000000"/>
            </a:solidFill>
          </a:endParaRPr>
        </a:p>
        <a:p xmlns:a="http://schemas.openxmlformats.org/drawingml/2006/main">
          <a:r>
            <a:rPr lang="en-US" sz="1100"/>
            <a:t> </a:t>
          </a:r>
        </a:p>
      </cdr:txBody>
    </cdr:sp>
  </cdr:relSizeAnchor>
</c:userShapes>
</file>

<file path=xl/drawings/drawing36.xml><?xml version="1.0" encoding="utf-8"?>
<c:userShapes xmlns:c="http://schemas.openxmlformats.org/drawingml/2006/chart">
  <cdr:relSizeAnchor xmlns:cdr="http://schemas.openxmlformats.org/drawingml/2006/chartDrawing">
    <cdr:from>
      <cdr:x>0.0978</cdr:x>
      <cdr:y>0</cdr:y>
    </cdr:from>
    <cdr:to>
      <cdr:x>0.48898</cdr:x>
      <cdr:y>0.19213</cdr:y>
    </cdr:to>
    <cdr:sp macro="" textlink="">
      <cdr:nvSpPr>
        <cdr:cNvPr id="2" name="TextBox 1"/>
        <cdr:cNvSpPr txBox="1"/>
      </cdr:nvSpPr>
      <cdr:spPr>
        <a:xfrm xmlns:a="http://schemas.openxmlformats.org/drawingml/2006/main">
          <a:off x="845344" y="0"/>
          <a:ext cx="3381375" cy="464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b="1">
              <a:solidFill>
                <a:sysClr val="windowText" lastClr="000000"/>
              </a:solidFill>
            </a:rPr>
            <a:t>Costs</a:t>
          </a:r>
          <a:r>
            <a:rPr lang="en-US" sz="1100" b="1" baseline="0">
              <a:solidFill>
                <a:sysClr val="windowText" lastClr="000000"/>
              </a:solidFill>
            </a:rPr>
            <a:t> and Savings</a:t>
          </a:r>
        </a:p>
        <a:p xmlns:a="http://schemas.openxmlformats.org/drawingml/2006/main">
          <a:r>
            <a:rPr lang="en-US" sz="1100"/>
            <a:t> </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28575</xdr:colOff>
      <xdr:row>11</xdr:row>
      <xdr:rowOff>28575</xdr:rowOff>
    </xdr:from>
    <xdr:to>
      <xdr:col>4</xdr:col>
      <xdr:colOff>28575</xdr:colOff>
      <xdr:row>12</xdr:row>
      <xdr:rowOff>28575</xdr:rowOff>
    </xdr:to>
    <xdr:pic>
      <xdr:nvPicPr>
        <xdr:cNvPr id="9" name="Picture 2"/>
        <xdr:cNvPicPr>
          <a:picLocks noChangeAspect="1" noChangeArrowheads="1"/>
        </xdr:cNvPicPr>
      </xdr:nvPicPr>
      <xdr:blipFill>
        <a:blip xmlns:r="http://schemas.openxmlformats.org/officeDocument/2006/relationships" r:embed="rId1" cstate="print"/>
        <a:srcRect l="29079" t="91400" r="55920" b="6107"/>
        <a:stretch>
          <a:fillRect/>
        </a:stretch>
      </xdr:blipFill>
      <xdr:spPr bwMode="auto">
        <a:xfrm>
          <a:off x="638175" y="2171700"/>
          <a:ext cx="1828800" cy="190500"/>
        </a:xfrm>
        <a:prstGeom prst="rect">
          <a:avLst/>
        </a:prstGeom>
        <a:noFill/>
        <a:ln w="1">
          <a:noFill/>
          <a:miter lim="800000"/>
          <a:headEnd/>
          <a:tailEnd/>
        </a:ln>
      </xdr:spPr>
    </xdr:pic>
    <xdr:clientData/>
  </xdr:twoCellAnchor>
  <xdr:twoCellAnchor editAs="oneCell">
    <xdr:from>
      <xdr:col>1</xdr:col>
      <xdr:colOff>19050</xdr:colOff>
      <xdr:row>14</xdr:row>
      <xdr:rowOff>19050</xdr:rowOff>
    </xdr:from>
    <xdr:to>
      <xdr:col>5</xdr:col>
      <xdr:colOff>542925</xdr:colOff>
      <xdr:row>15</xdr:row>
      <xdr:rowOff>19050</xdr:rowOff>
    </xdr:to>
    <xdr:pic>
      <xdr:nvPicPr>
        <xdr:cNvPr id="1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28650" y="2733675"/>
          <a:ext cx="2962275" cy="190500"/>
        </a:xfrm>
        <a:prstGeom prst="rect">
          <a:avLst/>
        </a:prstGeom>
        <a:noFill/>
        <a:ln w="9525">
          <a:noFill/>
          <a:miter lim="800000"/>
          <a:headEnd/>
          <a:tailEnd/>
        </a:ln>
      </xdr:spPr>
    </xdr:pic>
    <xdr:clientData/>
  </xdr:twoCellAnchor>
  <xdr:twoCellAnchor editAs="oneCell">
    <xdr:from>
      <xdr:col>1</xdr:col>
      <xdr:colOff>19050</xdr:colOff>
      <xdr:row>17</xdr:row>
      <xdr:rowOff>19050</xdr:rowOff>
    </xdr:from>
    <xdr:to>
      <xdr:col>9</xdr:col>
      <xdr:colOff>152400</xdr:colOff>
      <xdr:row>18</xdr:row>
      <xdr:rowOff>0</xdr:rowOff>
    </xdr:to>
    <xdr:pic>
      <xdr:nvPicPr>
        <xdr:cNvPr id="11" name="Picture 3"/>
        <xdr:cNvPicPr>
          <a:picLocks noChangeAspect="1" noChangeArrowheads="1"/>
        </xdr:cNvPicPr>
      </xdr:nvPicPr>
      <xdr:blipFill>
        <a:blip xmlns:r="http://schemas.openxmlformats.org/officeDocument/2006/relationships" r:embed="rId3" cstate="print"/>
        <a:srcRect l="5173" t="95477" r="58322" b="2536"/>
        <a:stretch>
          <a:fillRect/>
        </a:stretch>
      </xdr:blipFill>
      <xdr:spPr bwMode="auto">
        <a:xfrm>
          <a:off x="628650" y="3305175"/>
          <a:ext cx="5010150" cy="171450"/>
        </a:xfrm>
        <a:prstGeom prst="rect">
          <a:avLst/>
        </a:prstGeom>
        <a:noFill/>
        <a:ln w="1">
          <a:noFill/>
          <a:miter lim="800000"/>
          <a:headEnd/>
          <a:tailEnd/>
        </a:ln>
      </xdr:spPr>
    </xdr:pic>
    <xdr:clientData/>
  </xdr:twoCellAnchor>
  <xdr:twoCellAnchor editAs="oneCell">
    <xdr:from>
      <xdr:col>0</xdr:col>
      <xdr:colOff>600075</xdr:colOff>
      <xdr:row>8</xdr:row>
      <xdr:rowOff>133350</xdr:rowOff>
    </xdr:from>
    <xdr:to>
      <xdr:col>8</xdr:col>
      <xdr:colOff>459476</xdr:colOff>
      <xdr:row>9</xdr:row>
      <xdr:rowOff>107428</xdr:rowOff>
    </xdr:to>
    <xdr:pic>
      <xdr:nvPicPr>
        <xdr:cNvPr id="12" name="Picture 11" descr="green tab.png"/>
        <xdr:cNvPicPr>
          <a:picLocks noChangeAspect="1"/>
        </xdr:cNvPicPr>
      </xdr:nvPicPr>
      <xdr:blipFill>
        <a:blip xmlns:r="http://schemas.openxmlformats.org/officeDocument/2006/relationships" r:embed="rId4" cstate="print"/>
        <a:stretch>
          <a:fillRect/>
        </a:stretch>
      </xdr:blipFill>
      <xdr:spPr>
        <a:xfrm>
          <a:off x="600075" y="1704975"/>
          <a:ext cx="4736201" cy="164578"/>
        </a:xfrm>
        <a:prstGeom prst="rect">
          <a:avLst/>
        </a:prstGeom>
      </xdr:spPr>
    </xdr:pic>
    <xdr:clientData/>
  </xdr:twoCellAnchor>
  <xdr:twoCellAnchor editAs="absolute">
    <xdr:from>
      <xdr:col>0</xdr:col>
      <xdr:colOff>190501</xdr:colOff>
      <xdr:row>0</xdr:row>
      <xdr:rowOff>60159</xdr:rowOff>
    </xdr:from>
    <xdr:to>
      <xdr:col>0</xdr:col>
      <xdr:colOff>561475</xdr:colOff>
      <xdr:row>2</xdr:row>
      <xdr:rowOff>50133</xdr:rowOff>
    </xdr:to>
    <xdr:pic>
      <xdr:nvPicPr>
        <xdr:cNvPr id="7" name="Picture 1">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190501" y="60159"/>
          <a:ext cx="370974" cy="370974"/>
        </a:xfrm>
        <a:prstGeom prst="rect">
          <a:avLst/>
        </a:prstGeom>
        <a:noFill/>
        <a:ln w="1">
          <a:noFill/>
          <a:miter lim="800000"/>
          <a:headEnd/>
          <a:tailEnd/>
        </a:ln>
      </xdr:spPr>
    </xdr:pic>
    <xdr:clientData/>
  </xdr:twoCellAnchor>
  <xdr:twoCellAnchor editAs="oneCell">
    <xdr:from>
      <xdr:col>1</xdr:col>
      <xdr:colOff>0</xdr:colOff>
      <xdr:row>35</xdr:row>
      <xdr:rowOff>0</xdr:rowOff>
    </xdr:from>
    <xdr:to>
      <xdr:col>1</xdr:col>
      <xdr:colOff>239372</xdr:colOff>
      <xdr:row>36</xdr:row>
      <xdr:rowOff>47625</xdr:rowOff>
    </xdr:to>
    <xdr:pic>
      <xdr:nvPicPr>
        <xdr:cNvPr id="8" name="Picture 1" descr="http://t1.gstatic.com/images?q=tbn:ANd9GcS_x3GduExTdHJQBnTIG2_LhbASXHmxq6TG8aUNcWnxqr16vgNRLBCBh30">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11605" y="6106026"/>
          <a:ext cx="239372" cy="238125"/>
        </a:xfrm>
        <a:prstGeom prst="rect">
          <a:avLst/>
        </a:prstGeom>
        <a:noFill/>
      </xdr:spPr>
    </xdr:pic>
    <xdr:clientData/>
  </xdr:twoCellAnchor>
  <xdr:twoCellAnchor editAs="oneCell">
    <xdr:from>
      <xdr:col>1</xdr:col>
      <xdr:colOff>60157</xdr:colOff>
      <xdr:row>37</xdr:row>
      <xdr:rowOff>0</xdr:rowOff>
    </xdr:from>
    <xdr:to>
      <xdr:col>1</xdr:col>
      <xdr:colOff>230607</xdr:colOff>
      <xdr:row>37</xdr:row>
      <xdr:rowOff>184869</xdr:rowOff>
    </xdr:to>
    <xdr:pic>
      <xdr:nvPicPr>
        <xdr:cNvPr id="13" name="Picture 12" descr="http://t2.gstatic.com/images?q=tbn:ANd9GcRav7-xBCzOY2X3mFNoykZ-TBhPhtA2w8rzN6TR_KhpVrTTNk_A"/>
        <xdr:cNvPicPr>
          <a:picLocks noChangeAspect="1" noChangeArrowheads="1"/>
        </xdr:cNvPicPr>
      </xdr:nvPicPr>
      <xdr:blipFill>
        <a:blip xmlns:r="http://schemas.openxmlformats.org/officeDocument/2006/relationships" r:embed="rId9" cstate="print">
          <a:duotone>
            <a:schemeClr val="accent1">
              <a:shade val="45000"/>
              <a:satMod val="135000"/>
            </a:schemeClr>
            <a:prstClr val="white"/>
          </a:duotone>
        </a:blip>
        <a:srcRect/>
        <a:stretch>
          <a:fillRect/>
        </a:stretch>
      </xdr:blipFill>
      <xdr:spPr bwMode="auto">
        <a:xfrm>
          <a:off x="671762" y="6386763"/>
          <a:ext cx="170450" cy="184869"/>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6</xdr:col>
      <xdr:colOff>0</xdr:colOff>
      <xdr:row>0</xdr:row>
      <xdr:rowOff>0</xdr:rowOff>
    </xdr:from>
    <xdr:to>
      <xdr:col>6</xdr:col>
      <xdr:colOff>542925</xdr:colOff>
      <xdr:row>3</xdr:row>
      <xdr:rowOff>57150</xdr:rowOff>
    </xdr:to>
    <xdr:pic>
      <xdr:nvPicPr>
        <xdr:cNvPr id="37863498"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343400" y="0"/>
          <a:ext cx="542925" cy="542925"/>
        </a:xfrm>
        <a:prstGeom prst="rect">
          <a:avLst/>
        </a:prstGeom>
        <a:noFill/>
        <a:ln w="1">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540544</xdr:colOff>
      <xdr:row>2</xdr:row>
      <xdr:rowOff>161925</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540544" cy="542925"/>
        </a:xfrm>
        <a:prstGeom prst="rect">
          <a:avLst/>
        </a:prstGeom>
        <a:noFill/>
        <a:ln w="1">
          <a:noFill/>
          <a:miter lim="800000"/>
          <a:headEnd/>
          <a:tailEnd/>
        </a:ln>
      </xdr:spPr>
    </xdr:pic>
    <xdr:clientData/>
  </xdr:twoCellAnchor>
  <xdr:twoCellAnchor editAs="oneCell">
    <xdr:from>
      <xdr:col>2</xdr:col>
      <xdr:colOff>1262036</xdr:colOff>
      <xdr:row>40</xdr:row>
      <xdr:rowOff>0</xdr:rowOff>
    </xdr:from>
    <xdr:to>
      <xdr:col>2</xdr:col>
      <xdr:colOff>1432486</xdr:colOff>
      <xdr:row>40</xdr:row>
      <xdr:rowOff>184869</xdr:rowOff>
    </xdr:to>
    <xdr:pic>
      <xdr:nvPicPr>
        <xdr:cNvPr id="4" name="Picture 3" descr="http://t2.gstatic.com/images?q=tbn:ANd9GcRav7-xBCzOY2X3mFNoykZ-TBhPhtA2w8rzN6TR_KhpVrTTNk_A"/>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2476474" y="7905750"/>
          <a:ext cx="170450" cy="184869"/>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559594</xdr:colOff>
      <xdr:row>6</xdr:row>
      <xdr:rowOff>54600</xdr:rowOff>
    </xdr:to>
    <xdr:pic macro="[0]!Homegoto">
      <xdr:nvPicPr>
        <xdr:cNvPr id="2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14375" y="0"/>
          <a:ext cx="559594" cy="554663"/>
        </a:xfrm>
        <a:prstGeom prst="rect">
          <a:avLst/>
        </a:prstGeom>
        <a:noFill/>
        <a:ln w="1">
          <a:noFill/>
          <a:miter lim="800000"/>
          <a:headEnd/>
          <a:tailEnd/>
        </a:ln>
      </xdr:spPr>
    </xdr:pic>
    <xdr:clientData/>
  </xdr:twoCellAnchor>
  <xdr:twoCellAnchor editAs="oneCell">
    <xdr:from>
      <xdr:col>4</xdr:col>
      <xdr:colOff>500063</xdr:colOff>
      <xdr:row>49</xdr:row>
      <xdr:rowOff>23813</xdr:rowOff>
    </xdr:from>
    <xdr:to>
      <xdr:col>5</xdr:col>
      <xdr:colOff>345281</xdr:colOff>
      <xdr:row>51</xdr:row>
      <xdr:rowOff>32717</xdr:rowOff>
    </xdr:to>
    <xdr:pic macro="[0]!full_ridershipselect">
      <xdr:nvPicPr>
        <xdr:cNvPr id="3" name="Picture 2" descr="http://t2.gstatic.com/images?q=tbn:ANd9GcQzsQMr5TagXMGGn-_bQe4rruZ-Ww5VrBYQa3Vr7Oa55FsgPeKg"/>
        <xdr:cNvPicPr>
          <a:picLocks noChangeAspect="1" noChangeArrowheads="1"/>
        </xdr:cNvPicPr>
      </xdr:nvPicPr>
      <xdr:blipFill>
        <a:blip xmlns:r="http://schemas.openxmlformats.org/officeDocument/2006/relationships" r:embed="rId2" cstate="print"/>
        <a:srcRect/>
        <a:stretch>
          <a:fillRect/>
        </a:stretch>
      </xdr:blipFill>
      <xdr:spPr bwMode="auto">
        <a:xfrm>
          <a:off x="3190876" y="18061782"/>
          <a:ext cx="380999" cy="389904"/>
        </a:xfrm>
        <a:prstGeom prst="rect">
          <a:avLst/>
        </a:prstGeom>
        <a:noFill/>
      </xdr:spPr>
    </xdr:pic>
    <xdr:clientData/>
  </xdr:twoCellAnchor>
  <xdr:twoCellAnchor editAs="oneCell">
    <xdr:from>
      <xdr:col>35</xdr:col>
      <xdr:colOff>511969</xdr:colOff>
      <xdr:row>47</xdr:row>
      <xdr:rowOff>142876</xdr:rowOff>
    </xdr:from>
    <xdr:to>
      <xdr:col>36</xdr:col>
      <xdr:colOff>285749</xdr:colOff>
      <xdr:row>50</xdr:row>
      <xdr:rowOff>116062</xdr:rowOff>
    </xdr:to>
    <xdr:pic>
      <xdr:nvPicPr>
        <xdr:cNvPr id="5" name="Picture 4" descr="http://t2.gstatic.com/images?q=tbn:ANd9GcQzsQMr5TagXMGGn-_bQe4rruZ-Ww5VrBYQa3Vr7Oa55FsgPeKg">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rot="10800000">
          <a:off x="33789938" y="17954626"/>
          <a:ext cx="380999" cy="389904"/>
        </a:xfrm>
        <a:prstGeom prst="rect">
          <a:avLst/>
        </a:prstGeom>
        <a:noFill/>
      </xdr:spPr>
    </xdr:pic>
    <xdr:clientData/>
  </xdr:twoCellAnchor>
  <xdr:twoCellAnchor editAs="oneCell">
    <xdr:from>
      <xdr:col>61</xdr:col>
      <xdr:colOff>523877</xdr:colOff>
      <xdr:row>45</xdr:row>
      <xdr:rowOff>107158</xdr:rowOff>
    </xdr:from>
    <xdr:to>
      <xdr:col>62</xdr:col>
      <xdr:colOff>297657</xdr:colOff>
      <xdr:row>47</xdr:row>
      <xdr:rowOff>116062</xdr:rowOff>
    </xdr:to>
    <xdr:pic>
      <xdr:nvPicPr>
        <xdr:cNvPr id="6" name="Picture 5" descr="http://t2.gstatic.com/images?q=tbn:ANd9GcQzsQMr5TagXMGGn-_bQe4rruZ-Ww5VrBYQa3Vr7Oa55FsgPeKg">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srcRect/>
        <a:stretch>
          <a:fillRect/>
        </a:stretch>
      </xdr:blipFill>
      <xdr:spPr bwMode="auto">
        <a:xfrm rot="10800000">
          <a:off x="68853846" y="17537908"/>
          <a:ext cx="380999" cy="389904"/>
        </a:xfrm>
        <a:prstGeom prst="rect">
          <a:avLst/>
        </a:prstGeom>
        <a:noFill/>
      </xdr:spPr>
    </xdr:pic>
    <xdr:clientData/>
  </xdr:twoCellAnchor>
  <xdr:twoCellAnchor editAs="oneCell">
    <xdr:from>
      <xdr:col>4</xdr:col>
      <xdr:colOff>250029</xdr:colOff>
      <xdr:row>283</xdr:row>
      <xdr:rowOff>23813</xdr:rowOff>
    </xdr:from>
    <xdr:to>
      <xdr:col>4</xdr:col>
      <xdr:colOff>489401</xdr:colOff>
      <xdr:row>284</xdr:row>
      <xdr:rowOff>71438</xdr:rowOff>
    </xdr:to>
    <xdr:pic>
      <xdr:nvPicPr>
        <xdr:cNvPr id="8" name="Picture 1" descr="http://t1.gstatic.com/images?q=tbn:ANd9GcS_x3GduExTdHJQBnTIG2_LhbASXHmxq6TG8aUNcWnxqr16vgNRLBCBh3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2940842" y="78724126"/>
          <a:ext cx="239372" cy="238125"/>
        </a:xfrm>
        <a:prstGeom prst="rect">
          <a:avLst/>
        </a:prstGeom>
        <a:noFill/>
      </xdr:spPr>
    </xdr:pic>
    <xdr:clientData/>
  </xdr:twoCellAnchor>
  <xdr:twoCellAnchor editAs="oneCell">
    <xdr:from>
      <xdr:col>5</xdr:col>
      <xdr:colOff>3476625</xdr:colOff>
      <xdr:row>331</xdr:row>
      <xdr:rowOff>11906</xdr:rowOff>
    </xdr:from>
    <xdr:to>
      <xdr:col>5</xdr:col>
      <xdr:colOff>3619454</xdr:colOff>
      <xdr:row>331</xdr:row>
      <xdr:rowOff>166817</xdr:rowOff>
    </xdr:to>
    <xdr:pic>
      <xdr:nvPicPr>
        <xdr:cNvPr id="9" name="Picture 8" descr="http://t2.gstatic.com/images?q=tbn:ANd9GcRav7-xBCzOY2X3mFNoykZ-TBhPhtA2w8rzN6TR_KhpVrTTNk_A"/>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blip>
        <a:srcRect/>
        <a:stretch>
          <a:fillRect/>
        </a:stretch>
      </xdr:blipFill>
      <xdr:spPr bwMode="auto">
        <a:xfrm>
          <a:off x="6703219" y="92904469"/>
          <a:ext cx="142829" cy="154911"/>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9</xdr:col>
      <xdr:colOff>440532</xdr:colOff>
      <xdr:row>213</xdr:row>
      <xdr:rowOff>107156</xdr:rowOff>
    </xdr:from>
    <xdr:to>
      <xdr:col>9</xdr:col>
      <xdr:colOff>679904</xdr:colOff>
      <xdr:row>214</xdr:row>
      <xdr:rowOff>154781</xdr:rowOff>
    </xdr:to>
    <xdr:pic>
      <xdr:nvPicPr>
        <xdr:cNvPr id="10" name="Picture 1" descr="http://t1.gstatic.com/images?q=tbn:ANd9GcS_x3GduExTdHJQBnTIG2_LhbASXHmxq6TG8aUNcWnxqr16vgNRLBCBh30">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906001" y="60483750"/>
          <a:ext cx="239372" cy="238125"/>
        </a:xfrm>
        <a:prstGeom prst="rect">
          <a:avLst/>
        </a:prstGeom>
        <a:noFill/>
      </xdr:spPr>
    </xdr:pic>
    <xdr:clientData/>
  </xdr:twoCellAnchor>
  <xdr:twoCellAnchor editAs="oneCell">
    <xdr:from>
      <xdr:col>4</xdr:col>
      <xdr:colOff>404790</xdr:colOff>
      <xdr:row>106</xdr:row>
      <xdr:rowOff>11905</xdr:rowOff>
    </xdr:from>
    <xdr:to>
      <xdr:col>4</xdr:col>
      <xdr:colOff>532806</xdr:colOff>
      <xdr:row>106</xdr:row>
      <xdr:rowOff>150750</xdr:rowOff>
    </xdr:to>
    <xdr:pic>
      <xdr:nvPicPr>
        <xdr:cNvPr id="11" name="Picture 10" descr="http://t2.gstatic.com/images?q=tbn:ANd9GcRav7-xBCzOY2X3mFNoykZ-TBhPhtA2w8rzN6TR_KhpVrTTNk_A"/>
        <xdr:cNvPicPr>
          <a:picLocks noChangeAspect="1" noChangeArrowheads="1"/>
        </xdr:cNvPicPr>
      </xdr:nvPicPr>
      <xdr:blipFill>
        <a:blip xmlns:r="http://schemas.openxmlformats.org/officeDocument/2006/relationships" r:embed="rId9" cstate="print">
          <a:duotone>
            <a:schemeClr val="accent1">
              <a:shade val="45000"/>
              <a:satMod val="135000"/>
            </a:schemeClr>
            <a:prstClr val="white"/>
          </a:duotone>
        </a:blip>
        <a:srcRect/>
        <a:stretch>
          <a:fillRect/>
        </a:stretch>
      </xdr:blipFill>
      <xdr:spPr bwMode="auto">
        <a:xfrm>
          <a:off x="3095603" y="34028061"/>
          <a:ext cx="128016" cy="13884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219075</xdr:colOff>
      <xdr:row>184</xdr:row>
      <xdr:rowOff>114300</xdr:rowOff>
    </xdr:from>
    <xdr:to>
      <xdr:col>12</xdr:col>
      <xdr:colOff>76200</xdr:colOff>
      <xdr:row>192</xdr:row>
      <xdr:rowOff>180975</xdr:rowOff>
    </xdr:to>
    <xdr:pic>
      <xdr:nvPicPr>
        <xdr:cNvPr id="37865402" name="Picture 8"/>
        <xdr:cNvPicPr>
          <a:picLocks noChangeAspect="1" noChangeArrowheads="1"/>
        </xdr:cNvPicPr>
      </xdr:nvPicPr>
      <xdr:blipFill>
        <a:blip xmlns:r="http://schemas.openxmlformats.org/officeDocument/2006/relationships" r:embed="rId1" cstate="print"/>
        <a:srcRect b="70702"/>
        <a:stretch>
          <a:fillRect/>
        </a:stretch>
      </xdr:blipFill>
      <xdr:spPr bwMode="auto">
        <a:xfrm>
          <a:off x="1438275" y="35166300"/>
          <a:ext cx="5953125" cy="1590675"/>
        </a:xfrm>
        <a:prstGeom prst="rect">
          <a:avLst/>
        </a:prstGeom>
        <a:noFill/>
        <a:ln w="9525">
          <a:noFill/>
          <a:miter lim="800000"/>
          <a:headEnd/>
          <a:tailEnd/>
        </a:ln>
      </xdr:spPr>
    </xdr:pic>
    <xdr:clientData/>
  </xdr:twoCellAnchor>
  <xdr:twoCellAnchor>
    <xdr:from>
      <xdr:col>2</xdr:col>
      <xdr:colOff>66675</xdr:colOff>
      <xdr:row>33</xdr:row>
      <xdr:rowOff>9525</xdr:rowOff>
    </xdr:from>
    <xdr:to>
      <xdr:col>12</xdr:col>
      <xdr:colOff>190500</xdr:colOff>
      <xdr:row>33</xdr:row>
      <xdr:rowOff>19051</xdr:rowOff>
    </xdr:to>
    <xdr:cxnSp macro="">
      <xdr:nvCxnSpPr>
        <xdr:cNvPr id="19" name="Straight Connector 18"/>
        <xdr:cNvCxnSpPr/>
      </xdr:nvCxnSpPr>
      <xdr:spPr>
        <a:xfrm flipV="1">
          <a:off x="1285875" y="6296025"/>
          <a:ext cx="6219825" cy="95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73</xdr:row>
      <xdr:rowOff>104775</xdr:rowOff>
    </xdr:from>
    <xdr:to>
      <xdr:col>11</xdr:col>
      <xdr:colOff>371475</xdr:colOff>
      <xdr:row>73</xdr:row>
      <xdr:rowOff>106363</xdr:rowOff>
    </xdr:to>
    <xdr:cxnSp macro="">
      <xdr:nvCxnSpPr>
        <xdr:cNvPr id="29" name="Straight Connector 28"/>
        <xdr:cNvCxnSpPr/>
      </xdr:nvCxnSpPr>
      <xdr:spPr>
        <a:xfrm>
          <a:off x="1285875" y="14011275"/>
          <a:ext cx="57912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0</xdr:col>
      <xdr:colOff>542925</xdr:colOff>
      <xdr:row>2</xdr:row>
      <xdr:rowOff>161925</xdr:rowOff>
    </xdr:to>
    <xdr:pic>
      <xdr:nvPicPr>
        <xdr:cNvPr id="37865405" name="Picture 40">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542925" cy="542925"/>
        </a:xfrm>
        <a:prstGeom prst="rect">
          <a:avLst/>
        </a:prstGeom>
        <a:noFill/>
        <a:ln w="1">
          <a:noFill/>
          <a:miter lim="800000"/>
          <a:headEnd/>
          <a:tailEnd/>
        </a:ln>
      </xdr:spPr>
    </xdr:pic>
    <xdr:clientData/>
  </xdr:twoCellAnchor>
  <xdr:twoCellAnchor>
    <xdr:from>
      <xdr:col>2</xdr:col>
      <xdr:colOff>66675</xdr:colOff>
      <xdr:row>33</xdr:row>
      <xdr:rowOff>9525</xdr:rowOff>
    </xdr:from>
    <xdr:to>
      <xdr:col>12</xdr:col>
      <xdr:colOff>209550</xdr:colOff>
      <xdr:row>33</xdr:row>
      <xdr:rowOff>11113</xdr:rowOff>
    </xdr:to>
    <xdr:cxnSp macro="">
      <xdr:nvCxnSpPr>
        <xdr:cNvPr id="43" name="Straight Connector 42"/>
        <xdr:cNvCxnSpPr/>
      </xdr:nvCxnSpPr>
      <xdr:spPr>
        <a:xfrm>
          <a:off x="1285875" y="6296025"/>
          <a:ext cx="62388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xdr:row>
      <xdr:rowOff>0</xdr:rowOff>
    </xdr:from>
    <xdr:to>
      <xdr:col>13</xdr:col>
      <xdr:colOff>457200</xdr:colOff>
      <xdr:row>56</xdr:row>
      <xdr:rowOff>85725</xdr:rowOff>
    </xdr:to>
    <xdr:pic>
      <xdr:nvPicPr>
        <xdr:cNvPr id="37865407"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609600" y="762000"/>
          <a:ext cx="7772400" cy="9991725"/>
        </a:xfrm>
        <a:prstGeom prst="rect">
          <a:avLst/>
        </a:prstGeom>
        <a:noFill/>
        <a:ln w="9525">
          <a:noFill/>
          <a:miter lim="800000"/>
          <a:headEnd/>
          <a:tailEnd/>
        </a:ln>
      </xdr:spPr>
    </xdr:pic>
    <xdr:clientData/>
  </xdr:twoCellAnchor>
  <xdr:twoCellAnchor editAs="oneCell">
    <xdr:from>
      <xdr:col>1</xdr:col>
      <xdr:colOff>304800</xdr:colOff>
      <xdr:row>58</xdr:row>
      <xdr:rowOff>19050</xdr:rowOff>
    </xdr:from>
    <xdr:to>
      <xdr:col>13</xdr:col>
      <xdr:colOff>419100</xdr:colOff>
      <xdr:row>110</xdr:row>
      <xdr:rowOff>76200</xdr:rowOff>
    </xdr:to>
    <xdr:pic>
      <xdr:nvPicPr>
        <xdr:cNvPr id="37865408"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914400" y="11068050"/>
          <a:ext cx="7429500" cy="9963150"/>
        </a:xfrm>
        <a:prstGeom prst="rect">
          <a:avLst/>
        </a:prstGeom>
        <a:noFill/>
        <a:ln w="9525">
          <a:noFill/>
          <a:miter lim="800000"/>
          <a:headEnd/>
          <a:tailEnd/>
        </a:ln>
      </xdr:spPr>
    </xdr:pic>
    <xdr:clientData/>
  </xdr:twoCellAnchor>
  <xdr:twoCellAnchor editAs="oneCell">
    <xdr:from>
      <xdr:col>1</xdr:col>
      <xdr:colOff>209550</xdr:colOff>
      <xdr:row>111</xdr:row>
      <xdr:rowOff>161925</xdr:rowOff>
    </xdr:from>
    <xdr:to>
      <xdr:col>13</xdr:col>
      <xdr:colOff>552450</xdr:colOff>
      <xdr:row>165</xdr:row>
      <xdr:rowOff>19050</xdr:rowOff>
    </xdr:to>
    <xdr:pic>
      <xdr:nvPicPr>
        <xdr:cNvPr id="37865409"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819150" y="21307425"/>
          <a:ext cx="7658100" cy="10144125"/>
        </a:xfrm>
        <a:prstGeom prst="rect">
          <a:avLst/>
        </a:prstGeom>
        <a:noFill/>
        <a:ln w="9525">
          <a:noFill/>
          <a:miter lim="800000"/>
          <a:headEnd/>
          <a:tailEnd/>
        </a:ln>
      </xdr:spPr>
    </xdr:pic>
    <xdr:clientData/>
  </xdr:twoCellAnchor>
  <xdr:twoCellAnchor editAs="oneCell">
    <xdr:from>
      <xdr:col>1</xdr:col>
      <xdr:colOff>409575</xdr:colOff>
      <xdr:row>166</xdr:row>
      <xdr:rowOff>114300</xdr:rowOff>
    </xdr:from>
    <xdr:to>
      <xdr:col>14</xdr:col>
      <xdr:colOff>28575</xdr:colOff>
      <xdr:row>218</xdr:row>
      <xdr:rowOff>0</xdr:rowOff>
    </xdr:to>
    <xdr:pic>
      <xdr:nvPicPr>
        <xdr:cNvPr id="37865410"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1019175" y="31737300"/>
          <a:ext cx="7543800" cy="9791700"/>
        </a:xfrm>
        <a:prstGeom prst="rect">
          <a:avLst/>
        </a:prstGeom>
        <a:noFill/>
        <a:ln w="9525">
          <a:noFill/>
          <a:miter lim="800000"/>
          <a:headEnd/>
          <a:tailEnd/>
        </a:ln>
      </xdr:spPr>
    </xdr:pic>
    <xdr:clientData/>
  </xdr:twoCellAnchor>
  <xdr:twoCellAnchor editAs="oneCell">
    <xdr:from>
      <xdr:col>1</xdr:col>
      <xdr:colOff>209550</xdr:colOff>
      <xdr:row>217</xdr:row>
      <xdr:rowOff>57150</xdr:rowOff>
    </xdr:from>
    <xdr:to>
      <xdr:col>14</xdr:col>
      <xdr:colOff>133350</xdr:colOff>
      <xdr:row>269</xdr:row>
      <xdr:rowOff>47625</xdr:rowOff>
    </xdr:to>
    <xdr:pic>
      <xdr:nvPicPr>
        <xdr:cNvPr id="37865411"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819150" y="41395650"/>
          <a:ext cx="7848600" cy="9896475"/>
        </a:xfrm>
        <a:prstGeom prst="rect">
          <a:avLst/>
        </a:prstGeom>
        <a:noFill/>
        <a:ln w="9525">
          <a:noFill/>
          <a:miter lim="800000"/>
          <a:headEnd/>
          <a:tailEnd/>
        </a:ln>
      </xdr:spPr>
    </xdr:pic>
    <xdr:clientData/>
  </xdr:twoCellAnchor>
  <xdr:twoCellAnchor editAs="oneCell">
    <xdr:from>
      <xdr:col>1</xdr:col>
      <xdr:colOff>342900</xdr:colOff>
      <xdr:row>269</xdr:row>
      <xdr:rowOff>66675</xdr:rowOff>
    </xdr:from>
    <xdr:to>
      <xdr:col>14</xdr:col>
      <xdr:colOff>76200</xdr:colOff>
      <xdr:row>321</xdr:row>
      <xdr:rowOff>28575</xdr:rowOff>
    </xdr:to>
    <xdr:pic>
      <xdr:nvPicPr>
        <xdr:cNvPr id="37865412"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952500" y="51311175"/>
          <a:ext cx="7658100" cy="9867900"/>
        </a:xfrm>
        <a:prstGeom prst="rect">
          <a:avLst/>
        </a:prstGeom>
        <a:noFill/>
        <a:ln w="9525">
          <a:noFill/>
          <a:miter lim="800000"/>
          <a:headEnd/>
          <a:tailEnd/>
        </a:ln>
      </xdr:spPr>
    </xdr:pic>
    <xdr:clientData/>
  </xdr:twoCellAnchor>
  <xdr:twoCellAnchor editAs="oneCell">
    <xdr:from>
      <xdr:col>1</xdr:col>
      <xdr:colOff>552450</xdr:colOff>
      <xdr:row>320</xdr:row>
      <xdr:rowOff>66675</xdr:rowOff>
    </xdr:from>
    <xdr:to>
      <xdr:col>13</xdr:col>
      <xdr:colOff>552450</xdr:colOff>
      <xdr:row>335</xdr:row>
      <xdr:rowOff>57150</xdr:rowOff>
    </xdr:to>
    <xdr:pic>
      <xdr:nvPicPr>
        <xdr:cNvPr id="37865413" name="Picture 9"/>
        <xdr:cNvPicPr>
          <a:picLocks noChangeAspect="1" noChangeArrowheads="1"/>
        </xdr:cNvPicPr>
      </xdr:nvPicPr>
      <xdr:blipFill>
        <a:blip xmlns:r="http://schemas.openxmlformats.org/officeDocument/2006/relationships" r:embed="rId10" cstate="print"/>
        <a:srcRect/>
        <a:stretch>
          <a:fillRect/>
        </a:stretch>
      </xdr:blipFill>
      <xdr:spPr bwMode="auto">
        <a:xfrm>
          <a:off x="1162050" y="61026675"/>
          <a:ext cx="7315200" cy="284797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542925</xdr:colOff>
      <xdr:row>2</xdr:row>
      <xdr:rowOff>161925</xdr:rowOff>
    </xdr:to>
    <xdr:pic>
      <xdr:nvPicPr>
        <xdr:cNvPr id="2" name="Picture 40">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542925" cy="542925"/>
        </a:xfrm>
        <a:prstGeom prst="rect">
          <a:avLst/>
        </a:prstGeom>
        <a:noFill/>
        <a:ln w="1">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559594</xdr:colOff>
      <xdr:row>2</xdr:row>
      <xdr:rowOff>164138</xdr:rowOff>
    </xdr:to>
    <xdr:pic macro="[0]!Homegoto">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59594" cy="554663"/>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416718</xdr:colOff>
      <xdr:row>231</xdr:row>
      <xdr:rowOff>23811</xdr:rowOff>
    </xdr:from>
    <xdr:to>
      <xdr:col>14</xdr:col>
      <xdr:colOff>559547</xdr:colOff>
      <xdr:row>231</xdr:row>
      <xdr:rowOff>178722</xdr:rowOff>
    </xdr:to>
    <xdr:pic>
      <xdr:nvPicPr>
        <xdr:cNvPr id="62" name="Picture 61" descr="http://t2.gstatic.com/images?q=tbn:ANd9GcRav7-xBCzOY2X3mFNoykZ-TBhPhtA2w8rzN6TR_KhpVrTTNk_A"/>
        <xdr:cNvPicPr>
          <a:picLocks noChangeAspect="1" noChangeArrowheads="1"/>
        </xdr:cNvPicPr>
      </xdr:nvPicPr>
      <xdr:blipFill>
        <a:blip xmlns:r="http://schemas.openxmlformats.org/officeDocument/2006/relationships" r:embed="rId1" cstate="print">
          <a:duotone>
            <a:schemeClr val="accent1">
              <a:shade val="45000"/>
              <a:satMod val="135000"/>
            </a:schemeClr>
            <a:prstClr val="white"/>
          </a:duotone>
        </a:blip>
        <a:srcRect/>
        <a:stretch>
          <a:fillRect/>
        </a:stretch>
      </xdr:blipFill>
      <xdr:spPr bwMode="auto">
        <a:xfrm>
          <a:off x="9989343" y="53673374"/>
          <a:ext cx="142829" cy="154911"/>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absolute">
    <xdr:from>
      <xdr:col>0</xdr:col>
      <xdr:colOff>714375</xdr:colOff>
      <xdr:row>0</xdr:row>
      <xdr:rowOff>0</xdr:rowOff>
    </xdr:from>
    <xdr:to>
      <xdr:col>0</xdr:col>
      <xdr:colOff>1254919</xdr:colOff>
      <xdr:row>5</xdr:row>
      <xdr:rowOff>42862</xdr:rowOff>
    </xdr:to>
    <xdr:pic>
      <xdr:nvPicPr>
        <xdr:cNvPr id="65"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4375" y="0"/>
          <a:ext cx="540544" cy="542925"/>
        </a:xfrm>
        <a:prstGeom prst="rect">
          <a:avLst/>
        </a:prstGeom>
        <a:noFill/>
        <a:ln w="1">
          <a:noFill/>
          <a:miter lim="800000"/>
          <a:headEnd/>
          <a:tailEnd/>
        </a:ln>
      </xdr:spPr>
    </xdr:pic>
    <xdr:clientData/>
  </xdr:twoCellAnchor>
  <xdr:twoCellAnchor editAs="oneCell">
    <xdr:from>
      <xdr:col>5</xdr:col>
      <xdr:colOff>0</xdr:colOff>
      <xdr:row>27</xdr:row>
      <xdr:rowOff>0</xdr:rowOff>
    </xdr:from>
    <xdr:to>
      <xdr:col>5</xdr:col>
      <xdr:colOff>142829</xdr:colOff>
      <xdr:row>27</xdr:row>
      <xdr:rowOff>154911</xdr:rowOff>
    </xdr:to>
    <xdr:pic>
      <xdr:nvPicPr>
        <xdr:cNvPr id="4" name="Picture 3" descr="http://t2.gstatic.com/images?q=tbn:ANd9GcRav7-xBCzOY2X3mFNoykZ-TBhPhtA2w8rzN6TR_KhpVrTTNk_A"/>
        <xdr:cNvPicPr>
          <a:picLocks noChangeAspect="1" noChangeArrowheads="1"/>
        </xdr:cNvPicPr>
      </xdr:nvPicPr>
      <xdr:blipFill>
        <a:blip xmlns:r="http://schemas.openxmlformats.org/officeDocument/2006/relationships" r:embed="rId1" cstate="print">
          <a:duotone>
            <a:schemeClr val="accent1">
              <a:shade val="45000"/>
              <a:satMod val="135000"/>
            </a:schemeClr>
            <a:prstClr val="white"/>
          </a:duotone>
        </a:blip>
        <a:srcRect/>
        <a:stretch>
          <a:fillRect/>
        </a:stretch>
      </xdr:blipFill>
      <xdr:spPr bwMode="auto">
        <a:xfrm>
          <a:off x="3726656" y="9572625"/>
          <a:ext cx="142829" cy="154911"/>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32</xdr:col>
      <xdr:colOff>59543</xdr:colOff>
      <xdr:row>27</xdr:row>
      <xdr:rowOff>23812</xdr:rowOff>
    </xdr:from>
    <xdr:to>
      <xdr:col>32</xdr:col>
      <xdr:colOff>298915</xdr:colOff>
      <xdr:row>27</xdr:row>
      <xdr:rowOff>261937</xdr:rowOff>
    </xdr:to>
    <xdr:pic>
      <xdr:nvPicPr>
        <xdr:cNvPr id="37857281" name="Picture 1" descr="http://t1.gstatic.com/images?q=tbn:ANd9GcS_x3GduExTdHJQBnTIG2_LhbASXHmxq6TG8aUNcWnxqr16vgNRLBCBh30">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052137" y="9596437"/>
          <a:ext cx="239372" cy="238125"/>
        </a:xfrm>
        <a:prstGeom prst="rect">
          <a:avLst/>
        </a:prstGeom>
        <a:noFill/>
      </xdr:spPr>
    </xdr:pic>
    <xdr:clientData/>
  </xdr:twoCellAnchor>
  <xdr:twoCellAnchor editAs="oneCell">
    <xdr:from>
      <xdr:col>32</xdr:col>
      <xdr:colOff>23812</xdr:colOff>
      <xdr:row>41</xdr:row>
      <xdr:rowOff>107158</xdr:rowOff>
    </xdr:from>
    <xdr:to>
      <xdr:col>32</xdr:col>
      <xdr:colOff>263184</xdr:colOff>
      <xdr:row>42</xdr:row>
      <xdr:rowOff>154783</xdr:rowOff>
    </xdr:to>
    <xdr:pic>
      <xdr:nvPicPr>
        <xdr:cNvPr id="9" name="Picture 1" descr="http://t1.gstatic.com/images?q=tbn:ANd9GcS_x3GduExTdHJQBnTIG2_LhbASXHmxq6TG8aUNcWnxqr16vgNRLBCBh30">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016406" y="12430127"/>
          <a:ext cx="239372" cy="238125"/>
        </a:xfrm>
        <a:prstGeom prst="rect">
          <a:avLst/>
        </a:prstGeom>
        <a:noFill/>
      </xdr:spPr>
    </xdr:pic>
    <xdr:clientData/>
  </xdr:twoCellAnchor>
  <xdr:twoCellAnchor editAs="oneCell">
    <xdr:from>
      <xdr:col>32</xdr:col>
      <xdr:colOff>0</xdr:colOff>
      <xdr:row>56</xdr:row>
      <xdr:rowOff>107158</xdr:rowOff>
    </xdr:from>
    <xdr:to>
      <xdr:col>32</xdr:col>
      <xdr:colOff>239372</xdr:colOff>
      <xdr:row>57</xdr:row>
      <xdr:rowOff>154783</xdr:rowOff>
    </xdr:to>
    <xdr:pic>
      <xdr:nvPicPr>
        <xdr:cNvPr id="10" name="Picture 1" descr="http://t1.gstatic.com/images?q=tbn:ANd9GcS_x3GduExTdHJQBnTIG2_LhbASXHmxq6TG8aUNcWnxqr16vgNRLBCBh30">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35992594" y="15287627"/>
          <a:ext cx="239372" cy="238125"/>
        </a:xfrm>
        <a:prstGeom prst="rect">
          <a:avLst/>
        </a:prstGeom>
        <a:noFill/>
      </xdr:spPr>
    </xdr:pic>
    <xdr:clientData/>
  </xdr:twoCellAnchor>
  <xdr:twoCellAnchor editAs="oneCell">
    <xdr:from>
      <xdr:col>59</xdr:col>
      <xdr:colOff>0</xdr:colOff>
      <xdr:row>56</xdr:row>
      <xdr:rowOff>107158</xdr:rowOff>
    </xdr:from>
    <xdr:to>
      <xdr:col>59</xdr:col>
      <xdr:colOff>239372</xdr:colOff>
      <xdr:row>57</xdr:row>
      <xdr:rowOff>154783</xdr:rowOff>
    </xdr:to>
    <xdr:pic>
      <xdr:nvPicPr>
        <xdr:cNvPr id="11" name="Picture 1" descr="http://t1.gstatic.com/images?q=tbn:ANd9GcS_x3GduExTdHJQBnTIG2_LhbASXHmxq6TG8aUNcWnxqr16vgNRLBCBh30">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460938" y="15287627"/>
          <a:ext cx="239372" cy="238125"/>
        </a:xfrm>
        <a:prstGeom prst="rect">
          <a:avLst/>
        </a:prstGeom>
        <a:noFill/>
      </xdr:spPr>
    </xdr:pic>
    <xdr:clientData/>
  </xdr:twoCellAnchor>
  <xdr:twoCellAnchor editAs="oneCell">
    <xdr:from>
      <xdr:col>59</xdr:col>
      <xdr:colOff>0</xdr:colOff>
      <xdr:row>41</xdr:row>
      <xdr:rowOff>107158</xdr:rowOff>
    </xdr:from>
    <xdr:to>
      <xdr:col>59</xdr:col>
      <xdr:colOff>239372</xdr:colOff>
      <xdr:row>42</xdr:row>
      <xdr:rowOff>154783</xdr:rowOff>
    </xdr:to>
    <xdr:pic>
      <xdr:nvPicPr>
        <xdr:cNvPr id="12" name="Picture 1" descr="http://t1.gstatic.com/images?q=tbn:ANd9GcS_x3GduExTdHJQBnTIG2_LhbASXHmxq6TG8aUNcWnxqr16vgNRLBCBh30">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460938" y="12430127"/>
          <a:ext cx="239372" cy="238125"/>
        </a:xfrm>
        <a:prstGeom prst="rect">
          <a:avLst/>
        </a:prstGeom>
        <a:noFill/>
      </xdr:spPr>
    </xdr:pic>
    <xdr:clientData/>
  </xdr:twoCellAnchor>
  <xdr:twoCellAnchor editAs="oneCell">
    <xdr:from>
      <xdr:col>59</xdr:col>
      <xdr:colOff>95248</xdr:colOff>
      <xdr:row>27</xdr:row>
      <xdr:rowOff>11906</xdr:rowOff>
    </xdr:from>
    <xdr:to>
      <xdr:col>59</xdr:col>
      <xdr:colOff>334620</xdr:colOff>
      <xdr:row>27</xdr:row>
      <xdr:rowOff>250031</xdr:rowOff>
    </xdr:to>
    <xdr:pic>
      <xdr:nvPicPr>
        <xdr:cNvPr id="13" name="Picture 1" descr="http://t1.gstatic.com/images?q=tbn:ANd9GcS_x3GduExTdHJQBnTIG2_LhbASXHmxq6TG8aUNcWnxqr16vgNRLBCBh30">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556186" y="9584531"/>
          <a:ext cx="239372" cy="238125"/>
        </a:xfrm>
        <a:prstGeom prst="rect">
          <a:avLst/>
        </a:prstGeom>
        <a:noFill/>
      </xdr:spPr>
    </xdr:pic>
    <xdr:clientData/>
  </xdr:twoCellAnchor>
  <xdr:twoCellAnchor editAs="oneCell">
    <xdr:from>
      <xdr:col>15</xdr:col>
      <xdr:colOff>95250</xdr:colOff>
      <xdr:row>228</xdr:row>
      <xdr:rowOff>178594</xdr:rowOff>
    </xdr:from>
    <xdr:to>
      <xdr:col>15</xdr:col>
      <xdr:colOff>334622</xdr:colOff>
      <xdr:row>230</xdr:row>
      <xdr:rowOff>35719</xdr:rowOff>
    </xdr:to>
    <xdr:pic>
      <xdr:nvPicPr>
        <xdr:cNvPr id="14" name="Picture 1" descr="http://t1.gstatic.com/images?q=tbn:ANd9GcS_x3GduExTdHJQBnTIG2_LhbASXHmxq6TG8aUNcWnxqr16vgNRLBCBh30">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98844" y="52947094"/>
          <a:ext cx="239372" cy="238125"/>
        </a:xfrm>
        <a:prstGeom prst="rect">
          <a:avLst/>
        </a:prstGeom>
        <a:noFill/>
      </xdr:spPr>
    </xdr:pic>
    <xdr:clientData/>
  </xdr:twoCellAnchor>
  <xdr:twoCellAnchor editAs="oneCell">
    <xdr:from>
      <xdr:col>86</xdr:col>
      <xdr:colOff>285744</xdr:colOff>
      <xdr:row>27</xdr:row>
      <xdr:rowOff>0</xdr:rowOff>
    </xdr:from>
    <xdr:to>
      <xdr:col>86</xdr:col>
      <xdr:colOff>525116</xdr:colOff>
      <xdr:row>27</xdr:row>
      <xdr:rowOff>238125</xdr:rowOff>
    </xdr:to>
    <xdr:pic>
      <xdr:nvPicPr>
        <xdr:cNvPr id="15" name="Picture 1" descr="http://t1.gstatic.com/images?q=tbn:ANd9GcS_x3GduExTdHJQBnTIG2_LhbASXHmxq6TG8aUNcWnxqr16vgNRLBCBh30">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1215025" y="9572625"/>
          <a:ext cx="239372" cy="238125"/>
        </a:xfrm>
        <a:prstGeom prst="rect">
          <a:avLst/>
        </a:prstGeom>
        <a:noFill/>
      </xdr:spPr>
    </xdr:pic>
    <xdr:clientData/>
  </xdr:twoCellAnchor>
  <xdr:twoCellAnchor editAs="oneCell">
    <xdr:from>
      <xdr:col>86</xdr:col>
      <xdr:colOff>261932</xdr:colOff>
      <xdr:row>41</xdr:row>
      <xdr:rowOff>107158</xdr:rowOff>
    </xdr:from>
    <xdr:to>
      <xdr:col>86</xdr:col>
      <xdr:colOff>501304</xdr:colOff>
      <xdr:row>42</xdr:row>
      <xdr:rowOff>154783</xdr:rowOff>
    </xdr:to>
    <xdr:pic>
      <xdr:nvPicPr>
        <xdr:cNvPr id="16" name="Picture 1" descr="http://t1.gstatic.com/images?q=tbn:ANd9GcS_x3GduExTdHJQBnTIG2_LhbASXHmxq6TG8aUNcWnxqr16vgNRLBCBh30">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1191213" y="12430127"/>
          <a:ext cx="239372" cy="238125"/>
        </a:xfrm>
        <a:prstGeom prst="rect">
          <a:avLst/>
        </a:prstGeom>
        <a:noFill/>
      </xdr:spPr>
    </xdr:pic>
    <xdr:clientData/>
  </xdr:twoCellAnchor>
  <xdr:twoCellAnchor editAs="oneCell">
    <xdr:from>
      <xdr:col>86</xdr:col>
      <xdr:colOff>261932</xdr:colOff>
      <xdr:row>56</xdr:row>
      <xdr:rowOff>119064</xdr:rowOff>
    </xdr:from>
    <xdr:to>
      <xdr:col>86</xdr:col>
      <xdr:colOff>501304</xdr:colOff>
      <xdr:row>57</xdr:row>
      <xdr:rowOff>166689</xdr:rowOff>
    </xdr:to>
    <xdr:pic>
      <xdr:nvPicPr>
        <xdr:cNvPr id="17" name="Picture 1" descr="http://t1.gstatic.com/images?q=tbn:ANd9GcS_x3GduExTdHJQBnTIG2_LhbASXHmxq6TG8aUNcWnxqr16vgNRLBCBh30">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1191213" y="15299533"/>
          <a:ext cx="239372" cy="238125"/>
        </a:xfrm>
        <a:prstGeom prst="rect">
          <a:avLst/>
        </a:prstGeom>
        <a:noFill/>
      </xdr:spPr>
    </xdr:pic>
    <xdr:clientData/>
  </xdr:twoCellAnchor>
  <xdr:twoCellAnchor editAs="oneCell">
    <xdr:from>
      <xdr:col>59</xdr:col>
      <xdr:colOff>83342</xdr:colOff>
      <xdr:row>86</xdr:row>
      <xdr:rowOff>130970</xdr:rowOff>
    </xdr:from>
    <xdr:to>
      <xdr:col>59</xdr:col>
      <xdr:colOff>322714</xdr:colOff>
      <xdr:row>87</xdr:row>
      <xdr:rowOff>178595</xdr:rowOff>
    </xdr:to>
    <xdr:pic>
      <xdr:nvPicPr>
        <xdr:cNvPr id="19" name="Picture 1" descr="http://t1.gstatic.com/images?q=tbn:ANd9GcS_x3GduExTdHJQBnTIG2_LhbASXHmxq6TG8aUNcWnxqr16vgNRLBCBh30">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544280" y="21026439"/>
          <a:ext cx="239372" cy="238125"/>
        </a:xfrm>
        <a:prstGeom prst="rect">
          <a:avLst/>
        </a:prstGeom>
        <a:noFill/>
      </xdr:spPr>
    </xdr:pic>
    <xdr:clientData/>
  </xdr:twoCellAnchor>
  <xdr:twoCellAnchor editAs="oneCell">
    <xdr:from>
      <xdr:col>32</xdr:col>
      <xdr:colOff>35718</xdr:colOff>
      <xdr:row>86</xdr:row>
      <xdr:rowOff>107158</xdr:rowOff>
    </xdr:from>
    <xdr:to>
      <xdr:col>32</xdr:col>
      <xdr:colOff>275090</xdr:colOff>
      <xdr:row>87</xdr:row>
      <xdr:rowOff>154783</xdr:rowOff>
    </xdr:to>
    <xdr:pic>
      <xdr:nvPicPr>
        <xdr:cNvPr id="21" name="Picture 1" descr="http://t1.gstatic.com/images?q=tbn:ANd9GcS_x3GduExTdHJQBnTIG2_LhbASXHmxq6TG8aUNcWnxqr16vgNRLBCBh30">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028312" y="21002627"/>
          <a:ext cx="239372" cy="238125"/>
        </a:xfrm>
        <a:prstGeom prst="rect">
          <a:avLst/>
        </a:prstGeom>
        <a:noFill/>
      </xdr:spPr>
    </xdr:pic>
    <xdr:clientData/>
  </xdr:twoCellAnchor>
  <xdr:twoCellAnchor editAs="oneCell">
    <xdr:from>
      <xdr:col>86</xdr:col>
      <xdr:colOff>273838</xdr:colOff>
      <xdr:row>86</xdr:row>
      <xdr:rowOff>130970</xdr:rowOff>
    </xdr:from>
    <xdr:to>
      <xdr:col>86</xdr:col>
      <xdr:colOff>513210</xdr:colOff>
      <xdr:row>87</xdr:row>
      <xdr:rowOff>178595</xdr:rowOff>
    </xdr:to>
    <xdr:pic>
      <xdr:nvPicPr>
        <xdr:cNvPr id="22" name="Picture 1" descr="http://t1.gstatic.com/images?q=tbn:ANd9GcS_x3GduExTdHJQBnTIG2_LhbASXHmxq6TG8aUNcWnxqr16vgNRLBCBh30">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1203119" y="21026439"/>
          <a:ext cx="239372" cy="238125"/>
        </a:xfrm>
        <a:prstGeom prst="rect">
          <a:avLst/>
        </a:prstGeom>
        <a:noFill/>
      </xdr:spPr>
    </xdr:pic>
    <xdr:clientData/>
  </xdr:twoCellAnchor>
  <xdr:twoCellAnchor editAs="oneCell">
    <xdr:from>
      <xdr:col>32</xdr:col>
      <xdr:colOff>0</xdr:colOff>
      <xdr:row>71</xdr:row>
      <xdr:rowOff>107158</xdr:rowOff>
    </xdr:from>
    <xdr:to>
      <xdr:col>32</xdr:col>
      <xdr:colOff>239372</xdr:colOff>
      <xdr:row>72</xdr:row>
      <xdr:rowOff>154783</xdr:rowOff>
    </xdr:to>
    <xdr:pic>
      <xdr:nvPicPr>
        <xdr:cNvPr id="23" name="Picture 1" descr="http://t1.gstatic.com/images?q=tbn:ANd9GcS_x3GduExTdHJQBnTIG2_LhbASXHmxq6TG8aUNcWnxqr16vgNRLBCBh30">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35992594" y="18145127"/>
          <a:ext cx="239372" cy="238125"/>
        </a:xfrm>
        <a:prstGeom prst="rect">
          <a:avLst/>
        </a:prstGeom>
        <a:noFill/>
      </xdr:spPr>
    </xdr:pic>
    <xdr:clientData/>
  </xdr:twoCellAnchor>
  <xdr:twoCellAnchor editAs="oneCell">
    <xdr:from>
      <xdr:col>59</xdr:col>
      <xdr:colOff>0</xdr:colOff>
      <xdr:row>71</xdr:row>
      <xdr:rowOff>119064</xdr:rowOff>
    </xdr:from>
    <xdr:to>
      <xdr:col>59</xdr:col>
      <xdr:colOff>239372</xdr:colOff>
      <xdr:row>72</xdr:row>
      <xdr:rowOff>166689</xdr:rowOff>
    </xdr:to>
    <xdr:pic>
      <xdr:nvPicPr>
        <xdr:cNvPr id="24" name="Picture 1" descr="http://t1.gstatic.com/images?q=tbn:ANd9GcS_x3GduExTdHJQBnTIG2_LhbASXHmxq6TG8aUNcWnxqr16vgNRLBCBh30">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460938" y="18157033"/>
          <a:ext cx="239372" cy="238125"/>
        </a:xfrm>
        <a:prstGeom prst="rect">
          <a:avLst/>
        </a:prstGeom>
        <a:noFill/>
      </xdr:spPr>
    </xdr:pic>
    <xdr:clientData/>
  </xdr:twoCellAnchor>
  <xdr:twoCellAnchor editAs="oneCell">
    <xdr:from>
      <xdr:col>4</xdr:col>
      <xdr:colOff>500052</xdr:colOff>
      <xdr:row>190</xdr:row>
      <xdr:rowOff>2512219</xdr:rowOff>
    </xdr:from>
    <xdr:to>
      <xdr:col>5</xdr:col>
      <xdr:colOff>132206</xdr:colOff>
      <xdr:row>191</xdr:row>
      <xdr:rowOff>214313</xdr:rowOff>
    </xdr:to>
    <xdr:pic>
      <xdr:nvPicPr>
        <xdr:cNvPr id="25" name="Picture 1" descr="http://t1.gstatic.com/images?q=tbn:ANd9GcS_x3GduExTdHJQBnTIG2_LhbASXHmxq6TG8aUNcWnxqr16vgNRLBCBh30">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19490" y="40552688"/>
          <a:ext cx="239372" cy="238125"/>
        </a:xfrm>
        <a:prstGeom prst="rect">
          <a:avLst/>
        </a:prstGeom>
        <a:noFill/>
      </xdr:spPr>
    </xdr:pic>
    <xdr:clientData/>
  </xdr:twoCellAnchor>
  <xdr:twoCellAnchor editAs="oneCell">
    <xdr:from>
      <xdr:col>3</xdr:col>
      <xdr:colOff>1000124</xdr:colOff>
      <xdr:row>5</xdr:row>
      <xdr:rowOff>12936</xdr:rowOff>
    </xdr:from>
    <xdr:to>
      <xdr:col>3</xdr:col>
      <xdr:colOff>1158647</xdr:colOff>
      <xdr:row>5</xdr:row>
      <xdr:rowOff>184869</xdr:rowOff>
    </xdr:to>
    <xdr:pic>
      <xdr:nvPicPr>
        <xdr:cNvPr id="26" name="Picture 25" descr="http://t2.gstatic.com/images?q=tbn:ANd9GcRav7-xBCzOY2X3mFNoykZ-TBhPhtA2w8rzN6TR_KhpVrTTNk_A"/>
        <xdr:cNvPicPr>
          <a:picLocks noChangeAspect="1" noChangeArrowheads="1"/>
        </xdr:cNvPicPr>
      </xdr:nvPicPr>
      <xdr:blipFill>
        <a:blip xmlns:r="http://schemas.openxmlformats.org/officeDocument/2006/relationships" r:embed="rId21" cstate="print">
          <a:duotone>
            <a:schemeClr val="accent1">
              <a:shade val="45000"/>
              <a:satMod val="135000"/>
            </a:schemeClr>
            <a:prstClr val="white"/>
          </a:duotone>
        </a:blip>
        <a:srcRect/>
        <a:stretch>
          <a:fillRect/>
        </a:stretch>
      </xdr:blipFill>
      <xdr:spPr bwMode="auto">
        <a:xfrm>
          <a:off x="2881312" y="512999"/>
          <a:ext cx="158523" cy="17193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261906</xdr:colOff>
      <xdr:row>191</xdr:row>
      <xdr:rowOff>11906</xdr:rowOff>
    </xdr:from>
    <xdr:to>
      <xdr:col>4</xdr:col>
      <xdr:colOff>432356</xdr:colOff>
      <xdr:row>191</xdr:row>
      <xdr:rowOff>196775</xdr:rowOff>
    </xdr:to>
    <xdr:pic>
      <xdr:nvPicPr>
        <xdr:cNvPr id="27" name="Picture 26" descr="http://t2.gstatic.com/images?q=tbn:ANd9GcRav7-xBCzOY2X3mFNoykZ-TBhPhtA2w8rzN6TR_KhpVrTTNk_A"/>
        <xdr:cNvPicPr>
          <a:picLocks noChangeAspect="1" noChangeArrowheads="1"/>
        </xdr:cNvPicPr>
      </xdr:nvPicPr>
      <xdr:blipFill>
        <a:blip xmlns:r="http://schemas.openxmlformats.org/officeDocument/2006/relationships" r:embed="rId22" cstate="print">
          <a:duotone>
            <a:schemeClr val="accent1">
              <a:shade val="45000"/>
              <a:satMod val="135000"/>
            </a:schemeClr>
            <a:prstClr val="white"/>
          </a:duotone>
        </a:blip>
        <a:srcRect/>
        <a:stretch>
          <a:fillRect/>
        </a:stretch>
      </xdr:blipFill>
      <xdr:spPr bwMode="auto">
        <a:xfrm>
          <a:off x="3381344" y="40588406"/>
          <a:ext cx="170450" cy="184869"/>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831832</xdr:colOff>
      <xdr:row>0</xdr:row>
      <xdr:rowOff>0</xdr:rowOff>
    </xdr:from>
    <xdr:to>
      <xdr:col>0</xdr:col>
      <xdr:colOff>1375551</xdr:colOff>
      <xdr:row>2</xdr:row>
      <xdr:rowOff>42862</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1832" y="0"/>
          <a:ext cx="543719" cy="538162"/>
        </a:xfrm>
        <a:prstGeom prst="rect">
          <a:avLst/>
        </a:prstGeom>
        <a:noFill/>
        <a:ln w="1">
          <a:noFill/>
          <a:miter lim="800000"/>
          <a:headEnd/>
          <a:tailEnd/>
        </a:ln>
      </xdr:spPr>
    </xdr:pic>
    <xdr:clientData/>
  </xdr:twoCellAnchor>
  <xdr:twoCellAnchor editAs="oneCell">
    <xdr:from>
      <xdr:col>8</xdr:col>
      <xdr:colOff>369094</xdr:colOff>
      <xdr:row>4</xdr:row>
      <xdr:rowOff>83344</xdr:rowOff>
    </xdr:from>
    <xdr:to>
      <xdr:col>8</xdr:col>
      <xdr:colOff>750093</xdr:colOff>
      <xdr:row>6</xdr:row>
      <xdr:rowOff>139873</xdr:rowOff>
    </xdr:to>
    <xdr:pic>
      <xdr:nvPicPr>
        <xdr:cNvPr id="37853186" name="Picture 2" descr="http://t2.gstatic.com/images?q=tbn:ANd9GcQzsQMr5TagXMGGn-_bQe4rruZ-Ww5VrBYQa3Vr7Oa55FsgPeK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8893969" y="916782"/>
          <a:ext cx="380999" cy="389904"/>
        </a:xfrm>
        <a:prstGeom prst="rect">
          <a:avLst/>
        </a:prstGeom>
        <a:noFill/>
      </xdr:spPr>
    </xdr:pic>
    <xdr:clientData/>
  </xdr:twoCellAnchor>
  <xdr:twoCellAnchor>
    <xdr:from>
      <xdr:col>3</xdr:col>
      <xdr:colOff>892968</xdr:colOff>
      <xdr:row>94</xdr:row>
      <xdr:rowOff>0</xdr:rowOff>
    </xdr:from>
    <xdr:to>
      <xdr:col>4</xdr:col>
      <xdr:colOff>726281</xdr:colOff>
      <xdr:row>95</xdr:row>
      <xdr:rowOff>35717</xdr:rowOff>
    </xdr:to>
    <xdr:sp macro="[0]!home_fuelefficiency" textlink="">
      <xdr:nvSpPr>
        <xdr:cNvPr id="5" name="Rectangle 4"/>
        <xdr:cNvSpPr/>
      </xdr:nvSpPr>
      <xdr:spPr>
        <a:xfrm>
          <a:off x="4369593" y="17430750"/>
          <a:ext cx="1119188" cy="202405"/>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800" b="1">
              <a:solidFill>
                <a:schemeClr val="bg1"/>
              </a:solidFill>
            </a:rPr>
            <a:t>Fuel Efficiency</a:t>
          </a:r>
        </a:p>
      </xdr:txBody>
    </xdr:sp>
    <xdr:clientData/>
  </xdr:twoCellAnchor>
  <xdr:twoCellAnchor>
    <xdr:from>
      <xdr:col>3</xdr:col>
      <xdr:colOff>892970</xdr:colOff>
      <xdr:row>95</xdr:row>
      <xdr:rowOff>135729</xdr:rowOff>
    </xdr:from>
    <xdr:to>
      <xdr:col>4</xdr:col>
      <xdr:colOff>726282</xdr:colOff>
      <xdr:row>97</xdr:row>
      <xdr:rowOff>4762</xdr:rowOff>
    </xdr:to>
    <xdr:sp macro="[0]!grid_PMEF" textlink="">
      <xdr:nvSpPr>
        <xdr:cNvPr id="6" name="Rectangle 5"/>
        <xdr:cNvSpPr/>
      </xdr:nvSpPr>
      <xdr:spPr>
        <a:xfrm>
          <a:off x="4369595" y="17733167"/>
          <a:ext cx="1119187" cy="202408"/>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800" b="1">
              <a:solidFill>
                <a:schemeClr val="bg1"/>
              </a:solidFill>
            </a:rPr>
            <a:t>PM Emission Factors</a:t>
          </a:r>
        </a:p>
      </xdr:txBody>
    </xdr:sp>
    <xdr:clientData/>
  </xdr:twoCellAnchor>
  <xdr:twoCellAnchor>
    <xdr:from>
      <xdr:col>3</xdr:col>
      <xdr:colOff>892970</xdr:colOff>
      <xdr:row>97</xdr:row>
      <xdr:rowOff>107154</xdr:rowOff>
    </xdr:from>
    <xdr:to>
      <xdr:col>4</xdr:col>
      <xdr:colOff>726282</xdr:colOff>
      <xdr:row>98</xdr:row>
      <xdr:rowOff>142875</xdr:rowOff>
    </xdr:to>
    <xdr:sp macro="[0]!grid_NOxEF" textlink="">
      <xdr:nvSpPr>
        <xdr:cNvPr id="7" name="Rectangle 6"/>
        <xdr:cNvSpPr/>
      </xdr:nvSpPr>
      <xdr:spPr>
        <a:xfrm>
          <a:off x="4369595" y="18037967"/>
          <a:ext cx="1119187" cy="202408"/>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800" b="1">
              <a:solidFill>
                <a:schemeClr val="bg1"/>
              </a:solidFill>
            </a:rPr>
            <a:t>NOx Emission Factors</a:t>
          </a:r>
        </a:p>
      </xdr:txBody>
    </xdr:sp>
    <xdr:clientData/>
  </xdr:twoCellAnchor>
  <xdr:twoCellAnchor>
    <xdr:from>
      <xdr:col>3</xdr:col>
      <xdr:colOff>892970</xdr:colOff>
      <xdr:row>99</xdr:row>
      <xdr:rowOff>78579</xdr:rowOff>
    </xdr:from>
    <xdr:to>
      <xdr:col>4</xdr:col>
      <xdr:colOff>726282</xdr:colOff>
      <xdr:row>100</xdr:row>
      <xdr:rowOff>114300</xdr:rowOff>
    </xdr:to>
    <xdr:sp macro="[0]!grid_CO2EF" textlink="">
      <xdr:nvSpPr>
        <xdr:cNvPr id="8" name="Rectangle 7"/>
        <xdr:cNvSpPr/>
      </xdr:nvSpPr>
      <xdr:spPr>
        <a:xfrm>
          <a:off x="4369595" y="18342767"/>
          <a:ext cx="1119187" cy="202408"/>
        </a:xfrm>
        <a:prstGeom prst="rect">
          <a:avLst/>
        </a:prstGeom>
        <a:solidFill>
          <a:schemeClr val="accent3">
            <a:lumMod val="5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l-PH"/>
          </a:defPPr>
          <a:lvl1pPr marL="0" algn="l" defTabSz="5852160" rtl="0" eaLnBrk="1" latinLnBrk="0" hangingPunct="1">
            <a:defRPr sz="11500" kern="1200">
              <a:solidFill>
                <a:schemeClr val="lt1"/>
              </a:solidFill>
              <a:latin typeface="+mn-lt"/>
              <a:ea typeface="+mn-ea"/>
              <a:cs typeface="+mn-cs"/>
            </a:defRPr>
          </a:lvl1pPr>
          <a:lvl2pPr marL="2926080" algn="l" defTabSz="5852160" rtl="0" eaLnBrk="1" latinLnBrk="0" hangingPunct="1">
            <a:defRPr sz="11500" kern="1200">
              <a:solidFill>
                <a:schemeClr val="lt1"/>
              </a:solidFill>
              <a:latin typeface="+mn-lt"/>
              <a:ea typeface="+mn-ea"/>
              <a:cs typeface="+mn-cs"/>
            </a:defRPr>
          </a:lvl2pPr>
          <a:lvl3pPr marL="5852160" algn="l" defTabSz="5852160" rtl="0" eaLnBrk="1" latinLnBrk="0" hangingPunct="1">
            <a:defRPr sz="11500" kern="1200">
              <a:solidFill>
                <a:schemeClr val="lt1"/>
              </a:solidFill>
              <a:latin typeface="+mn-lt"/>
              <a:ea typeface="+mn-ea"/>
              <a:cs typeface="+mn-cs"/>
            </a:defRPr>
          </a:lvl3pPr>
          <a:lvl4pPr marL="8778240" algn="l" defTabSz="5852160" rtl="0" eaLnBrk="1" latinLnBrk="0" hangingPunct="1">
            <a:defRPr sz="11500" kern="1200">
              <a:solidFill>
                <a:schemeClr val="lt1"/>
              </a:solidFill>
              <a:latin typeface="+mn-lt"/>
              <a:ea typeface="+mn-ea"/>
              <a:cs typeface="+mn-cs"/>
            </a:defRPr>
          </a:lvl4pPr>
          <a:lvl5pPr marL="11704320" algn="l" defTabSz="5852160" rtl="0" eaLnBrk="1" latinLnBrk="0" hangingPunct="1">
            <a:defRPr sz="11500" kern="1200">
              <a:solidFill>
                <a:schemeClr val="lt1"/>
              </a:solidFill>
              <a:latin typeface="+mn-lt"/>
              <a:ea typeface="+mn-ea"/>
              <a:cs typeface="+mn-cs"/>
            </a:defRPr>
          </a:lvl5pPr>
          <a:lvl6pPr marL="14630400" algn="l" defTabSz="5852160" rtl="0" eaLnBrk="1" latinLnBrk="0" hangingPunct="1">
            <a:defRPr sz="11500" kern="1200">
              <a:solidFill>
                <a:schemeClr val="lt1"/>
              </a:solidFill>
              <a:latin typeface="+mn-lt"/>
              <a:ea typeface="+mn-ea"/>
              <a:cs typeface="+mn-cs"/>
            </a:defRPr>
          </a:lvl6pPr>
          <a:lvl7pPr marL="17556480" algn="l" defTabSz="5852160" rtl="0" eaLnBrk="1" latinLnBrk="0" hangingPunct="1">
            <a:defRPr sz="11500" kern="1200">
              <a:solidFill>
                <a:schemeClr val="lt1"/>
              </a:solidFill>
              <a:latin typeface="+mn-lt"/>
              <a:ea typeface="+mn-ea"/>
              <a:cs typeface="+mn-cs"/>
            </a:defRPr>
          </a:lvl7pPr>
          <a:lvl8pPr marL="20482560" algn="l" defTabSz="5852160" rtl="0" eaLnBrk="1" latinLnBrk="0" hangingPunct="1">
            <a:defRPr sz="11500" kern="1200">
              <a:solidFill>
                <a:schemeClr val="lt1"/>
              </a:solidFill>
              <a:latin typeface="+mn-lt"/>
              <a:ea typeface="+mn-ea"/>
              <a:cs typeface="+mn-cs"/>
            </a:defRPr>
          </a:lvl8pPr>
          <a:lvl9pPr marL="23408640" algn="l" defTabSz="5852160" rtl="0" eaLnBrk="1" latinLnBrk="0" hangingPunct="1">
            <a:defRPr sz="11500" kern="1200">
              <a:solidFill>
                <a:schemeClr val="lt1"/>
              </a:solidFill>
              <a:latin typeface="+mn-lt"/>
              <a:ea typeface="+mn-ea"/>
              <a:cs typeface="+mn-cs"/>
            </a:defRPr>
          </a:lvl9pPr>
        </a:lstStyle>
        <a:p>
          <a:r>
            <a:rPr lang="en-US" sz="800" b="1">
              <a:solidFill>
                <a:schemeClr val="bg1"/>
              </a:solidFill>
            </a:rPr>
            <a:t>CO2 Emission Factors</a:t>
          </a:r>
        </a:p>
      </xdr:txBody>
    </xdr:sp>
    <xdr:clientData/>
  </xdr:twoCellAnchor>
  <xdr:twoCellAnchor>
    <xdr:from>
      <xdr:col>1</xdr:col>
      <xdr:colOff>11906</xdr:colOff>
      <xdr:row>95</xdr:row>
      <xdr:rowOff>83345</xdr:rowOff>
    </xdr:from>
    <xdr:to>
      <xdr:col>4</xdr:col>
      <xdr:colOff>797719</xdr:colOff>
      <xdr:row>101</xdr:row>
      <xdr:rowOff>11908</xdr:rowOff>
    </xdr:to>
    <xdr:sp macro="" textlink="">
      <xdr:nvSpPr>
        <xdr:cNvPr id="9" name="Rectangle 8"/>
        <xdr:cNvSpPr/>
      </xdr:nvSpPr>
      <xdr:spPr>
        <a:xfrm>
          <a:off x="1393031" y="17859376"/>
          <a:ext cx="4167188" cy="928688"/>
        </a:xfrm>
        <a:prstGeom prst="rect">
          <a:avLst/>
        </a:prstGeom>
        <a:noFill/>
        <a:ln w="31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9524</xdr:colOff>
      <xdr:row>93</xdr:row>
      <xdr:rowOff>128587</xdr:rowOff>
    </xdr:from>
    <xdr:to>
      <xdr:col>4</xdr:col>
      <xdr:colOff>795337</xdr:colOff>
      <xdr:row>95</xdr:row>
      <xdr:rowOff>59531</xdr:rowOff>
    </xdr:to>
    <xdr:sp macro="" textlink="">
      <xdr:nvSpPr>
        <xdr:cNvPr id="10" name="Rectangle 9"/>
        <xdr:cNvSpPr/>
      </xdr:nvSpPr>
      <xdr:spPr>
        <a:xfrm>
          <a:off x="1390649" y="17559337"/>
          <a:ext cx="4167188" cy="276225"/>
        </a:xfrm>
        <a:prstGeom prst="rect">
          <a:avLst/>
        </a:prstGeom>
        <a:noFill/>
        <a:ln w="31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xdr:col>
      <xdr:colOff>0</xdr:colOff>
      <xdr:row>69</xdr:row>
      <xdr:rowOff>119063</xdr:rowOff>
    </xdr:from>
    <xdr:to>
      <xdr:col>1</xdr:col>
      <xdr:colOff>345282</xdr:colOff>
      <xdr:row>71</xdr:row>
      <xdr:rowOff>139040</xdr:rowOff>
    </xdr:to>
    <xdr:pic>
      <xdr:nvPicPr>
        <xdr:cNvPr id="11" name="Picture 2" descr="http://t2.gstatic.com/images?q=tbn:ANd9GcQzsQMr5TagXMGGn-_bQe4rruZ-Ww5VrBYQa3Vr7Oa55FsgPeK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rot="10800000">
          <a:off x="1381125" y="16621126"/>
          <a:ext cx="345282" cy="353352"/>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33</xdr:col>
      <xdr:colOff>476250</xdr:colOff>
      <xdr:row>147</xdr:row>
      <xdr:rowOff>47625</xdr:rowOff>
    </xdr:from>
    <xdr:to>
      <xdr:col>41</xdr:col>
      <xdr:colOff>63499</xdr:colOff>
      <xdr:row>167</xdr:row>
      <xdr:rowOff>153458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23813</xdr:colOff>
      <xdr:row>2104</xdr:row>
      <xdr:rowOff>0</xdr:rowOff>
    </xdr:from>
    <xdr:to>
      <xdr:col>36</xdr:col>
      <xdr:colOff>202407</xdr:colOff>
      <xdr:row>2124</xdr:row>
      <xdr:rowOff>119062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214312</xdr:colOff>
      <xdr:row>2127</xdr:row>
      <xdr:rowOff>107156</xdr:rowOff>
    </xdr:from>
    <xdr:to>
      <xdr:col>35</xdr:col>
      <xdr:colOff>382323</xdr:colOff>
      <xdr:row>2145</xdr:row>
      <xdr:rowOff>50272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23812</xdr:colOff>
      <xdr:row>2127</xdr:row>
      <xdr:rowOff>1</xdr:rowOff>
    </xdr:from>
    <xdr:to>
      <xdr:col>37</xdr:col>
      <xdr:colOff>309562</xdr:colOff>
      <xdr:row>2152</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369094</xdr:colOff>
      <xdr:row>2152</xdr:row>
      <xdr:rowOff>59533</xdr:rowOff>
    </xdr:from>
    <xdr:to>
      <xdr:col>38</xdr:col>
      <xdr:colOff>47625</xdr:colOff>
      <xdr:row>2172</xdr:row>
      <xdr:rowOff>59533</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321468</xdr:colOff>
      <xdr:row>2156</xdr:row>
      <xdr:rowOff>11905</xdr:rowOff>
    </xdr:from>
    <xdr:to>
      <xdr:col>48</xdr:col>
      <xdr:colOff>0</xdr:colOff>
      <xdr:row>2181</xdr:row>
      <xdr:rowOff>11905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464344</xdr:colOff>
      <xdr:row>2126</xdr:row>
      <xdr:rowOff>154782</xdr:rowOff>
    </xdr:from>
    <xdr:to>
      <xdr:col>47</xdr:col>
      <xdr:colOff>142876</xdr:colOff>
      <xdr:row>2152</xdr:row>
      <xdr:rowOff>1</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0</xdr:col>
      <xdr:colOff>0</xdr:colOff>
      <xdr:row>0</xdr:row>
      <xdr:rowOff>0</xdr:rowOff>
    </xdr:from>
    <xdr:to>
      <xdr:col>0</xdr:col>
      <xdr:colOff>559594</xdr:colOff>
      <xdr:row>3</xdr:row>
      <xdr:rowOff>78413</xdr:rowOff>
    </xdr:to>
    <xdr:pic macro="[0]!Homegoto">
      <xdr:nvPicPr>
        <xdr:cNvPr id="10"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0" y="0"/>
          <a:ext cx="559594" cy="554663"/>
        </a:xfrm>
        <a:prstGeom prst="rect">
          <a:avLst/>
        </a:prstGeom>
        <a:noFill/>
        <a:ln w="1">
          <a:noFill/>
          <a:miter lim="800000"/>
          <a:headEnd/>
          <a:tailEnd/>
        </a:ln>
      </xdr:spPr>
    </xdr:pic>
    <xdr:clientData/>
  </xdr:twoCellAnchor>
</xdr:wsDr>
</file>

<file path=xl/drawings/drawing8.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0.04559</cdr:y>
    </cdr:from>
    <cdr:to>
      <cdr:x>0.48571</cdr:x>
      <cdr:y>0.20061</cdr:y>
    </cdr:to>
    <cdr:sp macro="" textlink="Calculations!$C$105">
      <cdr:nvSpPr>
        <cdr:cNvPr id="4" name="TextBox 3"/>
        <cdr:cNvSpPr txBox="1"/>
      </cdr:nvSpPr>
      <cdr:spPr>
        <a:xfrm xmlns:a="http://schemas.openxmlformats.org/drawingml/2006/main">
          <a:off x="857250" y="178594"/>
          <a:ext cx="1976438" cy="607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3264822-D5C3-40FE-8A2E-9CA8E3BEE188}" type="TxLink">
            <a:rPr lang="en-US" sz="1000" b="1" i="0" u="none" strike="noStrike">
              <a:solidFill>
                <a:srgbClr val="000000"/>
              </a:solidFill>
              <a:latin typeface="Calibri"/>
              <a:cs typeface="Calibri"/>
            </a:rPr>
            <a:pPr/>
            <a:t> </a:t>
          </a:fld>
          <a:endParaRPr lang="en-US" sz="1100"/>
        </a:p>
      </cdr:txBody>
    </cdr:sp>
  </cdr:relSizeAnchor>
</c:userShapes>
</file>

<file path=xl/drawings/drawing9.xml><?xml version="1.0" encoding="utf-8"?>
<c:userShapes xmlns:c="http://schemas.openxmlformats.org/drawingml/2006/chart">
  <cdr:relSizeAnchor xmlns:cdr="http://schemas.openxmlformats.org/drawingml/2006/chartDrawing">
    <cdr:from>
      <cdr:x>0.14694</cdr:x>
      <cdr:y>0.05167</cdr:y>
    </cdr:from>
    <cdr:to>
      <cdr:x>0.43469</cdr:x>
      <cdr:y>0.1459</cdr:y>
    </cdr:to>
    <cdr:sp macro="" textlink="">
      <cdr:nvSpPr>
        <cdr:cNvPr id="2"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3"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0.14694</cdr:x>
      <cdr:y>0.05167</cdr:y>
    </cdr:from>
    <cdr:to>
      <cdr:x>0.43469</cdr:x>
      <cdr:y>0.1459</cdr:y>
    </cdr:to>
    <cdr:sp macro="" textlink="">
      <cdr:nvSpPr>
        <cdr:cNvPr id="5" name="TextBox 1"/>
        <cdr:cNvSpPr txBox="1"/>
      </cdr:nvSpPr>
      <cdr:spPr>
        <a:xfrm xmlns:a="http://schemas.openxmlformats.org/drawingml/2006/main">
          <a:off x="857250" y="202406"/>
          <a:ext cx="1678781" cy="369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0.13265</cdr:x>
      <cdr:y>0.07903</cdr:y>
    </cdr:from>
    <cdr:to>
      <cdr:x>0.45102</cdr:x>
      <cdr:y>0.10942</cdr:y>
    </cdr:to>
    <cdr:sp macro="" textlink="">
      <cdr:nvSpPr>
        <cdr:cNvPr id="6" name="TextBox 2"/>
        <cdr:cNvSpPr txBox="1"/>
      </cdr:nvSpPr>
      <cdr:spPr>
        <a:xfrm xmlns:a="http://schemas.openxmlformats.org/drawingml/2006/main">
          <a:off x="773906" y="309563"/>
          <a:ext cx="1857375" cy="119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0.12201</cdr:x>
      <cdr:y>0.05147</cdr:y>
    </cdr:from>
    <cdr:to>
      <cdr:x>0.4378</cdr:x>
      <cdr:y>0.19485</cdr:y>
    </cdr:to>
    <cdr:sp macro="" textlink="">
      <cdr:nvSpPr>
        <cdr:cNvPr id="8" name="TextBox 7"/>
        <cdr:cNvSpPr txBox="1"/>
      </cdr:nvSpPr>
      <cdr:spPr>
        <a:xfrm xmlns:a="http://schemas.openxmlformats.org/drawingml/2006/main">
          <a:off x="539751" y="148167"/>
          <a:ext cx="1397000" cy="412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PM Emissions (tons)</a:t>
          </a:r>
        </a:p>
        <a:p xmlns:a="http://schemas.openxmlformats.org/drawingml/2006/main">
          <a:r>
            <a:rPr lang="en-US" sz="1100" b="1"/>
            <a:t>No</a:t>
          </a:r>
          <a:r>
            <a:rPr lang="en-US" sz="1100" b="1" baseline="0"/>
            <a:t> BRT</a:t>
          </a:r>
          <a:endParaRPr lang="en-US" sz="11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lbiemejia/Downloads/TEEMP-BRT(%20New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eptember%202010\Models-color%20code\September%206\Railway%20Sept%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albiemejia/Downloads/TEEMP-BRT(%20New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Administrator\My%20Documents\2010%20Balbie%20Docs\SES\september%202010\BRT\BRT_sept5_mac.xls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albiemejia/Desktop/TEEMP%20MRT/TEEMP-MRT%20oct%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eptember%202010\Models-color%20code\September%206\Bikeway%20Sept%2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My%20Documents/2010%20Balbie%20Docs/SES/August%202010/Copy%20of%20ITDP_BRT_Model_Draft%20(2-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My%20Documents/2010%20Balbie%20Docs/SES/May%202010/%23%23BRT(SES-V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RT%20Working%20File%205.b.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lor Coding"/>
      <sheetName val="Home"/>
      <sheetName val="Model Choice"/>
      <sheetName val="Choice-shortcut"/>
      <sheetName val="Shortcut"/>
      <sheetName val="Shortcut (2)"/>
      <sheetName val="sketch"/>
      <sheetName val="Basic"/>
      <sheetName val="BRTS-Basic"/>
      <sheetName val="Speed"/>
      <sheetName val="Tech %"/>
      <sheetName val="Fuel Type"/>
      <sheetName val="Occupancy"/>
      <sheetName val="Vehicles EF"/>
      <sheetName val="Fuel Eff @ 50"/>
      <sheetName val="Mode Share"/>
      <sheetName val="Trip Length"/>
      <sheetName val="Input-Economic"/>
      <sheetName val="Components"/>
      <sheetName val="Fleet Fuel"/>
      <sheetName val="BRT EF"/>
      <sheetName val="Other Factors"/>
      <sheetName val="Construct"/>
      <sheetName val="co-benefits1"/>
      <sheetName val="co-benefits2"/>
      <sheetName val="EA-Input"/>
      <sheetName val="EA"/>
      <sheetName val="EA-Chart"/>
      <sheetName val="CO2"/>
      <sheetName val="Output-CO2"/>
      <sheetName val="PM"/>
      <sheetName val="NOx"/>
      <sheetName val="Summary"/>
      <sheetName val="OTHER"/>
      <sheetName val="CO2km CO2pax"/>
      <sheetName val="Dissemination Rate"/>
      <sheetName val="Default Values"/>
      <sheetName val="BRT-Operation"/>
      <sheetName val="BRTS impact of SF"/>
      <sheetName val="Ghost Calc"/>
      <sheetName val="BRTS-SF+MF"/>
      <sheetName val="Output-PM"/>
      <sheetName val="Output-NOX"/>
      <sheetName val="construction"/>
      <sheetName val="SHIFT-MOTORIZED(100%)"/>
      <sheetName val="SHIFT-MOTORIZED(100%)-PM"/>
      <sheetName val="SHIFT-MOTORIZED(100%)-NOx"/>
      <sheetName val="Modeshift FACTOR"/>
      <sheetName val="LANDUSE FACTOR"/>
      <sheetName val="##SES (CO2)"/>
      <sheetName val="##SES (PM)"/>
      <sheetName val="##SES (NOx)"/>
    </sheetNames>
    <sheetDataSet>
      <sheetData sheetId="0"/>
      <sheetData sheetId="1"/>
      <sheetData sheetId="2"/>
      <sheetData sheetId="3"/>
      <sheetData sheetId="4">
        <row r="50">
          <cell r="C50" t="str">
            <v>Ridership Estimator</v>
          </cell>
        </row>
        <row r="52">
          <cell r="D52" t="str">
            <v/>
          </cell>
          <cell r="E52" t="str">
            <v/>
          </cell>
          <cell r="F52" t="str">
            <v/>
          </cell>
        </row>
        <row r="53">
          <cell r="C53" t="str">
            <v>Passenger/vehicle</v>
          </cell>
        </row>
        <row r="54">
          <cell r="C54" t="str">
            <v>Trunk length (km)</v>
          </cell>
        </row>
        <row r="55">
          <cell r="C55" t="str">
            <v>Ridership Growth per decade (%)</v>
          </cell>
        </row>
        <row r="56">
          <cell r="C56" t="str">
            <v>Optimum Speed</v>
          </cell>
        </row>
        <row r="57">
          <cell r="C57" t="str">
            <v>Max Passenger Volume</v>
          </cell>
          <cell r="E57">
            <v>0</v>
          </cell>
          <cell r="F57">
            <v>0</v>
          </cell>
        </row>
        <row r="58">
          <cell r="C58" t="str">
            <v>Renovation Rate  (Peak hour pax/max volume)</v>
          </cell>
          <cell r="D58">
            <v>2.2000000000000002</v>
          </cell>
          <cell r="E58">
            <v>2.2000000000000002</v>
          </cell>
          <cell r="F58">
            <v>2.2000000000000002</v>
          </cell>
        </row>
        <row r="59">
          <cell r="C59" t="str">
            <v>% Bus Km Operated on the BRT Corridor</v>
          </cell>
        </row>
        <row r="60">
          <cell r="C60" t="str">
            <v>Demand daily/hourly multiplier</v>
          </cell>
          <cell r="D60">
            <v>14</v>
          </cell>
          <cell r="E60">
            <v>14</v>
          </cell>
          <cell r="F60">
            <v>14</v>
          </cell>
        </row>
        <row r="61">
          <cell r="C61" t="str">
            <v xml:space="preserve">  Km daily/hourly multiplier</v>
          </cell>
          <cell r="D61">
            <v>18</v>
          </cell>
          <cell r="E61">
            <v>18</v>
          </cell>
          <cell r="F61">
            <v>18</v>
          </cell>
        </row>
        <row r="62">
          <cell r="C62" t="str">
            <v>Average Occupancy</v>
          </cell>
          <cell r="D62" t="e">
            <v>#DIV/0!</v>
          </cell>
          <cell r="E62" t="e">
            <v>#DIV/0!</v>
          </cell>
          <cell r="F62" t="e">
            <v>#DIV/0!</v>
          </cell>
        </row>
        <row r="63">
          <cell r="C63" t="str">
            <v>Ridership ('000/day)</v>
          </cell>
          <cell r="D63">
            <v>0</v>
          </cell>
          <cell r="E63">
            <v>0</v>
          </cell>
          <cell r="F63">
            <v>0</v>
          </cell>
        </row>
        <row r="64">
          <cell r="C64" t="str">
            <v>Discounted Ridership ('000/day)</v>
          </cell>
          <cell r="D64">
            <v>0</v>
          </cell>
          <cell r="E64">
            <v>0</v>
          </cell>
          <cell r="F64">
            <v>0</v>
          </cell>
        </row>
      </sheetData>
      <sheetData sheetId="5"/>
      <sheetData sheetId="6"/>
      <sheetData sheetId="7"/>
      <sheetData sheetId="8">
        <row r="8">
          <cell r="J8" t="str">
            <v xml:space="preserve">I have the ridership figures/day ('000).  I would like to input it directly  </v>
          </cell>
        </row>
        <row r="9">
          <cell r="J9" t="str">
            <v>Ridership figures are not available. I would like to estimate the figures using the ridership estimator</v>
          </cell>
        </row>
      </sheetData>
      <sheetData sheetId="9"/>
      <sheetData sheetId="10"/>
      <sheetData sheetId="11"/>
      <sheetData sheetId="12"/>
      <sheetData sheetId="13">
        <row r="28">
          <cell r="O28">
            <v>2.4159999999999999</v>
          </cell>
        </row>
        <row r="29">
          <cell r="O29">
            <v>2.5819999999999999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row r="129">
          <cell r="B129" t="str">
            <v>Dedicated right of way in curb lane, no barrier</v>
          </cell>
          <cell r="C129">
            <v>1</v>
          </cell>
        </row>
        <row r="130">
          <cell r="B130" t="str">
            <v>Physically segregated right of way, curb lane</v>
          </cell>
          <cell r="C130">
            <v>2</v>
          </cell>
        </row>
        <row r="131">
          <cell r="B131" t="str">
            <v>Dedicated right of way in central verge (median-alighned) no barrier</v>
          </cell>
          <cell r="C131">
            <v>5</v>
          </cell>
        </row>
        <row r="132">
          <cell r="B132" t="str">
            <v>Dedicated right of way in central verge, w/ barrier</v>
          </cell>
          <cell r="C132">
            <v>7</v>
          </cell>
        </row>
        <row r="133">
          <cell r="B133" t="str">
            <v>Not applicable</v>
          </cell>
          <cell r="C133">
            <v>0</v>
          </cell>
        </row>
        <row r="137">
          <cell r="B137" t="str">
            <v>Passing lanes at station, pphpd &lt;6000</v>
          </cell>
          <cell r="C137">
            <v>5</v>
          </cell>
        </row>
        <row r="138">
          <cell r="B138" t="str">
            <v>Passing lanes at station stops, pphpd &gt;6000</v>
          </cell>
          <cell r="C138">
            <v>8</v>
          </cell>
        </row>
        <row r="139">
          <cell r="B139" t="str">
            <v>Not applicable</v>
          </cell>
          <cell r="C139">
            <v>0</v>
          </cell>
        </row>
        <row r="142">
          <cell r="B142" t="str">
            <v>Multiple docking bays w/ space to pass, pphpd &lt;6000</v>
          </cell>
          <cell r="C142">
            <v>3</v>
          </cell>
        </row>
        <row r="143">
          <cell r="B143" t="str">
            <v xml:space="preserve">Multiple docking bays w/ space to pass, pphpd &gt; 6000 </v>
          </cell>
          <cell r="C143">
            <v>6</v>
          </cell>
        </row>
        <row r="144">
          <cell r="B144" t="str">
            <v>Not applicable</v>
          </cell>
          <cell r="C144">
            <v>0</v>
          </cell>
        </row>
        <row r="147">
          <cell r="B147" t="str">
            <v>High frequency service &lt; 5 min. average</v>
          </cell>
          <cell r="C147">
            <v>3</v>
          </cell>
        </row>
        <row r="148">
          <cell r="B148" t="str">
            <v>Moderate frequency service 6-10 min.</v>
          </cell>
          <cell r="C148">
            <v>1</v>
          </cell>
        </row>
        <row r="149">
          <cell r="B149" t="str">
            <v>Low frequency service &gt;10 min.</v>
          </cell>
          <cell r="C149">
            <v>0</v>
          </cell>
        </row>
        <row r="152">
          <cell r="B152" t="str">
            <v>Passenger information at stops, headway &lt;5 min.</v>
          </cell>
          <cell r="C152">
            <v>1</v>
          </cell>
        </row>
        <row r="153">
          <cell r="B153" t="str">
            <v>Passenger information at stops, headway &gt; 5 min., info on vehicles</v>
          </cell>
          <cell r="C153">
            <v>2</v>
          </cell>
        </row>
        <row r="154">
          <cell r="B154" t="str">
            <v>Passenger information on vehicles</v>
          </cell>
          <cell r="C154">
            <v>1</v>
          </cell>
        </row>
      </sheetData>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uide"/>
      <sheetName val="Home"/>
      <sheetName val="Choice"/>
      <sheetName val="Basic"/>
      <sheetName val="Passenger and Freight Data"/>
      <sheetName val="EF"/>
      <sheetName val="Construction"/>
      <sheetName val="Default Values"/>
      <sheetName val="Summary"/>
      <sheetName val="Construct_ghost"/>
      <sheetName val="Rail Hway Ghost"/>
      <sheetName val="defaults"/>
    </sheetNames>
    <sheetDataSet>
      <sheetData sheetId="0"/>
      <sheetData sheetId="1"/>
      <sheetData sheetId="2"/>
      <sheetData sheetId="3"/>
      <sheetData sheetId="4"/>
      <sheetData sheetId="5"/>
      <sheetData sheetId="6"/>
      <sheetData sheetId="7"/>
      <sheetData sheetId="8"/>
      <sheetData sheetId="9"/>
      <sheetData sheetId="10"/>
      <sheetData sheetId="11">
        <row r="2">
          <cell r="A2" t="str">
            <v>Compare the emissions of a highway and a railway</v>
          </cell>
        </row>
        <row r="3">
          <cell r="A3" t="str">
            <v>Estimate the emissions of a new railway</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lor Coding"/>
      <sheetName val="Home"/>
      <sheetName val="Model Choice"/>
      <sheetName val="Choice-shortcut"/>
      <sheetName val="Shortcut"/>
      <sheetName val="Shortcut (2)"/>
      <sheetName val="ridership calculator"/>
      <sheetName val="Basic"/>
      <sheetName val="BRTS-Basic"/>
      <sheetName val="Speed"/>
      <sheetName val="Tech %"/>
      <sheetName val="Fuel Type"/>
      <sheetName val="Occupancy"/>
      <sheetName val="Vehicles EF"/>
      <sheetName val="Fuel Eff @ 50"/>
      <sheetName val="Mode Share"/>
      <sheetName val="Trip Length"/>
      <sheetName val="Input-Economic"/>
      <sheetName val="Components"/>
      <sheetName val="Fleet Fuel"/>
      <sheetName val="BRT EF"/>
      <sheetName val="Other Factors"/>
      <sheetName val="Construct"/>
      <sheetName val="co-benefits1"/>
      <sheetName val="co-benefits2"/>
      <sheetName val="EA-Input"/>
      <sheetName val="EA"/>
      <sheetName val="Chart1"/>
      <sheetName val="CO2"/>
      <sheetName val="Output-CO2"/>
      <sheetName val="PM"/>
      <sheetName val="NOx"/>
      <sheetName val="Summary"/>
      <sheetName val="OTHER"/>
      <sheetName val="CO2km CO2pax"/>
      <sheetName val="Dissemination Rate"/>
      <sheetName val="Default Values"/>
      <sheetName val="BRT-Operation"/>
      <sheetName val="Ghost Calc"/>
      <sheetName val="BRTS impact of SF"/>
      <sheetName val="BRTS-SF+MF"/>
      <sheetName val="Output-PM"/>
      <sheetName val="Output-NOX"/>
      <sheetName val="construction"/>
      <sheetName val="SHIFT-MOTORIZED(100%)"/>
      <sheetName val="SHIFT-MOTORIZED(100%)-PM"/>
      <sheetName val="SHIFT-MOTORIZED(100%)-NOx"/>
      <sheetName val="Modeshift FACTOR"/>
      <sheetName val="LANDUSE FACTOR"/>
      <sheetName val="##SES (CO2)"/>
      <sheetName val="##SES (PM)"/>
      <sheetName val="##SES (NOx)"/>
      <sheetName val="EA-Chart"/>
    </sheetNames>
    <sheetDataSet>
      <sheetData sheetId="0"/>
      <sheetData sheetId="1"/>
      <sheetData sheetId="2"/>
      <sheetData sheetId="3"/>
      <sheetData sheetId="4">
        <row r="50">
          <cell r="C50" t="str">
            <v>Ridership Estimator</v>
          </cell>
        </row>
        <row r="52">
          <cell r="D52" t="str">
            <v/>
          </cell>
          <cell r="E52" t="str">
            <v/>
          </cell>
          <cell r="F52" t="str">
            <v/>
          </cell>
        </row>
        <row r="53">
          <cell r="C53" t="str">
            <v>Passenger/vehicle</v>
          </cell>
        </row>
        <row r="54">
          <cell r="C54" t="str">
            <v>Trunk length (km)</v>
          </cell>
        </row>
        <row r="55">
          <cell r="C55" t="str">
            <v>Ridership Growth per decade (%)</v>
          </cell>
        </row>
        <row r="56">
          <cell r="C56" t="str">
            <v>Optimum Speed</v>
          </cell>
        </row>
        <row r="57">
          <cell r="C57" t="str">
            <v>Max Passenger Volume</v>
          </cell>
          <cell r="E57">
            <v>0</v>
          </cell>
          <cell r="F57">
            <v>0</v>
          </cell>
        </row>
        <row r="58">
          <cell r="C58" t="str">
            <v>Renovation Rate  (Peak hour pax/max volume)</v>
          </cell>
          <cell r="D58">
            <v>2.2000000000000002</v>
          </cell>
          <cell r="E58">
            <v>2.2000000000000002</v>
          </cell>
          <cell r="F58">
            <v>2.2000000000000002</v>
          </cell>
        </row>
        <row r="59">
          <cell r="C59" t="str">
            <v>% Bus Km Operated on the BRT Corridor</v>
          </cell>
        </row>
        <row r="60">
          <cell r="C60" t="str">
            <v>Demand daily/hourly multiplier</v>
          </cell>
          <cell r="D60">
            <v>14</v>
          </cell>
          <cell r="E60">
            <v>14</v>
          </cell>
          <cell r="F60">
            <v>14</v>
          </cell>
        </row>
        <row r="61">
          <cell r="C61" t="str">
            <v xml:space="preserve">  Km daily/hourly multiplier</v>
          </cell>
          <cell r="D61">
            <v>18</v>
          </cell>
          <cell r="E61">
            <v>18</v>
          </cell>
          <cell r="F61">
            <v>18</v>
          </cell>
        </row>
        <row r="62">
          <cell r="C62" t="str">
            <v>Average Occupancy</v>
          </cell>
          <cell r="D62" t="e">
            <v>#DIV/0!</v>
          </cell>
          <cell r="E62" t="e">
            <v>#DIV/0!</v>
          </cell>
          <cell r="F62" t="e">
            <v>#DIV/0!</v>
          </cell>
        </row>
        <row r="63">
          <cell r="C63" t="str">
            <v>Ridership ('000/day)</v>
          </cell>
          <cell r="D63">
            <v>0</v>
          </cell>
          <cell r="E63">
            <v>0</v>
          </cell>
          <cell r="F63">
            <v>0</v>
          </cell>
        </row>
        <row r="64">
          <cell r="C64" t="str">
            <v>Discounted Ridership ('000/day)</v>
          </cell>
          <cell r="D64">
            <v>0</v>
          </cell>
          <cell r="E64">
            <v>0</v>
          </cell>
          <cell r="F64">
            <v>0</v>
          </cell>
        </row>
      </sheetData>
      <sheetData sheetId="5"/>
      <sheetData sheetId="6"/>
      <sheetData sheetId="7"/>
      <sheetData sheetId="8">
        <row r="8">
          <cell r="J8" t="str">
            <v xml:space="preserve">I have the ridership figures/day ('000).  I would like to input it directly  </v>
          </cell>
        </row>
      </sheetData>
      <sheetData sheetId="9"/>
      <sheetData sheetId="10"/>
      <sheetData sheetId="11"/>
      <sheetData sheetId="12"/>
      <sheetData sheetId="13">
        <row r="28">
          <cell r="O28">
            <v>2.4159999999999999</v>
          </cell>
        </row>
        <row r="29">
          <cell r="O29">
            <v>2.5819999999999999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row r="129">
          <cell r="B129" t="str">
            <v>Dedicated right of way in curb lane, no barrier</v>
          </cell>
          <cell r="C129">
            <v>1</v>
          </cell>
        </row>
        <row r="130">
          <cell r="B130" t="str">
            <v>Physically segregated right of way, curb lane</v>
          </cell>
          <cell r="C130">
            <v>2</v>
          </cell>
        </row>
        <row r="131">
          <cell r="B131" t="str">
            <v>Dedicated right of way in central verge (median-alighned) no barrier</v>
          </cell>
          <cell r="C131">
            <v>5</v>
          </cell>
        </row>
        <row r="132">
          <cell r="B132" t="str">
            <v>Dedicated right of way in central verge, w/ barrier</v>
          </cell>
          <cell r="C132">
            <v>7</v>
          </cell>
        </row>
        <row r="133">
          <cell r="B133" t="str">
            <v>Not applicable</v>
          </cell>
          <cell r="C133">
            <v>0</v>
          </cell>
        </row>
        <row r="137">
          <cell r="B137" t="str">
            <v>Passing lanes at station, pphpd &lt;6000</v>
          </cell>
          <cell r="C137">
            <v>5</v>
          </cell>
        </row>
        <row r="138">
          <cell r="B138" t="str">
            <v>Passing lanes at station stops, pphpd &gt;6000</v>
          </cell>
          <cell r="C138">
            <v>8</v>
          </cell>
        </row>
        <row r="139">
          <cell r="B139" t="str">
            <v>Not applicable</v>
          </cell>
          <cell r="C139">
            <v>0</v>
          </cell>
        </row>
        <row r="142">
          <cell r="B142" t="str">
            <v>Multiple docking bays w/ space to pass, pphpd &lt;6000</v>
          </cell>
          <cell r="C142">
            <v>3</v>
          </cell>
        </row>
        <row r="143">
          <cell r="B143" t="str">
            <v xml:space="preserve">Multiple docking bays w/ space to pass, pphpd &gt; 6000 </v>
          </cell>
          <cell r="C143">
            <v>6</v>
          </cell>
        </row>
        <row r="144">
          <cell r="B144" t="str">
            <v>Not applicable</v>
          </cell>
          <cell r="C144">
            <v>0</v>
          </cell>
        </row>
        <row r="147">
          <cell r="B147" t="str">
            <v>High frequency service &lt; 5 min. average</v>
          </cell>
          <cell r="C147">
            <v>3</v>
          </cell>
        </row>
        <row r="148">
          <cell r="B148" t="str">
            <v>Moderate frequency service 6-10 min.</v>
          </cell>
          <cell r="C148">
            <v>1</v>
          </cell>
        </row>
        <row r="149">
          <cell r="B149" t="str">
            <v>Low frequency service &gt;10 min.</v>
          </cell>
          <cell r="C149">
            <v>0</v>
          </cell>
        </row>
        <row r="152">
          <cell r="B152" t="str">
            <v>Passenger information at stops, headway &lt;5 min.</v>
          </cell>
          <cell r="C152">
            <v>1</v>
          </cell>
        </row>
        <row r="153">
          <cell r="B153" t="str">
            <v>Passenger information at stops, headway &gt; 5 min., info on vehicles</v>
          </cell>
          <cell r="C153">
            <v>2</v>
          </cell>
        </row>
        <row r="154">
          <cell r="B154" t="str">
            <v>Passenger information on vehicles</v>
          </cell>
          <cell r="C154">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ic Guide"/>
      <sheetName val="Home"/>
      <sheetName val="Model Choice"/>
      <sheetName val="Choice-shortcut"/>
      <sheetName val="Basic"/>
      <sheetName val="Shortcut"/>
      <sheetName val="Shortcut (2)"/>
      <sheetName val="BRTS-Basic"/>
      <sheetName val="Speed"/>
      <sheetName val="Tech %"/>
      <sheetName val="Fuel Type"/>
      <sheetName val="Occupancy"/>
      <sheetName val="Vehicles EF"/>
      <sheetName val="Fuel Eff @ 50"/>
      <sheetName val="Mode Share"/>
      <sheetName val="Trip Length"/>
      <sheetName val="Components"/>
      <sheetName val="Fleet Fuel"/>
      <sheetName val="BRT EF"/>
      <sheetName val="Other Factors"/>
      <sheetName val="PKT Mode Share"/>
      <sheetName val="Construct"/>
      <sheetName val="CO2"/>
      <sheetName val="PM"/>
      <sheetName val="NOx"/>
      <sheetName val="Summary"/>
      <sheetName val="OTHER"/>
      <sheetName val="CO2km CO2pax"/>
      <sheetName val="Dissemination Rate"/>
      <sheetName val="Default Values"/>
      <sheetName val="BRTS-SF+MF"/>
      <sheetName val="Ghost Calc"/>
      <sheetName val="BRTS impact of SF"/>
      <sheetName val="BRT-Operation"/>
      <sheetName val="Output-CO2"/>
      <sheetName val="Output-PM"/>
      <sheetName val="Output-NOX"/>
      <sheetName val="construction"/>
      <sheetName val="SHIFT-MOTORIZED(100%)"/>
      <sheetName val="SHIFT-MOTORIZED(100%)-PM"/>
      <sheetName val="SHIFT-MOTORIZED(100%)-NOx"/>
      <sheetName val="Modeshift FACTOR"/>
      <sheetName val="LANDUSE FACTOR"/>
      <sheetName val="80Percent-Scenario"/>
      <sheetName val="50Percent-Scenario "/>
      <sheetName val="20Percent-Scenario "/>
      <sheetName val="IPT-PT-Scenario  "/>
      <sheetName val="User-Defined"/>
      <sheetName val="##SES (CO2)"/>
      <sheetName val="##SES (PM)"/>
      <sheetName val="##SES (NOx)"/>
    </sheetNames>
    <sheetDataSet>
      <sheetData sheetId="0"/>
      <sheetData sheetId="1"/>
      <sheetData sheetId="2"/>
      <sheetData sheetId="3"/>
      <sheetData sheetId="4"/>
      <sheetData sheetId="5"/>
      <sheetData sheetId="6"/>
      <sheetData sheetId="7">
        <row r="8">
          <cell r="J8" t="str">
            <v xml:space="preserve">I have the ridership figures/day ('000).  I would like to input it directly  </v>
          </cell>
        </row>
      </sheetData>
      <sheetData sheetId="8"/>
      <sheetData sheetId="9"/>
      <sheetData sheetId="10"/>
      <sheetData sheetId="11"/>
      <sheetData sheetId="12">
        <row r="28">
          <cell r="F28">
            <v>2.7542399999999998</v>
          </cell>
        </row>
        <row r="29">
          <cell r="F29">
            <v>2.9434800000000001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30">
          <cell r="B130" t="str">
            <v>Dedicated right of way in curb lane, no barrier</v>
          </cell>
          <cell r="C130">
            <v>1</v>
          </cell>
        </row>
        <row r="131">
          <cell r="B131" t="str">
            <v>Physically segregated right of way, curb lane</v>
          </cell>
          <cell r="C131">
            <v>2</v>
          </cell>
        </row>
        <row r="132">
          <cell r="B132" t="str">
            <v>Dedicated right of way in central verge (median-alighned) no barrier</v>
          </cell>
          <cell r="C132">
            <v>5</v>
          </cell>
        </row>
        <row r="133">
          <cell r="B133" t="str">
            <v>Dedicated right of way in central verge, w/ barrier</v>
          </cell>
          <cell r="C133">
            <v>7</v>
          </cell>
        </row>
        <row r="134">
          <cell r="B134" t="str">
            <v>Not applicable</v>
          </cell>
          <cell r="C134">
            <v>0</v>
          </cell>
        </row>
        <row r="138">
          <cell r="B138" t="str">
            <v>Passing lanes at station, pphpd &lt;6000</v>
          </cell>
          <cell r="C138">
            <v>5</v>
          </cell>
        </row>
        <row r="139">
          <cell r="B139" t="str">
            <v>Passing lanes at station stops, pphpd &gt;6000</v>
          </cell>
          <cell r="C139">
            <v>8</v>
          </cell>
        </row>
        <row r="140">
          <cell r="B140" t="str">
            <v>Not applicable</v>
          </cell>
          <cell r="C140">
            <v>0</v>
          </cell>
        </row>
        <row r="143">
          <cell r="B143" t="str">
            <v>Multiple docking bays w/ space to pass, pphpd &lt;6000</v>
          </cell>
          <cell r="C143">
            <v>3</v>
          </cell>
        </row>
        <row r="144">
          <cell r="B144" t="str">
            <v xml:space="preserve">Multiple docking bays w/ space to pass, pphpd &gt; 6000 </v>
          </cell>
          <cell r="C144">
            <v>6</v>
          </cell>
        </row>
        <row r="145">
          <cell r="B145" t="str">
            <v>Not applicable</v>
          </cell>
          <cell r="C145">
            <v>0</v>
          </cell>
        </row>
        <row r="148">
          <cell r="B148" t="str">
            <v>High frequency service &lt; 5 min. average</v>
          </cell>
          <cell r="C148">
            <v>3</v>
          </cell>
        </row>
        <row r="149">
          <cell r="B149" t="str">
            <v>Moderate frequency service 6-10 min.</v>
          </cell>
          <cell r="C149">
            <v>1</v>
          </cell>
        </row>
        <row r="150">
          <cell r="B150" t="str">
            <v>Low frequency service &gt;10 min.</v>
          </cell>
          <cell r="C150">
            <v>0</v>
          </cell>
        </row>
        <row r="153">
          <cell r="B153" t="str">
            <v>Passenger information at stops, headway &lt;5 min.</v>
          </cell>
          <cell r="C153">
            <v>1</v>
          </cell>
        </row>
        <row r="154">
          <cell r="B154" t="str">
            <v>Passenger information at stops, headway &gt; 5 min., info on vehicles</v>
          </cell>
          <cell r="C154">
            <v>2</v>
          </cell>
        </row>
        <row r="155">
          <cell r="B155" t="str">
            <v>Passenger information on vehicles</v>
          </cell>
          <cell r="C155">
            <v>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tro"/>
      <sheetName val="Home"/>
      <sheetName val="Full"/>
      <sheetName val="IF Factors"/>
      <sheetName val="Operation"/>
      <sheetName val="Elec Use"/>
      <sheetName val="Grid Ef"/>
      <sheetName val="Grid Calc"/>
      <sheetName val="Calculations"/>
      <sheetName val="ridership calculator"/>
      <sheetName val="Calculations2"/>
      <sheetName val="Summary"/>
      <sheetName val="Summary2"/>
      <sheetName val="Color Coding"/>
      <sheetName val="Dissemination Rate"/>
      <sheetName val="Default Values"/>
      <sheetName val="Impact of Spe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uide"/>
      <sheetName val="Home"/>
      <sheetName val="Intro"/>
      <sheetName val="Sketch Analysis"/>
      <sheetName val="Full Model"/>
      <sheetName val="Input 1"/>
      <sheetName val="Input 2"/>
      <sheetName val="Input 3"/>
      <sheetName val="CO2"/>
      <sheetName val="PM"/>
      <sheetName val="NOx"/>
      <sheetName val="Charts"/>
      <sheetName val="Emission Savings Summary"/>
      <sheetName val="Default Values"/>
      <sheetName val="Default EFs"/>
      <sheetName val="ghost"/>
      <sheetName val="pm ef"/>
      <sheetName val="defaults"/>
      <sheetName val="nox 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3">
          <cell r="A23">
            <v>5</v>
          </cell>
          <cell r="B23">
            <v>3.7128759989256537</v>
          </cell>
          <cell r="C23">
            <v>1.8380574252107193E-2</v>
          </cell>
          <cell r="D23">
            <v>3.7128759989256537</v>
          </cell>
          <cell r="E23">
            <v>1.8380574252107193E-2</v>
          </cell>
          <cell r="F23">
            <v>0.18380574252107196</v>
          </cell>
          <cell r="G23">
            <v>7.3522297008428786E-3</v>
          </cell>
          <cell r="H23">
            <v>3.6761148504214393E-3</v>
          </cell>
          <cell r="I23">
            <v>3.6761148504214393E-3</v>
          </cell>
          <cell r="J23">
            <v>1.1028344551264317</v>
          </cell>
          <cell r="K23">
            <v>0.29041307318329368</v>
          </cell>
          <cell r="L23">
            <v>2.7570861378160789E-2</v>
          </cell>
          <cell r="M23">
            <v>2.7570861378160789E-2</v>
          </cell>
          <cell r="N23">
            <v>0.20027721108605889</v>
          </cell>
          <cell r="O23">
            <v>1.0013860554302945E-2</v>
          </cell>
          <cell r="P23">
            <v>1.0013860554302945E-2</v>
          </cell>
          <cell r="Q23">
            <v>1.0013860554302945E-2</v>
          </cell>
          <cell r="R23">
            <v>1.6050099169505843</v>
          </cell>
          <cell r="S23">
            <v>1.6050099169505843</v>
          </cell>
          <cell r="T23">
            <v>0.27820171893810131</v>
          </cell>
          <cell r="U23">
            <v>0.17120105780806233</v>
          </cell>
          <cell r="V23">
            <v>0.20027721108605889</v>
          </cell>
          <cell r="W23">
            <v>1.0013860554302945E-2</v>
          </cell>
          <cell r="X23">
            <v>1.0013860554302945E-2</v>
          </cell>
          <cell r="Y23">
            <v>1.0013860554302945E-2</v>
          </cell>
          <cell r="Z23">
            <v>1.6050099169505843</v>
          </cell>
          <cell r="AA23">
            <v>1.0931797771780716</v>
          </cell>
          <cell r="AB23">
            <v>0.84708856727947501</v>
          </cell>
          <cell r="AC23">
            <v>0.17833443521673159</v>
          </cell>
          <cell r="AD23">
            <v>2.508</v>
          </cell>
          <cell r="AE23">
            <v>1.0671539999999999</v>
          </cell>
          <cell r="AF23">
            <v>1.0608839999999999</v>
          </cell>
          <cell r="AG23">
            <v>0.12540000000000001</v>
          </cell>
          <cell r="AH23">
            <v>2.5916418037391082</v>
          </cell>
          <cell r="AI23">
            <v>1.224339975175194</v>
          </cell>
          <cell r="AJ23">
            <v>0.68914944710460024</v>
          </cell>
          <cell r="AK23">
            <v>0.18328442742143625</v>
          </cell>
        </row>
        <row r="24">
          <cell r="A24">
            <v>10</v>
          </cell>
          <cell r="B24">
            <v>3.1888328530809096</v>
          </cell>
          <cell r="C24">
            <v>1.5786301252875789E-2</v>
          </cell>
          <cell r="D24">
            <v>3.1888328530809096</v>
          </cell>
          <cell r="E24">
            <v>1.5786301252875789E-2</v>
          </cell>
          <cell r="F24">
            <v>0.1578630125287579</v>
          </cell>
          <cell r="G24">
            <v>6.3145205011503162E-3</v>
          </cell>
          <cell r="H24">
            <v>3.1572602505751581E-3</v>
          </cell>
          <cell r="I24">
            <v>3.1572602505751581E-3</v>
          </cell>
          <cell r="J24">
            <v>0.94717807517254737</v>
          </cell>
          <cell r="K24">
            <v>0.24942355979543748</v>
          </cell>
          <cell r="L24">
            <v>2.3679451879313682E-2</v>
          </cell>
          <cell r="M24">
            <v>2.3679451879313682E-2</v>
          </cell>
          <cell r="N24">
            <v>0.17076223879646127</v>
          </cell>
          <cell r="O24">
            <v>8.5381119398230641E-3</v>
          </cell>
          <cell r="P24">
            <v>8.5381119398230641E-3</v>
          </cell>
          <cell r="Q24">
            <v>8.5381119398230641E-3</v>
          </cell>
          <cell r="R24">
            <v>1.3403683707298952</v>
          </cell>
          <cell r="S24">
            <v>1.3403683707298952</v>
          </cell>
          <cell r="T24">
            <v>0.23233051759318182</v>
          </cell>
          <cell r="U24">
            <v>0.14297262621118881</v>
          </cell>
          <cell r="V24">
            <v>0.17076223879646127</v>
          </cell>
          <cell r="W24">
            <v>8.5381119398230641E-3</v>
          </cell>
          <cell r="X24">
            <v>8.5381119398230641E-3</v>
          </cell>
          <cell r="Y24">
            <v>8.5381119398230641E-3</v>
          </cell>
          <cell r="Z24">
            <v>1.3403683707298952</v>
          </cell>
          <cell r="AA24">
            <v>0.93207722009735128</v>
          </cell>
          <cell r="AB24">
            <v>0.70741664010744465</v>
          </cell>
          <cell r="AC24">
            <v>0.14892981896998836</v>
          </cell>
          <cell r="AD24">
            <v>2.5085904470630567</v>
          </cell>
          <cell r="AE24">
            <v>1.0674052352253305</v>
          </cell>
          <cell r="AF24">
            <v>1.0611337591076728</v>
          </cell>
          <cell r="AG24">
            <v>0.12542952235315283</v>
          </cell>
          <cell r="AH24">
            <v>2.3866752148149599</v>
          </cell>
          <cell r="AI24">
            <v>1.1275099317513388</v>
          </cell>
          <cell r="AJ24">
            <v>0.6346463088899752</v>
          </cell>
          <cell r="AK24">
            <v>0.16878891193882317</v>
          </cell>
        </row>
        <row r="25">
          <cell r="A25">
            <v>15</v>
          </cell>
          <cell r="B25">
            <v>2.8812048325748632</v>
          </cell>
          <cell r="C25">
            <v>1.42633902602716E-2</v>
          </cell>
          <cell r="D25">
            <v>2.8812048325748632</v>
          </cell>
          <cell r="E25">
            <v>1.42633902602716E-2</v>
          </cell>
          <cell r="F25">
            <v>0.14263390260271602</v>
          </cell>
          <cell r="G25">
            <v>5.7053561041086401E-3</v>
          </cell>
          <cell r="H25">
            <v>2.85267805205432E-3</v>
          </cell>
          <cell r="I25">
            <v>2.85267805205432E-3</v>
          </cell>
          <cell r="J25">
            <v>0.85580341561629591</v>
          </cell>
          <cell r="K25">
            <v>0.2253615661122913</v>
          </cell>
          <cell r="L25">
            <v>2.1395085390407399E-2</v>
          </cell>
          <cell r="M25">
            <v>2.1395085390407399E-2</v>
          </cell>
          <cell r="N25">
            <v>0.15563232291133139</v>
          </cell>
          <cell r="O25">
            <v>7.7816161455665691E-3</v>
          </cell>
          <cell r="P25">
            <v>7.7816161455665691E-3</v>
          </cell>
          <cell r="Q25">
            <v>7.7816161455665691E-3</v>
          </cell>
          <cell r="R25">
            <v>1.1672424218349855</v>
          </cell>
          <cell r="S25">
            <v>1.1672424218349855</v>
          </cell>
          <cell r="T25">
            <v>0.2023220197847308</v>
          </cell>
          <cell r="U25">
            <v>0.12450585832906511</v>
          </cell>
          <cell r="V25">
            <v>0.15563232291133139</v>
          </cell>
          <cell r="W25">
            <v>7.7816161455665691E-3</v>
          </cell>
          <cell r="X25">
            <v>7.7816161455665691E-3</v>
          </cell>
          <cell r="Y25">
            <v>7.7816161455665691E-3</v>
          </cell>
          <cell r="Z25">
            <v>1.1672424218349855</v>
          </cell>
          <cell r="AA25">
            <v>0.84949309589101718</v>
          </cell>
          <cell r="AB25">
            <v>0.61604461152402001</v>
          </cell>
          <cell r="AC25">
            <v>0.1296936024261095</v>
          </cell>
          <cell r="AD25">
            <v>2.4162009839040932</v>
          </cell>
          <cell r="AE25">
            <v>1.0280935186511917</v>
          </cell>
          <cell r="AF25">
            <v>1.0220530161914314</v>
          </cell>
          <cell r="AG25">
            <v>0.12081004919520467</v>
          </cell>
          <cell r="AH25">
            <v>2.2668902956716961</v>
          </cell>
          <cell r="AI25">
            <v>1.0709212995110984</v>
          </cell>
          <cell r="AJ25">
            <v>0.60279402487451039</v>
          </cell>
          <cell r="AK25">
            <v>0.16031755980705065</v>
          </cell>
        </row>
        <row r="26">
          <cell r="A26">
            <v>20</v>
          </cell>
          <cell r="B26">
            <v>2.5498000713483586</v>
          </cell>
          <cell r="C26">
            <v>1.262277263043742E-2</v>
          </cell>
          <cell r="D26">
            <v>2.5498000713483586</v>
          </cell>
          <cell r="E26">
            <v>1.262277263043742E-2</v>
          </cell>
          <cell r="F26">
            <v>0.1262277263043742</v>
          </cell>
          <cell r="G26">
            <v>5.0491090521749679E-3</v>
          </cell>
          <cell r="H26">
            <v>2.5245545260874839E-3</v>
          </cell>
          <cell r="I26">
            <v>2.5245545260874839E-3</v>
          </cell>
          <cell r="J26">
            <v>0.75736635782624517</v>
          </cell>
          <cell r="K26">
            <v>0.19943980756091123</v>
          </cell>
          <cell r="L26">
            <v>1.8934158945656129E-2</v>
          </cell>
          <cell r="M26">
            <v>1.8934158945656129E-2</v>
          </cell>
          <cell r="N26">
            <v>0.14176036667966188</v>
          </cell>
          <cell r="O26">
            <v>7.0880183339830944E-3</v>
          </cell>
          <cell r="P26">
            <v>7.0880183339830944E-3</v>
          </cell>
          <cell r="Q26">
            <v>7.0880183339830944E-3</v>
          </cell>
          <cell r="R26">
            <v>1.0632027500974641</v>
          </cell>
          <cell r="S26">
            <v>1.0632027500974641</v>
          </cell>
          <cell r="T26">
            <v>0.18428847668356044</v>
          </cell>
          <cell r="U26">
            <v>0.11340829334372951</v>
          </cell>
          <cell r="V26">
            <v>0.14176036667966188</v>
          </cell>
          <cell r="W26">
            <v>7.0880183339830944E-3</v>
          </cell>
          <cell r="X26">
            <v>7.0880183339830944E-3</v>
          </cell>
          <cell r="Y26">
            <v>7.0880183339830944E-3</v>
          </cell>
          <cell r="Z26">
            <v>1.0632027500974641</v>
          </cell>
          <cell r="AA26">
            <v>0.77377533479315441</v>
          </cell>
          <cell r="AB26">
            <v>0.56113478477366163</v>
          </cell>
          <cell r="AC26">
            <v>0.11813363889971824</v>
          </cell>
          <cell r="AD26">
            <v>2.3116089613034623</v>
          </cell>
          <cell r="AE26">
            <v>0.98358961303462322</v>
          </cell>
          <cell r="AF26">
            <v>0.97781059063136455</v>
          </cell>
          <cell r="AG26">
            <v>0.11558044806517312</v>
          </cell>
          <cell r="AH26">
            <v>2.18736875714499</v>
          </cell>
          <cell r="AI26">
            <v>1.03335384000909</v>
          </cell>
          <cell r="AJ26">
            <v>0.58164826922667345</v>
          </cell>
          <cell r="AK26">
            <v>0.15469368862411528</v>
          </cell>
        </row>
        <row r="27">
          <cell r="A27">
            <v>25</v>
          </cell>
          <cell r="B27">
            <v>2.3765469561516581</v>
          </cell>
          <cell r="C27">
            <v>1.1765083941344843E-2</v>
          </cell>
          <cell r="D27">
            <v>2.3765469561516581</v>
          </cell>
          <cell r="E27">
            <v>1.1765083941344843E-2</v>
          </cell>
          <cell r="F27">
            <v>0.11765083941344844</v>
          </cell>
          <cell r="G27">
            <v>4.7060335765379373E-3</v>
          </cell>
          <cell r="H27">
            <v>2.3530167882689686E-3</v>
          </cell>
          <cell r="I27">
            <v>2.3530167882689686E-3</v>
          </cell>
          <cell r="J27">
            <v>0.70590503648069047</v>
          </cell>
          <cell r="K27">
            <v>0.18588832627324853</v>
          </cell>
          <cell r="L27">
            <v>1.7647625912017264E-2</v>
          </cell>
          <cell r="M27">
            <v>1.7647625912017264E-2</v>
          </cell>
          <cell r="N27">
            <v>0.1319024112229627</v>
          </cell>
          <cell r="O27">
            <v>6.5951205611481352E-3</v>
          </cell>
          <cell r="P27">
            <v>6.5951205611481352E-3</v>
          </cell>
          <cell r="Q27">
            <v>6.5951205611481352E-3</v>
          </cell>
          <cell r="R27">
            <v>0.98926808417222023</v>
          </cell>
          <cell r="S27">
            <v>0.98926808417222023</v>
          </cell>
          <cell r="T27">
            <v>0.1714731345898515</v>
          </cell>
          <cell r="U27">
            <v>0.10552192897837016</v>
          </cell>
          <cell r="V27">
            <v>0.1319024112229627</v>
          </cell>
          <cell r="W27">
            <v>6.5951205611481352E-3</v>
          </cell>
          <cell r="X27">
            <v>6.5951205611481352E-3</v>
          </cell>
          <cell r="Y27">
            <v>6.5951205611481352E-3</v>
          </cell>
          <cell r="Z27">
            <v>0.98926808417222023</v>
          </cell>
          <cell r="AA27">
            <v>0.71996732792533813</v>
          </cell>
          <cell r="AB27">
            <v>0.52211371109089399</v>
          </cell>
          <cell r="AC27">
            <v>0.10991867601913559</v>
          </cell>
          <cell r="AD27">
            <v>2.2482831484416272</v>
          </cell>
          <cell r="AE27">
            <v>0.95664447966191235</v>
          </cell>
          <cell r="AF27">
            <v>0.95102377179080821</v>
          </cell>
          <cell r="AG27">
            <v>0.11241415742208136</v>
          </cell>
          <cell r="AH27">
            <v>2.0456464583654412</v>
          </cell>
          <cell r="AI27">
            <v>0.96640158004817178</v>
          </cell>
          <cell r="AJ27">
            <v>0.54396256601513859</v>
          </cell>
          <cell r="AK27">
            <v>0.14467089521679216</v>
          </cell>
        </row>
        <row r="28">
          <cell r="A28">
            <v>30</v>
          </cell>
          <cell r="B28">
            <v>2.2453953388612615</v>
          </cell>
          <cell r="C28">
            <v>1.1115818509214165E-2</v>
          </cell>
          <cell r="D28">
            <v>2.2453953388612615</v>
          </cell>
          <cell r="E28">
            <v>1.1115818509214165E-2</v>
          </cell>
          <cell r="F28">
            <v>0.11115818509214166</v>
          </cell>
          <cell r="G28">
            <v>4.4463274036856664E-3</v>
          </cell>
          <cell r="H28">
            <v>2.2231637018428332E-3</v>
          </cell>
          <cell r="I28">
            <v>2.2231637018428332E-3</v>
          </cell>
          <cell r="J28">
            <v>0.66694911055284989</v>
          </cell>
          <cell r="K28">
            <v>0.17562993244558381</v>
          </cell>
          <cell r="L28">
            <v>1.6673727763821249E-2</v>
          </cell>
          <cell r="M28">
            <v>1.6673727763821249E-2</v>
          </cell>
          <cell r="N28">
            <v>0.12524072033537309</v>
          </cell>
          <cell r="O28">
            <v>6.2620360167686545E-3</v>
          </cell>
          <cell r="P28">
            <v>6.2620360167686545E-3</v>
          </cell>
          <cell r="Q28">
            <v>6.2620360167686545E-3</v>
          </cell>
          <cell r="R28">
            <v>0.93930540251529815</v>
          </cell>
          <cell r="S28">
            <v>0.93930540251529815</v>
          </cell>
          <cell r="T28">
            <v>0.16281293643598502</v>
          </cell>
          <cell r="U28">
            <v>0.10019257626829847</v>
          </cell>
          <cell r="V28">
            <v>0.12524072033537309</v>
          </cell>
          <cell r="W28">
            <v>6.2620360167686545E-3</v>
          </cell>
          <cell r="X28">
            <v>6.2620360167686545E-3</v>
          </cell>
          <cell r="Y28">
            <v>6.2620360167686545E-3</v>
          </cell>
          <cell r="Z28">
            <v>0.93930540251529815</v>
          </cell>
          <cell r="AA28">
            <v>0.68360559849724478</v>
          </cell>
          <cell r="AB28">
            <v>0.49574451799418512</v>
          </cell>
          <cell r="AC28">
            <v>0.10436726694614425</v>
          </cell>
          <cell r="AD28">
            <v>2.1800219538968166</v>
          </cell>
          <cell r="AE28">
            <v>0.92759934138309552</v>
          </cell>
          <cell r="AF28">
            <v>0.92214928649835348</v>
          </cell>
          <cell r="AG28">
            <v>0.10900109769484084</v>
          </cell>
          <cell r="AH28">
            <v>1.905206237502171</v>
          </cell>
          <cell r="AI28">
            <v>0.90005499763186025</v>
          </cell>
          <cell r="AJ28">
            <v>0.50661778309817285</v>
          </cell>
          <cell r="AK28">
            <v>0.13473877210057789</v>
          </cell>
        </row>
        <row r="29">
          <cell r="A29">
            <v>35</v>
          </cell>
          <cell r="B29">
            <v>2.1488308997451018</v>
          </cell>
          <cell r="C29">
            <v>1.0637776731411397E-2</v>
          </cell>
          <cell r="D29">
            <v>2.1488308997451018</v>
          </cell>
          <cell r="E29">
            <v>1.0637776731411397E-2</v>
          </cell>
          <cell r="F29">
            <v>0.10637776731411397</v>
          </cell>
          <cell r="G29">
            <v>4.2551106925645581E-3</v>
          </cell>
          <cell r="H29">
            <v>2.1275553462822791E-3</v>
          </cell>
          <cell r="I29">
            <v>2.1275553462822791E-3</v>
          </cell>
          <cell r="J29">
            <v>0.6382666038846837</v>
          </cell>
          <cell r="K29">
            <v>0.16807687235630006</v>
          </cell>
          <cell r="L29">
            <v>1.5956665097117094E-2</v>
          </cell>
          <cell r="M29">
            <v>1.5956665097117094E-2</v>
          </cell>
          <cell r="N29">
            <v>0.12116250889615086</v>
          </cell>
          <cell r="O29">
            <v>6.0581254448075434E-3</v>
          </cell>
          <cell r="P29">
            <v>6.0581254448075434E-3</v>
          </cell>
          <cell r="Q29">
            <v>6.0581254448075434E-3</v>
          </cell>
          <cell r="R29">
            <v>0.90871881672113153</v>
          </cell>
          <cell r="S29">
            <v>0.90871881672113153</v>
          </cell>
          <cell r="T29">
            <v>0.15751126156499612</v>
          </cell>
          <cell r="U29">
            <v>9.6930007116920694E-2</v>
          </cell>
          <cell r="V29">
            <v>0.12116250889615086</v>
          </cell>
          <cell r="W29">
            <v>6.0581254448075434E-3</v>
          </cell>
          <cell r="X29">
            <v>6.0581254448075434E-3</v>
          </cell>
          <cell r="Y29">
            <v>6.0581254448075434E-3</v>
          </cell>
          <cell r="Z29">
            <v>0.90871881672113153</v>
          </cell>
          <cell r="AA29">
            <v>0.66134536105815689</v>
          </cell>
          <cell r="AB29">
            <v>0.47960159771393052</v>
          </cell>
          <cell r="AC29">
            <v>0.10096875741345906</v>
          </cell>
          <cell r="AD29">
            <v>2.1318309859154931</v>
          </cell>
          <cell r="AE29">
            <v>0.90709408450704221</v>
          </cell>
          <cell r="AF29">
            <v>0.90176450704225353</v>
          </cell>
          <cell r="AG29">
            <v>0.10659154929577465</v>
          </cell>
          <cell r="AH29">
            <v>1.7677006202219079</v>
          </cell>
          <cell r="AI29">
            <v>0.83509477673849686</v>
          </cell>
          <cell r="AJ29">
            <v>0.47005334738574073</v>
          </cell>
          <cell r="AK29">
            <v>0.12501418813450552</v>
          </cell>
        </row>
        <row r="30">
          <cell r="A30">
            <v>40</v>
          </cell>
          <cell r="B30">
            <v>2.0814622015487472</v>
          </cell>
          <cell r="C30">
            <v>1.0304268324498749E-2</v>
          </cell>
          <cell r="D30">
            <v>2.0814622015487472</v>
          </cell>
          <cell r="E30">
            <v>1.0304268324498749E-2</v>
          </cell>
          <cell r="F30">
            <v>0.1030426832449875</v>
          </cell>
          <cell r="G30">
            <v>4.1217073297994998E-3</v>
          </cell>
          <cell r="H30">
            <v>2.0608536648997499E-3</v>
          </cell>
          <cell r="I30">
            <v>2.0608536648997499E-3</v>
          </cell>
          <cell r="J30">
            <v>0.61825609946992488</v>
          </cell>
          <cell r="K30">
            <v>0.16280743952708024</v>
          </cell>
          <cell r="L30">
            <v>1.5456402486748124E-2</v>
          </cell>
          <cell r="M30">
            <v>1.5456402486748124E-2</v>
          </cell>
          <cell r="N30">
            <v>0.11918150145580801</v>
          </cell>
          <cell r="O30">
            <v>5.9590750727904008E-3</v>
          </cell>
          <cell r="P30">
            <v>5.9590750727904008E-3</v>
          </cell>
          <cell r="Q30">
            <v>5.9590750727904008E-3</v>
          </cell>
          <cell r="R30">
            <v>0.89386126091856011</v>
          </cell>
          <cell r="S30">
            <v>0.89386126091856011</v>
          </cell>
          <cell r="T30">
            <v>0.15493595189255041</v>
          </cell>
          <cell r="U30">
            <v>9.5345201164646412E-2</v>
          </cell>
          <cell r="V30">
            <v>0.11918150145580801</v>
          </cell>
          <cell r="W30">
            <v>5.9590750727904008E-3</v>
          </cell>
          <cell r="X30">
            <v>5.9590750727904008E-3</v>
          </cell>
          <cell r="Y30">
            <v>5.9590750727904008E-3</v>
          </cell>
          <cell r="Z30">
            <v>0.89386126091856011</v>
          </cell>
          <cell r="AA30">
            <v>0.65053236211295207</v>
          </cell>
          <cell r="AB30">
            <v>0.47176010992924</v>
          </cell>
          <cell r="AC30">
            <v>9.9317917879840012E-2</v>
          </cell>
          <cell r="AD30">
            <v>2.0810185185185186</v>
          </cell>
          <cell r="AE30">
            <v>0.88547337962962969</v>
          </cell>
          <cell r="AF30">
            <v>0.88027083333333334</v>
          </cell>
          <cell r="AG30">
            <v>0.10405092592592594</v>
          </cell>
          <cell r="AH30">
            <v>1.6366023644653107</v>
          </cell>
          <cell r="AI30">
            <v>0.77316151305716241</v>
          </cell>
          <cell r="AJ30">
            <v>0.43519270794834286</v>
          </cell>
          <cell r="AK30">
            <v>0.11574274147562311</v>
          </cell>
        </row>
        <row r="31">
          <cell r="A31">
            <v>45</v>
          </cell>
          <cell r="B31">
            <v>2.0394332819248495</v>
          </cell>
          <cell r="C31">
            <v>1.0096204365964603E-2</v>
          </cell>
          <cell r="D31">
            <v>2.0394332819248495</v>
          </cell>
          <cell r="E31">
            <v>1.0096204365964603E-2</v>
          </cell>
          <cell r="F31">
            <v>0.10096204365964603</v>
          </cell>
          <cell r="G31">
            <v>4.0384817463858412E-3</v>
          </cell>
          <cell r="H31">
            <v>2.0192408731929206E-3</v>
          </cell>
          <cell r="I31">
            <v>2.0192408731929206E-3</v>
          </cell>
          <cell r="J31">
            <v>0.60577226195787615</v>
          </cell>
          <cell r="K31">
            <v>0.15952002898224071</v>
          </cell>
          <cell r="L31">
            <v>1.5144306548946903E-2</v>
          </cell>
          <cell r="M31">
            <v>1.5144306548946903E-2</v>
          </cell>
          <cell r="N31">
            <v>0.11890231866868274</v>
          </cell>
          <cell r="O31">
            <v>5.9451159334341372E-3</v>
          </cell>
          <cell r="P31">
            <v>5.9451159334341372E-3</v>
          </cell>
          <cell r="Q31">
            <v>5.9451159334341372E-3</v>
          </cell>
          <cell r="R31">
            <v>0.89176739001512062</v>
          </cell>
          <cell r="S31">
            <v>0.89176739001512062</v>
          </cell>
          <cell r="T31">
            <v>0.15457301426928757</v>
          </cell>
          <cell r="U31">
            <v>9.5121854934946196E-2</v>
          </cell>
          <cell r="V31">
            <v>0.11890231866868274</v>
          </cell>
          <cell r="W31">
            <v>5.9451159334341372E-3</v>
          </cell>
          <cell r="X31">
            <v>5.9451159334341372E-3</v>
          </cell>
          <cell r="Y31">
            <v>5.9451159334341372E-3</v>
          </cell>
          <cell r="Z31">
            <v>0.89176739001512062</v>
          </cell>
          <cell r="AA31">
            <v>0.64900848939989331</v>
          </cell>
          <cell r="AB31">
            <v>0.47065501139686916</v>
          </cell>
          <cell r="AC31">
            <v>9.9085265557235624E-2</v>
          </cell>
          <cell r="AD31">
            <v>2.0413467217956294</v>
          </cell>
          <cell r="AE31">
            <v>0.86859303012404021</v>
          </cell>
          <cell r="AF31">
            <v>0.86348966331955113</v>
          </cell>
          <cell r="AG31">
            <v>0.10206733608978147</v>
          </cell>
          <cell r="AH31">
            <v>1.5168718657767712</v>
          </cell>
          <cell r="AI31">
            <v>0.7165985900557873</v>
          </cell>
          <cell r="AJ31">
            <v>0.4033548950014611</v>
          </cell>
          <cell r="AK31">
            <v>0.10727523803230349</v>
          </cell>
        </row>
        <row r="32">
          <cell r="A32">
            <v>50</v>
          </cell>
          <cell r="B32">
            <v>2.02</v>
          </cell>
          <cell r="C32">
            <v>0.01</v>
          </cell>
          <cell r="D32">
            <v>2.02</v>
          </cell>
          <cell r="E32">
            <v>0.01</v>
          </cell>
          <cell r="F32">
            <v>0.1</v>
          </cell>
          <cell r="G32">
            <v>4.0000000000000001E-3</v>
          </cell>
          <cell r="H32">
            <v>2E-3</v>
          </cell>
          <cell r="I32">
            <v>2E-3</v>
          </cell>
          <cell r="J32">
            <v>0.6</v>
          </cell>
          <cell r="K32">
            <v>0.158</v>
          </cell>
          <cell r="L32">
            <v>1.4999999999999999E-2</v>
          </cell>
          <cell r="M32">
            <v>1.4999999999999999E-2</v>
          </cell>
          <cell r="N32">
            <v>0.12</v>
          </cell>
          <cell r="O32">
            <v>6.0000000000000001E-3</v>
          </cell>
          <cell r="P32">
            <v>6.0000000000000001E-3</v>
          </cell>
          <cell r="Q32">
            <v>6.0000000000000001E-3</v>
          </cell>
          <cell r="R32">
            <v>0.9</v>
          </cell>
          <cell r="S32">
            <v>0.9</v>
          </cell>
          <cell r="T32">
            <v>0.156</v>
          </cell>
          <cell r="U32">
            <v>9.6000000000000002E-2</v>
          </cell>
          <cell r="V32">
            <v>0.12</v>
          </cell>
          <cell r="W32">
            <v>6.0000000000000001E-3</v>
          </cell>
          <cell r="X32">
            <v>6.0000000000000001E-3</v>
          </cell>
          <cell r="Y32">
            <v>6.0000000000000001E-3</v>
          </cell>
          <cell r="Z32">
            <v>0.9</v>
          </cell>
          <cell r="AA32">
            <v>0.65500000000000003</v>
          </cell>
          <cell r="AB32">
            <v>0.47499999999999998</v>
          </cell>
          <cell r="AC32">
            <v>0.1</v>
          </cell>
          <cell r="AD32">
            <v>2</v>
          </cell>
          <cell r="AE32">
            <v>0.85099999999999998</v>
          </cell>
          <cell r="AF32">
            <v>0.84599999999999997</v>
          </cell>
          <cell r="AG32">
            <v>0.1</v>
          </cell>
          <cell r="AH32">
            <v>1.4139999999999999</v>
          </cell>
          <cell r="AI32">
            <v>0.66800000000000004</v>
          </cell>
          <cell r="AJ32">
            <v>0.376</v>
          </cell>
          <cell r="AK32">
            <v>0.1</v>
          </cell>
        </row>
        <row r="33">
          <cell r="A33">
            <v>55</v>
          </cell>
          <cell r="B33">
            <v>2.0211492527206896</v>
          </cell>
          <cell r="C33">
            <v>1.0005689369904404E-2</v>
          </cell>
          <cell r="D33">
            <v>2.0211492527206896</v>
          </cell>
          <cell r="E33">
            <v>1.0005689369904404E-2</v>
          </cell>
          <cell r="F33">
            <v>0.10005689369904404</v>
          </cell>
          <cell r="G33">
            <v>4.0022757479617616E-3</v>
          </cell>
          <cell r="H33">
            <v>2.0011378739808808E-3</v>
          </cell>
          <cell r="I33">
            <v>2.0011378739808808E-3</v>
          </cell>
          <cell r="J33">
            <v>0.60034136219426415</v>
          </cell>
          <cell r="K33">
            <v>0.15808989204448956</v>
          </cell>
          <cell r="L33">
            <v>1.5008534054856604E-2</v>
          </cell>
          <cell r="M33">
            <v>1.5008534054856604E-2</v>
          </cell>
          <cell r="N33">
            <v>0.12220519777035445</v>
          </cell>
          <cell r="O33">
            <v>6.1102598885177228E-3</v>
          </cell>
          <cell r="P33">
            <v>6.1102598885177228E-3</v>
          </cell>
          <cell r="Q33">
            <v>6.1102598885177228E-3</v>
          </cell>
          <cell r="R33">
            <v>0.91653898327765848</v>
          </cell>
          <cell r="S33">
            <v>0.91653898327765848</v>
          </cell>
          <cell r="T33">
            <v>0.15886675710146078</v>
          </cell>
          <cell r="U33">
            <v>9.7764158216283564E-2</v>
          </cell>
          <cell r="V33">
            <v>0.12220519777035445</v>
          </cell>
          <cell r="W33">
            <v>6.1102598885177228E-3</v>
          </cell>
          <cell r="X33">
            <v>6.1102598885177228E-3</v>
          </cell>
          <cell r="Y33">
            <v>6.1102598885177228E-3</v>
          </cell>
          <cell r="Z33">
            <v>0.91653898327765848</v>
          </cell>
          <cell r="AA33">
            <v>0.66703670449651808</v>
          </cell>
          <cell r="AB33">
            <v>0.48372890784098638</v>
          </cell>
          <cell r="AC33">
            <v>0.10183766480862871</v>
          </cell>
          <cell r="AD33">
            <v>1.9656441717791411</v>
          </cell>
          <cell r="AE33">
            <v>0.83638159509202448</v>
          </cell>
          <cell r="AF33">
            <v>0.83146748466257669</v>
          </cell>
          <cell r="AG33">
            <v>9.828220858895706E-2</v>
          </cell>
          <cell r="AH33">
            <v>1.3328017775198246</v>
          </cell>
          <cell r="AI33">
            <v>0.62964044369394834</v>
          </cell>
          <cell r="AJ33">
            <v>0.3544083934564739</v>
          </cell>
          <cell r="AK33">
            <v>9.4257551451189872E-2</v>
          </cell>
        </row>
        <row r="34">
          <cell r="A34">
            <v>60</v>
          </cell>
          <cell r="B34">
            <v>2.04124792626697</v>
          </cell>
          <cell r="C34">
            <v>1.0105187753796882E-2</v>
          </cell>
          <cell r="D34">
            <v>2.04124792626697</v>
          </cell>
          <cell r="E34">
            <v>1.0105187753796882E-2</v>
          </cell>
          <cell r="F34">
            <v>0.10105187753796883</v>
          </cell>
          <cell r="G34">
            <v>4.0420751015187526E-3</v>
          </cell>
          <cell r="H34">
            <v>2.0210375507593763E-3</v>
          </cell>
          <cell r="I34">
            <v>2.0210375507593763E-3</v>
          </cell>
          <cell r="J34">
            <v>0.60631126522781287</v>
          </cell>
          <cell r="K34">
            <v>0.15966196650999073</v>
          </cell>
          <cell r="L34">
            <v>1.5157781630695323E-2</v>
          </cell>
          <cell r="M34">
            <v>1.5157781630695323E-2</v>
          </cell>
          <cell r="N34">
            <v>0.12529233867974443</v>
          </cell>
          <cell r="O34">
            <v>6.2646169339872215E-3</v>
          </cell>
          <cell r="P34">
            <v>6.2646169339872215E-3</v>
          </cell>
          <cell r="Q34">
            <v>6.2646169339872215E-3</v>
          </cell>
          <cell r="R34">
            <v>0.93969254009808323</v>
          </cell>
          <cell r="S34">
            <v>0.93969254009808323</v>
          </cell>
          <cell r="T34">
            <v>0.16288004028366776</v>
          </cell>
          <cell r="U34">
            <v>0.10023387094379554</v>
          </cell>
          <cell r="V34">
            <v>0.12529233867974443</v>
          </cell>
          <cell r="W34">
            <v>6.2646169339872215E-3</v>
          </cell>
          <cell r="X34">
            <v>6.2646169339872215E-3</v>
          </cell>
          <cell r="Y34">
            <v>6.2646169339872215E-3</v>
          </cell>
          <cell r="Z34">
            <v>0.93969254009808323</v>
          </cell>
          <cell r="AA34">
            <v>0.68388734862693834</v>
          </cell>
          <cell r="AB34">
            <v>0.49594884060732169</v>
          </cell>
          <cell r="AC34">
            <v>0.10441028223312036</v>
          </cell>
          <cell r="AD34">
            <v>1.9300873907615483</v>
          </cell>
          <cell r="AE34">
            <v>0.82125218476903883</v>
          </cell>
          <cell r="AF34">
            <v>0.81642696629213485</v>
          </cell>
          <cell r="AG34">
            <v>9.6504369538077422E-2</v>
          </cell>
          <cell r="AH34">
            <v>1.2763111987629947</v>
          </cell>
          <cell r="AI34">
            <v>0.60295323958534686</v>
          </cell>
          <cell r="AJ34">
            <v>0.33938685341929703</v>
          </cell>
          <cell r="AK34">
            <v>9.0262461015770484E-2</v>
          </cell>
        </row>
        <row r="35">
          <cell r="A35">
            <v>65</v>
          </cell>
          <cell r="B35">
            <v>2.0787471687334151</v>
          </cell>
          <cell r="C35">
            <v>1.0290827567987205E-2</v>
          </cell>
          <cell r="D35">
            <v>2.0787471687334151</v>
          </cell>
          <cell r="E35">
            <v>1.0290827567987205E-2</v>
          </cell>
          <cell r="F35">
            <v>0.10290827567987205</v>
          </cell>
          <cell r="G35">
            <v>4.1163310271948817E-3</v>
          </cell>
          <cell r="H35">
            <v>2.0581655135974409E-3</v>
          </cell>
          <cell r="I35">
            <v>2.0581655135974409E-3</v>
          </cell>
          <cell r="J35">
            <v>0.61744965407923225</v>
          </cell>
          <cell r="K35">
            <v>0.16259507557419783</v>
          </cell>
          <cell r="L35">
            <v>1.5436241351980805E-2</v>
          </cell>
          <cell r="M35">
            <v>1.5436241351980805E-2</v>
          </cell>
          <cell r="N35">
            <v>0.12907020861144569</v>
          </cell>
          <cell r="O35">
            <v>6.4535104305722853E-3</v>
          </cell>
          <cell r="P35">
            <v>6.4535104305722853E-3</v>
          </cell>
          <cell r="Q35">
            <v>6.4535104305722853E-3</v>
          </cell>
          <cell r="R35">
            <v>0.9680265645858428</v>
          </cell>
          <cell r="S35">
            <v>0.9680265645858428</v>
          </cell>
          <cell r="T35">
            <v>0.16779127119487941</v>
          </cell>
          <cell r="U35">
            <v>0.10325616688915656</v>
          </cell>
          <cell r="V35">
            <v>0.12907020861144569</v>
          </cell>
          <cell r="W35">
            <v>6.4535104305722853E-3</v>
          </cell>
          <cell r="X35">
            <v>6.4535104305722853E-3</v>
          </cell>
          <cell r="Y35">
            <v>6.4535104305722853E-3</v>
          </cell>
          <cell r="Z35">
            <v>0.9680265645858428</v>
          </cell>
          <cell r="AA35">
            <v>0.7045082220041412</v>
          </cell>
          <cell r="AB35">
            <v>0.51090290908697256</v>
          </cell>
          <cell r="AC35">
            <v>0.10755850717620476</v>
          </cell>
          <cell r="AD35">
            <v>1.9300873907615483</v>
          </cell>
          <cell r="AE35">
            <v>0.82125218476903883</v>
          </cell>
          <cell r="AF35">
            <v>0.81642696629213485</v>
          </cell>
          <cell r="AG35">
            <v>9.6504369538077422E-2</v>
          </cell>
          <cell r="AH35">
            <v>1.2451160455617747</v>
          </cell>
          <cell r="AI35">
            <v>0.58821606678590221</v>
          </cell>
          <cell r="AJ35">
            <v>0.33109167831062752</v>
          </cell>
          <cell r="AK35">
            <v>8.8056297423039248E-2</v>
          </cell>
        </row>
        <row r="36">
          <cell r="A36">
            <v>70</v>
          </cell>
          <cell r="B36">
            <v>2.1319718638207226</v>
          </cell>
          <cell r="C36">
            <v>1.055431615752833E-2</v>
          </cell>
          <cell r="D36">
            <v>2.1319718638207226</v>
          </cell>
          <cell r="E36">
            <v>1.055431615752833E-2</v>
          </cell>
          <cell r="F36">
            <v>0.1055431615752833</v>
          </cell>
          <cell r="G36">
            <v>4.2217264630113318E-3</v>
          </cell>
          <cell r="H36">
            <v>2.1108632315056659E-3</v>
          </cell>
          <cell r="I36">
            <v>2.1108632315056659E-3</v>
          </cell>
          <cell r="J36">
            <v>0.63325896945169979</v>
          </cell>
          <cell r="K36">
            <v>0.16675819528894761</v>
          </cell>
          <cell r="L36">
            <v>1.5831474236292494E-2</v>
          </cell>
          <cell r="M36">
            <v>1.5831474236292494E-2</v>
          </cell>
          <cell r="N36">
            <v>0.1333748315898613</v>
          </cell>
          <cell r="O36">
            <v>6.6687415794930644E-3</v>
          </cell>
          <cell r="P36">
            <v>6.6687415794930644E-3</v>
          </cell>
          <cell r="Q36">
            <v>6.6687415794930644E-3</v>
          </cell>
          <cell r="R36">
            <v>1.0003112369239597</v>
          </cell>
          <cell r="S36">
            <v>1.0003112369239597</v>
          </cell>
          <cell r="T36">
            <v>0.17338728106681967</v>
          </cell>
          <cell r="U36">
            <v>0.10669986527188903</v>
          </cell>
          <cell r="V36">
            <v>0.1333748315898613</v>
          </cell>
          <cell r="W36">
            <v>6.6687415794930644E-3</v>
          </cell>
          <cell r="X36">
            <v>6.6687415794930644E-3</v>
          </cell>
          <cell r="Y36">
            <v>6.6687415794930644E-3</v>
          </cell>
          <cell r="Z36">
            <v>1.0003112369239597</v>
          </cell>
          <cell r="AA36">
            <v>0.72800428909465964</v>
          </cell>
          <cell r="AB36">
            <v>0.52794204170986758</v>
          </cell>
          <cell r="AC36">
            <v>0.11114569299155108</v>
          </cell>
          <cell r="AD36">
            <v>1.9300873907615483</v>
          </cell>
          <cell r="AE36">
            <v>0.82125218476903883</v>
          </cell>
          <cell r="AF36">
            <v>0.81642696629213485</v>
          </cell>
          <cell r="AG36">
            <v>9.6504369538077422E-2</v>
          </cell>
          <cell r="AH36">
            <v>1.2373196166464038</v>
          </cell>
          <cell r="AI36">
            <v>0.58453288820353455</v>
          </cell>
          <cell r="AJ36">
            <v>0.32901851192294757</v>
          </cell>
          <cell r="AK36">
            <v>8.7504923383762659E-2</v>
          </cell>
        </row>
        <row r="37">
          <cell r="A37">
            <v>75</v>
          </cell>
          <cell r="B37">
            <v>2.1990114507988197</v>
          </cell>
          <cell r="C37">
            <v>1.0886195300984256E-2</v>
          </cell>
          <cell r="D37">
            <v>2.1990114507988197</v>
          </cell>
          <cell r="E37">
            <v>1.0886195300984256E-2</v>
          </cell>
          <cell r="F37">
            <v>0.10886195300984257</v>
          </cell>
          <cell r="G37">
            <v>4.354478120393703E-3</v>
          </cell>
          <cell r="H37">
            <v>2.1772390601968515E-3</v>
          </cell>
          <cell r="I37">
            <v>2.1772390601968515E-3</v>
          </cell>
          <cell r="J37">
            <v>0.65317171805905538</v>
          </cell>
          <cell r="K37">
            <v>0.17200188575555125</v>
          </cell>
          <cell r="L37">
            <v>1.6329292951476386E-2</v>
          </cell>
          <cell r="M37">
            <v>1.6329292951476386E-2</v>
          </cell>
          <cell r="N37">
            <v>0.13806440597481279</v>
          </cell>
          <cell r="O37">
            <v>6.9032202987406397E-3</v>
          </cell>
          <cell r="P37">
            <v>6.9032202987406397E-3</v>
          </cell>
          <cell r="Q37">
            <v>6.9032202987406397E-3</v>
          </cell>
          <cell r="R37">
            <v>1.0354830448110959</v>
          </cell>
          <cell r="S37">
            <v>1.0354830448110959</v>
          </cell>
          <cell r="T37">
            <v>0.17948372776725663</v>
          </cell>
          <cell r="U37">
            <v>0.11045152477985024</v>
          </cell>
          <cell r="V37">
            <v>0.13806440597481279</v>
          </cell>
          <cell r="W37">
            <v>6.9032202987406397E-3</v>
          </cell>
          <cell r="X37">
            <v>6.9032202987406397E-3</v>
          </cell>
          <cell r="Y37">
            <v>6.9032202987406397E-3</v>
          </cell>
          <cell r="Z37">
            <v>1.0354830448110959</v>
          </cell>
          <cell r="AA37">
            <v>0.75360154927918654</v>
          </cell>
          <cell r="AB37">
            <v>0.54650494031696728</v>
          </cell>
          <cell r="AC37">
            <v>0.11505367164567733</v>
          </cell>
          <cell r="AD37">
            <v>1.9805115712545676</v>
          </cell>
          <cell r="AE37">
            <v>0.84270767356881848</v>
          </cell>
          <cell r="AF37">
            <v>0.83775639464068208</v>
          </cell>
          <cell r="AG37">
            <v>9.9025578562728381E-2</v>
          </cell>
          <cell r="AH37">
            <v>1.2490658413445734</v>
          </cell>
          <cell r="AI37">
            <v>0.59008202405811538</v>
          </cell>
          <cell r="AJ37">
            <v>0.33214197761354997</v>
          </cell>
          <cell r="AK37">
            <v>8.8335632344029247E-2</v>
          </cell>
        </row>
        <row r="38">
          <cell r="A38">
            <v>80</v>
          </cell>
          <cell r="B38">
            <v>2.2777078289356698</v>
          </cell>
          <cell r="C38">
            <v>1.1275781331364702E-2</v>
          </cell>
          <cell r="D38">
            <v>2.2777078289356698</v>
          </cell>
          <cell r="E38">
            <v>1.1275781331364702E-2</v>
          </cell>
          <cell r="F38">
            <v>0.11275781331364702</v>
          </cell>
          <cell r="G38">
            <v>4.5103125325458805E-3</v>
          </cell>
          <cell r="H38">
            <v>2.2551562662729402E-3</v>
          </cell>
          <cell r="I38">
            <v>2.2551562662729402E-3</v>
          </cell>
          <cell r="J38">
            <v>0.676546879881882</v>
          </cell>
          <cell r="K38">
            <v>0.17815734503556227</v>
          </cell>
          <cell r="L38">
            <v>1.6913671997047051E-2</v>
          </cell>
          <cell r="M38">
            <v>1.6913671997047051E-2</v>
          </cell>
          <cell r="N38">
            <v>0.14301590390265123</v>
          </cell>
          <cell r="O38">
            <v>7.1507951951325617E-3</v>
          </cell>
          <cell r="P38">
            <v>7.1507951951325617E-3</v>
          </cell>
          <cell r="Q38">
            <v>7.1507951951325617E-3</v>
          </cell>
          <cell r="R38">
            <v>1.0726192792698843</v>
          </cell>
          <cell r="S38">
            <v>1.0726192792698843</v>
          </cell>
          <cell r="T38">
            <v>0.18592067507344659</v>
          </cell>
          <cell r="U38">
            <v>0.11441272312212099</v>
          </cell>
          <cell r="V38">
            <v>0.14301590390265123</v>
          </cell>
          <cell r="W38">
            <v>7.1507951951325617E-3</v>
          </cell>
          <cell r="X38">
            <v>7.1507951951325617E-3</v>
          </cell>
          <cell r="Y38">
            <v>7.1507951951325617E-3</v>
          </cell>
          <cell r="Z38">
            <v>1.0726192792698843</v>
          </cell>
          <cell r="AA38">
            <v>0.78062847546863801</v>
          </cell>
          <cell r="AB38">
            <v>0.56610461961466108</v>
          </cell>
          <cell r="AC38">
            <v>0.11917991991887603</v>
          </cell>
          <cell r="AD38">
            <v>2.028537455410226</v>
          </cell>
          <cell r="AE38">
            <v>0.86314268727705112</v>
          </cell>
          <cell r="AF38">
            <v>0.85807134363852555</v>
          </cell>
          <cell r="AG38">
            <v>0.10142687277051131</v>
          </cell>
          <cell r="AH38">
            <v>1.2753646011535316</v>
          </cell>
          <cell r="AI38">
            <v>0.60250604920124406</v>
          </cell>
          <cell r="AJ38">
            <v>0.33913514146656853</v>
          </cell>
          <cell r="AK38">
            <v>9.0195516347491636E-2</v>
          </cell>
        </row>
        <row r="39">
          <cell r="A39">
            <v>85</v>
          </cell>
          <cell r="B39">
            <v>2.3657182118911884</v>
          </cell>
          <cell r="C39">
            <v>1.1711476296491032E-2</v>
          </cell>
          <cell r="D39">
            <v>2.3657182118911884</v>
          </cell>
          <cell r="E39">
            <v>1.1711476296491032E-2</v>
          </cell>
          <cell r="F39">
            <v>0.11711476296491033</v>
          </cell>
          <cell r="G39">
            <v>4.684590518596413E-3</v>
          </cell>
          <cell r="H39">
            <v>2.3422952592982065E-3</v>
          </cell>
          <cell r="I39">
            <v>2.3422952592982065E-3</v>
          </cell>
          <cell r="J39">
            <v>0.70268857778946192</v>
          </cell>
          <cell r="K39">
            <v>0.18504132548455832</v>
          </cell>
          <cell r="L39">
            <v>1.7567214444736547E-2</v>
          </cell>
          <cell r="M39">
            <v>1.7567214444736547E-2</v>
          </cell>
          <cell r="N39">
            <v>0.14812287118431761</v>
          </cell>
          <cell r="O39">
            <v>7.4061435592158806E-3</v>
          </cell>
          <cell r="P39">
            <v>7.4061435592158806E-3</v>
          </cell>
          <cell r="Q39">
            <v>7.4061435592158806E-3</v>
          </cell>
          <cell r="R39">
            <v>1.1109215338823821</v>
          </cell>
          <cell r="S39">
            <v>1.1109215338823821</v>
          </cell>
          <cell r="T39">
            <v>0.19255973253961289</v>
          </cell>
          <cell r="U39">
            <v>0.11849829694745409</v>
          </cell>
          <cell r="V39">
            <v>0.14812287118431761</v>
          </cell>
          <cell r="W39">
            <v>7.4061435592158806E-3</v>
          </cell>
          <cell r="X39">
            <v>7.4061435592158806E-3</v>
          </cell>
          <cell r="Y39">
            <v>7.4061435592158806E-3</v>
          </cell>
          <cell r="Z39">
            <v>1.1109215338823821</v>
          </cell>
          <cell r="AA39">
            <v>0.80850400521440036</v>
          </cell>
          <cell r="AB39">
            <v>0.58631969843792386</v>
          </cell>
          <cell r="AC39">
            <v>0.12343572598693135</v>
          </cell>
          <cell r="AD39">
            <v>2.092059838895282</v>
          </cell>
          <cell r="AE39">
            <v>0.89017146144994252</v>
          </cell>
          <cell r="AF39">
            <v>0.8849413118527043</v>
          </cell>
          <cell r="AG39">
            <v>0.10460299194476411</v>
          </cell>
          <cell r="AH39">
            <v>1.3109107598295036</v>
          </cell>
          <cell r="AI39">
            <v>0.61929871822214178</v>
          </cell>
          <cell r="AJ39">
            <v>0.34858730247234326</v>
          </cell>
          <cell r="AK39">
            <v>9.2709388955410449E-2</v>
          </cell>
        </row>
        <row r="40">
          <cell r="A40">
            <v>90</v>
          </cell>
          <cell r="B40">
            <v>2.4606213469850475</v>
          </cell>
          <cell r="C40">
            <v>1.2181293796955681E-2</v>
          </cell>
          <cell r="D40">
            <v>2.4606213469850475</v>
          </cell>
          <cell r="E40">
            <v>1.2181293796955681E-2</v>
          </cell>
          <cell r="F40">
            <v>0.12181293796955682</v>
          </cell>
          <cell r="G40">
            <v>4.872517518782273E-3</v>
          </cell>
          <cell r="H40">
            <v>2.4362587593911365E-3</v>
          </cell>
          <cell r="I40">
            <v>2.4362587593911365E-3</v>
          </cell>
          <cell r="J40">
            <v>0.73087762781734089</v>
          </cell>
          <cell r="K40">
            <v>0.19246444199189977</v>
          </cell>
          <cell r="L40">
            <v>1.827194069543352E-2</v>
          </cell>
          <cell r="M40">
            <v>1.827194069543352E-2</v>
          </cell>
          <cell r="N40">
            <v>0.15329398836611158</v>
          </cell>
          <cell r="O40">
            <v>7.6646994183055782E-3</v>
          </cell>
          <cell r="P40">
            <v>7.6646994183055782E-3</v>
          </cell>
          <cell r="Q40">
            <v>7.6646994183055782E-3</v>
          </cell>
          <cell r="R40">
            <v>1.1497049127458367</v>
          </cell>
          <cell r="S40">
            <v>1.1497049127458367</v>
          </cell>
          <cell r="T40">
            <v>0.19928218487594504</v>
          </cell>
          <cell r="U40">
            <v>0.12263519069288925</v>
          </cell>
          <cell r="V40">
            <v>0.15329398836611158</v>
          </cell>
          <cell r="W40">
            <v>7.6646994183055782E-3</v>
          </cell>
          <cell r="X40">
            <v>7.6646994183055782E-3</v>
          </cell>
          <cell r="Y40">
            <v>7.6646994183055782E-3</v>
          </cell>
          <cell r="Z40">
            <v>1.1497049127458367</v>
          </cell>
          <cell r="AA40">
            <v>0.83672968649835899</v>
          </cell>
          <cell r="AB40">
            <v>0.6067887039491916</v>
          </cell>
          <cell r="AC40">
            <v>0.12774499030509298</v>
          </cell>
          <cell r="AD40">
            <v>2.1516164994425866</v>
          </cell>
          <cell r="AE40">
            <v>0.91551282051282057</v>
          </cell>
          <cell r="AF40">
            <v>0.91013377926421413</v>
          </cell>
          <cell r="AG40">
            <v>0.10758082497212933</v>
          </cell>
          <cell r="AH40">
            <v>1.3506851272908398</v>
          </cell>
          <cell r="AI40">
            <v>0.63808887201575748</v>
          </cell>
          <cell r="AJ40">
            <v>0.35916379622443828</v>
          </cell>
          <cell r="AK40">
            <v>9.5522286229903802E-2</v>
          </cell>
        </row>
        <row r="41">
          <cell r="A41">
            <v>95</v>
          </cell>
          <cell r="B41">
            <v>2.5600358010534325</v>
          </cell>
          <cell r="C41">
            <v>1.2673444559670458E-2</v>
          </cell>
          <cell r="D41">
            <v>2.5600358010534325</v>
          </cell>
          <cell r="E41">
            <v>1.2673444559670458E-2</v>
          </cell>
          <cell r="F41">
            <v>0.1267344455967046</v>
          </cell>
          <cell r="G41">
            <v>5.0693778238681837E-3</v>
          </cell>
          <cell r="H41">
            <v>2.5346889119340918E-3</v>
          </cell>
          <cell r="I41">
            <v>2.5346889119340918E-3</v>
          </cell>
          <cell r="J41">
            <v>0.76040667358022751</v>
          </cell>
          <cell r="K41">
            <v>0.20024042404279324</v>
          </cell>
          <cell r="L41">
            <v>1.9010166839505686E-2</v>
          </cell>
          <cell r="M41">
            <v>1.9010166839505686E-2</v>
          </cell>
          <cell r="N41">
            <v>0.15845203425479409</v>
          </cell>
          <cell r="O41">
            <v>7.9226017127397054E-3</v>
          </cell>
          <cell r="P41">
            <v>7.9226017127397054E-3</v>
          </cell>
          <cell r="Q41">
            <v>7.9226017127397054E-3</v>
          </cell>
          <cell r="R41">
            <v>1.1883902569109557</v>
          </cell>
          <cell r="S41">
            <v>1.1883902569109557</v>
          </cell>
          <cell r="T41">
            <v>0.20598764453123233</v>
          </cell>
          <cell r="U41">
            <v>0.12676162740383529</v>
          </cell>
          <cell r="V41">
            <v>0.15845203425479409</v>
          </cell>
          <cell r="W41">
            <v>7.9226017127397054E-3</v>
          </cell>
          <cell r="X41">
            <v>7.9226017127397054E-3</v>
          </cell>
          <cell r="Y41">
            <v>7.9226017127397054E-3</v>
          </cell>
          <cell r="Z41">
            <v>1.1883902569109557</v>
          </cell>
          <cell r="AA41">
            <v>0.86488402030741784</v>
          </cell>
          <cell r="AB41">
            <v>0.62720596892522662</v>
          </cell>
          <cell r="AC41">
            <v>0.1320433618789951</v>
          </cell>
          <cell r="AD41">
            <v>2.1516164994425866</v>
          </cell>
          <cell r="AE41">
            <v>0.91551282051282057</v>
          </cell>
          <cell r="AF41">
            <v>0.91013377926421413</v>
          </cell>
          <cell r="AG41">
            <v>0.10758082497212933</v>
          </cell>
          <cell r="AH41">
            <v>1.614654968922218</v>
          </cell>
          <cell r="AI41">
            <v>0.76279315363510736</v>
          </cell>
          <cell r="AJ41">
            <v>0.42935662539940167</v>
          </cell>
          <cell r="AK41">
            <v>0.11419059186154301</v>
          </cell>
        </row>
        <row r="42">
          <cell r="A42">
            <v>100</v>
          </cell>
          <cell r="B42">
            <v>2.6617264306282653</v>
          </cell>
          <cell r="C42">
            <v>1.317686351796171E-2</v>
          </cell>
          <cell r="D42">
            <v>2.6617264306282653</v>
          </cell>
          <cell r="E42">
            <v>1.317686351796171E-2</v>
          </cell>
          <cell r="F42">
            <v>0.13176863517961712</v>
          </cell>
          <cell r="G42">
            <v>5.2707454071846838E-3</v>
          </cell>
          <cell r="H42">
            <v>2.6353727035923419E-3</v>
          </cell>
          <cell r="I42">
            <v>2.6353727035923419E-3</v>
          </cell>
          <cell r="J42">
            <v>0.79061181107770251</v>
          </cell>
          <cell r="K42">
            <v>0.20819444358379502</v>
          </cell>
          <cell r="L42">
            <v>1.9765295276942565E-2</v>
          </cell>
          <cell r="M42">
            <v>1.9765295276942565E-2</v>
          </cell>
          <cell r="N42">
            <v>0.16353299501572022</v>
          </cell>
          <cell r="O42">
            <v>8.1766497507860109E-3</v>
          </cell>
          <cell r="P42">
            <v>8.1766497507860109E-3</v>
          </cell>
          <cell r="Q42">
            <v>8.1766497507860109E-3</v>
          </cell>
          <cell r="R42">
            <v>1.2264974626179017</v>
          </cell>
          <cell r="S42">
            <v>1.2264974626179017</v>
          </cell>
          <cell r="T42">
            <v>0.21259289352043631</v>
          </cell>
          <cell r="U42">
            <v>0.13082639601257617</v>
          </cell>
          <cell r="V42">
            <v>0.16353299501572022</v>
          </cell>
          <cell r="W42">
            <v>8.1766497507860109E-3</v>
          </cell>
          <cell r="X42">
            <v>8.1766497507860109E-3</v>
          </cell>
          <cell r="Y42">
            <v>8.1766497507860109E-3</v>
          </cell>
          <cell r="Z42">
            <v>1.2264974626179017</v>
          </cell>
          <cell r="AA42">
            <v>0.89261759779413963</v>
          </cell>
          <cell r="AB42">
            <v>0.64731810527055922</v>
          </cell>
          <cell r="AC42">
            <v>0.13627749584643353</v>
          </cell>
          <cell r="AD42">
            <v>2.1516164994425866</v>
          </cell>
          <cell r="AE42">
            <v>0.91551282051282057</v>
          </cell>
          <cell r="AF42">
            <v>0.91013377926421413</v>
          </cell>
          <cell r="AG42">
            <v>0.10758082497212933</v>
          </cell>
          <cell r="AH42">
            <v>1.6472747205603793</v>
          </cell>
          <cell r="AI42">
            <v>0.77820333333404068</v>
          </cell>
          <cell r="AJ42">
            <v>0.43803061876287319</v>
          </cell>
          <cell r="AK42">
            <v>0.11649750499012584</v>
          </cell>
        </row>
      </sheetData>
      <sheetData sheetId="17"/>
      <sheetData sheetId="18">
        <row r="23">
          <cell r="A23">
            <v>5</v>
          </cell>
          <cell r="B23">
            <v>3.6761148504214386E-2</v>
          </cell>
          <cell r="C23">
            <v>0.64332009882375174</v>
          </cell>
          <cell r="D23">
            <v>0.12866401976475036</v>
          </cell>
          <cell r="E23">
            <v>0.42275320779846548</v>
          </cell>
          <cell r="F23">
            <v>1.7461545539501833</v>
          </cell>
          <cell r="G23">
            <v>0.36761148504214392</v>
          </cell>
          <cell r="H23">
            <v>0.22056689102528632</v>
          </cell>
          <cell r="I23">
            <v>0.22056689102528632</v>
          </cell>
          <cell r="J23">
            <v>3.73125657317776</v>
          </cell>
          <cell r="K23">
            <v>3.5474508306566888</v>
          </cell>
          <cell r="L23">
            <v>1.8012962767065051</v>
          </cell>
          <cell r="M23">
            <v>0.91902871260535979</v>
          </cell>
          <cell r="N23">
            <v>5.0069302771514721</v>
          </cell>
          <cell r="O23">
            <v>0.33379535181009817</v>
          </cell>
          <cell r="P23">
            <v>0.25034651385757362</v>
          </cell>
          <cell r="Q23">
            <v>0.13351814072403928</v>
          </cell>
          <cell r="R23">
            <v>3.031685398684437</v>
          </cell>
          <cell r="S23">
            <v>2.3540145448608571</v>
          </cell>
          <cell r="T23">
            <v>1.1948407159521017</v>
          </cell>
          <cell r="U23">
            <v>1.1948407159521017</v>
          </cell>
          <cell r="V23">
            <v>5.0069302771514721</v>
          </cell>
          <cell r="W23">
            <v>0.33379535181009817</v>
          </cell>
          <cell r="X23">
            <v>0.25034651385757362</v>
          </cell>
          <cell r="Y23">
            <v>0.13351814072403928</v>
          </cell>
          <cell r="Z23">
            <v>5.4035333870669664</v>
          </cell>
          <cell r="AA23">
            <v>4.139062362445217</v>
          </cell>
          <cell r="AB23">
            <v>3.7806900265947099</v>
          </cell>
          <cell r="AC23">
            <v>1.3910085946905064</v>
          </cell>
          <cell r="AD23">
            <v>19.1235</v>
          </cell>
          <cell r="AE23">
            <v>9.8940599999999996</v>
          </cell>
          <cell r="AF23">
            <v>8.3391000000000002</v>
          </cell>
          <cell r="AG23">
            <v>6.27</v>
          </cell>
          <cell r="AH23">
            <v>27.950875181769028</v>
          </cell>
          <cell r="AI23">
            <v>21.077709153465165</v>
          </cell>
          <cell r="AJ23">
            <v>12.243399751751941</v>
          </cell>
          <cell r="AK23">
            <v>9.164221371071811</v>
          </cell>
        </row>
        <row r="24">
          <cell r="A24">
            <v>10</v>
          </cell>
          <cell r="B24">
            <v>3.1572602505751578E-2</v>
          </cell>
          <cell r="C24">
            <v>0.55252054385065263</v>
          </cell>
          <cell r="D24">
            <v>0.11050410877013053</v>
          </cell>
          <cell r="E24">
            <v>0.36308492881614318</v>
          </cell>
          <cell r="F24">
            <v>1.4996986190231998</v>
          </cell>
          <cell r="G24">
            <v>0.31572602505751579</v>
          </cell>
          <cell r="H24">
            <v>0.18943561503450945</v>
          </cell>
          <cell r="I24">
            <v>0.18943561503450945</v>
          </cell>
          <cell r="J24">
            <v>3.204619154333785</v>
          </cell>
          <cell r="K24">
            <v>3.0467561418050275</v>
          </cell>
          <cell r="L24">
            <v>1.5470575227818273</v>
          </cell>
          <cell r="M24">
            <v>0.78931506264378948</v>
          </cell>
          <cell r="N24">
            <v>4.2690559699115322</v>
          </cell>
          <cell r="O24">
            <v>0.28460373132743549</v>
          </cell>
          <cell r="P24">
            <v>0.21345279849557658</v>
          </cell>
          <cell r="Q24">
            <v>0.1138414925309742</v>
          </cell>
          <cell r="R24">
            <v>2.5318069224898019</v>
          </cell>
          <cell r="S24">
            <v>1.9658736104038463</v>
          </cell>
          <cell r="T24">
            <v>0.99782978709892201</v>
          </cell>
          <cell r="U24">
            <v>0.99782978709892201</v>
          </cell>
          <cell r="V24">
            <v>4.2690559699115322</v>
          </cell>
          <cell r="W24">
            <v>0.28460373132743549</v>
          </cell>
          <cell r="X24">
            <v>0.21345279849557658</v>
          </cell>
          <cell r="Y24">
            <v>0.1138414925309742</v>
          </cell>
          <cell r="Z24">
            <v>4.5125735147906472</v>
          </cell>
          <cell r="AA24">
            <v>3.5290862684601998</v>
          </cell>
          <cell r="AB24">
            <v>3.1573121621637532</v>
          </cell>
          <cell r="AC24">
            <v>1.1616525879659092</v>
          </cell>
          <cell r="AD24">
            <v>19.128002158855807</v>
          </cell>
          <cell r="AE24">
            <v>9.8963893136637573</v>
          </cell>
          <cell r="AF24">
            <v>8.3410632364846631</v>
          </cell>
          <cell r="AG24">
            <v>6.2714761176576417</v>
          </cell>
          <cell r="AH24">
            <v>25.740309070670534</v>
          </cell>
          <cell r="AI24">
            <v>19.410724872964664</v>
          </cell>
          <cell r="AJ24">
            <v>11.275099317513387</v>
          </cell>
          <cell r="AK24">
            <v>8.4394455969411588</v>
          </cell>
        </row>
        <row r="25">
          <cell r="A25">
            <v>15</v>
          </cell>
          <cell r="B25">
            <v>2.85267805205432E-2</v>
          </cell>
          <cell r="C25">
            <v>0.49921865910950597</v>
          </cell>
          <cell r="D25">
            <v>9.9843731821901205E-2</v>
          </cell>
          <cell r="E25">
            <v>0.32805797598624681</v>
          </cell>
          <cell r="F25">
            <v>1.3550220747258019</v>
          </cell>
          <cell r="G25">
            <v>0.28526780520543205</v>
          </cell>
          <cell r="H25">
            <v>0.17116068312325919</v>
          </cell>
          <cell r="I25">
            <v>0.17116068312325919</v>
          </cell>
          <cell r="J25">
            <v>2.8954682228351345</v>
          </cell>
          <cell r="K25">
            <v>2.7528343202324188</v>
          </cell>
          <cell r="L25">
            <v>1.3978122455066169</v>
          </cell>
          <cell r="M25">
            <v>0.71316951301358</v>
          </cell>
          <cell r="N25">
            <v>3.8908080727832846</v>
          </cell>
          <cell r="O25">
            <v>0.259387204852219</v>
          </cell>
          <cell r="P25">
            <v>0.19454040363916422</v>
          </cell>
          <cell r="Q25">
            <v>0.1037548819408876</v>
          </cell>
          <cell r="R25">
            <v>2.2047912412438615</v>
          </cell>
          <cell r="S25">
            <v>1.7119555520246452</v>
          </cell>
          <cell r="T25">
            <v>0.86894713625493369</v>
          </cell>
          <cell r="U25">
            <v>0.86894713625493369</v>
          </cell>
          <cell r="V25">
            <v>3.8908080727832846</v>
          </cell>
          <cell r="W25">
            <v>0.259387204852219</v>
          </cell>
          <cell r="X25">
            <v>0.19454040363916422</v>
          </cell>
          <cell r="Y25">
            <v>0.1037548819408876</v>
          </cell>
          <cell r="Z25">
            <v>3.9297161535111171</v>
          </cell>
          <cell r="AA25">
            <v>3.2164013401675153</v>
          </cell>
          <cell r="AB25">
            <v>2.7495043714335212</v>
          </cell>
          <cell r="AC25">
            <v>1.0116100989236541</v>
          </cell>
          <cell r="AD25">
            <v>18.423532502268714</v>
          </cell>
          <cell r="AE25">
            <v>9.5319128815016487</v>
          </cell>
          <cell r="AF25">
            <v>8.0338682714811114</v>
          </cell>
          <cell r="AG25">
            <v>6.0405024597602335</v>
          </cell>
          <cell r="AH25">
            <v>24.448427870575223</v>
          </cell>
          <cell r="AI25">
            <v>18.436519377810825</v>
          </cell>
          <cell r="AJ25">
            <v>10.709212995110983</v>
          </cell>
          <cell r="AK25">
            <v>8.0158779903525321</v>
          </cell>
        </row>
        <row r="26">
          <cell r="A26">
            <v>20</v>
          </cell>
          <cell r="B26">
            <v>2.524554526087484E-2</v>
          </cell>
          <cell r="C26">
            <v>0.44179704206530968</v>
          </cell>
          <cell r="D26">
            <v>8.8359408413061946E-2</v>
          </cell>
          <cell r="E26">
            <v>0.29032377050006064</v>
          </cell>
          <cell r="F26">
            <v>1.199163399891555</v>
          </cell>
          <cell r="G26">
            <v>0.25245545260874841</v>
          </cell>
          <cell r="H26">
            <v>0.15147327156524903</v>
          </cell>
          <cell r="I26">
            <v>0.15147327156524903</v>
          </cell>
          <cell r="J26">
            <v>2.5624228439787959</v>
          </cell>
          <cell r="K26">
            <v>2.4361951176744219</v>
          </cell>
          <cell r="L26">
            <v>1.2370317177828671</v>
          </cell>
          <cell r="M26">
            <v>0.631138631521871</v>
          </cell>
          <cell r="N26">
            <v>3.5440091669915468</v>
          </cell>
          <cell r="O26">
            <v>0.23626727779943649</v>
          </cell>
          <cell r="P26">
            <v>0.17720045834957734</v>
          </cell>
          <cell r="Q26">
            <v>9.4506911119774592E-2</v>
          </cell>
          <cell r="R26">
            <v>2.00827186129521</v>
          </cell>
          <cell r="S26">
            <v>1.5593640334762808</v>
          </cell>
          <cell r="T26">
            <v>0.7914953806281122</v>
          </cell>
          <cell r="U26">
            <v>0.7914953806281122</v>
          </cell>
          <cell r="V26">
            <v>3.5440091669915468</v>
          </cell>
          <cell r="W26">
            <v>0.23626727779943649</v>
          </cell>
          <cell r="X26">
            <v>0.17720045834957734</v>
          </cell>
          <cell r="Y26">
            <v>9.4506911119774592E-2</v>
          </cell>
          <cell r="Z26">
            <v>3.5794492586614624</v>
          </cell>
          <cell r="AA26">
            <v>2.9297142447130122</v>
          </cell>
          <cell r="AB26">
            <v>2.5044331446740267</v>
          </cell>
          <cell r="AC26">
            <v>0.92144238341780227</v>
          </cell>
          <cell r="AD26">
            <v>17.626018329938901</v>
          </cell>
          <cell r="AE26">
            <v>9.1192973523421585</v>
          </cell>
          <cell r="AF26">
            <v>7.6860997963340125</v>
          </cell>
          <cell r="AG26">
            <v>5.7790224032586561</v>
          </cell>
          <cell r="AH26">
            <v>23.590787515177581</v>
          </cell>
          <cell r="AI26">
            <v>17.789774191773258</v>
          </cell>
          <cell r="AJ26">
            <v>10.3335384000909</v>
          </cell>
          <cell r="AK26">
            <v>7.7346844312057641</v>
          </cell>
        </row>
        <row r="27">
          <cell r="A27">
            <v>25</v>
          </cell>
          <cell r="B27">
            <v>2.3530167882689686E-2</v>
          </cell>
          <cell r="C27">
            <v>0.41177793794706946</v>
          </cell>
          <cell r="D27">
            <v>8.2355587589413901E-2</v>
          </cell>
          <cell r="E27">
            <v>0.27059693065093138</v>
          </cell>
          <cell r="F27">
            <v>1.1176829744277601</v>
          </cell>
          <cell r="G27">
            <v>0.23530167882689687</v>
          </cell>
          <cell r="H27">
            <v>0.14118100729613811</v>
          </cell>
          <cell r="I27">
            <v>0.14118100729613811</v>
          </cell>
          <cell r="J27">
            <v>2.3883120400930027</v>
          </cell>
          <cell r="K27">
            <v>2.2706612006795543</v>
          </cell>
          <cell r="L27">
            <v>1.1529782262517945</v>
          </cell>
          <cell r="M27">
            <v>0.58825419706724213</v>
          </cell>
          <cell r="N27">
            <v>3.2975602805740674</v>
          </cell>
          <cell r="O27">
            <v>0.21983735203827118</v>
          </cell>
          <cell r="P27">
            <v>0.16487801402870336</v>
          </cell>
          <cell r="Q27">
            <v>8.7934940815308463E-2</v>
          </cell>
          <cell r="R27">
            <v>1.8686174923253049</v>
          </cell>
          <cell r="S27">
            <v>1.4509265234525897</v>
          </cell>
          <cell r="T27">
            <v>0.73645512932820845</v>
          </cell>
          <cell r="U27">
            <v>0.73645512932820845</v>
          </cell>
          <cell r="V27">
            <v>3.2975602805740674</v>
          </cell>
          <cell r="W27">
            <v>0.21983735203827118</v>
          </cell>
          <cell r="X27">
            <v>0.16487801402870336</v>
          </cell>
          <cell r="Y27">
            <v>8.7934940815308463E-2</v>
          </cell>
          <cell r="Z27">
            <v>3.3305358833798078</v>
          </cell>
          <cell r="AA27">
            <v>2.7259831652745623</v>
          </cell>
          <cell r="AB27">
            <v>2.3302759316056743</v>
          </cell>
          <cell r="AC27">
            <v>0.85736567294925758</v>
          </cell>
          <cell r="AD27">
            <v>17.143159006867407</v>
          </cell>
          <cell r="AE27">
            <v>8.8694770206022184</v>
          </cell>
          <cell r="AF27">
            <v>7.4755414685684105</v>
          </cell>
          <cell r="AG27">
            <v>5.6207078711040683</v>
          </cell>
          <cell r="AH27">
            <v>22.062311520560804</v>
          </cell>
          <cell r="AI27">
            <v>16.637152949931099</v>
          </cell>
          <cell r="AJ27">
            <v>9.6640158004817174</v>
          </cell>
          <cell r="AK27">
            <v>7.2335447608396084</v>
          </cell>
        </row>
        <row r="28">
          <cell r="A28">
            <v>30</v>
          </cell>
          <cell r="B28">
            <v>2.223163701842833E-2</v>
          </cell>
          <cell r="C28">
            <v>0.3890536478224958</v>
          </cell>
          <cell r="D28">
            <v>7.7810729564499165E-2</v>
          </cell>
          <cell r="E28">
            <v>0.25566382571192581</v>
          </cell>
          <cell r="F28">
            <v>1.0560027583753457</v>
          </cell>
          <cell r="G28">
            <v>0.22231637018428332</v>
          </cell>
          <cell r="H28">
            <v>0.13338982211056999</v>
          </cell>
          <cell r="I28">
            <v>0.13338982211056999</v>
          </cell>
          <cell r="J28">
            <v>2.2565111573704755</v>
          </cell>
          <cell r="K28">
            <v>2.1453529722783338</v>
          </cell>
          <cell r="L28">
            <v>1.0893502139029883</v>
          </cell>
          <cell r="M28">
            <v>0.5557909254607083</v>
          </cell>
          <cell r="N28">
            <v>3.1310180083843271</v>
          </cell>
          <cell r="O28">
            <v>0.20873453389228849</v>
          </cell>
          <cell r="P28">
            <v>0.15655090041921635</v>
          </cell>
          <cell r="Q28">
            <v>8.3493813556915389E-2</v>
          </cell>
          <cell r="R28">
            <v>1.7742435380844521</v>
          </cell>
          <cell r="S28">
            <v>1.3776479236891039</v>
          </cell>
          <cell r="T28">
            <v>0.69926068853916645</v>
          </cell>
          <cell r="U28">
            <v>0.69926068853916645</v>
          </cell>
          <cell r="V28">
            <v>3.1310180083843271</v>
          </cell>
          <cell r="W28">
            <v>0.20873453389228849</v>
          </cell>
          <cell r="X28">
            <v>0.15655090041921635</v>
          </cell>
          <cell r="Y28">
            <v>8.3493813556915389E-2</v>
          </cell>
          <cell r="Z28">
            <v>3.1623281884681704</v>
          </cell>
          <cell r="AA28">
            <v>2.588308220264377</v>
          </cell>
          <cell r="AB28">
            <v>2.2125860592582578</v>
          </cell>
          <cell r="AC28">
            <v>0.81406468217992511</v>
          </cell>
          <cell r="AD28">
            <v>16.622667398463228</v>
          </cell>
          <cell r="AE28">
            <v>8.6001866081229412</v>
          </cell>
          <cell r="AF28">
            <v>7.2485729967069163</v>
          </cell>
          <cell r="AG28">
            <v>5.450054884742042</v>
          </cell>
          <cell r="AH28">
            <v>20.547662745338126</v>
          </cell>
          <cell r="AI28">
            <v>15.494958791566456</v>
          </cell>
          <cell r="AJ28">
            <v>9.0005499763186023</v>
          </cell>
          <cell r="AK28">
            <v>6.7369386050288931</v>
          </cell>
        </row>
        <row r="29">
          <cell r="A29">
            <v>35</v>
          </cell>
          <cell r="B29">
            <v>2.1275553462822793E-2</v>
          </cell>
          <cell r="C29">
            <v>0.37232218559939884</v>
          </cell>
          <cell r="D29">
            <v>7.4464437119879781E-2</v>
          </cell>
          <cell r="E29">
            <v>0.24466886482246211</v>
          </cell>
          <cell r="F29">
            <v>1.0105887894840826</v>
          </cell>
          <cell r="G29">
            <v>0.21275553462822794</v>
          </cell>
          <cell r="H29">
            <v>0.12765332077693675</v>
          </cell>
          <cell r="I29">
            <v>0.12765332077693675</v>
          </cell>
          <cell r="J29">
            <v>2.159468676476513</v>
          </cell>
          <cell r="K29">
            <v>2.0530909091623992</v>
          </cell>
          <cell r="L29">
            <v>1.0425021196783169</v>
          </cell>
          <cell r="M29">
            <v>0.53188883657056985</v>
          </cell>
          <cell r="N29">
            <v>3.0290627224037716</v>
          </cell>
          <cell r="O29">
            <v>0.20193751482691813</v>
          </cell>
          <cell r="P29">
            <v>0.15145313612018857</v>
          </cell>
          <cell r="Q29">
            <v>8.0775005930767252E-2</v>
          </cell>
          <cell r="R29">
            <v>1.7164688760288038</v>
          </cell>
          <cell r="S29">
            <v>1.3327875978576595</v>
          </cell>
          <cell r="T29">
            <v>0.67649067467017576</v>
          </cell>
          <cell r="U29">
            <v>0.67649067467017576</v>
          </cell>
          <cell r="V29">
            <v>3.0290627224037716</v>
          </cell>
          <cell r="W29">
            <v>0.20193751482691813</v>
          </cell>
          <cell r="X29">
            <v>0.15145313612018857</v>
          </cell>
          <cell r="Y29">
            <v>8.0775005930767252E-2</v>
          </cell>
          <cell r="Z29">
            <v>3.0593533496278091</v>
          </cell>
          <cell r="AA29">
            <v>2.5040251838537846</v>
          </cell>
          <cell r="AB29">
            <v>2.1405376571653321</v>
          </cell>
          <cell r="AC29">
            <v>0.78755630782498065</v>
          </cell>
          <cell r="AD29">
            <v>16.255211267605635</v>
          </cell>
          <cell r="AE29">
            <v>8.4100732394366187</v>
          </cell>
          <cell r="AF29">
            <v>7.088338028169014</v>
          </cell>
          <cell r="AG29">
            <v>5.3295774647887324</v>
          </cell>
          <cell r="AH29">
            <v>19.064663690512091</v>
          </cell>
          <cell r="AI29">
            <v>14.376631635468135</v>
          </cell>
          <cell r="AJ29">
            <v>8.3509477673849677</v>
          </cell>
          <cell r="AK29">
            <v>6.2507094067252762</v>
          </cell>
        </row>
        <row r="30">
          <cell r="A30">
            <v>40</v>
          </cell>
          <cell r="B30">
            <v>2.0608536648997498E-2</v>
          </cell>
          <cell r="C30">
            <v>0.36064939135745622</v>
          </cell>
          <cell r="D30">
            <v>7.2129878271491255E-2</v>
          </cell>
          <cell r="E30">
            <v>0.23699817146347124</v>
          </cell>
          <cell r="F30">
            <v>0.9789054908273811</v>
          </cell>
          <cell r="G30">
            <v>0.206085366489975</v>
          </cell>
          <cell r="H30">
            <v>0.12365121989398499</v>
          </cell>
          <cell r="I30">
            <v>0.12365121989398499</v>
          </cell>
          <cell r="J30">
            <v>2.0917664698732459</v>
          </cell>
          <cell r="K30">
            <v>1.9887237866282585</v>
          </cell>
          <cell r="L30">
            <v>1.0098182958008775</v>
          </cell>
          <cell r="M30">
            <v>0.51521341622493744</v>
          </cell>
          <cell r="N30">
            <v>2.9795375363952004</v>
          </cell>
          <cell r="O30">
            <v>0.19863583575968002</v>
          </cell>
          <cell r="P30">
            <v>0.14897687681976002</v>
          </cell>
          <cell r="Q30">
            <v>7.9454334303872012E-2</v>
          </cell>
          <cell r="R30">
            <v>1.6884046039572802</v>
          </cell>
          <cell r="S30">
            <v>1.3109965160138881</v>
          </cell>
          <cell r="T30">
            <v>0.66543004979492815</v>
          </cell>
          <cell r="U30">
            <v>0.66543004979492815</v>
          </cell>
          <cell r="V30">
            <v>2.9795375363952004</v>
          </cell>
          <cell r="W30">
            <v>0.19863583575968002</v>
          </cell>
          <cell r="X30">
            <v>0.14897687681976002</v>
          </cell>
          <cell r="Y30">
            <v>7.9454334303872012E-2</v>
          </cell>
          <cell r="Z30">
            <v>3.0093329117591523</v>
          </cell>
          <cell r="AA30">
            <v>2.4630843634200321</v>
          </cell>
          <cell r="AB30">
            <v>2.1055398590526084</v>
          </cell>
          <cell r="AC30">
            <v>0.77467975946275214</v>
          </cell>
          <cell r="AD30">
            <v>15.867766203703704</v>
          </cell>
          <cell r="AE30">
            <v>8.2096180555555556</v>
          </cell>
          <cell r="AF30">
            <v>6.9193865740740748</v>
          </cell>
          <cell r="AG30">
            <v>5.2025462962962967</v>
          </cell>
          <cell r="AH30">
            <v>17.650768075032524</v>
          </cell>
          <cell r="AI30">
            <v>13.310415269696657</v>
          </cell>
          <cell r="AJ30">
            <v>7.7316151305716234</v>
          </cell>
          <cell r="AK30">
            <v>5.7871370737811549</v>
          </cell>
        </row>
        <row r="31">
          <cell r="A31">
            <v>45</v>
          </cell>
          <cell r="B31">
            <v>2.0192408731929207E-2</v>
          </cell>
          <cell r="C31">
            <v>0.35336715280876108</v>
          </cell>
          <cell r="D31">
            <v>7.0673430561752223E-2</v>
          </cell>
          <cell r="E31">
            <v>0.23221270041718586</v>
          </cell>
          <cell r="F31">
            <v>0.95913941476663722</v>
          </cell>
          <cell r="G31">
            <v>0.20192408731929207</v>
          </cell>
          <cell r="H31">
            <v>0.12115445239157523</v>
          </cell>
          <cell r="I31">
            <v>0.12115445239157523</v>
          </cell>
          <cell r="J31">
            <v>2.049529486290814</v>
          </cell>
          <cell r="K31">
            <v>1.9485674426311683</v>
          </cell>
          <cell r="L31">
            <v>0.98942802786453099</v>
          </cell>
          <cell r="M31">
            <v>0.50481021829823014</v>
          </cell>
          <cell r="N31">
            <v>2.9725579667170687</v>
          </cell>
          <cell r="O31">
            <v>0.19817053111447125</v>
          </cell>
          <cell r="P31">
            <v>0.14862789833585344</v>
          </cell>
          <cell r="Q31">
            <v>7.9268212445788494E-2</v>
          </cell>
          <cell r="R31">
            <v>1.6844495144730056</v>
          </cell>
          <cell r="S31">
            <v>1.3079255053555103</v>
          </cell>
          <cell r="T31">
            <v>0.66387127923347866</v>
          </cell>
          <cell r="U31">
            <v>0.66387127923347866</v>
          </cell>
          <cell r="V31">
            <v>2.9725579667170687</v>
          </cell>
          <cell r="W31">
            <v>0.19817053111447125</v>
          </cell>
          <cell r="X31">
            <v>0.14862789833585344</v>
          </cell>
          <cell r="Y31">
            <v>7.9268212445788494E-2</v>
          </cell>
          <cell r="Z31">
            <v>3.002283546384239</v>
          </cell>
          <cell r="AA31">
            <v>2.4573145858194434</v>
          </cell>
          <cell r="AB31">
            <v>2.1006076298133953</v>
          </cell>
          <cell r="AC31">
            <v>0.77286507134643789</v>
          </cell>
          <cell r="AD31">
            <v>15.565268753691672</v>
          </cell>
          <cell r="AE31">
            <v>8.0531128174837576</v>
          </cell>
          <cell r="AF31">
            <v>6.7874778499704673</v>
          </cell>
          <cell r="AG31">
            <v>5.103366804489073</v>
          </cell>
          <cell r="AH31">
            <v>16.359473799926281</v>
          </cell>
          <cell r="AI31">
            <v>12.336652373714902</v>
          </cell>
          <cell r="AJ31">
            <v>7.1659859005578728</v>
          </cell>
          <cell r="AK31">
            <v>5.3637619016151747</v>
          </cell>
        </row>
        <row r="32">
          <cell r="A32">
            <v>50</v>
          </cell>
          <cell r="B32">
            <v>0.02</v>
          </cell>
          <cell r="C32">
            <v>0.35</v>
          </cell>
          <cell r="D32">
            <v>7.0000000000000007E-2</v>
          </cell>
          <cell r="E32">
            <v>0.23</v>
          </cell>
          <cell r="F32">
            <v>0.95</v>
          </cell>
          <cell r="G32">
            <v>0.2</v>
          </cell>
          <cell r="H32">
            <v>0.12</v>
          </cell>
          <cell r="I32">
            <v>0.12</v>
          </cell>
          <cell r="J32">
            <v>2.0299999999999998</v>
          </cell>
          <cell r="K32">
            <v>1.93</v>
          </cell>
          <cell r="L32">
            <v>0.98</v>
          </cell>
          <cell r="M32">
            <v>0.5</v>
          </cell>
          <cell r="N32">
            <v>3</v>
          </cell>
          <cell r="O32">
            <v>0.2</v>
          </cell>
          <cell r="P32">
            <v>0.15</v>
          </cell>
          <cell r="Q32">
            <v>0.08</v>
          </cell>
          <cell r="R32">
            <v>1.7</v>
          </cell>
          <cell r="S32">
            <v>1.32</v>
          </cell>
          <cell r="T32">
            <v>0.67</v>
          </cell>
          <cell r="U32">
            <v>0.67</v>
          </cell>
          <cell r="V32">
            <v>3</v>
          </cell>
          <cell r="W32">
            <v>0.2</v>
          </cell>
          <cell r="X32">
            <v>0.15</v>
          </cell>
          <cell r="Y32">
            <v>0.08</v>
          </cell>
          <cell r="Z32">
            <v>3.03</v>
          </cell>
          <cell r="AA32">
            <v>2.48</v>
          </cell>
          <cell r="AB32">
            <v>2.12</v>
          </cell>
          <cell r="AC32">
            <v>0.78</v>
          </cell>
          <cell r="AD32">
            <v>15.25</v>
          </cell>
          <cell r="AE32">
            <v>7.89</v>
          </cell>
          <cell r="AF32">
            <v>6.65</v>
          </cell>
          <cell r="AG32">
            <v>5</v>
          </cell>
          <cell r="AH32">
            <v>15.25</v>
          </cell>
          <cell r="AI32">
            <v>11.5</v>
          </cell>
          <cell r="AJ32">
            <v>6.68</v>
          </cell>
          <cell r="AK32">
            <v>5</v>
          </cell>
        </row>
        <row r="33">
          <cell r="A33">
            <v>55</v>
          </cell>
          <cell r="B33">
            <v>2.0011378739808808E-2</v>
          </cell>
          <cell r="C33">
            <v>0.35019912794665409</v>
          </cell>
          <cell r="D33">
            <v>7.0039825589330834E-2</v>
          </cell>
          <cell r="E33">
            <v>0.2301308555078013</v>
          </cell>
          <cell r="F33">
            <v>0.95054049014091824</v>
          </cell>
          <cell r="G33">
            <v>0.20011378739808808</v>
          </cell>
          <cell r="H33">
            <v>0.12006827243885283</v>
          </cell>
          <cell r="I33">
            <v>0.12006827243885283</v>
          </cell>
          <cell r="J33">
            <v>2.0311549420905934</v>
          </cell>
          <cell r="K33">
            <v>1.9310980483915496</v>
          </cell>
          <cell r="L33">
            <v>0.98055755825063151</v>
          </cell>
          <cell r="M33">
            <v>0.50028446849522012</v>
          </cell>
          <cell r="N33">
            <v>3.0551299442588613</v>
          </cell>
          <cell r="O33">
            <v>0.20367532961725743</v>
          </cell>
          <cell r="P33">
            <v>0.15275649721294307</v>
          </cell>
          <cell r="Q33">
            <v>8.1470131846902966E-2</v>
          </cell>
          <cell r="R33">
            <v>1.7312403017466882</v>
          </cell>
          <cell r="S33">
            <v>1.344257175473899</v>
          </cell>
          <cell r="T33">
            <v>0.68231235421781244</v>
          </cell>
          <cell r="U33">
            <v>0.68231235421781244</v>
          </cell>
          <cell r="V33">
            <v>3.0551299442588613</v>
          </cell>
          <cell r="W33">
            <v>0.20367532961725743</v>
          </cell>
          <cell r="X33">
            <v>0.15275649721294307</v>
          </cell>
          <cell r="Y33">
            <v>8.1470131846902966E-2</v>
          </cell>
          <cell r="Z33">
            <v>3.0856812437014498</v>
          </cell>
          <cell r="AA33">
            <v>2.5255740872539922</v>
          </cell>
          <cell r="AB33">
            <v>2.1589584939429289</v>
          </cell>
          <cell r="AC33">
            <v>0.79433378550730405</v>
          </cell>
          <cell r="AD33">
            <v>14.98803680981595</v>
          </cell>
          <cell r="AE33">
            <v>7.7544662576687111</v>
          </cell>
          <cell r="AF33">
            <v>6.5357668711656443</v>
          </cell>
          <cell r="AG33">
            <v>4.9141104294478524</v>
          </cell>
          <cell r="AH33">
            <v>14.374276596306455</v>
          </cell>
          <cell r="AI33">
            <v>10.839618416886836</v>
          </cell>
          <cell r="AJ33">
            <v>6.2964044369394827</v>
          </cell>
          <cell r="AK33">
            <v>4.7128775725594938</v>
          </cell>
        </row>
        <row r="34">
          <cell r="A34">
            <v>60</v>
          </cell>
          <cell r="B34">
            <v>2.0210375507593765E-2</v>
          </cell>
          <cell r="C34">
            <v>0.35368157138289086</v>
          </cell>
          <cell r="D34">
            <v>7.0736314276578185E-2</v>
          </cell>
          <cell r="E34">
            <v>0.23241931833732832</v>
          </cell>
          <cell r="F34">
            <v>0.95999283661070378</v>
          </cell>
          <cell r="G34">
            <v>0.20210375507593767</v>
          </cell>
          <cell r="H34">
            <v>0.12126225304556258</v>
          </cell>
          <cell r="I34">
            <v>0.12126225304556258</v>
          </cell>
          <cell r="J34">
            <v>2.0513531140207668</v>
          </cell>
          <cell r="K34">
            <v>1.9503012364827983</v>
          </cell>
          <cell r="L34">
            <v>0.9903083998720944</v>
          </cell>
          <cell r="M34">
            <v>0.50525938768984413</v>
          </cell>
          <cell r="N34">
            <v>3.132308466993611</v>
          </cell>
          <cell r="O34">
            <v>0.20882056446624073</v>
          </cell>
          <cell r="P34">
            <v>0.15661542334968054</v>
          </cell>
          <cell r="Q34">
            <v>8.3528225786496282E-2</v>
          </cell>
          <cell r="R34">
            <v>1.7749747979630461</v>
          </cell>
          <cell r="S34">
            <v>1.3782157254771887</v>
          </cell>
          <cell r="T34">
            <v>0.69954889096190642</v>
          </cell>
          <cell r="U34">
            <v>0.69954889096190642</v>
          </cell>
          <cell r="V34">
            <v>3.132308466993611</v>
          </cell>
          <cell r="W34">
            <v>0.20882056446624073</v>
          </cell>
          <cell r="X34">
            <v>0.15661542334968054</v>
          </cell>
          <cell r="Y34">
            <v>8.3528225786496282E-2</v>
          </cell>
          <cell r="Z34">
            <v>3.1636315516635465</v>
          </cell>
          <cell r="AA34">
            <v>2.589374999381385</v>
          </cell>
          <cell r="AB34">
            <v>2.2134979833421515</v>
          </cell>
          <cell r="AC34">
            <v>0.8144002014183388</v>
          </cell>
          <cell r="AD34">
            <v>14.716916354556806</v>
          </cell>
          <cell r="AE34">
            <v>7.6141947565543076</v>
          </cell>
          <cell r="AF34">
            <v>6.4175405742821487</v>
          </cell>
          <cell r="AG34">
            <v>4.8252184769038706</v>
          </cell>
          <cell r="AH34">
            <v>13.765025304904999</v>
          </cell>
          <cell r="AI34">
            <v>10.380183016813605</v>
          </cell>
          <cell r="AJ34">
            <v>6.0295323958534679</v>
          </cell>
          <cell r="AK34">
            <v>4.5131230507885238</v>
          </cell>
        </row>
        <row r="35">
          <cell r="A35">
            <v>65</v>
          </cell>
          <cell r="B35">
            <v>2.058165513597441E-2</v>
          </cell>
          <cell r="C35">
            <v>0.36017896487955214</v>
          </cell>
          <cell r="D35">
            <v>7.2035792975910437E-2</v>
          </cell>
          <cell r="E35">
            <v>0.2366890340637057</v>
          </cell>
          <cell r="F35">
            <v>0.97762861895878439</v>
          </cell>
          <cell r="G35">
            <v>0.20581655135974411</v>
          </cell>
          <cell r="H35">
            <v>0.12348993081584644</v>
          </cell>
          <cell r="I35">
            <v>0.12348993081584644</v>
          </cell>
          <cell r="J35">
            <v>2.0890379963014021</v>
          </cell>
          <cell r="K35">
            <v>1.9861297206215303</v>
          </cell>
          <cell r="L35">
            <v>1.0085011016627461</v>
          </cell>
          <cell r="M35">
            <v>0.51454137839936021</v>
          </cell>
          <cell r="N35">
            <v>3.2267552152861425</v>
          </cell>
          <cell r="O35">
            <v>0.21511701435240951</v>
          </cell>
          <cell r="P35">
            <v>0.16133776076430714</v>
          </cell>
          <cell r="Q35">
            <v>8.6046805740963808E-2</v>
          </cell>
          <cell r="R35">
            <v>1.8284946219954807</v>
          </cell>
          <cell r="S35">
            <v>1.4197722947259028</v>
          </cell>
          <cell r="T35">
            <v>0.72064199808057194</v>
          </cell>
          <cell r="U35">
            <v>0.72064199808057194</v>
          </cell>
          <cell r="V35">
            <v>3.2267552152861425</v>
          </cell>
          <cell r="W35">
            <v>0.21511701435240951</v>
          </cell>
          <cell r="X35">
            <v>0.16133776076430714</v>
          </cell>
          <cell r="Y35">
            <v>8.6046805740963808E-2</v>
          </cell>
          <cell r="Z35">
            <v>3.2590227674390038</v>
          </cell>
          <cell r="AA35">
            <v>2.6674509779698781</v>
          </cell>
          <cell r="AB35">
            <v>2.2802403521355408</v>
          </cell>
          <cell r="AC35">
            <v>0.83895635597439711</v>
          </cell>
          <cell r="AD35">
            <v>14.716916354556806</v>
          </cell>
          <cell r="AE35">
            <v>7.6141947565543076</v>
          </cell>
          <cell r="AF35">
            <v>6.4175405742821487</v>
          </cell>
          <cell r="AG35">
            <v>4.8252184769038706</v>
          </cell>
          <cell r="AH35">
            <v>13.428585357013484</v>
          </cell>
          <cell r="AI35">
            <v>10.126474203649513</v>
          </cell>
          <cell r="AJ35">
            <v>5.8821606678590213</v>
          </cell>
          <cell r="AK35">
            <v>4.4028148711519624</v>
          </cell>
        </row>
        <row r="36">
          <cell r="A36">
            <v>70</v>
          </cell>
          <cell r="B36">
            <v>2.110863231505666E-2</v>
          </cell>
          <cell r="C36">
            <v>0.3694010655134915</v>
          </cell>
          <cell r="D36">
            <v>7.3880213102698322E-2</v>
          </cell>
          <cell r="E36">
            <v>0.2427492716231516</v>
          </cell>
          <cell r="F36">
            <v>1.0026600349651913</v>
          </cell>
          <cell r="G36">
            <v>0.21108632315056661</v>
          </cell>
          <cell r="H36">
            <v>0.12665179389033995</v>
          </cell>
          <cell r="I36">
            <v>0.12665179389033995</v>
          </cell>
          <cell r="J36">
            <v>2.1425261799782507</v>
          </cell>
          <cell r="K36">
            <v>2.0369830184029674</v>
          </cell>
          <cell r="L36">
            <v>1.0343229834377763</v>
          </cell>
          <cell r="M36">
            <v>0.52771580787641648</v>
          </cell>
          <cell r="N36">
            <v>3.3343707897465324</v>
          </cell>
          <cell r="O36">
            <v>0.22229138598310216</v>
          </cell>
          <cell r="P36">
            <v>0.16671853948732662</v>
          </cell>
          <cell r="Q36">
            <v>8.8916554393240865E-2</v>
          </cell>
          <cell r="R36">
            <v>1.8894767808563682</v>
          </cell>
          <cell r="S36">
            <v>1.4671231474884743</v>
          </cell>
          <cell r="T36">
            <v>0.74467614304339225</v>
          </cell>
          <cell r="U36">
            <v>0.74467614304339225</v>
          </cell>
          <cell r="V36">
            <v>3.3343707897465324</v>
          </cell>
          <cell r="W36">
            <v>0.22229138598310216</v>
          </cell>
          <cell r="X36">
            <v>0.16671853948732662</v>
          </cell>
          <cell r="Y36">
            <v>8.8916554393240865E-2</v>
          </cell>
          <cell r="Z36">
            <v>3.3677144976439974</v>
          </cell>
          <cell r="AA36">
            <v>2.7564131861904668</v>
          </cell>
          <cell r="AB36">
            <v>2.3562886914208829</v>
          </cell>
          <cell r="AC36">
            <v>0.86693640533409844</v>
          </cell>
          <cell r="AD36">
            <v>14.716916354556806</v>
          </cell>
          <cell r="AE36">
            <v>7.6141947565543076</v>
          </cell>
          <cell r="AF36">
            <v>6.4175405742821487</v>
          </cell>
          <cell r="AG36">
            <v>4.8252184769038706</v>
          </cell>
          <cell r="AH36">
            <v>13.344500816023805</v>
          </cell>
          <cell r="AI36">
            <v>10.063066189132705</v>
          </cell>
          <cell r="AJ36">
            <v>5.8453288820353446</v>
          </cell>
          <cell r="AK36">
            <v>4.3752461691881326</v>
          </cell>
        </row>
        <row r="37">
          <cell r="A37">
            <v>75</v>
          </cell>
          <cell r="B37">
            <v>2.1772390601968512E-2</v>
          </cell>
          <cell r="C37">
            <v>0.38101683553444898</v>
          </cell>
          <cell r="D37">
            <v>7.6203367106889797E-2</v>
          </cell>
          <cell r="E37">
            <v>0.2503824919226379</v>
          </cell>
          <cell r="F37">
            <v>1.0341885535935043</v>
          </cell>
          <cell r="G37">
            <v>0.21772390601968514</v>
          </cell>
          <cell r="H37">
            <v>0.13063434361181109</v>
          </cell>
          <cell r="I37">
            <v>0.13063434361181109</v>
          </cell>
          <cell r="J37">
            <v>2.2098976460998037</v>
          </cell>
          <cell r="K37">
            <v>2.1010356930899614</v>
          </cell>
          <cell r="L37">
            <v>1.0668471394964572</v>
          </cell>
          <cell r="M37">
            <v>0.5443097650492128</v>
          </cell>
          <cell r="N37">
            <v>3.4516101493703197</v>
          </cell>
          <cell r="O37">
            <v>0.23010734329135465</v>
          </cell>
          <cell r="P37">
            <v>0.17258050746851597</v>
          </cell>
          <cell r="Q37">
            <v>9.2042937316541854E-2</v>
          </cell>
          <cell r="R37">
            <v>1.9559124179765144</v>
          </cell>
          <cell r="S37">
            <v>1.5187084657229408</v>
          </cell>
          <cell r="T37">
            <v>0.77085960002603815</v>
          </cell>
          <cell r="U37">
            <v>0.77085960002603815</v>
          </cell>
          <cell r="V37">
            <v>3.4516101493703197</v>
          </cell>
          <cell r="W37">
            <v>0.23010734329135465</v>
          </cell>
          <cell r="X37">
            <v>0.17258050746851597</v>
          </cell>
          <cell r="Y37">
            <v>9.2042937316541854E-2</v>
          </cell>
          <cell r="Z37">
            <v>3.4861262508640225</v>
          </cell>
          <cell r="AA37">
            <v>2.8533310568127974</v>
          </cell>
          <cell r="AB37">
            <v>2.4391378388883593</v>
          </cell>
          <cell r="AC37">
            <v>0.89741863883628314</v>
          </cell>
          <cell r="AD37">
            <v>15.101400730816078</v>
          </cell>
          <cell r="AE37">
            <v>7.8131181485992691</v>
          </cell>
          <cell r="AF37">
            <v>6.5852009744214373</v>
          </cell>
          <cell r="AG37">
            <v>4.9512789281364187</v>
          </cell>
          <cell r="AH37">
            <v>13.471183932464459</v>
          </cell>
          <cell r="AI37">
            <v>10.158597719563364</v>
          </cell>
          <cell r="AJ37">
            <v>5.9008202405811536</v>
          </cell>
          <cell r="AK37">
            <v>4.4167816172014627</v>
          </cell>
        </row>
        <row r="38">
          <cell r="A38">
            <v>80</v>
          </cell>
          <cell r="B38">
            <v>2.2551562662729403E-2</v>
          </cell>
          <cell r="C38">
            <v>0.39465234659776449</v>
          </cell>
          <cell r="D38">
            <v>7.8930469319552915E-2</v>
          </cell>
          <cell r="E38">
            <v>0.25934297062138811</v>
          </cell>
          <cell r="F38">
            <v>1.0711992264796466</v>
          </cell>
          <cell r="G38">
            <v>0.22551562662729405</v>
          </cell>
          <cell r="H38">
            <v>0.13530937597637641</v>
          </cell>
          <cell r="I38">
            <v>0.13530937597637641</v>
          </cell>
          <cell r="J38">
            <v>2.2889836102670342</v>
          </cell>
          <cell r="K38">
            <v>2.1762257969533874</v>
          </cell>
          <cell r="L38">
            <v>1.1050265704737408</v>
          </cell>
          <cell r="M38">
            <v>0.56378906656823502</v>
          </cell>
          <cell r="N38">
            <v>3.5753975975662806</v>
          </cell>
          <cell r="O38">
            <v>0.23835983983775205</v>
          </cell>
          <cell r="P38">
            <v>0.17876987987831403</v>
          </cell>
          <cell r="Q38">
            <v>9.5343935935100821E-2</v>
          </cell>
          <cell r="R38">
            <v>2.0260586386208925</v>
          </cell>
          <cell r="S38">
            <v>1.5731749429291635</v>
          </cell>
          <cell r="T38">
            <v>0.79850546345646944</v>
          </cell>
          <cell r="U38">
            <v>0.79850546345646944</v>
          </cell>
          <cell r="V38">
            <v>3.5753975975662806</v>
          </cell>
          <cell r="W38">
            <v>0.23835983983775205</v>
          </cell>
          <cell r="X38">
            <v>0.17876987987831403</v>
          </cell>
          <cell r="Y38">
            <v>9.5343935935100821E-2</v>
          </cell>
          <cell r="Z38">
            <v>3.6111515735419433</v>
          </cell>
          <cell r="AA38">
            <v>2.9556620139881256</v>
          </cell>
          <cell r="AB38">
            <v>2.5266143022801719</v>
          </cell>
          <cell r="AC38">
            <v>0.92960337536723303</v>
          </cell>
          <cell r="AD38">
            <v>15.467598097502973</v>
          </cell>
          <cell r="AE38">
            <v>8.0025802615933408</v>
          </cell>
          <cell r="AF38">
            <v>6.7448870392390017</v>
          </cell>
          <cell r="AG38">
            <v>5.0713436385255646</v>
          </cell>
          <cell r="AH38">
            <v>13.754816242992472</v>
          </cell>
          <cell r="AI38">
            <v>10.372484379961538</v>
          </cell>
          <cell r="AJ38">
            <v>6.0250604920124404</v>
          </cell>
          <cell r="AK38">
            <v>4.5097758173745817</v>
          </cell>
        </row>
        <row r="39">
          <cell r="A39">
            <v>85</v>
          </cell>
          <cell r="B39">
            <v>2.3422952592982063E-2</v>
          </cell>
          <cell r="C39">
            <v>0.40990167037718611</v>
          </cell>
          <cell r="D39">
            <v>8.1980334075437228E-2</v>
          </cell>
          <cell r="E39">
            <v>0.26936395481929376</v>
          </cell>
          <cell r="F39">
            <v>1.1125902481666481</v>
          </cell>
          <cell r="G39">
            <v>0.23422952592982066</v>
          </cell>
          <cell r="H39">
            <v>0.14053771555789238</v>
          </cell>
          <cell r="I39">
            <v>0.14053771555789238</v>
          </cell>
          <cell r="J39">
            <v>2.3774296881876795</v>
          </cell>
          <cell r="K39">
            <v>2.2603149252227692</v>
          </cell>
          <cell r="L39">
            <v>1.1477246770561211</v>
          </cell>
          <cell r="M39">
            <v>0.58557381482455162</v>
          </cell>
          <cell r="N39">
            <v>3.7030717796079404</v>
          </cell>
          <cell r="O39">
            <v>0.2468714519738627</v>
          </cell>
          <cell r="P39">
            <v>0.18515358898039702</v>
          </cell>
          <cell r="Q39">
            <v>9.8748580789545085E-2</v>
          </cell>
          <cell r="R39">
            <v>2.0984073417778331</v>
          </cell>
          <cell r="S39">
            <v>1.6293515830274938</v>
          </cell>
          <cell r="T39">
            <v>0.82701936411244015</v>
          </cell>
          <cell r="U39">
            <v>0.82701936411244015</v>
          </cell>
          <cell r="V39">
            <v>3.7030717796079404</v>
          </cell>
          <cell r="W39">
            <v>0.2468714519738627</v>
          </cell>
          <cell r="X39">
            <v>0.18515358898039702</v>
          </cell>
          <cell r="Y39">
            <v>9.8748580789545085E-2</v>
          </cell>
          <cell r="Z39">
            <v>3.7401024974040196</v>
          </cell>
          <cell r="AA39">
            <v>3.0612060044758973</v>
          </cell>
          <cell r="AB39">
            <v>2.616837390922945</v>
          </cell>
          <cell r="AC39">
            <v>0.96279866269806458</v>
          </cell>
          <cell r="AD39">
            <v>15.951956271576526</v>
          </cell>
          <cell r="AE39">
            <v>8.2531760644418881</v>
          </cell>
          <cell r="AF39">
            <v>6.956098964326813</v>
          </cell>
          <cell r="AG39">
            <v>5.2301495972382046</v>
          </cell>
          <cell r="AH39">
            <v>14.138181815700094</v>
          </cell>
          <cell r="AI39">
            <v>10.661579729872201</v>
          </cell>
          <cell r="AJ39">
            <v>6.1929871822214171</v>
          </cell>
          <cell r="AK39">
            <v>4.6354694477705225</v>
          </cell>
        </row>
        <row r="40">
          <cell r="A40">
            <v>90</v>
          </cell>
          <cell r="B40">
            <v>2.4362587593911363E-2</v>
          </cell>
          <cell r="C40">
            <v>0.42634528289344881</v>
          </cell>
          <cell r="D40">
            <v>8.5269056578689773E-2</v>
          </cell>
          <cell r="E40">
            <v>0.28016975732998067</v>
          </cell>
          <cell r="F40">
            <v>1.1572229107107896</v>
          </cell>
          <cell r="G40">
            <v>0.24362587593911364</v>
          </cell>
          <cell r="H40">
            <v>0.14617552556346816</v>
          </cell>
          <cell r="I40">
            <v>0.14617552556346816</v>
          </cell>
          <cell r="J40">
            <v>2.4728026407820032</v>
          </cell>
          <cell r="K40">
            <v>2.3509897028124467</v>
          </cell>
          <cell r="L40">
            <v>1.1937667921016568</v>
          </cell>
          <cell r="M40">
            <v>0.60906468984778406</v>
          </cell>
          <cell r="N40">
            <v>3.8323497091527892</v>
          </cell>
          <cell r="O40">
            <v>0.25548998061018596</v>
          </cell>
          <cell r="P40">
            <v>0.19161748545763946</v>
          </cell>
          <cell r="Q40">
            <v>0.10219599224407439</v>
          </cell>
          <cell r="R40">
            <v>2.1716648351865806</v>
          </cell>
          <cell r="S40">
            <v>1.6862338720272274</v>
          </cell>
          <cell r="T40">
            <v>0.85589143504412302</v>
          </cell>
          <cell r="U40">
            <v>0.85589143504412302</v>
          </cell>
          <cell r="V40">
            <v>3.8323497091527892</v>
          </cell>
          <cell r="W40">
            <v>0.25548998061018596</v>
          </cell>
          <cell r="X40">
            <v>0.19161748545763946</v>
          </cell>
          <cell r="Y40">
            <v>0.10219599224407439</v>
          </cell>
          <cell r="Z40">
            <v>3.8706732062443168</v>
          </cell>
          <cell r="AA40">
            <v>3.1680757595663058</v>
          </cell>
          <cell r="AB40">
            <v>2.708193794467971</v>
          </cell>
          <cell r="AC40">
            <v>0.99641092437972523</v>
          </cell>
          <cell r="AD40">
            <v>16.406075808249721</v>
          </cell>
          <cell r="AE40">
            <v>8.4881270903010027</v>
          </cell>
          <cell r="AF40">
            <v>7.1541248606466006</v>
          </cell>
          <cell r="AG40">
            <v>5.379041248606466</v>
          </cell>
          <cell r="AH40">
            <v>14.56714865006033</v>
          </cell>
          <cell r="AI40">
            <v>10.985062916438938</v>
          </cell>
          <cell r="AJ40">
            <v>6.3808887201575741</v>
          </cell>
          <cell r="AK40">
            <v>4.7761143114951903</v>
          </cell>
        </row>
        <row r="41">
          <cell r="A41">
            <v>95</v>
          </cell>
          <cell r="B41">
            <v>2.5346889119340917E-2</v>
          </cell>
          <cell r="C41">
            <v>0.44357055958846603</v>
          </cell>
          <cell r="D41">
            <v>8.8714111917693211E-2</v>
          </cell>
          <cell r="E41">
            <v>0.29148922487242057</v>
          </cell>
          <cell r="F41">
            <v>1.2039772331686935</v>
          </cell>
          <cell r="G41">
            <v>0.25346889119340921</v>
          </cell>
          <cell r="H41">
            <v>0.15208133471604549</v>
          </cell>
          <cell r="I41">
            <v>0.15208133471604549</v>
          </cell>
          <cell r="J41">
            <v>2.5727092456131029</v>
          </cell>
          <cell r="K41">
            <v>2.4459748000163986</v>
          </cell>
          <cell r="L41">
            <v>1.2419975668477048</v>
          </cell>
          <cell r="M41">
            <v>0.63367222798352296</v>
          </cell>
          <cell r="N41">
            <v>3.9613008563698524</v>
          </cell>
          <cell r="O41">
            <v>0.26408672375799019</v>
          </cell>
          <cell r="P41">
            <v>0.1980650428184926</v>
          </cell>
          <cell r="Q41">
            <v>0.10563468950319607</v>
          </cell>
          <cell r="R41">
            <v>2.2447371519429162</v>
          </cell>
          <cell r="S41">
            <v>1.7429723768027352</v>
          </cell>
          <cell r="T41">
            <v>0.88469052458926711</v>
          </cell>
          <cell r="U41">
            <v>0.88469052458926711</v>
          </cell>
          <cell r="V41">
            <v>3.9613008563698524</v>
          </cell>
          <cell r="W41">
            <v>0.26408672375799019</v>
          </cell>
          <cell r="X41">
            <v>0.1980650428184926</v>
          </cell>
          <cell r="Y41">
            <v>0.10563468950319607</v>
          </cell>
          <cell r="Z41">
            <v>4.0009138649335512</v>
          </cell>
          <cell r="AA41">
            <v>3.2746753745990782</v>
          </cell>
          <cell r="AB41">
            <v>2.7993192718346958</v>
          </cell>
          <cell r="AC41">
            <v>1.0299382226561618</v>
          </cell>
          <cell r="AD41">
            <v>16.406075808249721</v>
          </cell>
          <cell r="AE41">
            <v>8.4881270903010027</v>
          </cell>
          <cell r="AF41">
            <v>7.1541248606466006</v>
          </cell>
          <cell r="AG41">
            <v>5.379041248606466</v>
          </cell>
          <cell r="AH41">
            <v>17.414065258885309</v>
          </cell>
          <cell r="AI41">
            <v>13.131918064077446</v>
          </cell>
          <cell r="AJ41">
            <v>7.6279315363510722</v>
          </cell>
          <cell r="AK41">
            <v>5.7095295930771499</v>
          </cell>
        </row>
        <row r="42">
          <cell r="A42">
            <v>100</v>
          </cell>
          <cell r="B42">
            <v>2.6353727035923421E-2</v>
          </cell>
          <cell r="C42">
            <v>0.46119022312865982</v>
          </cell>
          <cell r="D42">
            <v>9.2238044625731985E-2</v>
          </cell>
          <cell r="E42">
            <v>0.30306786091311932</v>
          </cell>
          <cell r="F42">
            <v>1.2518020342063623</v>
          </cell>
          <cell r="G42">
            <v>0.26353727035923424</v>
          </cell>
          <cell r="H42">
            <v>0.15812236221554052</v>
          </cell>
          <cell r="I42">
            <v>0.15812236221554052</v>
          </cell>
          <cell r="J42">
            <v>2.674903294146227</v>
          </cell>
          <cell r="K42">
            <v>2.54313465896661</v>
          </cell>
          <cell r="L42">
            <v>1.2913326247602477</v>
          </cell>
          <cell r="M42">
            <v>0.6588431758980855</v>
          </cell>
          <cell r="N42">
            <v>4.0883248753930062</v>
          </cell>
          <cell r="O42">
            <v>0.27255499169286707</v>
          </cell>
          <cell r="P42">
            <v>0.20441624376965029</v>
          </cell>
          <cell r="Q42">
            <v>0.10902199667714682</v>
          </cell>
          <cell r="R42">
            <v>2.31671742938937</v>
          </cell>
          <cell r="S42">
            <v>1.7988629451729228</v>
          </cell>
          <cell r="T42">
            <v>0.91305922217110469</v>
          </cell>
          <cell r="U42">
            <v>0.91305922217110469</v>
          </cell>
          <cell r="V42">
            <v>4.0883248753930062</v>
          </cell>
          <cell r="W42">
            <v>0.27255499169286707</v>
          </cell>
          <cell r="X42">
            <v>0.20441624376965029</v>
          </cell>
          <cell r="Y42">
            <v>0.10902199667714682</v>
          </cell>
          <cell r="Z42">
            <v>4.1292081241469356</v>
          </cell>
          <cell r="AA42">
            <v>3.3796818969915514</v>
          </cell>
          <cell r="AB42">
            <v>2.8890829119443908</v>
          </cell>
          <cell r="AC42">
            <v>1.0629644676021814</v>
          </cell>
          <cell r="AD42">
            <v>16.406075808249721</v>
          </cell>
          <cell r="AE42">
            <v>8.4881270903010027</v>
          </cell>
          <cell r="AF42">
            <v>7.1541248606466006</v>
          </cell>
          <cell r="AG42">
            <v>5.379041248606466</v>
          </cell>
          <cell r="AH42">
            <v>17.765869510994193</v>
          </cell>
          <cell r="AI42">
            <v>13.397213073864473</v>
          </cell>
          <cell r="AJ42">
            <v>7.7820333333404061</v>
          </cell>
          <cell r="AK42">
            <v>5.8248752495062925</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asic Guide"/>
      <sheetName val="Home"/>
      <sheetName val="GEF CO2"/>
      <sheetName val="Basic"/>
      <sheetName val="Speed"/>
      <sheetName val="Tech %"/>
      <sheetName val="Fuel Type"/>
      <sheetName val="Occupancy"/>
      <sheetName val="Fleet EF"/>
      <sheetName val="Fuel Eff @ 50"/>
      <sheetName val="Mode Share"/>
      <sheetName val="Trip Length"/>
      <sheetName val="BRT-Operation"/>
      <sheetName val="BRTS-Basic"/>
      <sheetName val="construction"/>
      <sheetName val="modal shift"/>
      <sheetName val="Construct"/>
      <sheetName val="System Type SF"/>
      <sheetName val="Fleet Fuel"/>
      <sheetName val="BRT EF"/>
      <sheetName val="Land Use Factors"/>
      <sheetName val="PKT Mode Share"/>
      <sheetName val="BRTS-SF+MF"/>
      <sheetName val="BRTS impact of SF"/>
      <sheetName val="ADB CO2"/>
      <sheetName val="Dissemination Rate"/>
      <sheetName val="Shortcut Values"/>
      <sheetName val="PM"/>
      <sheetName val="NOx"/>
      <sheetName val="Graphs"/>
      <sheetName val="Help box"/>
      <sheetName val="Ghost Calc"/>
      <sheetName val="ghost-helpbox"/>
      <sheetName val="Other + - Impacts"/>
      <sheetName val="Output-CO2"/>
      <sheetName val="Output-PM"/>
      <sheetName val="Output-NOX"/>
      <sheetName val="SHIFT-MOTORIZED(100%)-PM"/>
      <sheetName val="SHIFT-MOTORIZED(100%)-NOx"/>
      <sheetName val="Modeshift FACTOR"/>
      <sheetName val="80Percent-Scenario"/>
      <sheetName val="50Percent-Scenario "/>
      <sheetName val="20Percent-Scenario "/>
      <sheetName val="IPT-PT-Scenario  "/>
      <sheetName val="User-Defined"/>
      <sheetName val="##SES (CO2)"/>
      <sheetName val="##SES (PM)"/>
      <sheetName val="##SES (NOx)"/>
      <sheetName val="Shift Baseline"/>
      <sheetName val="SHIFT-MOTORIZED(with scal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A4" t="str">
            <v>explanation Motorized Mode Shift Factor - to follow</v>
          </cell>
          <cell r="B4" t="str">
            <v>explanation for motorized mode shift factor</v>
          </cell>
        </row>
        <row r="5">
          <cell r="A5" t="str">
            <v>Public Transport and Intermediate Public Transport Mode Shift Factor</v>
          </cell>
          <cell r="B5" t="str">
            <v>public transport and intermediate public transport mode shift factor</v>
          </cell>
        </row>
        <row r="6">
          <cell r="A6" t="str">
            <v>Land Use Impact Factor</v>
          </cell>
          <cell r="B6" t="str">
            <v>Land use impact factor</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asic Guide"/>
      <sheetName val="Home"/>
      <sheetName val="Basic"/>
      <sheetName val="BRTS-Basic"/>
      <sheetName val="Speed"/>
      <sheetName val="Tech %"/>
      <sheetName val="Fuel Type"/>
      <sheetName val="Occupancy"/>
      <sheetName val="Fleet EF"/>
      <sheetName val="Fuel Eff @ 50"/>
      <sheetName val="Mode Share"/>
      <sheetName val="Trip Length"/>
      <sheetName val="Sheet1"/>
      <sheetName val="Sheet3"/>
      <sheetName val="Sheet2"/>
      <sheetName val="Components"/>
      <sheetName val="Fleet Fuel"/>
      <sheetName val="BRT EF"/>
      <sheetName val="Factors"/>
      <sheetName val="PKT Mode Share"/>
      <sheetName val="Construct"/>
      <sheetName val="BRTS-SF+MF"/>
      <sheetName val="BRTS impact of SF"/>
      <sheetName val="CO2"/>
      <sheetName val="PM"/>
      <sheetName val="NOx"/>
      <sheetName val="Graphs"/>
      <sheetName val="BRT-Operation"/>
      <sheetName val="Help box"/>
      <sheetName val="Ghost Calc"/>
      <sheetName val="ghost-helpbox"/>
      <sheetName val="Other + - Impacts"/>
      <sheetName val="Output-CO2"/>
      <sheetName val="Output-PM"/>
      <sheetName val="Output-NOX"/>
      <sheetName val="construction"/>
      <sheetName val="SHIFT-MOTORIZED(100%)"/>
      <sheetName val="SHIFT-MOTORIZED(100%)-PM"/>
      <sheetName val="SHIFT-MOTORIZED(100%)-NOx"/>
      <sheetName val="Modeshift FACTOR"/>
      <sheetName val="LANDUSE FACTOR"/>
      <sheetName val="80Percent-Scenario"/>
      <sheetName val="50Percent-Scenario "/>
      <sheetName val="20Percent-Scenario "/>
      <sheetName val="IPT-PT-Scenario  "/>
      <sheetName val="User-Defined"/>
      <sheetName val="##SES (CO2)"/>
      <sheetName val="##SES (PM)"/>
      <sheetName val="##SES (NOx)"/>
    </sheetNames>
    <sheetDataSet>
      <sheetData sheetId="0"/>
      <sheetData sheetId="1"/>
      <sheetData sheetId="2">
        <row r="8">
          <cell r="C8">
            <v>2010</v>
          </cell>
        </row>
      </sheetData>
      <sheetData sheetId="3">
        <row r="8">
          <cell r="J8" t="str">
            <v xml:space="preserve">I have the ridership figures/day ('000).  I would like to input it directly  </v>
          </cell>
        </row>
      </sheetData>
      <sheetData sheetId="4"/>
      <sheetData sheetId="5"/>
      <sheetData sheetId="6"/>
      <sheetData sheetId="7">
        <row r="7">
          <cell r="C7">
            <v>2010</v>
          </cell>
        </row>
      </sheetData>
      <sheetData sheetId="8"/>
      <sheetData sheetId="9"/>
      <sheetData sheetId="10"/>
      <sheetData sheetId="11"/>
      <sheetData sheetId="12"/>
      <sheetData sheetId="13"/>
      <sheetData sheetId="14"/>
      <sheetData sheetId="15"/>
      <sheetData sheetId="16"/>
      <sheetData sheetId="17"/>
      <sheetData sheetId="18"/>
      <sheetData sheetId="19">
        <row r="8">
          <cell r="C8">
            <v>2010</v>
          </cell>
        </row>
      </sheetData>
      <sheetData sheetId="20"/>
      <sheetData sheetId="21"/>
      <sheetData sheetId="22"/>
      <sheetData sheetId="23"/>
      <sheetData sheetId="24"/>
      <sheetData sheetId="25"/>
      <sheetData sheetId="26"/>
      <sheetData sheetId="27"/>
      <sheetData sheetId="28"/>
      <sheetData sheetId="29"/>
      <sheetData sheetId="30">
        <row r="4">
          <cell r="A4" t="str">
            <v>explanation Motorized Mode Shift Factor - to follow</v>
          </cell>
          <cell r="B4" t="str">
            <v>explanation for motorized mode shift factor</v>
          </cell>
        </row>
        <row r="5">
          <cell r="A5" t="str">
            <v>Public Transport and Intermediate Public Transport Mode Shift Factor</v>
          </cell>
          <cell r="B5" t="str">
            <v>public transport and intermediate public transport mode shift factor</v>
          </cell>
        </row>
        <row r="6">
          <cell r="A6" t="str">
            <v>Land Use Impact Factor</v>
          </cell>
          <cell r="B6" t="str">
            <v>Land use impact factor</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uide"/>
      <sheetName val="Home"/>
      <sheetName val="Basic"/>
      <sheetName val="Speed"/>
      <sheetName val="Tech %"/>
      <sheetName val="Fuel Type"/>
      <sheetName val="Occupancy"/>
      <sheetName val="Fuel Eff @ 50"/>
      <sheetName val="Mode Share"/>
      <sheetName val="Trip Length"/>
      <sheetName val="BRTS-Basic"/>
      <sheetName val="Components"/>
      <sheetName val="Fleet Fuel"/>
      <sheetName val="Factors"/>
      <sheetName val="PKT Mode Share"/>
      <sheetName val="Construct"/>
      <sheetName val="Help box"/>
      <sheetName val="Input"/>
      <sheetName val="ghost-helpbox"/>
      <sheetName val="Other + - Impacts"/>
      <sheetName val="Graphs"/>
      <sheetName val="CO2"/>
      <sheetName val="Output-CO2"/>
      <sheetName val="PM"/>
      <sheetName val="Output-PM"/>
      <sheetName val="NOx"/>
      <sheetName val="Output-NOX"/>
      <sheetName val="BRTS-SF+MF"/>
      <sheetName val="construction"/>
      <sheetName val="BRT-Operation"/>
      <sheetName val="SHIFT-MOTORIZED(100%)"/>
      <sheetName val="SHIFT-MOTORIZED(100%)-PM"/>
      <sheetName val="Modeshift FACTOR"/>
      <sheetName val="BRTS impact of SF"/>
      <sheetName val="LANDUSE FACTOR"/>
      <sheetName val="80Percent-Scenario"/>
      <sheetName val="50Percent-Scenario "/>
      <sheetName val="20Percent-Scenario "/>
      <sheetName val="IPT-PT-Scenario  "/>
      <sheetName val="User-Defined"/>
      <sheetName val="SHIFT-MOTORIZED(100%)-NOx"/>
      <sheetName val="##SES (CO2)"/>
      <sheetName val="##SES (PM)"/>
      <sheetName val="##SES (NO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A4" t="str">
            <v>explanation Motorized Mode Shift Factor - to follow</v>
          </cell>
          <cell r="B4" t="str">
            <v>explanation for motorized mode shift factor</v>
          </cell>
        </row>
        <row r="5">
          <cell r="A5" t="str">
            <v>Public Transport and Intermediate Public Transport Mode Shift Factor</v>
          </cell>
          <cell r="B5" t="str">
            <v>public transport and intermediate public transport mode shift factor</v>
          </cell>
        </row>
        <row r="6">
          <cell r="A6" t="str">
            <v>Land Use Impact Factor</v>
          </cell>
          <cell r="B6" t="str">
            <v>Land use impact factor</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ontrol" Target="../activeX/activeX2.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go.itdp.org/display/live/The+Bus+Rapid+Transit+Standard"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go.itdp.org/display/live/The+Bus+Rapid+Transit+Standard"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sheetPr codeName="Sheet17"/>
  <dimension ref="A1:AG90"/>
  <sheetViews>
    <sheetView showGridLines="0" showRowColHeaders="0" tabSelected="1" workbookViewId="0"/>
  </sheetViews>
  <sheetFormatPr defaultRowHeight="15"/>
  <cols>
    <col min="1" max="1" width="9.140625" style="8"/>
    <col min="2" max="2" width="22.7109375" style="8" customWidth="1"/>
    <col min="3" max="16384" width="9.140625" style="8"/>
  </cols>
  <sheetData>
    <row r="1" spans="1:33" ht="51.75" customHeight="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row>
    <row r="2" spans="1:33" ht="15" customHeight="1">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row>
    <row r="3" spans="1:33" ht="22.5">
      <c r="A3" s="339"/>
      <c r="B3" s="339"/>
      <c r="C3" s="352" t="s">
        <v>521</v>
      </c>
      <c r="D3" s="340"/>
      <c r="E3" s="340"/>
      <c r="F3" s="340"/>
      <c r="G3" s="340"/>
      <c r="H3" s="340"/>
      <c r="I3" s="340"/>
      <c r="J3" s="339"/>
      <c r="K3" s="339"/>
      <c r="L3" s="339"/>
      <c r="M3" s="339"/>
      <c r="N3" s="339"/>
      <c r="O3" s="339"/>
      <c r="P3" s="339"/>
      <c r="Q3" s="339"/>
      <c r="R3" s="339"/>
      <c r="S3" s="339"/>
      <c r="T3" s="339"/>
      <c r="U3" s="339"/>
      <c r="V3" s="339"/>
      <c r="W3" s="339"/>
      <c r="X3" s="339"/>
      <c r="Y3" s="339"/>
      <c r="Z3" s="339"/>
      <c r="AA3" s="339"/>
      <c r="AB3" s="339"/>
      <c r="AC3" s="339"/>
      <c r="AD3" s="339"/>
      <c r="AE3" s="339"/>
      <c r="AF3" s="339"/>
      <c r="AG3" s="339"/>
    </row>
    <row r="4" spans="1:33">
      <c r="A4" s="339"/>
      <c r="B4" s="340"/>
      <c r="C4" s="341"/>
      <c r="D4" s="340"/>
      <c r="E4" s="340"/>
      <c r="F4" s="340"/>
      <c r="G4" s="340"/>
      <c r="H4" s="340"/>
      <c r="I4" s="340"/>
      <c r="J4" s="339"/>
      <c r="K4" s="339"/>
      <c r="L4" s="339"/>
      <c r="M4" s="339"/>
      <c r="N4" s="339"/>
      <c r="O4" s="339"/>
      <c r="P4" s="339"/>
      <c r="Q4" s="339"/>
      <c r="R4" s="339"/>
      <c r="S4" s="339"/>
      <c r="T4" s="339"/>
      <c r="U4" s="339"/>
      <c r="V4" s="339"/>
      <c r="W4" s="339"/>
      <c r="X4" s="339"/>
      <c r="Y4" s="339"/>
      <c r="Z4" s="339"/>
      <c r="AA4" s="339"/>
      <c r="AB4" s="339"/>
      <c r="AC4" s="339"/>
      <c r="AD4" s="339"/>
      <c r="AE4" s="339"/>
      <c r="AF4" s="339"/>
      <c r="AG4" s="339"/>
    </row>
    <row r="5" spans="1:33">
      <c r="A5" s="339"/>
      <c r="B5" s="340"/>
      <c r="C5" s="340"/>
      <c r="D5" s="340"/>
      <c r="E5" s="340"/>
      <c r="F5" s="340"/>
      <c r="G5" s="340"/>
      <c r="H5" s="340"/>
      <c r="I5" s="340"/>
      <c r="J5" s="339"/>
      <c r="K5" s="339"/>
      <c r="L5" s="339"/>
      <c r="M5" s="339"/>
      <c r="N5" s="339"/>
      <c r="O5" s="339"/>
      <c r="P5" s="339"/>
      <c r="Q5" s="339"/>
      <c r="R5" s="339"/>
      <c r="S5" s="339"/>
      <c r="T5" s="339"/>
      <c r="U5" s="339"/>
      <c r="V5" s="339"/>
      <c r="W5" s="339"/>
      <c r="X5" s="339"/>
      <c r="Y5" s="339"/>
      <c r="Z5" s="339"/>
      <c r="AA5" s="339"/>
      <c r="AB5" s="339"/>
      <c r="AC5" s="339"/>
      <c r="AD5" s="339"/>
      <c r="AE5" s="339"/>
      <c r="AF5" s="339"/>
      <c r="AG5" s="339"/>
    </row>
    <row r="6" spans="1:33">
      <c r="A6" s="339"/>
      <c r="B6" s="340"/>
      <c r="C6" s="340"/>
      <c r="D6" s="340"/>
      <c r="E6" s="340"/>
      <c r="F6" s="340"/>
      <c r="G6" s="340"/>
      <c r="H6" s="340"/>
      <c r="I6" s="340"/>
      <c r="J6" s="339"/>
      <c r="K6" s="339"/>
      <c r="L6" s="339"/>
      <c r="M6" s="339"/>
      <c r="N6" s="339"/>
      <c r="O6" s="339"/>
      <c r="P6" s="339"/>
      <c r="Q6" s="339"/>
      <c r="R6" s="339"/>
      <c r="S6" s="339"/>
      <c r="T6" s="339"/>
      <c r="U6" s="339"/>
      <c r="V6" s="339"/>
      <c r="W6" s="339"/>
      <c r="X6" s="339"/>
      <c r="Y6" s="339"/>
      <c r="Z6" s="339"/>
      <c r="AA6" s="339"/>
      <c r="AB6" s="339"/>
      <c r="AC6" s="339"/>
      <c r="AD6" s="339"/>
      <c r="AE6" s="339"/>
      <c r="AF6" s="339"/>
      <c r="AG6" s="339"/>
    </row>
    <row r="7" spans="1:33">
      <c r="A7" s="339"/>
      <c r="B7" s="340"/>
      <c r="C7" s="340"/>
      <c r="D7" s="340"/>
      <c r="E7" s="340"/>
      <c r="F7" s="340"/>
      <c r="G7" s="340"/>
      <c r="H7" s="340"/>
      <c r="I7" s="340"/>
      <c r="J7" s="339"/>
      <c r="K7" s="339"/>
      <c r="L7" s="339"/>
      <c r="M7" s="339"/>
      <c r="N7" s="339"/>
      <c r="O7" s="339"/>
      <c r="P7" s="339"/>
      <c r="Q7" s="339"/>
      <c r="R7" s="339"/>
      <c r="S7" s="339"/>
      <c r="T7" s="339"/>
      <c r="U7" s="339"/>
      <c r="V7" s="339"/>
      <c r="W7" s="339"/>
      <c r="X7" s="339"/>
      <c r="Y7" s="339"/>
      <c r="Z7" s="339"/>
      <c r="AA7" s="339"/>
      <c r="AB7" s="339"/>
      <c r="AC7" s="339"/>
      <c r="AD7" s="339"/>
      <c r="AE7" s="339"/>
      <c r="AF7" s="339"/>
      <c r="AG7" s="339"/>
    </row>
    <row r="8" spans="1:33">
      <c r="A8" s="339"/>
      <c r="B8" s="340"/>
      <c r="C8" s="340"/>
      <c r="D8" s="340"/>
      <c r="E8" s="340"/>
      <c r="F8" s="340"/>
      <c r="G8" s="340"/>
      <c r="H8" s="340"/>
      <c r="I8" s="340"/>
      <c r="J8" s="339"/>
      <c r="K8" s="339"/>
      <c r="L8" s="339"/>
      <c r="M8" s="339"/>
      <c r="N8" s="339"/>
      <c r="O8" s="339"/>
      <c r="P8" s="339"/>
      <c r="Q8" s="339"/>
      <c r="R8" s="339"/>
      <c r="S8" s="339"/>
      <c r="T8" s="339"/>
      <c r="U8" s="339"/>
      <c r="V8" s="339"/>
      <c r="W8" s="339"/>
      <c r="X8" s="339"/>
      <c r="Y8" s="339"/>
      <c r="Z8" s="339"/>
      <c r="AA8" s="339"/>
      <c r="AB8" s="339"/>
      <c r="AC8" s="339"/>
      <c r="AD8" s="339"/>
      <c r="AE8" s="339"/>
      <c r="AF8" s="339"/>
      <c r="AG8" s="339"/>
    </row>
    <row r="9" spans="1:33">
      <c r="A9" s="339"/>
      <c r="B9" s="340"/>
      <c r="C9" s="340"/>
      <c r="D9" s="340"/>
      <c r="E9" s="340"/>
      <c r="F9" s="340"/>
      <c r="G9" s="340"/>
      <c r="H9" s="340"/>
      <c r="I9" s="340"/>
      <c r="J9" s="339"/>
      <c r="K9" s="339"/>
      <c r="L9" s="339"/>
      <c r="M9" s="339"/>
      <c r="N9" s="339"/>
      <c r="O9" s="339"/>
      <c r="P9" s="339"/>
      <c r="Q9" s="339"/>
      <c r="R9" s="339"/>
      <c r="S9" s="339"/>
      <c r="T9" s="339"/>
      <c r="U9" s="339"/>
      <c r="V9" s="339"/>
      <c r="W9" s="339"/>
      <c r="X9" s="339"/>
      <c r="Y9" s="339"/>
      <c r="Z9" s="339"/>
      <c r="AA9" s="339"/>
      <c r="AB9" s="339"/>
      <c r="AC9" s="339"/>
      <c r="AD9" s="339"/>
      <c r="AE9" s="339"/>
      <c r="AF9" s="339"/>
      <c r="AG9" s="339"/>
    </row>
    <row r="10" spans="1:33">
      <c r="A10" s="339"/>
      <c r="B10" s="340"/>
      <c r="C10" s="340"/>
      <c r="D10" s="340"/>
      <c r="E10" s="340"/>
      <c r="F10" s="340"/>
      <c r="G10" s="340"/>
      <c r="H10" s="340"/>
      <c r="I10" s="340"/>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row>
    <row r="11" spans="1:33">
      <c r="A11" s="339"/>
      <c r="B11" s="340"/>
      <c r="C11" s="340"/>
      <c r="D11" s="340"/>
      <c r="E11" s="340"/>
      <c r="F11" s="340"/>
      <c r="G11" s="340"/>
      <c r="H11" s="340"/>
      <c r="I11" s="340"/>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row>
    <row r="12" spans="1:33">
      <c r="A12" s="339"/>
      <c r="B12" s="340"/>
      <c r="C12" s="342"/>
      <c r="D12" s="340"/>
      <c r="E12" s="340"/>
      <c r="F12" s="340"/>
      <c r="G12" s="340"/>
      <c r="H12" s="340"/>
      <c r="I12" s="340"/>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row>
    <row r="13" spans="1:33">
      <c r="A13" s="339"/>
      <c r="B13" s="339"/>
      <c r="C13" s="342"/>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row>
    <row r="14" spans="1:33">
      <c r="A14" s="339"/>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row>
    <row r="15" spans="1:33">
      <c r="A15" s="339"/>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row>
    <row r="16" spans="1:33">
      <c r="A16" s="339"/>
      <c r="B16" s="339"/>
      <c r="C16" s="342"/>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row>
    <row r="17" spans="1:33">
      <c r="A17" s="339"/>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row>
    <row r="18" spans="1:33">
      <c r="A18" s="339"/>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row>
    <row r="19" spans="1:33">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row>
    <row r="20" spans="1:33">
      <c r="A20" s="339"/>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row>
    <row r="21" spans="1:33">
      <c r="A21" s="339"/>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row>
    <row r="22" spans="1:33">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row>
    <row r="23" spans="1:33">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row>
    <row r="24" spans="1:33">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row>
    <row r="25" spans="1:33">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row>
    <row r="26" spans="1:33">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row>
    <row r="27" spans="1:33">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row>
    <row r="28" spans="1:33">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row>
    <row r="29" spans="1:33">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row>
    <row r="30" spans="1:33">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row>
    <row r="31" spans="1:33">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row>
    <row r="32" spans="1:33">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row>
    <row r="33" spans="1:33">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row>
    <row r="34" spans="1:33">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row>
    <row r="35" spans="1:33">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row>
    <row r="36" spans="1:33">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row>
    <row r="37" spans="1:33">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row>
    <row r="38" spans="1:33">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row>
    <row r="39" spans="1:33">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row>
    <row r="40" spans="1:33">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row>
    <row r="41" spans="1:33">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row>
    <row r="42" spans="1:33">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row>
    <row r="43" spans="1:33">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row>
    <row r="44" spans="1:33">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row>
    <row r="45" spans="1:33">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row>
    <row r="46" spans="1:33">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row>
    <row r="47" spans="1:33">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row>
    <row r="48" spans="1:33">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row>
    <row r="49" spans="1:33">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row>
    <row r="50" spans="1:33">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row>
    <row r="51" spans="1:33">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row>
    <row r="52" spans="1:33">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row>
    <row r="53" spans="1:33">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row>
    <row r="54" spans="1:33">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row>
    <row r="55" spans="1:33">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row>
    <row r="56" spans="1:33">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row>
    <row r="57" spans="1:33">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row>
    <row r="58" spans="1:33">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row>
    <row r="59" spans="1:33">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row>
    <row r="60" spans="1:33">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row>
    <row r="61" spans="1:33">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row>
    <row r="62" spans="1:33">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row>
    <row r="63" spans="1:33">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row>
    <row r="64" spans="1:33">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row>
    <row r="65" spans="1:33">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row>
    <row r="66" spans="1:33">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row>
    <row r="67" spans="1:33">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row>
    <row r="68" spans="1:33">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row>
    <row r="69" spans="1:33">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row>
    <row r="70" spans="1:33">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row>
    <row r="71" spans="1:33">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row>
    <row r="72" spans="1:33">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row>
    <row r="73" spans="1:33">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row>
    <row r="74" spans="1:33">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row>
    <row r="75" spans="1:33">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row>
    <row r="76" spans="1:33">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row>
    <row r="77" spans="1:33">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row>
    <row r="78" spans="1:33">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row>
    <row r="79" spans="1:33">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row>
    <row r="80" spans="1:33">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row>
    <row r="81" spans="1:33">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row>
    <row r="82" spans="1:33">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row>
    <row r="83" spans="1:33">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row>
    <row r="84" spans="1:33">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row>
    <row r="85" spans="1:33">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row>
    <row r="86" spans="1:33">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row>
    <row r="87" spans="1:33">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row>
    <row r="88" spans="1:33">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row>
    <row r="89" spans="1:33">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row>
    <row r="90" spans="1:33">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row>
  </sheetData>
  <phoneticPr fontId="34" type="noConversion"/>
  <pageMargins left="0.7" right="0.7" top="0.75" bottom="0.75" header="0.3" footer="0.3"/>
  <drawing r:id="rId1"/>
  <legacyDrawing r:id="rId2"/>
  <controls>
    <control shapeId="37849091" r:id="rId3" name="CommandButton2"/>
    <control shapeId="37849090" r:id="rId4" name="CommandButton1"/>
  </controls>
</worksheet>
</file>

<file path=xl/worksheets/sheet10.xml><?xml version="1.0" encoding="utf-8"?>
<worksheet xmlns="http://schemas.openxmlformats.org/spreadsheetml/2006/main" xmlns:r="http://schemas.openxmlformats.org/officeDocument/2006/relationships">
  <sheetPr codeName="Sheet57">
    <tabColor theme="4"/>
  </sheetPr>
  <dimension ref="B3:BB332"/>
  <sheetViews>
    <sheetView showGridLines="0" showRowColHeaders="0" zoomScale="80" zoomScaleNormal="80" workbookViewId="0">
      <pane ySplit="3" topLeftCell="A4" activePane="bottomLeft" state="frozen"/>
      <selection pane="bottomLeft" activeCell="F237" sqref="F237"/>
    </sheetView>
  </sheetViews>
  <sheetFormatPr defaultRowHeight="12.75"/>
  <cols>
    <col min="1" max="1" width="27.28515625" style="55" customWidth="1"/>
    <col min="2" max="2" width="9.140625" style="55" customWidth="1"/>
    <col min="3" max="3" width="28.42578125" style="55" customWidth="1"/>
    <col min="4" max="4" width="15.85546875" style="55" bestFit="1" customWidth="1"/>
    <col min="5" max="5" width="13.5703125" style="55" bestFit="1" customWidth="1"/>
    <col min="6" max="6" width="27.7109375" style="55" customWidth="1"/>
    <col min="7" max="7" width="13.5703125" style="55" bestFit="1" customWidth="1"/>
    <col min="8" max="14" width="13.7109375" style="55" bestFit="1" customWidth="1"/>
    <col min="15" max="23" width="14.5703125" style="55" bestFit="1" customWidth="1"/>
    <col min="24" max="24" width="16.42578125" style="55" bestFit="1" customWidth="1"/>
    <col min="25" max="16384" width="9.140625" style="55"/>
  </cols>
  <sheetData>
    <row r="3" spans="3:11" ht="18.75" thickBot="1">
      <c r="C3" s="332">
        <f>Full!F8</f>
        <v>0</v>
      </c>
      <c r="D3" s="333"/>
      <c r="E3" s="333"/>
      <c r="F3" s="333"/>
      <c r="G3" s="333"/>
      <c r="H3" s="333"/>
      <c r="I3" s="333"/>
      <c r="J3" s="333"/>
      <c r="K3" s="333"/>
    </row>
    <row r="4" spans="3:11" ht="13.5" thickTop="1">
      <c r="C4" s="322">
        <f>Full!F9</f>
        <v>0</v>
      </c>
      <c r="I4" s="485" t="s">
        <v>619</v>
      </c>
    </row>
    <row r="5" spans="3:11">
      <c r="C5" s="322"/>
    </row>
    <row r="6" spans="3:11">
      <c r="C6" s="322" t="s">
        <v>493</v>
      </c>
      <c r="F6" s="322" t="s">
        <v>532</v>
      </c>
      <c r="G6" s="309"/>
    </row>
    <row r="7" spans="3:11">
      <c r="C7" s="323">
        <f>Full!F12</f>
        <v>0</v>
      </c>
      <c r="D7" s="327">
        <f>Full!G171*Full!$F$16/10^6</f>
        <v>0</v>
      </c>
      <c r="F7" s="323" t="str">
        <f ca="1">IF($X$238&lt;0,"PM increase (tons)","PM reduction (tons)")</f>
        <v>PM reduction (tons)</v>
      </c>
      <c r="G7" s="327">
        <f ca="1">X238</f>
        <v>0</v>
      </c>
    </row>
    <row r="8" spans="3:11">
      <c r="C8" s="324">
        <f>Full!F13</f>
        <v>9</v>
      </c>
      <c r="D8" s="328">
        <f>Full!H171*Full!$F$16/10^6</f>
        <v>0</v>
      </c>
      <c r="F8" s="324" t="str">
        <f ca="1">IF($X$239&lt;0,"NOx increase (tons)","NOx reduction (tons)")</f>
        <v>NOx reduction (tons)</v>
      </c>
      <c r="G8" s="328">
        <f ca="1">X239</f>
        <v>0</v>
      </c>
    </row>
    <row r="9" spans="3:11">
      <c r="C9" s="325">
        <f>Full!F14</f>
        <v>19</v>
      </c>
      <c r="D9" s="329">
        <f>Full!I171*Full!$F$16/10^6</f>
        <v>0</v>
      </c>
      <c r="F9" s="325" t="str">
        <f ca="1">IF($X$237&lt;0,"CO2 increase (tons)","CO2 reduction (tons)")</f>
        <v>CO2 reduction (tons)</v>
      </c>
      <c r="G9" s="329">
        <f ca="1">X237-SUM(Calculations!H2112:J2112)</f>
        <v>0</v>
      </c>
    </row>
    <row r="10" spans="3:11">
      <c r="D10" s="309"/>
    </row>
    <row r="11" spans="3:11">
      <c r="C11" s="322" t="s">
        <v>509</v>
      </c>
      <c r="D11" s="309"/>
    </row>
    <row r="12" spans="3:11">
      <c r="C12" s="323" t="s">
        <v>539</v>
      </c>
      <c r="D12" s="330" t="e">
        <f ca="1">D299</f>
        <v>#VALUE!</v>
      </c>
      <c r="F12" s="323" t="str">
        <f ca="1">IF($X$238&lt;0,"PM increase (tons/km)","PM reduction (tons/km)")</f>
        <v>PM reduction (tons/km)</v>
      </c>
      <c r="G12" s="327" t="e">
        <f ca="1">G7/Full!$I$43</f>
        <v>#DIV/0!</v>
      </c>
    </row>
    <row r="13" spans="3:11">
      <c r="C13" s="324" t="s">
        <v>508</v>
      </c>
      <c r="D13" s="331" t="e">
        <f ca="1">D300/10^6</f>
        <v>#N/A</v>
      </c>
      <c r="F13" s="324" t="str">
        <f ca="1">IF($X$239&lt;0,"NOx increase (tons/km)","NOx reduction (tons/km)")</f>
        <v>NOx reduction (tons/km)</v>
      </c>
      <c r="G13" s="328" t="e">
        <f ca="1">G8/Full!$I$43</f>
        <v>#DIV/0!</v>
      </c>
    </row>
    <row r="14" spans="3:11">
      <c r="C14" s="325" t="s">
        <v>507</v>
      </c>
      <c r="D14" s="329">
        <f>Full!G283/1000000</f>
        <v>0</v>
      </c>
      <c r="F14" s="325" t="str">
        <f ca="1">IF($X$237&lt;0,"CO2 increase (tons/km)","CO2 reduction (tons/km)")</f>
        <v>CO2 reduction (tons/km)</v>
      </c>
      <c r="G14" s="329" t="e">
        <f ca="1">G9/Full!$I$43</f>
        <v>#DIV/0!</v>
      </c>
    </row>
    <row r="15" spans="3:11">
      <c r="D15" s="309"/>
    </row>
    <row r="16" spans="3:11">
      <c r="C16" s="322" t="s">
        <v>531</v>
      </c>
    </row>
    <row r="17" spans="3:7">
      <c r="C17" s="323" t="s">
        <v>504</v>
      </c>
      <c r="D17" s="327">
        <f>SUM(D242:W242)</f>
        <v>0</v>
      </c>
      <c r="F17" s="323" t="str">
        <f ca="1">IF($X$238&lt;0,"PM increase (tons/km/yr)","PM reduction (tons/km/yr)")</f>
        <v>PM reduction (tons/km/yr)</v>
      </c>
      <c r="G17" s="327" t="e">
        <f ca="1">G12/($C$9-$C$7+1)</f>
        <v>#DIV/0!</v>
      </c>
    </row>
    <row r="18" spans="3:7">
      <c r="C18" s="324" t="s">
        <v>505</v>
      </c>
      <c r="D18" s="328" t="e">
        <f>X251</f>
        <v>#DIV/0!</v>
      </c>
      <c r="F18" s="324" t="str">
        <f ca="1">IF($X$239&lt;0,"NOx increase (tons/km/yr)","NOx reduction (tons/km/yr)")</f>
        <v>NOx reduction (tons/km/yr)</v>
      </c>
      <c r="G18" s="328" t="e">
        <f ca="1">G13/($C$9-$C$7+1)</f>
        <v>#DIV/0!</v>
      </c>
    </row>
    <row r="19" spans="3:7">
      <c r="C19" s="323" t="s">
        <v>469</v>
      </c>
      <c r="D19" s="327" t="e">
        <f>X244</f>
        <v>#N/A</v>
      </c>
      <c r="F19" s="325" t="str">
        <f ca="1">IF($X$237&lt;0,"CO2 increase (tons/km/yr)","CO2 reduction (tons/km/yr)")</f>
        <v>CO2 reduction (tons/km/yr)</v>
      </c>
      <c r="G19" s="327" t="e">
        <f ca="1">G14/($C$9-$C$7+1)</f>
        <v>#DIV/0!</v>
      </c>
    </row>
    <row r="20" spans="3:7">
      <c r="C20" s="324" t="s">
        <v>470</v>
      </c>
      <c r="D20" s="328" t="e">
        <f>X245</f>
        <v>#N/A</v>
      </c>
    </row>
    <row r="21" spans="3:7">
      <c r="C21" s="323" t="s">
        <v>506</v>
      </c>
      <c r="D21" s="327">
        <f ca="1">X282/1000</f>
        <v>0</v>
      </c>
    </row>
    <row r="22" spans="3:7">
      <c r="C22" s="324" t="s">
        <v>533</v>
      </c>
      <c r="D22" s="328">
        <f ca="1">(SUM(X306:X308)-X315)/1000</f>
        <v>0</v>
      </c>
    </row>
    <row r="29" spans="3:7" s="51" customFormat="1"/>
    <row r="30" spans="3:7" s="51" customFormat="1"/>
    <row r="31" spans="3:7" s="51" customFormat="1"/>
    <row r="32" spans="3:7" s="51" customFormat="1"/>
    <row r="33" s="51" customFormat="1"/>
    <row r="34" s="51" customFormat="1"/>
    <row r="35" s="51" customFormat="1"/>
    <row r="36" s="51" customFormat="1"/>
    <row r="37" s="51" customFormat="1"/>
    <row r="38" s="51" customFormat="1"/>
    <row r="39" s="51" customFormat="1"/>
    <row r="40" s="51" customFormat="1"/>
    <row r="41" s="51" customFormat="1"/>
    <row r="42" s="51" customFormat="1"/>
    <row r="43" s="51" customFormat="1"/>
    <row r="44" s="51" customFormat="1"/>
    <row r="45" s="51" customFormat="1"/>
    <row r="46" s="51" customFormat="1"/>
    <row r="47" s="51" customFormat="1"/>
    <row r="48" s="51" customFormat="1"/>
    <row r="49" spans="14:14" s="51" customFormat="1"/>
    <row r="50" spans="14:14" s="51" customFormat="1"/>
    <row r="51" spans="14:14" s="51" customFormat="1"/>
    <row r="52" spans="14:14" s="51" customFormat="1"/>
    <row r="53" spans="14:14" s="51" customFormat="1"/>
    <row r="54" spans="14:14" s="51" customFormat="1">
      <c r="N54" s="51" t="s">
        <v>36</v>
      </c>
    </row>
    <row r="55" spans="14:14" s="51" customFormat="1"/>
    <row r="56" spans="14:14" s="51" customFormat="1"/>
    <row r="57" spans="14:14" s="51" customFormat="1"/>
    <row r="58" spans="14:14" s="51" customFormat="1"/>
    <row r="59" spans="14:14" s="51" customFormat="1"/>
    <row r="60" spans="14:14" s="51" customFormat="1"/>
    <row r="61" spans="14:14" s="51" customFormat="1"/>
    <row r="62" spans="14:14" s="51" customFormat="1"/>
    <row r="63" spans="14:14" s="51" customFormat="1"/>
    <row r="64" spans="14:14" s="51" customFormat="1"/>
    <row r="65" s="51" customFormat="1"/>
    <row r="66" s="51" customFormat="1"/>
    <row r="67" s="51" customFormat="1"/>
    <row r="68" s="51" customFormat="1"/>
    <row r="69" s="51" customFormat="1"/>
    <row r="70" s="51" customFormat="1"/>
    <row r="71" s="51" customFormat="1"/>
    <row r="72" s="51" customFormat="1"/>
    <row r="73" s="51" customFormat="1"/>
    <row r="74" s="51" customFormat="1"/>
    <row r="75" s="51" customFormat="1"/>
    <row r="76" s="51" customFormat="1"/>
    <row r="77" s="51" customFormat="1"/>
    <row r="78" s="51" customFormat="1"/>
    <row r="79" s="51" customFormat="1"/>
    <row r="80" s="51" customFormat="1"/>
    <row r="81" s="51" customFormat="1"/>
    <row r="82" s="51" customFormat="1"/>
    <row r="83" s="51" customFormat="1"/>
    <row r="84" s="51" customFormat="1"/>
    <row r="85" s="51" customFormat="1"/>
    <row r="86" s="51" customFormat="1"/>
    <row r="87" s="51" customFormat="1"/>
    <row r="88" s="51" customFormat="1"/>
    <row r="89" s="51" customFormat="1"/>
    <row r="90" s="51" customFormat="1"/>
    <row r="91" s="51" customFormat="1"/>
    <row r="92" s="51" customFormat="1"/>
    <row r="93" s="51" customFormat="1"/>
    <row r="94" s="51" customFormat="1"/>
    <row r="95" s="51" customFormat="1"/>
    <row r="96" s="51" customFormat="1"/>
    <row r="97" s="51" customFormat="1"/>
    <row r="98" s="51" customFormat="1"/>
    <row r="99" s="51" customFormat="1"/>
    <row r="100" s="51" customFormat="1"/>
    <row r="101" s="51" customFormat="1"/>
    <row r="102" s="51" customFormat="1"/>
    <row r="103" s="51" customFormat="1"/>
    <row r="104" s="51" customFormat="1"/>
    <row r="105" s="51" customFormat="1"/>
    <row r="108" s="51" customFormat="1"/>
    <row r="109" s="51" customFormat="1"/>
    <row r="110" s="51" customFormat="1"/>
    <row r="111" s="51" customFormat="1"/>
    <row r="112" s="51" customFormat="1"/>
    <row r="113" s="51" customFormat="1"/>
    <row r="114" s="51" customFormat="1"/>
    <row r="115" s="51" customFormat="1"/>
    <row r="116" s="51" customFormat="1"/>
    <row r="117" s="51" customFormat="1"/>
    <row r="118" s="51" customFormat="1"/>
    <row r="119" s="51" customFormat="1"/>
    <row r="120" s="51" customFormat="1"/>
    <row r="121" s="51" customFormat="1"/>
    <row r="122" s="51" customFormat="1"/>
    <row r="123" s="51" customFormat="1"/>
    <row r="124" s="51" customFormat="1"/>
    <row r="125" s="51" customFormat="1"/>
    <row r="126" s="51" customFormat="1"/>
    <row r="127" s="51" customFormat="1"/>
    <row r="128" s="51" customFormat="1"/>
    <row r="129" s="51" customFormat="1"/>
    <row r="130" s="51" customFormat="1"/>
    <row r="131" s="51" customFormat="1"/>
    <row r="132" s="51" customFormat="1"/>
    <row r="133" s="51" customFormat="1"/>
    <row r="134" s="51" customFormat="1"/>
    <row r="135" s="51" customFormat="1"/>
    <row r="136" s="51" customFormat="1"/>
    <row r="137" s="51" customFormat="1"/>
    <row r="138" s="51" customFormat="1"/>
    <row r="139" s="51" customFormat="1"/>
    <row r="140" s="51" customFormat="1"/>
    <row r="141" s="51" customFormat="1"/>
    <row r="142" s="51" customFormat="1"/>
    <row r="143" s="51" customFormat="1"/>
    <row r="144" s="51" customFormat="1"/>
    <row r="145" s="51" customFormat="1"/>
    <row r="146" s="51" customFormat="1"/>
    <row r="147" s="51" customFormat="1"/>
    <row r="148" s="51" customFormat="1"/>
    <row r="149" s="51" customFormat="1"/>
    <row r="150" s="51" customFormat="1"/>
    <row r="151" s="51" customFormat="1"/>
    <row r="152" s="51" customFormat="1"/>
    <row r="153" s="51" customFormat="1"/>
    <row r="154" s="51" customFormat="1"/>
    <row r="155" s="51" customFormat="1"/>
    <row r="156" s="51" customFormat="1"/>
    <row r="157" s="51" customFormat="1"/>
    <row r="158" s="51" customFormat="1"/>
    <row r="159" s="51" customFormat="1"/>
    <row r="160" s="51" customFormat="1"/>
    <row r="161" s="51" customFormat="1"/>
    <row r="162" s="51" customFormat="1"/>
    <row r="163" s="51" customFormat="1"/>
    <row r="164" s="51" customFormat="1"/>
    <row r="165" s="51" customFormat="1"/>
    <row r="166" s="51" customFormat="1"/>
    <row r="167" s="51" customFormat="1"/>
    <row r="168" s="51" customFormat="1"/>
    <row r="169" s="51" customFormat="1"/>
    <row r="170" s="51" customFormat="1"/>
    <row r="171" s="51" customFormat="1"/>
    <row r="172" s="51" customFormat="1"/>
    <row r="173" s="51" customFormat="1"/>
    <row r="174" s="51" customFormat="1"/>
    <row r="175" s="51" customFormat="1"/>
    <row r="176" s="51" customFormat="1"/>
    <row r="177" s="51" customFormat="1"/>
    <row r="178" s="51" customFormat="1"/>
    <row r="179" s="51" customFormat="1"/>
    <row r="180" s="51" customFormat="1"/>
    <row r="181" s="51" customFormat="1"/>
    <row r="182" s="51" customFormat="1"/>
    <row r="183" s="51" customFormat="1"/>
    <row r="184" s="51" customFormat="1"/>
    <row r="185" s="51" customFormat="1"/>
    <row r="186" s="51" customFormat="1"/>
    <row r="187" s="51" customFormat="1"/>
    <row r="188" s="51" customFormat="1"/>
    <row r="189" s="51" customFormat="1"/>
    <row r="190" s="51" customFormat="1"/>
    <row r="191" s="51" customFormat="1"/>
    <row r="192" s="51" customFormat="1"/>
    <row r="193" s="51" customFormat="1"/>
    <row r="194" s="51" customFormat="1"/>
    <row r="195" s="51" customFormat="1"/>
    <row r="196" s="51" customFormat="1"/>
    <row r="197" s="51" customFormat="1"/>
    <row r="198" s="51" customFormat="1"/>
    <row r="199" s="51" customFormat="1"/>
    <row r="200" s="51" customFormat="1"/>
    <row r="201" s="51" customFormat="1"/>
    <row r="202" s="51" customFormat="1"/>
    <row r="203" s="51" customFormat="1"/>
    <row r="204" s="51" customFormat="1"/>
    <row r="205" s="51" customFormat="1"/>
    <row r="206" s="51" customFormat="1"/>
    <row r="207" s="51" customFormat="1"/>
    <row r="208" s="51" customFormat="1"/>
    <row r="209" s="51" customFormat="1"/>
    <row r="210" s="51" customFormat="1"/>
    <row r="211" s="51" customFormat="1"/>
    <row r="212" s="51" customFormat="1"/>
    <row r="213" s="51" customFormat="1"/>
    <row r="214" s="51" customFormat="1"/>
    <row r="215" s="51" customFormat="1"/>
    <row r="216" s="51" customFormat="1"/>
    <row r="217" s="51" customFormat="1"/>
    <row r="218" s="51" customFormat="1"/>
    <row r="219" s="51" customFormat="1"/>
    <row r="220" s="51" customFormat="1"/>
    <row r="221" s="51" customFormat="1"/>
    <row r="222" s="51" customFormat="1"/>
    <row r="223" s="51" customFormat="1"/>
    <row r="224" s="51" customFormat="1"/>
    <row r="225" spans="3:25" s="51" customFormat="1"/>
    <row r="226" spans="3:25" s="51" customFormat="1"/>
    <row r="227" spans="3:25" s="51" customFormat="1"/>
    <row r="228" spans="3:25" s="51" customFormat="1"/>
    <row r="229" spans="3:25" s="51" customFormat="1"/>
    <row r="230" spans="3:25" s="51" customFormat="1"/>
    <row r="231" spans="3:25" s="51" customFormat="1"/>
    <row r="232" spans="3:25" s="51" customFormat="1"/>
    <row r="234" spans="3:25" ht="15.75">
      <c r="C234" s="366" t="s">
        <v>500</v>
      </c>
    </row>
    <row r="235" spans="3:25">
      <c r="N235" s="55">
        <f ca="1">N237/56</f>
        <v>0</v>
      </c>
    </row>
    <row r="236" spans="3:25">
      <c r="C236" s="353"/>
      <c r="D236" s="353">
        <f>Calculations!H23</f>
        <v>0</v>
      </c>
      <c r="E236" s="353">
        <f>Calculations!I23</f>
        <v>1</v>
      </c>
      <c r="F236" s="353">
        <f>Calculations!J23</f>
        <v>2</v>
      </c>
      <c r="G236" s="353">
        <f>Calculations!K23</f>
        <v>3</v>
      </c>
      <c r="H236" s="353">
        <f>Calculations!L23</f>
        <v>4</v>
      </c>
      <c r="I236" s="353">
        <f>Calculations!M23</f>
        <v>5</v>
      </c>
      <c r="J236" s="353">
        <f>Calculations!N23</f>
        <v>6</v>
      </c>
      <c r="K236" s="353">
        <f>Calculations!O23</f>
        <v>7</v>
      </c>
      <c r="L236" s="353">
        <f>Calculations!P23</f>
        <v>8</v>
      </c>
      <c r="M236" s="353">
        <f>Calculations!Q23</f>
        <v>9</v>
      </c>
      <c r="N236" s="353">
        <f>Calculations!R23</f>
        <v>10</v>
      </c>
      <c r="O236" s="353">
        <f>Calculations!S23</f>
        <v>11</v>
      </c>
      <c r="P236" s="353">
        <f>Calculations!T23</f>
        <v>12</v>
      </c>
      <c r="Q236" s="353">
        <f>Calculations!U23</f>
        <v>13</v>
      </c>
      <c r="R236" s="353">
        <f>Calculations!V23</f>
        <v>14</v>
      </c>
      <c r="S236" s="353">
        <f>Calculations!W23</f>
        <v>15</v>
      </c>
      <c r="T236" s="353">
        <f>Calculations!X23</f>
        <v>16</v>
      </c>
      <c r="U236" s="353">
        <f>Calculations!Y23</f>
        <v>17</v>
      </c>
      <c r="V236" s="353">
        <f>Calculations!Z23</f>
        <v>18</v>
      </c>
      <c r="W236" s="353">
        <f>Calculations!AA23</f>
        <v>19</v>
      </c>
      <c r="X236" s="353" t="s">
        <v>6</v>
      </c>
    </row>
    <row r="237" spans="3:25">
      <c r="C237" s="353" t="s">
        <v>466</v>
      </c>
      <c r="D237" s="354">
        <f>Calculations!H2098</f>
        <v>0</v>
      </c>
      <c r="E237" s="354">
        <f ca="1">Calculations!I2098</f>
        <v>0</v>
      </c>
      <c r="F237" s="354">
        <f ca="1">Calculations!J2098</f>
        <v>0</v>
      </c>
      <c r="G237" s="354">
        <f ca="1">Calculations!K2098</f>
        <v>0</v>
      </c>
      <c r="H237" s="354">
        <f ca="1">Calculations!L2098</f>
        <v>0</v>
      </c>
      <c r="I237" s="354">
        <f ca="1">Calculations!M2098</f>
        <v>0</v>
      </c>
      <c r="J237" s="354">
        <f ca="1">Calculations!N2098</f>
        <v>0</v>
      </c>
      <c r="K237" s="354">
        <f ca="1">Calculations!O2098</f>
        <v>0</v>
      </c>
      <c r="L237" s="354">
        <f ca="1">Calculations!P2098</f>
        <v>0</v>
      </c>
      <c r="M237" s="354">
        <f ca="1">Calculations!Q2098</f>
        <v>0</v>
      </c>
      <c r="N237" s="354">
        <f ca="1">Calculations!R2098</f>
        <v>0</v>
      </c>
      <c r="O237" s="354">
        <f ca="1">Calculations!S2098</f>
        <v>0</v>
      </c>
      <c r="P237" s="354">
        <f ca="1">Calculations!T2098</f>
        <v>0</v>
      </c>
      <c r="Q237" s="354">
        <f ca="1">Calculations!U2098</f>
        <v>0</v>
      </c>
      <c r="R237" s="354">
        <f ca="1">Calculations!V2098</f>
        <v>0</v>
      </c>
      <c r="S237" s="354">
        <f ca="1">Calculations!W2098</f>
        <v>0</v>
      </c>
      <c r="T237" s="354">
        <f ca="1">Calculations!X2098</f>
        <v>0</v>
      </c>
      <c r="U237" s="354">
        <f ca="1">Calculations!Y2098</f>
        <v>0</v>
      </c>
      <c r="V237" s="354">
        <f ca="1">Calculations!Z2098</f>
        <v>0</v>
      </c>
      <c r="W237" s="354">
        <f ca="1">Calculations!AA2098</f>
        <v>0</v>
      </c>
      <c r="X237" s="355">
        <f ca="1">SUM(D237:W237)</f>
        <v>0</v>
      </c>
      <c r="Y237" s="545"/>
    </row>
    <row r="238" spans="3:25">
      <c r="C238" s="353" t="s">
        <v>465</v>
      </c>
      <c r="D238" s="354">
        <f ca="1">Calculations!H2084</f>
        <v>0</v>
      </c>
      <c r="E238" s="354">
        <f ca="1">Calculations!I2084</f>
        <v>0</v>
      </c>
      <c r="F238" s="354">
        <f ca="1">Calculations!J2084</f>
        <v>0</v>
      </c>
      <c r="G238" s="354">
        <f ca="1">Calculations!K2084</f>
        <v>0</v>
      </c>
      <c r="H238" s="354">
        <f ca="1">Calculations!L2084</f>
        <v>0</v>
      </c>
      <c r="I238" s="354">
        <f ca="1">Calculations!M2084</f>
        <v>0</v>
      </c>
      <c r="J238" s="354">
        <f ca="1">Calculations!N2084</f>
        <v>0</v>
      </c>
      <c r="K238" s="354">
        <f ca="1">Calculations!O2084</f>
        <v>0</v>
      </c>
      <c r="L238" s="354">
        <f ca="1">Calculations!P2084</f>
        <v>0</v>
      </c>
      <c r="M238" s="354">
        <f ca="1">Calculations!Q2084</f>
        <v>0</v>
      </c>
      <c r="N238" s="354">
        <f ca="1">Calculations!R2084</f>
        <v>0</v>
      </c>
      <c r="O238" s="354">
        <f ca="1">Calculations!S2084</f>
        <v>0</v>
      </c>
      <c r="P238" s="354">
        <f ca="1">Calculations!T2084</f>
        <v>0</v>
      </c>
      <c r="Q238" s="354">
        <f ca="1">Calculations!U2084</f>
        <v>0</v>
      </c>
      <c r="R238" s="354">
        <f ca="1">Calculations!V2084</f>
        <v>0</v>
      </c>
      <c r="S238" s="354">
        <f ca="1">Calculations!W2084</f>
        <v>0</v>
      </c>
      <c r="T238" s="354">
        <f ca="1">Calculations!X2084</f>
        <v>0</v>
      </c>
      <c r="U238" s="354">
        <f ca="1">Calculations!Y2084</f>
        <v>0</v>
      </c>
      <c r="V238" s="354">
        <f ca="1">Calculations!Z2084</f>
        <v>0</v>
      </c>
      <c r="W238" s="354">
        <f ca="1">Calculations!AA2084</f>
        <v>0</v>
      </c>
      <c r="X238" s="355">
        <f t="shared" ref="X238:X240" ca="1" si="0">SUM(D238:W238)</f>
        <v>0</v>
      </c>
    </row>
    <row r="239" spans="3:25">
      <c r="C239" s="353" t="s">
        <v>467</v>
      </c>
      <c r="D239" s="354">
        <f>Calculations!H2091</f>
        <v>0</v>
      </c>
      <c r="E239" s="354">
        <f ca="1">Calculations!I2091</f>
        <v>0</v>
      </c>
      <c r="F239" s="354">
        <f ca="1">Calculations!J2091</f>
        <v>0</v>
      </c>
      <c r="G239" s="354">
        <f ca="1">Calculations!K2091</f>
        <v>0</v>
      </c>
      <c r="H239" s="354">
        <f ca="1">Calculations!L2091</f>
        <v>0</v>
      </c>
      <c r="I239" s="354">
        <f ca="1">Calculations!M2091</f>
        <v>0</v>
      </c>
      <c r="J239" s="354">
        <f ca="1">Calculations!N2091</f>
        <v>0</v>
      </c>
      <c r="K239" s="354">
        <f ca="1">Calculations!O2091</f>
        <v>0</v>
      </c>
      <c r="L239" s="354">
        <f ca="1">Calculations!P2091</f>
        <v>0</v>
      </c>
      <c r="M239" s="354">
        <f ca="1">Calculations!Q2091</f>
        <v>0</v>
      </c>
      <c r="N239" s="354">
        <f ca="1">Calculations!R2091</f>
        <v>0</v>
      </c>
      <c r="O239" s="354">
        <f ca="1">Calculations!S2091</f>
        <v>0</v>
      </c>
      <c r="P239" s="354">
        <f ca="1">Calculations!T2091</f>
        <v>0</v>
      </c>
      <c r="Q239" s="354">
        <f ca="1">Calculations!U2091</f>
        <v>0</v>
      </c>
      <c r="R239" s="354">
        <f ca="1">Calculations!V2091</f>
        <v>0</v>
      </c>
      <c r="S239" s="354">
        <f ca="1">Calculations!W2091</f>
        <v>0</v>
      </c>
      <c r="T239" s="354">
        <f ca="1">Calculations!X2091</f>
        <v>0</v>
      </c>
      <c r="U239" s="354">
        <f ca="1">Calculations!Y2091</f>
        <v>0</v>
      </c>
      <c r="V239" s="354">
        <f ca="1">Calculations!Z2091</f>
        <v>0</v>
      </c>
      <c r="W239" s="354">
        <f ca="1">Calculations!AA2091</f>
        <v>0</v>
      </c>
      <c r="X239" s="355">
        <f t="shared" ca="1" si="0"/>
        <v>0</v>
      </c>
    </row>
    <row r="240" spans="3:25">
      <c r="C240" s="353" t="s">
        <v>534</v>
      </c>
      <c r="D240" s="354">
        <f>Calculations!H2112</f>
        <v>0</v>
      </c>
      <c r="E240" s="354"/>
      <c r="F240" s="354"/>
      <c r="G240" s="354"/>
      <c r="H240" s="354"/>
      <c r="I240" s="354"/>
      <c r="J240" s="354"/>
      <c r="K240" s="354"/>
      <c r="L240" s="354"/>
      <c r="M240" s="354"/>
      <c r="N240" s="354">
        <f>Calculations!I2112</f>
        <v>0</v>
      </c>
      <c r="O240" s="354"/>
      <c r="P240" s="354"/>
      <c r="Q240" s="354"/>
      <c r="R240" s="354"/>
      <c r="S240" s="354"/>
      <c r="T240" s="354"/>
      <c r="U240" s="354"/>
      <c r="V240" s="354"/>
      <c r="W240" s="354">
        <f>Calculations!J2112</f>
        <v>0</v>
      </c>
      <c r="X240" s="355">
        <f t="shared" si="0"/>
        <v>0</v>
      </c>
    </row>
    <row r="241" spans="3:24" ht="3" customHeight="1">
      <c r="C241" s="361"/>
      <c r="D241" s="362"/>
      <c r="E241" s="362"/>
      <c r="F241" s="362"/>
      <c r="G241" s="362"/>
      <c r="H241" s="362"/>
      <c r="I241" s="362"/>
      <c r="J241" s="362"/>
      <c r="K241" s="362"/>
      <c r="L241" s="362"/>
      <c r="M241" s="362"/>
      <c r="N241" s="362"/>
      <c r="O241" s="362"/>
      <c r="P241" s="362"/>
      <c r="Q241" s="362"/>
      <c r="R241" s="362"/>
      <c r="S241" s="362"/>
      <c r="T241" s="362"/>
      <c r="U241" s="362"/>
      <c r="V241" s="362"/>
      <c r="W241" s="362"/>
      <c r="X241" s="361"/>
    </row>
    <row r="242" spans="3:24">
      <c r="C242" s="353" t="s">
        <v>456</v>
      </c>
      <c r="D242" s="354">
        <f>(SUM(Calculations!H123:H132)-Calculations!H133)*Full!$F$16/10^6</f>
        <v>0</v>
      </c>
      <c r="E242" s="354">
        <f>(SUM(Calculations!I123:I132)-Calculations!I133)*Full!$F$16/10^6</f>
        <v>0</v>
      </c>
      <c r="F242" s="354">
        <f>(SUM(Calculations!J123:J132)-Calculations!J133)*Full!$F$16/10^6</f>
        <v>0</v>
      </c>
      <c r="G242" s="354">
        <f>(SUM(Calculations!K123:K132)-Calculations!K133)*Full!$F$16/10^6</f>
        <v>0</v>
      </c>
      <c r="H242" s="354">
        <f>(SUM(Calculations!L123:L132)-Calculations!L133)*Full!$F$16/10^6</f>
        <v>0</v>
      </c>
      <c r="I242" s="354">
        <f>(SUM(Calculations!M123:M132)-Calculations!M133)*Full!$F$16/10^6</f>
        <v>0</v>
      </c>
      <c r="J242" s="354">
        <f>(SUM(Calculations!N123:N132)-Calculations!N133)*Full!$F$16/10^6</f>
        <v>0</v>
      </c>
      <c r="K242" s="354">
        <f>(SUM(Calculations!O123:O132)-Calculations!O133)*Full!$F$16/10^6</f>
        <v>0</v>
      </c>
      <c r="L242" s="354">
        <f>(SUM(Calculations!P123:P132)-Calculations!P133)*Full!$F$16/10^6</f>
        <v>0</v>
      </c>
      <c r="M242" s="354">
        <f>(SUM(Calculations!Q123:Q132)-Calculations!Q133)*Full!$F$16/10^6</f>
        <v>0</v>
      </c>
      <c r="N242" s="354">
        <f>(SUM(Calculations!R123:R132)-Calculations!R133)*Full!$F$16/10^6</f>
        <v>0</v>
      </c>
      <c r="O242" s="354">
        <f>(SUM(Calculations!S123:S132)-Calculations!S133)*Full!$F$16/10^6</f>
        <v>0</v>
      </c>
      <c r="P242" s="354">
        <f>(SUM(Calculations!T123:T132)-Calculations!T133)*Full!$F$16/10^6</f>
        <v>0</v>
      </c>
      <c r="Q242" s="354">
        <f>(SUM(Calculations!U123:U132)-Calculations!U133)*Full!$F$16/10^6</f>
        <v>0</v>
      </c>
      <c r="R242" s="354">
        <f>(SUM(Calculations!V123:V132)-Calculations!V133)*Full!$F$16/10^6</f>
        <v>0</v>
      </c>
      <c r="S242" s="354">
        <f>(SUM(Calculations!W123:W132)-Calculations!W133)*Full!$F$16/10^6</f>
        <v>0</v>
      </c>
      <c r="T242" s="354">
        <f>(SUM(Calculations!X123:X132)-Calculations!X133)*Full!$F$16/10^6</f>
        <v>0</v>
      </c>
      <c r="U242" s="354">
        <f>(SUM(Calculations!Y123:Y132)-Calculations!Y133)*Full!$F$16/10^6</f>
        <v>0</v>
      </c>
      <c r="V242" s="354">
        <f>(SUM(Calculations!Z123:Z132)-Calculations!Z133)*Full!$F$16/10^6</f>
        <v>0</v>
      </c>
      <c r="W242" s="354">
        <f>(SUM(Calculations!AA123:AA132)-Calculations!AA133)*Full!$F$16/10^6</f>
        <v>0</v>
      </c>
      <c r="X242" s="355">
        <f t="shared" ref="X242:X245" si="1">SUM(D242:W242)</f>
        <v>0</v>
      </c>
    </row>
    <row r="243" spans="3:24">
      <c r="C243" s="353" t="s">
        <v>468</v>
      </c>
      <c r="D243" s="354" t="e">
        <f t="shared" ref="D243:W243" si="2">HLOOKUP(D236,D331:BB332,2,FALSE)</f>
        <v>#N/A</v>
      </c>
      <c r="E243" s="354" t="e">
        <f t="shared" si="2"/>
        <v>#N/A</v>
      </c>
      <c r="F243" s="354" t="e">
        <f t="shared" si="2"/>
        <v>#N/A</v>
      </c>
      <c r="G243" s="354" t="e">
        <f t="shared" si="2"/>
        <v>#N/A</v>
      </c>
      <c r="H243" s="354" t="e">
        <f t="shared" si="2"/>
        <v>#N/A</v>
      </c>
      <c r="I243" s="354" t="e">
        <f t="shared" si="2"/>
        <v>#N/A</v>
      </c>
      <c r="J243" s="354" t="e">
        <f t="shared" si="2"/>
        <v>#N/A</v>
      </c>
      <c r="K243" s="354" t="e">
        <f t="shared" si="2"/>
        <v>#N/A</v>
      </c>
      <c r="L243" s="354" t="e">
        <f t="shared" si="2"/>
        <v>#N/A</v>
      </c>
      <c r="M243" s="354" t="e">
        <f>HLOOKUP(M236,M331:BK332,2,FALSE)</f>
        <v>#N/A</v>
      </c>
      <c r="N243" s="354" t="e">
        <f t="shared" si="2"/>
        <v>#N/A</v>
      </c>
      <c r="O243" s="354" t="e">
        <f t="shared" si="2"/>
        <v>#N/A</v>
      </c>
      <c r="P243" s="354" t="e">
        <f t="shared" si="2"/>
        <v>#N/A</v>
      </c>
      <c r="Q243" s="354" t="e">
        <f t="shared" si="2"/>
        <v>#N/A</v>
      </c>
      <c r="R243" s="354" t="e">
        <f t="shared" si="2"/>
        <v>#N/A</v>
      </c>
      <c r="S243" s="354" t="e">
        <f t="shared" si="2"/>
        <v>#N/A</v>
      </c>
      <c r="T243" s="354" t="e">
        <f t="shared" si="2"/>
        <v>#N/A</v>
      </c>
      <c r="U243" s="354" t="e">
        <f t="shared" si="2"/>
        <v>#N/A</v>
      </c>
      <c r="V243" s="354" t="e">
        <f t="shared" si="2"/>
        <v>#N/A</v>
      </c>
      <c r="W243" s="354" t="e">
        <f t="shared" si="2"/>
        <v>#N/A</v>
      </c>
      <c r="X243" s="355" t="e">
        <f t="shared" si="1"/>
        <v>#N/A</v>
      </c>
    </row>
    <row r="244" spans="3:24">
      <c r="C244" s="353" t="s">
        <v>469</v>
      </c>
      <c r="D244" s="354" t="e">
        <f>(D242/1000)*D243</f>
        <v>#N/A</v>
      </c>
      <c r="E244" s="354" t="e">
        <f t="shared" ref="E244:W244" si="3">(E242/1000)*E243</f>
        <v>#N/A</v>
      </c>
      <c r="F244" s="354" t="e">
        <f t="shared" si="3"/>
        <v>#N/A</v>
      </c>
      <c r="G244" s="354" t="e">
        <f t="shared" si="3"/>
        <v>#N/A</v>
      </c>
      <c r="H244" s="354" t="e">
        <f t="shared" si="3"/>
        <v>#N/A</v>
      </c>
      <c r="I244" s="354" t="e">
        <f t="shared" si="3"/>
        <v>#N/A</v>
      </c>
      <c r="J244" s="354" t="e">
        <f t="shared" si="3"/>
        <v>#N/A</v>
      </c>
      <c r="K244" s="354" t="e">
        <f t="shared" si="3"/>
        <v>#N/A</v>
      </c>
      <c r="L244" s="354" t="e">
        <f t="shared" si="3"/>
        <v>#N/A</v>
      </c>
      <c r="M244" s="354" t="e">
        <f>(M242/1000)*M243</f>
        <v>#N/A</v>
      </c>
      <c r="N244" s="354" t="e">
        <f t="shared" si="3"/>
        <v>#N/A</v>
      </c>
      <c r="O244" s="354" t="e">
        <f t="shared" si="3"/>
        <v>#N/A</v>
      </c>
      <c r="P244" s="354" t="e">
        <f t="shared" si="3"/>
        <v>#N/A</v>
      </c>
      <c r="Q244" s="354" t="e">
        <f t="shared" si="3"/>
        <v>#N/A</v>
      </c>
      <c r="R244" s="354" t="e">
        <f t="shared" si="3"/>
        <v>#N/A</v>
      </c>
      <c r="S244" s="354" t="e">
        <f t="shared" si="3"/>
        <v>#N/A</v>
      </c>
      <c r="T244" s="354" t="e">
        <f t="shared" si="3"/>
        <v>#N/A</v>
      </c>
      <c r="U244" s="354" t="e">
        <f t="shared" si="3"/>
        <v>#N/A</v>
      </c>
      <c r="V244" s="354" t="e">
        <f t="shared" si="3"/>
        <v>#N/A</v>
      </c>
      <c r="W244" s="354" t="e">
        <f t="shared" si="3"/>
        <v>#N/A</v>
      </c>
      <c r="X244" s="355" t="e">
        <f t="shared" si="1"/>
        <v>#N/A</v>
      </c>
    </row>
    <row r="245" spans="3:24">
      <c r="C245" s="353" t="s">
        <v>470</v>
      </c>
      <c r="D245" s="354" t="e">
        <f>D244*15</f>
        <v>#N/A</v>
      </c>
      <c r="E245" s="354" t="e">
        <f t="shared" ref="E245:W245" si="4">E244*15</f>
        <v>#N/A</v>
      </c>
      <c r="F245" s="354" t="e">
        <f t="shared" si="4"/>
        <v>#N/A</v>
      </c>
      <c r="G245" s="354" t="e">
        <f t="shared" si="4"/>
        <v>#N/A</v>
      </c>
      <c r="H245" s="354" t="e">
        <f t="shared" si="4"/>
        <v>#N/A</v>
      </c>
      <c r="I245" s="354" t="e">
        <f t="shared" si="4"/>
        <v>#N/A</v>
      </c>
      <c r="J245" s="354" t="e">
        <f t="shared" si="4"/>
        <v>#N/A</v>
      </c>
      <c r="K245" s="354" t="e">
        <f t="shared" si="4"/>
        <v>#N/A</v>
      </c>
      <c r="L245" s="354" t="e">
        <f t="shared" si="4"/>
        <v>#N/A</v>
      </c>
      <c r="M245" s="354" t="e">
        <f t="shared" si="4"/>
        <v>#N/A</v>
      </c>
      <c r="N245" s="354" t="e">
        <f t="shared" si="4"/>
        <v>#N/A</v>
      </c>
      <c r="O245" s="354" t="e">
        <f t="shared" si="4"/>
        <v>#N/A</v>
      </c>
      <c r="P245" s="354" t="e">
        <f t="shared" si="4"/>
        <v>#N/A</v>
      </c>
      <c r="Q245" s="354" t="e">
        <f t="shared" si="4"/>
        <v>#N/A</v>
      </c>
      <c r="R245" s="354" t="e">
        <f t="shared" si="4"/>
        <v>#N/A</v>
      </c>
      <c r="S245" s="354" t="e">
        <f t="shared" si="4"/>
        <v>#N/A</v>
      </c>
      <c r="T245" s="354" t="e">
        <f t="shared" si="4"/>
        <v>#N/A</v>
      </c>
      <c r="U245" s="354" t="e">
        <f t="shared" si="4"/>
        <v>#N/A</v>
      </c>
      <c r="V245" s="354" t="e">
        <f t="shared" si="4"/>
        <v>#N/A</v>
      </c>
      <c r="W245" s="354" t="e">
        <f t="shared" si="4"/>
        <v>#N/A</v>
      </c>
      <c r="X245" s="355" t="e">
        <f t="shared" si="1"/>
        <v>#N/A</v>
      </c>
    </row>
    <row r="246" spans="3:24" ht="3" customHeight="1">
      <c r="C246" s="361"/>
      <c r="D246" s="362"/>
      <c r="E246" s="362"/>
      <c r="F246" s="362"/>
      <c r="G246" s="362"/>
      <c r="H246" s="362"/>
      <c r="I246" s="362"/>
      <c r="J246" s="362"/>
      <c r="K246" s="362"/>
      <c r="L246" s="362"/>
      <c r="M246" s="362"/>
      <c r="N246" s="362"/>
      <c r="O246" s="362"/>
      <c r="P246" s="362"/>
      <c r="Q246" s="362"/>
      <c r="R246" s="362"/>
      <c r="S246" s="362"/>
      <c r="T246" s="362"/>
      <c r="U246" s="362"/>
      <c r="V246" s="362"/>
      <c r="W246" s="362"/>
      <c r="X246" s="361"/>
    </row>
    <row r="247" spans="3:24">
      <c r="C247" s="353" t="s">
        <v>472</v>
      </c>
      <c r="D247" s="354" t="e">
        <f>Calculations!H680</f>
        <v>#DIV/0!</v>
      </c>
      <c r="E247" s="354" t="e">
        <f>Calculations!I680</f>
        <v>#DIV/0!</v>
      </c>
      <c r="F247" s="354" t="e">
        <f>Calculations!J680</f>
        <v>#DIV/0!</v>
      </c>
      <c r="G247" s="354" t="e">
        <f>Calculations!K680</f>
        <v>#DIV/0!</v>
      </c>
      <c r="H247" s="354" t="e">
        <f>Calculations!L680</f>
        <v>#DIV/0!</v>
      </c>
      <c r="I247" s="354" t="e">
        <f>Calculations!M680</f>
        <v>#DIV/0!</v>
      </c>
      <c r="J247" s="354" t="e">
        <f>Calculations!N680</f>
        <v>#DIV/0!</v>
      </c>
      <c r="K247" s="354" t="e">
        <f>Calculations!O680</f>
        <v>#DIV/0!</v>
      </c>
      <c r="L247" s="354" t="e">
        <f>Calculations!P680</f>
        <v>#DIV/0!</v>
      </c>
      <c r="M247" s="354" t="e">
        <f>Calculations!Q680</f>
        <v>#DIV/0!</v>
      </c>
      <c r="N247" s="354" t="e">
        <f>Calculations!R680</f>
        <v>#DIV/0!</v>
      </c>
      <c r="O247" s="354" t="e">
        <f>Calculations!S680</f>
        <v>#DIV/0!</v>
      </c>
      <c r="P247" s="354" t="e">
        <f>Calculations!T680</f>
        <v>#DIV/0!</v>
      </c>
      <c r="Q247" s="354" t="e">
        <f>Calculations!U680</f>
        <v>#DIV/0!</v>
      </c>
      <c r="R247" s="354" t="e">
        <f>Calculations!V680</f>
        <v>#DIV/0!</v>
      </c>
      <c r="S247" s="354" t="e">
        <f>Calculations!W680</f>
        <v>#DIV/0!</v>
      </c>
      <c r="T247" s="354" t="e">
        <f>Calculations!X680</f>
        <v>#DIV/0!</v>
      </c>
      <c r="U247" s="354" t="e">
        <f>Calculations!Y680</f>
        <v>#DIV/0!</v>
      </c>
      <c r="V247" s="354" t="e">
        <f>Calculations!Z680</f>
        <v>#DIV/0!</v>
      </c>
      <c r="W247" s="354" t="e">
        <f>Calculations!AA680</f>
        <v>#DIV/0!</v>
      </c>
      <c r="X247" s="355"/>
    </row>
    <row r="248" spans="3:24">
      <c r="C248" s="353" t="s">
        <v>473</v>
      </c>
      <c r="D248" s="354">
        <f>Calculations!H679</f>
        <v>0</v>
      </c>
      <c r="E248" s="354">
        <f>Calculations!I679</f>
        <v>0</v>
      </c>
      <c r="F248" s="354">
        <f>Calculations!J679</f>
        <v>0</v>
      </c>
      <c r="G248" s="354">
        <f>Calculations!K679</f>
        <v>0</v>
      </c>
      <c r="H248" s="354">
        <f>Calculations!L679</f>
        <v>0</v>
      </c>
      <c r="I248" s="354">
        <f>Calculations!M679</f>
        <v>0</v>
      </c>
      <c r="J248" s="354">
        <f>Calculations!N679</f>
        <v>0</v>
      </c>
      <c r="K248" s="354">
        <f>Calculations!O679</f>
        <v>0</v>
      </c>
      <c r="L248" s="354">
        <f>Calculations!P679</f>
        <v>0</v>
      </c>
      <c r="M248" s="354">
        <f>Calculations!Q679</f>
        <v>0</v>
      </c>
      <c r="N248" s="354">
        <f>Calculations!R679</f>
        <v>0</v>
      </c>
      <c r="O248" s="354">
        <f>Calculations!S679</f>
        <v>0</v>
      </c>
      <c r="P248" s="354">
        <f>Calculations!T679</f>
        <v>0</v>
      </c>
      <c r="Q248" s="354">
        <f>Calculations!U679</f>
        <v>0</v>
      </c>
      <c r="R248" s="354">
        <f>Calculations!V679</f>
        <v>0</v>
      </c>
      <c r="S248" s="354">
        <f>Calculations!W679</f>
        <v>0</v>
      </c>
      <c r="T248" s="354">
        <f>Calculations!X679</f>
        <v>0</v>
      </c>
      <c r="U248" s="354">
        <f>Calculations!Y679</f>
        <v>0</v>
      </c>
      <c r="V248" s="354">
        <f>Calculations!Z679</f>
        <v>0</v>
      </c>
      <c r="W248" s="354">
        <f>Calculations!AA679</f>
        <v>0</v>
      </c>
      <c r="X248" s="355"/>
    </row>
    <row r="249" spans="3:24">
      <c r="C249" s="353" t="s">
        <v>474</v>
      </c>
      <c r="D249" s="354" t="e">
        <f>D248-D247</f>
        <v>#DIV/0!</v>
      </c>
      <c r="E249" s="354" t="e">
        <f t="shared" ref="E249:W249" si="5">E248-E247</f>
        <v>#DIV/0!</v>
      </c>
      <c r="F249" s="354" t="e">
        <f t="shared" si="5"/>
        <v>#DIV/0!</v>
      </c>
      <c r="G249" s="354" t="e">
        <f t="shared" si="5"/>
        <v>#DIV/0!</v>
      </c>
      <c r="H249" s="354" t="e">
        <f t="shared" si="5"/>
        <v>#DIV/0!</v>
      </c>
      <c r="I249" s="354" t="e">
        <f t="shared" si="5"/>
        <v>#DIV/0!</v>
      </c>
      <c r="J249" s="354" t="e">
        <f t="shared" si="5"/>
        <v>#DIV/0!</v>
      </c>
      <c r="K249" s="354" t="e">
        <f t="shared" si="5"/>
        <v>#DIV/0!</v>
      </c>
      <c r="L249" s="354" t="e">
        <f t="shared" si="5"/>
        <v>#DIV/0!</v>
      </c>
      <c r="M249" s="354" t="e">
        <f t="shared" si="5"/>
        <v>#DIV/0!</v>
      </c>
      <c r="N249" s="354" t="e">
        <f t="shared" si="5"/>
        <v>#DIV/0!</v>
      </c>
      <c r="O249" s="354" t="e">
        <f t="shared" si="5"/>
        <v>#DIV/0!</v>
      </c>
      <c r="P249" s="354" t="e">
        <f t="shared" si="5"/>
        <v>#DIV/0!</v>
      </c>
      <c r="Q249" s="354" t="e">
        <f t="shared" si="5"/>
        <v>#DIV/0!</v>
      </c>
      <c r="R249" s="354" t="e">
        <f t="shared" si="5"/>
        <v>#DIV/0!</v>
      </c>
      <c r="S249" s="354" t="e">
        <f t="shared" si="5"/>
        <v>#DIV/0!</v>
      </c>
      <c r="T249" s="354" t="e">
        <f t="shared" si="5"/>
        <v>#DIV/0!</v>
      </c>
      <c r="U249" s="354" t="e">
        <f t="shared" si="5"/>
        <v>#DIV/0!</v>
      </c>
      <c r="V249" s="354" t="e">
        <f t="shared" si="5"/>
        <v>#DIV/0!</v>
      </c>
      <c r="W249" s="354" t="e">
        <f t="shared" si="5"/>
        <v>#DIV/0!</v>
      </c>
      <c r="X249" s="355"/>
    </row>
    <row r="250" spans="3:24">
      <c r="C250" s="353" t="s">
        <v>475</v>
      </c>
      <c r="D250" s="354">
        <f>(Full!$F$16*Calculations!H166)/10^6</f>
        <v>0</v>
      </c>
      <c r="E250" s="354">
        <f>(Full!$F$16*Calculations!I166)/10^6</f>
        <v>0</v>
      </c>
      <c r="F250" s="354">
        <f>(Full!$F$16*Calculations!J166)/10^6</f>
        <v>0</v>
      </c>
      <c r="G250" s="354">
        <f>(Full!$F$16*Calculations!K166)/10^6</f>
        <v>0</v>
      </c>
      <c r="H250" s="354">
        <f>(Full!$F$16*Calculations!L166)/10^6</f>
        <v>0</v>
      </c>
      <c r="I250" s="354">
        <f>(Full!$F$16*Calculations!M166)/10^6</f>
        <v>0</v>
      </c>
      <c r="J250" s="354">
        <f>(Full!$F$16*Calculations!N166)/10^6</f>
        <v>0</v>
      </c>
      <c r="K250" s="354">
        <f>(Full!$F$16*Calculations!O166)/10^6</f>
        <v>0</v>
      </c>
      <c r="L250" s="354">
        <f>(Full!$F$16*Calculations!P166)/10^6</f>
        <v>0</v>
      </c>
      <c r="M250" s="354">
        <f>(Full!$F$16*Calculations!Q166)/10^6</f>
        <v>0</v>
      </c>
      <c r="N250" s="354">
        <f>(Full!$F$16*Calculations!R166)/10^6</f>
        <v>0</v>
      </c>
      <c r="O250" s="354">
        <f>(Full!$F$16*Calculations!S166)/10^6</f>
        <v>0</v>
      </c>
      <c r="P250" s="354">
        <f>(Full!$F$16*Calculations!T166)/10^6</f>
        <v>0</v>
      </c>
      <c r="Q250" s="354">
        <f>(Full!$F$16*Calculations!U166)/10^6</f>
        <v>0</v>
      </c>
      <c r="R250" s="354">
        <f>(Full!$F$16*Calculations!V166)/10^6</f>
        <v>0</v>
      </c>
      <c r="S250" s="354">
        <f>(Full!$F$16*Calculations!W166)/10^6</f>
        <v>0</v>
      </c>
      <c r="T250" s="354">
        <f>(Full!$F$16*Calculations!X166)/10^6</f>
        <v>0</v>
      </c>
      <c r="U250" s="354">
        <f>(Full!$F$16*Calculations!Y166)/10^6</f>
        <v>0</v>
      </c>
      <c r="V250" s="354">
        <f>(Full!$F$16*Calculations!Z166)/10^6</f>
        <v>0</v>
      </c>
      <c r="W250" s="354">
        <f>(Full!$F$16*Calculations!AA166)/10^6</f>
        <v>0</v>
      </c>
      <c r="X250" s="355">
        <f t="shared" ref="X250:X251" si="6">SUM(D250:W250)</f>
        <v>0</v>
      </c>
    </row>
    <row r="251" spans="3:24">
      <c r="C251" s="353" t="s">
        <v>498</v>
      </c>
      <c r="D251" s="354" t="e">
        <f>((D250/D247)-(D250/D248))*1000</f>
        <v>#DIV/0!</v>
      </c>
      <c r="E251" s="354" t="e">
        <f t="shared" ref="E251:W251" si="7">((E250/E247)-(E250/E248))*1000</f>
        <v>#DIV/0!</v>
      </c>
      <c r="F251" s="354" t="e">
        <f t="shared" si="7"/>
        <v>#DIV/0!</v>
      </c>
      <c r="G251" s="354" t="e">
        <f t="shared" si="7"/>
        <v>#DIV/0!</v>
      </c>
      <c r="H251" s="354" t="e">
        <f t="shared" si="7"/>
        <v>#DIV/0!</v>
      </c>
      <c r="I251" s="354" t="e">
        <f t="shared" si="7"/>
        <v>#DIV/0!</v>
      </c>
      <c r="J251" s="354" t="e">
        <f t="shared" si="7"/>
        <v>#DIV/0!</v>
      </c>
      <c r="K251" s="354" t="e">
        <f t="shared" si="7"/>
        <v>#DIV/0!</v>
      </c>
      <c r="L251" s="354" t="e">
        <f t="shared" si="7"/>
        <v>#DIV/0!</v>
      </c>
      <c r="M251" s="354" t="e">
        <f t="shared" si="7"/>
        <v>#DIV/0!</v>
      </c>
      <c r="N251" s="354" t="e">
        <f t="shared" si="7"/>
        <v>#DIV/0!</v>
      </c>
      <c r="O251" s="354" t="e">
        <f t="shared" si="7"/>
        <v>#DIV/0!</v>
      </c>
      <c r="P251" s="354" t="e">
        <f t="shared" si="7"/>
        <v>#DIV/0!</v>
      </c>
      <c r="Q251" s="354" t="e">
        <f t="shared" si="7"/>
        <v>#DIV/0!</v>
      </c>
      <c r="R251" s="354" t="e">
        <f t="shared" si="7"/>
        <v>#DIV/0!</v>
      </c>
      <c r="S251" s="354" t="e">
        <f t="shared" si="7"/>
        <v>#DIV/0!</v>
      </c>
      <c r="T251" s="354" t="e">
        <f t="shared" si="7"/>
        <v>#DIV/0!</v>
      </c>
      <c r="U251" s="354" t="e">
        <f t="shared" si="7"/>
        <v>#DIV/0!</v>
      </c>
      <c r="V251" s="354" t="e">
        <f t="shared" si="7"/>
        <v>#DIV/0!</v>
      </c>
      <c r="W251" s="354" t="e">
        <f t="shared" si="7"/>
        <v>#DIV/0!</v>
      </c>
      <c r="X251" s="355" t="e">
        <f t="shared" si="6"/>
        <v>#DIV/0!</v>
      </c>
    </row>
    <row r="252" spans="3:24" ht="3" customHeight="1"/>
    <row r="253" spans="3:24" hidden="1">
      <c r="C253" s="55" t="s">
        <v>383</v>
      </c>
    </row>
    <row r="254" spans="3:24" hidden="1">
      <c r="C254" s="55" t="str">
        <f>CONCATENATE('IF Factors'!$E$8," ","(",'IF Factors'!$E$22,")"," -no BRT")</f>
        <v>Petrol (liter) -no BRT</v>
      </c>
      <c r="D254" s="55">
        <f>SUM(Calculations!H831:H840)*Full!$F$16</f>
        <v>0</v>
      </c>
      <c r="E254" s="55">
        <f ca="1">SUM(Calculations!I831:I840)*Full!$F$16</f>
        <v>0</v>
      </c>
      <c r="F254" s="55">
        <f ca="1">SUM(Calculations!J831:J840)*Full!$F$16</f>
        <v>0</v>
      </c>
      <c r="G254" s="55">
        <f ca="1">SUM(Calculations!K831:K840)*Full!$F$16</f>
        <v>0</v>
      </c>
      <c r="H254" s="55">
        <f ca="1">SUM(Calculations!L831:L840)*Full!$F$16</f>
        <v>0</v>
      </c>
      <c r="I254" s="55">
        <f ca="1">SUM(Calculations!M831:M840)*Full!$F$16</f>
        <v>0</v>
      </c>
      <c r="J254" s="55">
        <f ca="1">SUM(Calculations!N831:N840)*Full!$F$16</f>
        <v>0</v>
      </c>
      <c r="K254" s="55">
        <f ca="1">SUM(Calculations!O831:O840)*Full!$F$16</f>
        <v>0</v>
      </c>
      <c r="L254" s="55">
        <f ca="1">SUM(Calculations!P831:P840)*Full!$F$16</f>
        <v>0</v>
      </c>
      <c r="M254" s="55">
        <f ca="1">SUM(Calculations!Q831:Q840)*Full!$F$16</f>
        <v>0</v>
      </c>
      <c r="N254" s="55">
        <f ca="1">SUM(Calculations!R831:R840)*Full!$F$16</f>
        <v>0</v>
      </c>
      <c r="O254" s="55">
        <f ca="1">SUM(Calculations!S831:S840)*Full!$F$16</f>
        <v>0</v>
      </c>
      <c r="P254" s="55">
        <f ca="1">SUM(Calculations!T831:T840)*Full!$F$16</f>
        <v>0</v>
      </c>
      <c r="Q254" s="55">
        <f ca="1">SUM(Calculations!U831:U840)*Full!$F$16</f>
        <v>0</v>
      </c>
      <c r="R254" s="55">
        <f ca="1">SUM(Calculations!V831:V840)*Full!$F$16</f>
        <v>0</v>
      </c>
      <c r="S254" s="55">
        <f ca="1">SUM(Calculations!W831:W840)*Full!$F$16</f>
        <v>0</v>
      </c>
      <c r="T254" s="55">
        <f ca="1">SUM(Calculations!X831:X840)*Full!$F$16</f>
        <v>0</v>
      </c>
      <c r="U254" s="55">
        <f ca="1">SUM(Calculations!Y831:Y840)*Full!$F$16</f>
        <v>0</v>
      </c>
      <c r="V254" s="55">
        <f ca="1">SUM(Calculations!Z831:Z840)*Full!$F$16</f>
        <v>0</v>
      </c>
      <c r="W254" s="55">
        <f ca="1">SUM(Calculations!AA831:AA840)*Full!$F$16</f>
        <v>0</v>
      </c>
    </row>
    <row r="255" spans="3:24" hidden="1">
      <c r="C255" s="55" t="str">
        <f>CONCATENATE('IF Factors'!$E$8," ","(",'IF Factors'!$E$22,")"," -BRT")</f>
        <v>Petrol (liter) -BRT</v>
      </c>
      <c r="D255" s="55">
        <f>Calculations!H841*Full!$F$16</f>
        <v>0</v>
      </c>
      <c r="E255" s="55">
        <f ca="1">Calculations!I841*Full!$F$16</f>
        <v>0</v>
      </c>
      <c r="F255" s="55">
        <f ca="1">Calculations!J841*Full!$F$16</f>
        <v>0</v>
      </c>
      <c r="G255" s="55">
        <f ca="1">Calculations!K841*Full!$F$16</f>
        <v>0</v>
      </c>
      <c r="H255" s="55">
        <f ca="1">Calculations!L841*Full!$F$16</f>
        <v>0</v>
      </c>
      <c r="I255" s="55">
        <f ca="1">Calculations!M841*Full!$F$16</f>
        <v>0</v>
      </c>
      <c r="J255" s="55">
        <f ca="1">Calculations!N841*Full!$F$16</f>
        <v>0</v>
      </c>
      <c r="K255" s="55">
        <f ca="1">Calculations!O841*Full!$F$16</f>
        <v>0</v>
      </c>
      <c r="L255" s="55">
        <f ca="1">Calculations!P841*Full!$F$16</f>
        <v>0</v>
      </c>
      <c r="M255" s="55">
        <f ca="1">Calculations!Q841*Full!$F$16</f>
        <v>0</v>
      </c>
      <c r="N255" s="55">
        <f ca="1">Calculations!R841*Full!$F$16</f>
        <v>0</v>
      </c>
      <c r="O255" s="55">
        <f ca="1">Calculations!S841*Full!$F$16</f>
        <v>0</v>
      </c>
      <c r="P255" s="55">
        <f ca="1">Calculations!T841*Full!$F$16</f>
        <v>0</v>
      </c>
      <c r="Q255" s="55">
        <f ca="1">Calculations!U841*Full!$F$16</f>
        <v>0</v>
      </c>
      <c r="R255" s="55">
        <f ca="1">Calculations!V841*Full!$F$16</f>
        <v>0</v>
      </c>
      <c r="S255" s="55">
        <f ca="1">Calculations!W841*Full!$F$16</f>
        <v>0</v>
      </c>
      <c r="T255" s="55">
        <f ca="1">Calculations!X841*Full!$F$16</f>
        <v>0</v>
      </c>
      <c r="U255" s="55">
        <f ca="1">Calculations!Y841*Full!$F$16</f>
        <v>0</v>
      </c>
      <c r="V255" s="55">
        <f ca="1">Calculations!Z841*Full!$F$16</f>
        <v>0</v>
      </c>
      <c r="W255" s="55">
        <f ca="1">Calculations!AA841*Full!$F$16</f>
        <v>0</v>
      </c>
    </row>
    <row r="256" spans="3:24" hidden="1">
      <c r="C256" s="55" t="str">
        <f>CONCATENATE('IF Factors'!$F$8," ","(",'IF Factors'!$F$22,")"," -no BRT")</f>
        <v>Diesel (liter) -no BRT</v>
      </c>
      <c r="D256" s="55">
        <f>SUM(Calculations!H846:H855)*Full!$F$16</f>
        <v>0</v>
      </c>
      <c r="E256" s="55">
        <f ca="1">SUM(Calculations!I846:I855)*Full!$F$16</f>
        <v>0</v>
      </c>
      <c r="F256" s="55">
        <f ca="1">SUM(Calculations!J846:J855)*Full!$F$16</f>
        <v>0</v>
      </c>
      <c r="G256" s="55">
        <f ca="1">SUM(Calculations!K846:K855)*Full!$F$16</f>
        <v>0</v>
      </c>
      <c r="H256" s="55">
        <f ca="1">SUM(Calculations!L846:L855)*Full!$F$16</f>
        <v>0</v>
      </c>
      <c r="I256" s="55">
        <f ca="1">SUM(Calculations!M846:M855)*Full!$F$16</f>
        <v>0</v>
      </c>
      <c r="J256" s="55">
        <f ca="1">SUM(Calculations!N846:N855)*Full!$F$16</f>
        <v>0</v>
      </c>
      <c r="K256" s="55">
        <f ca="1">SUM(Calculations!O846:O855)*Full!$F$16</f>
        <v>0</v>
      </c>
      <c r="L256" s="55">
        <f ca="1">SUM(Calculations!P846:P855)*Full!$F$16</f>
        <v>0</v>
      </c>
      <c r="M256" s="55">
        <f ca="1">SUM(Calculations!Q846:Q855)*Full!$F$16</f>
        <v>0</v>
      </c>
      <c r="N256" s="55">
        <f ca="1">SUM(Calculations!R846:R855)*Full!$F$16</f>
        <v>0</v>
      </c>
      <c r="O256" s="55">
        <f ca="1">SUM(Calculations!S846:S855)*Full!$F$16</f>
        <v>0</v>
      </c>
      <c r="P256" s="55">
        <f ca="1">SUM(Calculations!T846:T855)*Full!$F$16</f>
        <v>0</v>
      </c>
      <c r="Q256" s="55">
        <f ca="1">SUM(Calculations!U846:U855)*Full!$F$16</f>
        <v>0</v>
      </c>
      <c r="R256" s="55">
        <f ca="1">SUM(Calculations!V846:V855)*Full!$F$16</f>
        <v>0</v>
      </c>
      <c r="S256" s="55">
        <f ca="1">SUM(Calculations!W846:W855)*Full!$F$16</f>
        <v>0</v>
      </c>
      <c r="T256" s="55">
        <f ca="1">SUM(Calculations!X846:X855)*Full!$F$16</f>
        <v>0</v>
      </c>
      <c r="U256" s="55">
        <f ca="1">SUM(Calculations!Y846:Y855)*Full!$F$16</f>
        <v>0</v>
      </c>
      <c r="V256" s="55">
        <f ca="1">SUM(Calculations!Z846:Z855)*Full!$F$16</f>
        <v>0</v>
      </c>
      <c r="W256" s="55">
        <f ca="1">SUM(Calculations!AA846:AA855)*Full!$F$16</f>
        <v>0</v>
      </c>
    </row>
    <row r="257" spans="3:24" hidden="1">
      <c r="C257" s="55" t="str">
        <f>CONCATENATE('IF Factors'!$F$8," ","(",'IF Factors'!$F$22,")"," -BRT")</f>
        <v>Diesel (liter) -BRT</v>
      </c>
      <c r="D257" s="55">
        <f>Calculations!H856*Full!$F$16</f>
        <v>0</v>
      </c>
      <c r="E257" s="55">
        <f ca="1">Calculations!I856*Full!$F$16</f>
        <v>0</v>
      </c>
      <c r="F257" s="55">
        <f ca="1">Calculations!J856*Full!$F$16</f>
        <v>0</v>
      </c>
      <c r="G257" s="55">
        <f ca="1">Calculations!K856*Full!$F$16</f>
        <v>0</v>
      </c>
      <c r="H257" s="55">
        <f ca="1">Calculations!L856*Full!$F$16</f>
        <v>0</v>
      </c>
      <c r="I257" s="55">
        <f ca="1">Calculations!M856*Full!$F$16</f>
        <v>0</v>
      </c>
      <c r="J257" s="55">
        <f ca="1">Calculations!N856*Full!$F$16</f>
        <v>0</v>
      </c>
      <c r="K257" s="55">
        <f ca="1">Calculations!O856*Full!$F$16</f>
        <v>0</v>
      </c>
      <c r="L257" s="55">
        <f ca="1">Calculations!P856*Full!$F$16</f>
        <v>0</v>
      </c>
      <c r="M257" s="55">
        <f ca="1">Calculations!Q856*Full!$F$16</f>
        <v>0</v>
      </c>
      <c r="N257" s="55">
        <f ca="1">Calculations!R856*Full!$F$16</f>
        <v>0</v>
      </c>
      <c r="O257" s="55">
        <f ca="1">Calculations!S856*Full!$F$16</f>
        <v>0</v>
      </c>
      <c r="P257" s="55">
        <f ca="1">Calculations!T856*Full!$F$16</f>
        <v>0</v>
      </c>
      <c r="Q257" s="55">
        <f ca="1">Calculations!U856*Full!$F$16</f>
        <v>0</v>
      </c>
      <c r="R257" s="55">
        <f ca="1">Calculations!V856*Full!$F$16</f>
        <v>0</v>
      </c>
      <c r="S257" s="55">
        <f ca="1">Calculations!W856*Full!$F$16</f>
        <v>0</v>
      </c>
      <c r="T257" s="55">
        <f ca="1">Calculations!X856*Full!$F$16</f>
        <v>0</v>
      </c>
      <c r="U257" s="55">
        <f ca="1">Calculations!Y856*Full!$F$16</f>
        <v>0</v>
      </c>
      <c r="V257" s="55">
        <f ca="1">Calculations!Z856*Full!$F$16</f>
        <v>0</v>
      </c>
      <c r="W257" s="55">
        <f ca="1">Calculations!AA856*Full!$F$16</f>
        <v>0</v>
      </c>
    </row>
    <row r="258" spans="3:24" hidden="1">
      <c r="C258" s="55" t="str">
        <f>CONCATENATE('IF Factors'!$G$8," ","(",'IF Factors'!$G$22,")"," -no BRT")</f>
        <v>LPG (liter) -no BRT</v>
      </c>
      <c r="D258" s="55">
        <f>SUM(Calculations!H861:H870)*Full!$F$16</f>
        <v>0</v>
      </c>
      <c r="E258" s="55">
        <f ca="1">SUM(Calculations!I861:I870)*Full!$F$16</f>
        <v>0</v>
      </c>
      <c r="F258" s="55">
        <f ca="1">SUM(Calculations!J861:J870)*Full!$F$16</f>
        <v>0</v>
      </c>
      <c r="G258" s="55">
        <f ca="1">SUM(Calculations!K861:K870)*Full!$F$16</f>
        <v>0</v>
      </c>
      <c r="H258" s="55">
        <f ca="1">SUM(Calculations!L861:L870)*Full!$F$16</f>
        <v>0</v>
      </c>
      <c r="I258" s="55">
        <f ca="1">SUM(Calculations!M861:M870)*Full!$F$16</f>
        <v>0</v>
      </c>
      <c r="J258" s="55">
        <f ca="1">SUM(Calculations!N861:N870)*Full!$F$16</f>
        <v>0</v>
      </c>
      <c r="K258" s="55">
        <f ca="1">SUM(Calculations!O861:O870)*Full!$F$16</f>
        <v>0</v>
      </c>
      <c r="L258" s="55">
        <f ca="1">SUM(Calculations!P861:P870)*Full!$F$16</f>
        <v>0</v>
      </c>
      <c r="M258" s="55">
        <f ca="1">SUM(Calculations!Q861:Q870)*Full!$F$16</f>
        <v>0</v>
      </c>
      <c r="N258" s="55">
        <f ca="1">SUM(Calculations!R861:R870)*Full!$F$16</f>
        <v>0</v>
      </c>
      <c r="O258" s="55">
        <f ca="1">SUM(Calculations!S861:S870)*Full!$F$16</f>
        <v>0</v>
      </c>
      <c r="P258" s="55">
        <f ca="1">SUM(Calculations!T861:T870)*Full!$F$16</f>
        <v>0</v>
      </c>
      <c r="Q258" s="55">
        <f ca="1">SUM(Calculations!U861:U870)*Full!$F$16</f>
        <v>0</v>
      </c>
      <c r="R258" s="55">
        <f ca="1">SUM(Calculations!V861:V870)*Full!$F$16</f>
        <v>0</v>
      </c>
      <c r="S258" s="55">
        <f ca="1">SUM(Calculations!W861:W870)*Full!$F$16</f>
        <v>0</v>
      </c>
      <c r="T258" s="55">
        <f ca="1">SUM(Calculations!X861:X870)*Full!$F$16</f>
        <v>0</v>
      </c>
      <c r="U258" s="55">
        <f ca="1">SUM(Calculations!Y861:Y870)*Full!$F$16</f>
        <v>0</v>
      </c>
      <c r="V258" s="55">
        <f ca="1">SUM(Calculations!Z861:Z870)*Full!$F$16</f>
        <v>0</v>
      </c>
      <c r="W258" s="55">
        <f ca="1">SUM(Calculations!AA861:AA870)*Full!$F$16</f>
        <v>0</v>
      </c>
    </row>
    <row r="259" spans="3:24" hidden="1">
      <c r="C259" s="55" t="str">
        <f>CONCATENATE('IF Factors'!$G$8," ","(",'IF Factors'!$G$22,")"," -BRT")</f>
        <v>LPG (liter) -BRT</v>
      </c>
      <c r="D259" s="55">
        <f>Calculations!H871*Full!$F$16</f>
        <v>0</v>
      </c>
      <c r="E259" s="55">
        <f ca="1">Calculations!I871*Full!$F$16</f>
        <v>0</v>
      </c>
      <c r="F259" s="55">
        <f ca="1">Calculations!J871*Full!$F$16</f>
        <v>0</v>
      </c>
      <c r="G259" s="55">
        <f ca="1">Calculations!K871*Full!$F$16</f>
        <v>0</v>
      </c>
      <c r="H259" s="55">
        <f ca="1">Calculations!L871*Full!$F$16</f>
        <v>0</v>
      </c>
      <c r="I259" s="55">
        <f ca="1">Calculations!M871*Full!$F$16</f>
        <v>0</v>
      </c>
      <c r="J259" s="55">
        <f ca="1">Calculations!N871*Full!$F$16</f>
        <v>0</v>
      </c>
      <c r="K259" s="55">
        <f ca="1">Calculations!O871*Full!$F$16</f>
        <v>0</v>
      </c>
      <c r="L259" s="55">
        <f ca="1">Calculations!P871*Full!$F$16</f>
        <v>0</v>
      </c>
      <c r="M259" s="55">
        <f ca="1">Calculations!Q871*Full!$F$16</f>
        <v>0</v>
      </c>
      <c r="N259" s="55">
        <f ca="1">Calculations!R871*Full!$F$16</f>
        <v>0</v>
      </c>
      <c r="O259" s="55">
        <f ca="1">Calculations!S871*Full!$F$16</f>
        <v>0</v>
      </c>
      <c r="P259" s="55">
        <f ca="1">Calculations!T871*Full!$F$16</f>
        <v>0</v>
      </c>
      <c r="Q259" s="55">
        <f ca="1">Calculations!U871*Full!$F$16</f>
        <v>0</v>
      </c>
      <c r="R259" s="55">
        <f ca="1">Calculations!V871*Full!$F$16</f>
        <v>0</v>
      </c>
      <c r="S259" s="55">
        <f ca="1">Calculations!W871*Full!$F$16</f>
        <v>0</v>
      </c>
      <c r="T259" s="55">
        <f ca="1">Calculations!X871*Full!$F$16</f>
        <v>0</v>
      </c>
      <c r="U259" s="55">
        <f ca="1">Calculations!Y871*Full!$F$16</f>
        <v>0</v>
      </c>
      <c r="V259" s="55">
        <f ca="1">Calculations!Z871*Full!$F$16</f>
        <v>0</v>
      </c>
      <c r="W259" s="55">
        <f ca="1">Calculations!AA871*Full!$F$16</f>
        <v>0</v>
      </c>
    </row>
    <row r="260" spans="3:24" hidden="1">
      <c r="C260" s="55" t="str">
        <f>CONCATENATE('IF Factors'!$H$8," ","(",'IF Factors'!$H$22,")"," -no BRT")</f>
        <v>CNG (kg) -no BRT</v>
      </c>
      <c r="D260" s="55">
        <f>SUM(Calculations!H876:H885)*Full!$F$16</f>
        <v>0</v>
      </c>
      <c r="E260" s="55">
        <f ca="1">SUM(Calculations!I876:I885)*Full!$F$16</f>
        <v>0</v>
      </c>
      <c r="F260" s="55">
        <f ca="1">SUM(Calculations!J876:J885)*Full!$F$16</f>
        <v>0</v>
      </c>
      <c r="G260" s="55">
        <f ca="1">SUM(Calculations!K876:K885)*Full!$F$16</f>
        <v>0</v>
      </c>
      <c r="H260" s="55">
        <f ca="1">SUM(Calculations!L876:L885)*Full!$F$16</f>
        <v>0</v>
      </c>
      <c r="I260" s="55">
        <f ca="1">SUM(Calculations!M876:M885)*Full!$F$16</f>
        <v>0</v>
      </c>
      <c r="J260" s="55">
        <f ca="1">SUM(Calculations!N876:N885)*Full!$F$16</f>
        <v>0</v>
      </c>
      <c r="K260" s="55">
        <f ca="1">SUM(Calculations!O876:O885)*Full!$F$16</f>
        <v>0</v>
      </c>
      <c r="L260" s="55">
        <f ca="1">SUM(Calculations!P876:P885)*Full!$F$16</f>
        <v>0</v>
      </c>
      <c r="M260" s="55">
        <f ca="1">SUM(Calculations!Q876:Q885)*Full!$F$16</f>
        <v>0</v>
      </c>
      <c r="N260" s="55">
        <f ca="1">SUM(Calculations!R876:R885)*Full!$F$16</f>
        <v>0</v>
      </c>
      <c r="O260" s="55">
        <f ca="1">SUM(Calculations!S876:S885)*Full!$F$16</f>
        <v>0</v>
      </c>
      <c r="P260" s="55">
        <f ca="1">SUM(Calculations!T876:T885)*Full!$F$16</f>
        <v>0</v>
      </c>
      <c r="Q260" s="55">
        <f ca="1">SUM(Calculations!U876:U885)*Full!$F$16</f>
        <v>0</v>
      </c>
      <c r="R260" s="55">
        <f ca="1">SUM(Calculations!V876:V885)*Full!$F$16</f>
        <v>0</v>
      </c>
      <c r="S260" s="55">
        <f ca="1">SUM(Calculations!W876:W885)*Full!$F$16</f>
        <v>0</v>
      </c>
      <c r="T260" s="55">
        <f ca="1">SUM(Calculations!X876:X885)*Full!$F$16</f>
        <v>0</v>
      </c>
      <c r="U260" s="55">
        <f ca="1">SUM(Calculations!Y876:Y885)*Full!$F$16</f>
        <v>0</v>
      </c>
      <c r="V260" s="55">
        <f ca="1">SUM(Calculations!Z876:Z885)*Full!$F$16</f>
        <v>0</v>
      </c>
      <c r="W260" s="55">
        <f ca="1">SUM(Calculations!AA876:AA885)*Full!$F$16</f>
        <v>0</v>
      </c>
    </row>
    <row r="261" spans="3:24" hidden="1">
      <c r="C261" s="55" t="str">
        <f>CONCATENATE('IF Factors'!$H$8," ","(",'IF Factors'!$H$22,")"," -BRT")</f>
        <v>CNG (kg) -BRT</v>
      </c>
      <c r="D261" s="55">
        <f>Calculations!H886*Full!$F$16</f>
        <v>0</v>
      </c>
      <c r="E261" s="55">
        <f ca="1">Calculations!I886*Full!$F$16</f>
        <v>0</v>
      </c>
      <c r="F261" s="55">
        <f ca="1">Calculations!J886*Full!$F$16</f>
        <v>0</v>
      </c>
      <c r="G261" s="55">
        <f ca="1">Calculations!K886*Full!$F$16</f>
        <v>0</v>
      </c>
      <c r="H261" s="55">
        <f ca="1">Calculations!L886*Full!$F$16</f>
        <v>0</v>
      </c>
      <c r="I261" s="55">
        <f ca="1">Calculations!M886*Full!$F$16</f>
        <v>0</v>
      </c>
      <c r="J261" s="55">
        <f ca="1">Calculations!N886*Full!$F$16</f>
        <v>0</v>
      </c>
      <c r="K261" s="55">
        <f ca="1">Calculations!O886*Full!$F$16</f>
        <v>0</v>
      </c>
      <c r="L261" s="55">
        <f ca="1">Calculations!P886*Full!$F$16</f>
        <v>0</v>
      </c>
      <c r="M261" s="55">
        <f ca="1">Calculations!Q886*Full!$F$16</f>
        <v>0</v>
      </c>
      <c r="N261" s="55">
        <f ca="1">Calculations!R886*Full!$F$16</f>
        <v>0</v>
      </c>
      <c r="O261" s="55">
        <f ca="1">Calculations!S886*Full!$F$16</f>
        <v>0</v>
      </c>
      <c r="P261" s="55">
        <f ca="1">Calculations!T886*Full!$F$16</f>
        <v>0</v>
      </c>
      <c r="Q261" s="55">
        <f ca="1">Calculations!U886*Full!$F$16</f>
        <v>0</v>
      </c>
      <c r="R261" s="55">
        <f ca="1">Calculations!V886*Full!$F$16</f>
        <v>0</v>
      </c>
      <c r="S261" s="55">
        <f ca="1">Calculations!W886*Full!$F$16</f>
        <v>0</v>
      </c>
      <c r="T261" s="55">
        <f ca="1">Calculations!X886*Full!$F$16</f>
        <v>0</v>
      </c>
      <c r="U261" s="55">
        <f ca="1">Calculations!Y886*Full!$F$16</f>
        <v>0</v>
      </c>
      <c r="V261" s="55">
        <f ca="1">Calculations!Z886*Full!$F$16</f>
        <v>0</v>
      </c>
      <c r="W261" s="55">
        <f ca="1">Calculations!AA886*Full!$F$16</f>
        <v>0</v>
      </c>
    </row>
    <row r="262" spans="3:24" hidden="1">
      <c r="C262" s="55" t="str">
        <f>CONCATENATE('IF Factors'!$I$8," ","(",'IF Factors'!$I$22,")"," -no BRT")</f>
        <v>Electric (kwh) -no BRT</v>
      </c>
      <c r="D262" s="55">
        <f>SUM(Calculations!H891:H900)*Full!$F$16</f>
        <v>0</v>
      </c>
      <c r="E262" s="55">
        <f ca="1">SUM(Calculations!I891:I900)*Full!$F$16</f>
        <v>0</v>
      </c>
      <c r="F262" s="55">
        <f ca="1">SUM(Calculations!J891:J900)*Full!$F$16</f>
        <v>0</v>
      </c>
      <c r="G262" s="55">
        <f ca="1">SUM(Calculations!K891:K900)*Full!$F$16</f>
        <v>0</v>
      </c>
      <c r="H262" s="55">
        <f ca="1">SUM(Calculations!L891:L900)*Full!$F$16</f>
        <v>0</v>
      </c>
      <c r="I262" s="55">
        <f ca="1">SUM(Calculations!M891:M900)*Full!$F$16</f>
        <v>0</v>
      </c>
      <c r="J262" s="55">
        <f ca="1">SUM(Calculations!N891:N900)*Full!$F$16</f>
        <v>0</v>
      </c>
      <c r="K262" s="55">
        <f ca="1">SUM(Calculations!O891:O900)*Full!$F$16</f>
        <v>0</v>
      </c>
      <c r="L262" s="55">
        <f ca="1">SUM(Calculations!P891:P900)*Full!$F$16</f>
        <v>0</v>
      </c>
      <c r="M262" s="55">
        <f ca="1">SUM(Calculations!Q891:Q900)*Full!$F$16</f>
        <v>0</v>
      </c>
      <c r="N262" s="55">
        <f ca="1">SUM(Calculations!R891:R900)*Full!$F$16</f>
        <v>0</v>
      </c>
      <c r="O262" s="55">
        <f ca="1">SUM(Calculations!S891:S900)*Full!$F$16</f>
        <v>0</v>
      </c>
      <c r="P262" s="55">
        <f ca="1">SUM(Calculations!T891:T900)*Full!$F$16</f>
        <v>0</v>
      </c>
      <c r="Q262" s="55">
        <f ca="1">SUM(Calculations!U891:U900)*Full!$F$16</f>
        <v>0</v>
      </c>
      <c r="R262" s="55">
        <f ca="1">SUM(Calculations!V891:V900)*Full!$F$16</f>
        <v>0</v>
      </c>
      <c r="S262" s="55">
        <f ca="1">SUM(Calculations!W891:W900)*Full!$F$16</f>
        <v>0</v>
      </c>
      <c r="T262" s="55">
        <f ca="1">SUM(Calculations!X891:X900)*Full!$F$16</f>
        <v>0</v>
      </c>
      <c r="U262" s="55">
        <f ca="1">SUM(Calculations!Y891:Y900)*Full!$F$16</f>
        <v>0</v>
      </c>
      <c r="V262" s="55">
        <f ca="1">SUM(Calculations!Z891:Z900)*Full!$F$16</f>
        <v>0</v>
      </c>
      <c r="W262" s="55">
        <f ca="1">SUM(Calculations!AA891:AA900)*Full!$F$16</f>
        <v>0</v>
      </c>
    </row>
    <row r="263" spans="3:24" hidden="1">
      <c r="C263" s="55" t="str">
        <f>CONCATENATE('IF Factors'!$I$8," ","(",'IF Factors'!$I$22,")"," -BRT")</f>
        <v>Electric (kwh) -BRT</v>
      </c>
      <c r="D263" s="55">
        <f>Calculations!H901*Full!$F$16</f>
        <v>0</v>
      </c>
      <c r="E263" s="55">
        <f ca="1">Calculations!I901*Full!$F$16</f>
        <v>0</v>
      </c>
      <c r="F263" s="55">
        <f ca="1">Calculations!J901*Full!$F$16</f>
        <v>0</v>
      </c>
      <c r="G263" s="55">
        <f ca="1">Calculations!K901*Full!$F$16</f>
        <v>0</v>
      </c>
      <c r="H263" s="55">
        <f ca="1">Calculations!L901*Full!$F$16</f>
        <v>0</v>
      </c>
      <c r="I263" s="55">
        <f ca="1">Calculations!M901*Full!$F$16</f>
        <v>0</v>
      </c>
      <c r="J263" s="55">
        <f ca="1">Calculations!N901*Full!$F$16</f>
        <v>0</v>
      </c>
      <c r="K263" s="55">
        <f ca="1">Calculations!O901*Full!$F$16</f>
        <v>0</v>
      </c>
      <c r="L263" s="55">
        <f ca="1">Calculations!P901*Full!$F$16</f>
        <v>0</v>
      </c>
      <c r="M263" s="55">
        <f ca="1">Calculations!Q901*Full!$F$16</f>
        <v>0</v>
      </c>
      <c r="N263" s="55">
        <f ca="1">Calculations!R901*Full!$F$16</f>
        <v>0</v>
      </c>
      <c r="O263" s="55">
        <f ca="1">Calculations!S901*Full!$F$16</f>
        <v>0</v>
      </c>
      <c r="P263" s="55">
        <f ca="1">Calculations!T901*Full!$F$16</f>
        <v>0</v>
      </c>
      <c r="Q263" s="55">
        <f ca="1">Calculations!U901*Full!$F$16</f>
        <v>0</v>
      </c>
      <c r="R263" s="55">
        <f ca="1">Calculations!V901*Full!$F$16</f>
        <v>0</v>
      </c>
      <c r="S263" s="55">
        <f ca="1">Calculations!W901*Full!$F$16</f>
        <v>0</v>
      </c>
      <c r="T263" s="55">
        <f ca="1">Calculations!X901*Full!$F$16</f>
        <v>0</v>
      </c>
      <c r="U263" s="55">
        <f ca="1">Calculations!Y901*Full!$F$16</f>
        <v>0</v>
      </c>
      <c r="V263" s="55">
        <f ca="1">Calculations!Z901*Full!$F$16</f>
        <v>0</v>
      </c>
      <c r="W263" s="55">
        <f ca="1">Calculations!AA901*Full!$F$16</f>
        <v>0</v>
      </c>
    </row>
    <row r="264" spans="3:24" hidden="1">
      <c r="C264" s="55" t="str">
        <f>IF('IF Factors'!J8="","",CONCATENATE('IF Factors'!$J$8," ","(",'IF Factors'!$J$22,")"," -no BRT"))</f>
        <v>Ethanol (liter) -no BRT</v>
      </c>
      <c r="D264" s="55">
        <f>SUM(Calculations!H906:H915)*Full!$F$16</f>
        <v>0</v>
      </c>
      <c r="E264" s="55">
        <f ca="1">SUM(Calculations!I906:I915)*Full!$F$16</f>
        <v>0</v>
      </c>
      <c r="F264" s="55">
        <f ca="1">SUM(Calculations!J906:J915)*Full!$F$16</f>
        <v>0</v>
      </c>
      <c r="G264" s="55">
        <f ca="1">SUM(Calculations!K906:K915)*Full!$F$16</f>
        <v>0</v>
      </c>
      <c r="H264" s="55">
        <f ca="1">SUM(Calculations!L906:L915)*Full!$F$16</f>
        <v>0</v>
      </c>
      <c r="I264" s="55">
        <f ca="1">SUM(Calculations!M906:M915)*Full!$F$16</f>
        <v>0</v>
      </c>
      <c r="J264" s="55">
        <f ca="1">SUM(Calculations!N906:N915)*Full!$F$16</f>
        <v>0</v>
      </c>
      <c r="K264" s="55">
        <f ca="1">SUM(Calculations!O906:O915)*Full!$F$16</f>
        <v>0</v>
      </c>
      <c r="L264" s="55">
        <f ca="1">SUM(Calculations!P906:P915)*Full!$F$16</f>
        <v>0</v>
      </c>
      <c r="M264" s="55">
        <f ca="1">SUM(Calculations!Q906:Q915)*Full!$F$16</f>
        <v>0</v>
      </c>
      <c r="N264" s="55">
        <f ca="1">SUM(Calculations!R906:R915)*Full!$F$16</f>
        <v>0</v>
      </c>
      <c r="O264" s="55">
        <f ca="1">SUM(Calculations!S906:S915)*Full!$F$16</f>
        <v>0</v>
      </c>
      <c r="P264" s="55">
        <f ca="1">SUM(Calculations!T906:T915)*Full!$F$16</f>
        <v>0</v>
      </c>
      <c r="Q264" s="55">
        <f ca="1">SUM(Calculations!U906:U915)*Full!$F$16</f>
        <v>0</v>
      </c>
      <c r="R264" s="55">
        <f ca="1">SUM(Calculations!V906:V915)*Full!$F$16</f>
        <v>0</v>
      </c>
      <c r="S264" s="55">
        <f ca="1">SUM(Calculations!W906:W915)*Full!$F$16</f>
        <v>0</v>
      </c>
      <c r="T264" s="55">
        <f ca="1">SUM(Calculations!X906:X915)*Full!$F$16</f>
        <v>0</v>
      </c>
      <c r="U264" s="55">
        <f ca="1">SUM(Calculations!Y906:Y915)*Full!$F$16</f>
        <v>0</v>
      </c>
      <c r="V264" s="55">
        <f ca="1">SUM(Calculations!Z906:Z915)*Full!$F$16</f>
        <v>0</v>
      </c>
      <c r="W264" s="55">
        <f ca="1">SUM(Calculations!AA906:AA915)*Full!$F$16</f>
        <v>0</v>
      </c>
    </row>
    <row r="265" spans="3:24" hidden="1">
      <c r="C265" s="55" t="str">
        <f>IF('IF Factors'!J9="","",CONCATENATE('IF Factors'!$J$8," ","(",'IF Factors'!$J$22,")"," -BRT"))</f>
        <v/>
      </c>
      <c r="D265" s="55">
        <f>Calculations!H916*Full!$F$16</f>
        <v>0</v>
      </c>
      <c r="E265" s="55">
        <f ca="1">Calculations!I916*Full!$F$16</f>
        <v>0</v>
      </c>
      <c r="F265" s="55">
        <f ca="1">Calculations!J916*Full!$F$16</f>
        <v>0</v>
      </c>
      <c r="G265" s="55">
        <f ca="1">Calculations!K916*Full!$F$16</f>
        <v>0</v>
      </c>
      <c r="H265" s="55">
        <f ca="1">Calculations!L916*Full!$F$16</f>
        <v>0</v>
      </c>
      <c r="I265" s="55">
        <f ca="1">Calculations!M916*Full!$F$16</f>
        <v>0</v>
      </c>
      <c r="J265" s="55">
        <f ca="1">Calculations!N916*Full!$F$16</f>
        <v>0</v>
      </c>
      <c r="K265" s="55">
        <f ca="1">Calculations!O916*Full!$F$16</f>
        <v>0</v>
      </c>
      <c r="L265" s="55">
        <f ca="1">Calculations!P916*Full!$F$16</f>
        <v>0</v>
      </c>
      <c r="M265" s="55">
        <f ca="1">Calculations!Q916*Full!$F$16</f>
        <v>0</v>
      </c>
      <c r="N265" s="55">
        <f ca="1">Calculations!R916*Full!$F$16</f>
        <v>0</v>
      </c>
      <c r="O265" s="55">
        <f ca="1">Calculations!S916*Full!$F$16</f>
        <v>0</v>
      </c>
      <c r="P265" s="55">
        <f ca="1">Calculations!T916*Full!$F$16</f>
        <v>0</v>
      </c>
      <c r="Q265" s="55">
        <f ca="1">Calculations!U916*Full!$F$16</f>
        <v>0</v>
      </c>
      <c r="R265" s="55">
        <f ca="1">Calculations!V916*Full!$F$16</f>
        <v>0</v>
      </c>
      <c r="S265" s="55">
        <f ca="1">Calculations!W916*Full!$F$16</f>
        <v>0</v>
      </c>
      <c r="T265" s="55">
        <f ca="1">Calculations!X916*Full!$F$16</f>
        <v>0</v>
      </c>
      <c r="U265" s="55">
        <f ca="1">Calculations!Y916*Full!$F$16</f>
        <v>0</v>
      </c>
      <c r="V265" s="55">
        <f ca="1">Calculations!Z916*Full!$F$16</f>
        <v>0</v>
      </c>
      <c r="W265" s="55">
        <f ca="1">Calculations!AA916*Full!$F$16</f>
        <v>0</v>
      </c>
    </row>
    <row r="266" spans="3:24" hidden="1"/>
    <row r="267" spans="3:24">
      <c r="C267" s="55" t="s">
        <v>459</v>
      </c>
      <c r="D267" s="298"/>
      <c r="E267" s="298"/>
      <c r="F267" s="298"/>
      <c r="G267" s="298"/>
      <c r="H267" s="298"/>
      <c r="I267" s="298"/>
      <c r="J267" s="298"/>
      <c r="K267" s="298"/>
      <c r="L267" s="298"/>
      <c r="M267" s="298"/>
      <c r="N267" s="298"/>
      <c r="O267" s="298"/>
    </row>
    <row r="268" spans="3:24">
      <c r="C268" s="353" t="str">
        <f>CONCATENATE('IF Factors'!E8," - ",'IF Factors'!E22)</f>
        <v>Petrol - liter</v>
      </c>
      <c r="D268" s="354">
        <f>D254-D255</f>
        <v>0</v>
      </c>
      <c r="E268" s="354">
        <f t="shared" ref="E268:W268" ca="1" si="8">E254-E255</f>
        <v>0</v>
      </c>
      <c r="F268" s="354">
        <f t="shared" ca="1" si="8"/>
        <v>0</v>
      </c>
      <c r="G268" s="354">
        <f t="shared" ca="1" si="8"/>
        <v>0</v>
      </c>
      <c r="H268" s="354">
        <f t="shared" ca="1" si="8"/>
        <v>0</v>
      </c>
      <c r="I268" s="354">
        <f t="shared" ca="1" si="8"/>
        <v>0</v>
      </c>
      <c r="J268" s="354">
        <f t="shared" ca="1" si="8"/>
        <v>0</v>
      </c>
      <c r="K268" s="354">
        <f t="shared" ca="1" si="8"/>
        <v>0</v>
      </c>
      <c r="L268" s="354">
        <f t="shared" ca="1" si="8"/>
        <v>0</v>
      </c>
      <c r="M268" s="354">
        <f t="shared" ca="1" si="8"/>
        <v>0</v>
      </c>
      <c r="N268" s="354">
        <f t="shared" ca="1" si="8"/>
        <v>0</v>
      </c>
      <c r="O268" s="354">
        <f t="shared" ca="1" si="8"/>
        <v>0</v>
      </c>
      <c r="P268" s="354">
        <f t="shared" ca="1" si="8"/>
        <v>0</v>
      </c>
      <c r="Q268" s="354">
        <f t="shared" ca="1" si="8"/>
        <v>0</v>
      </c>
      <c r="R268" s="354">
        <f t="shared" ca="1" si="8"/>
        <v>0</v>
      </c>
      <c r="S268" s="354">
        <f t="shared" ca="1" si="8"/>
        <v>0</v>
      </c>
      <c r="T268" s="354">
        <f t="shared" ca="1" si="8"/>
        <v>0</v>
      </c>
      <c r="U268" s="354">
        <f t="shared" ca="1" si="8"/>
        <v>0</v>
      </c>
      <c r="V268" s="354">
        <f t="shared" ca="1" si="8"/>
        <v>0</v>
      </c>
      <c r="W268" s="354">
        <f t="shared" ca="1" si="8"/>
        <v>0</v>
      </c>
      <c r="X268" s="355">
        <f t="shared" ref="X268:X273" ca="1" si="9">SUM(D268:W268)</f>
        <v>0</v>
      </c>
    </row>
    <row r="269" spans="3:24">
      <c r="C269" s="353" t="str">
        <f>CONCATENATE('IF Factors'!F8," - ",'IF Factors'!F22)</f>
        <v>Diesel - liter</v>
      </c>
      <c r="D269" s="354">
        <f>D256-D257</f>
        <v>0</v>
      </c>
      <c r="E269" s="354">
        <f t="shared" ref="E269:W269" ca="1" si="10">E256-E257</f>
        <v>0</v>
      </c>
      <c r="F269" s="354">
        <f t="shared" ca="1" si="10"/>
        <v>0</v>
      </c>
      <c r="G269" s="354">
        <f t="shared" ca="1" si="10"/>
        <v>0</v>
      </c>
      <c r="H269" s="354">
        <f t="shared" ca="1" si="10"/>
        <v>0</v>
      </c>
      <c r="I269" s="354">
        <f t="shared" ca="1" si="10"/>
        <v>0</v>
      </c>
      <c r="J269" s="354">
        <f t="shared" ca="1" si="10"/>
        <v>0</v>
      </c>
      <c r="K269" s="354">
        <f t="shared" ca="1" si="10"/>
        <v>0</v>
      </c>
      <c r="L269" s="354">
        <f t="shared" ca="1" si="10"/>
        <v>0</v>
      </c>
      <c r="M269" s="354">
        <f t="shared" ca="1" si="10"/>
        <v>0</v>
      </c>
      <c r="N269" s="354">
        <f t="shared" ca="1" si="10"/>
        <v>0</v>
      </c>
      <c r="O269" s="354">
        <f t="shared" ca="1" si="10"/>
        <v>0</v>
      </c>
      <c r="P269" s="354">
        <f t="shared" ca="1" si="10"/>
        <v>0</v>
      </c>
      <c r="Q269" s="354">
        <f t="shared" ca="1" si="10"/>
        <v>0</v>
      </c>
      <c r="R269" s="354">
        <f t="shared" ca="1" si="10"/>
        <v>0</v>
      </c>
      <c r="S269" s="354">
        <f t="shared" ca="1" si="10"/>
        <v>0</v>
      </c>
      <c r="T269" s="354">
        <f t="shared" ca="1" si="10"/>
        <v>0</v>
      </c>
      <c r="U269" s="354">
        <f t="shared" ca="1" si="10"/>
        <v>0</v>
      </c>
      <c r="V269" s="354">
        <f t="shared" ca="1" si="10"/>
        <v>0</v>
      </c>
      <c r="W269" s="354">
        <f t="shared" ca="1" si="10"/>
        <v>0</v>
      </c>
      <c r="X269" s="355">
        <f t="shared" ca="1" si="9"/>
        <v>0</v>
      </c>
    </row>
    <row r="270" spans="3:24">
      <c r="C270" s="353" t="str">
        <f>CONCATENATE('IF Factors'!G8," - ",'IF Factors'!G22)</f>
        <v>LPG - liter</v>
      </c>
      <c r="D270" s="354">
        <f>D258-D259</f>
        <v>0</v>
      </c>
      <c r="E270" s="354">
        <f t="shared" ref="E270:W270" ca="1" si="11">E258-E259</f>
        <v>0</v>
      </c>
      <c r="F270" s="354">
        <f t="shared" ca="1" si="11"/>
        <v>0</v>
      </c>
      <c r="G270" s="354">
        <f t="shared" ca="1" si="11"/>
        <v>0</v>
      </c>
      <c r="H270" s="354">
        <f t="shared" ca="1" si="11"/>
        <v>0</v>
      </c>
      <c r="I270" s="354">
        <f t="shared" ca="1" si="11"/>
        <v>0</v>
      </c>
      <c r="J270" s="354">
        <f t="shared" ca="1" si="11"/>
        <v>0</v>
      </c>
      <c r="K270" s="354">
        <f t="shared" ca="1" si="11"/>
        <v>0</v>
      </c>
      <c r="L270" s="354">
        <f t="shared" ca="1" si="11"/>
        <v>0</v>
      </c>
      <c r="M270" s="354">
        <f t="shared" ca="1" si="11"/>
        <v>0</v>
      </c>
      <c r="N270" s="354">
        <f t="shared" ca="1" si="11"/>
        <v>0</v>
      </c>
      <c r="O270" s="354">
        <f t="shared" ca="1" si="11"/>
        <v>0</v>
      </c>
      <c r="P270" s="354">
        <f t="shared" ca="1" si="11"/>
        <v>0</v>
      </c>
      <c r="Q270" s="354">
        <f t="shared" ca="1" si="11"/>
        <v>0</v>
      </c>
      <c r="R270" s="354">
        <f t="shared" ca="1" si="11"/>
        <v>0</v>
      </c>
      <c r="S270" s="354">
        <f t="shared" ca="1" si="11"/>
        <v>0</v>
      </c>
      <c r="T270" s="354">
        <f t="shared" ca="1" si="11"/>
        <v>0</v>
      </c>
      <c r="U270" s="354">
        <f t="shared" ca="1" si="11"/>
        <v>0</v>
      </c>
      <c r="V270" s="354">
        <f t="shared" ca="1" si="11"/>
        <v>0</v>
      </c>
      <c r="W270" s="354">
        <f t="shared" ca="1" si="11"/>
        <v>0</v>
      </c>
      <c r="X270" s="355">
        <f t="shared" ca="1" si="9"/>
        <v>0</v>
      </c>
    </row>
    <row r="271" spans="3:24">
      <c r="C271" s="353" t="str">
        <f>CONCATENATE('IF Factors'!H8," - ",'IF Factors'!H22)</f>
        <v>CNG - kg</v>
      </c>
      <c r="D271" s="354">
        <f>D260-D261</f>
        <v>0</v>
      </c>
      <c r="E271" s="354">
        <f t="shared" ref="E271:W271" ca="1" si="12">E260-E261</f>
        <v>0</v>
      </c>
      <c r="F271" s="354">
        <f t="shared" ca="1" si="12"/>
        <v>0</v>
      </c>
      <c r="G271" s="354">
        <f t="shared" ca="1" si="12"/>
        <v>0</v>
      </c>
      <c r="H271" s="354">
        <f t="shared" ca="1" si="12"/>
        <v>0</v>
      </c>
      <c r="I271" s="354">
        <f t="shared" ca="1" si="12"/>
        <v>0</v>
      </c>
      <c r="J271" s="354">
        <f t="shared" ca="1" si="12"/>
        <v>0</v>
      </c>
      <c r="K271" s="354">
        <f t="shared" ca="1" si="12"/>
        <v>0</v>
      </c>
      <c r="L271" s="354">
        <f t="shared" ca="1" si="12"/>
        <v>0</v>
      </c>
      <c r="M271" s="354">
        <f t="shared" ca="1" si="12"/>
        <v>0</v>
      </c>
      <c r="N271" s="354">
        <f t="shared" ca="1" si="12"/>
        <v>0</v>
      </c>
      <c r="O271" s="354">
        <f t="shared" ca="1" si="12"/>
        <v>0</v>
      </c>
      <c r="P271" s="354">
        <f t="shared" ca="1" si="12"/>
        <v>0</v>
      </c>
      <c r="Q271" s="354">
        <f t="shared" ca="1" si="12"/>
        <v>0</v>
      </c>
      <c r="R271" s="354">
        <f t="shared" ca="1" si="12"/>
        <v>0</v>
      </c>
      <c r="S271" s="354">
        <f t="shared" ca="1" si="12"/>
        <v>0</v>
      </c>
      <c r="T271" s="354">
        <f t="shared" ca="1" si="12"/>
        <v>0</v>
      </c>
      <c r="U271" s="354">
        <f t="shared" ca="1" si="12"/>
        <v>0</v>
      </c>
      <c r="V271" s="354">
        <f t="shared" ca="1" si="12"/>
        <v>0</v>
      </c>
      <c r="W271" s="354">
        <f t="shared" ca="1" si="12"/>
        <v>0</v>
      </c>
      <c r="X271" s="355">
        <f t="shared" ca="1" si="9"/>
        <v>0</v>
      </c>
    </row>
    <row r="272" spans="3:24">
      <c r="C272" s="353" t="str">
        <f>CONCATENATE('IF Factors'!I8," - ",'IF Factors'!I22)</f>
        <v>Electric - kwh</v>
      </c>
      <c r="D272" s="354">
        <f>D262-D263</f>
        <v>0</v>
      </c>
      <c r="E272" s="354">
        <f t="shared" ref="E272:W272" ca="1" si="13">E262-E263</f>
        <v>0</v>
      </c>
      <c r="F272" s="354">
        <f t="shared" ca="1" si="13"/>
        <v>0</v>
      </c>
      <c r="G272" s="354">
        <f t="shared" ca="1" si="13"/>
        <v>0</v>
      </c>
      <c r="H272" s="354">
        <f t="shared" ca="1" si="13"/>
        <v>0</v>
      </c>
      <c r="I272" s="354">
        <f t="shared" ca="1" si="13"/>
        <v>0</v>
      </c>
      <c r="J272" s="354">
        <f t="shared" ca="1" si="13"/>
        <v>0</v>
      </c>
      <c r="K272" s="354">
        <f t="shared" ca="1" si="13"/>
        <v>0</v>
      </c>
      <c r="L272" s="354">
        <f t="shared" ca="1" si="13"/>
        <v>0</v>
      </c>
      <c r="M272" s="354">
        <f t="shared" ca="1" si="13"/>
        <v>0</v>
      </c>
      <c r="N272" s="354">
        <f t="shared" ca="1" si="13"/>
        <v>0</v>
      </c>
      <c r="O272" s="354">
        <f t="shared" ca="1" si="13"/>
        <v>0</v>
      </c>
      <c r="P272" s="354">
        <f t="shared" ca="1" si="13"/>
        <v>0</v>
      </c>
      <c r="Q272" s="354">
        <f t="shared" ca="1" si="13"/>
        <v>0</v>
      </c>
      <c r="R272" s="354">
        <f t="shared" ca="1" si="13"/>
        <v>0</v>
      </c>
      <c r="S272" s="354">
        <f t="shared" ca="1" si="13"/>
        <v>0</v>
      </c>
      <c r="T272" s="354">
        <f t="shared" ca="1" si="13"/>
        <v>0</v>
      </c>
      <c r="U272" s="354">
        <f t="shared" ca="1" si="13"/>
        <v>0</v>
      </c>
      <c r="V272" s="354">
        <f t="shared" ca="1" si="13"/>
        <v>0</v>
      </c>
      <c r="W272" s="354">
        <f t="shared" ca="1" si="13"/>
        <v>0</v>
      </c>
      <c r="X272" s="355">
        <f t="shared" ca="1" si="9"/>
        <v>0</v>
      </c>
    </row>
    <row r="273" spans="2:24">
      <c r="C273" s="353" t="str">
        <f>CONCATENATE('IF Factors'!J8," - ",'IF Factors'!J22)</f>
        <v>Ethanol - liter</v>
      </c>
      <c r="D273" s="354">
        <f>D264-D265</f>
        <v>0</v>
      </c>
      <c r="E273" s="354">
        <f t="shared" ref="E273:W273" ca="1" si="14">E264-E265</f>
        <v>0</v>
      </c>
      <c r="F273" s="354">
        <f t="shared" ca="1" si="14"/>
        <v>0</v>
      </c>
      <c r="G273" s="354">
        <f t="shared" ca="1" si="14"/>
        <v>0</v>
      </c>
      <c r="H273" s="354">
        <f t="shared" ca="1" si="14"/>
        <v>0</v>
      </c>
      <c r="I273" s="354">
        <f t="shared" ca="1" si="14"/>
        <v>0</v>
      </c>
      <c r="J273" s="354">
        <f t="shared" ca="1" si="14"/>
        <v>0</v>
      </c>
      <c r="K273" s="354">
        <f t="shared" ca="1" si="14"/>
        <v>0</v>
      </c>
      <c r="L273" s="354">
        <f t="shared" ca="1" si="14"/>
        <v>0</v>
      </c>
      <c r="M273" s="354">
        <f t="shared" ca="1" si="14"/>
        <v>0</v>
      </c>
      <c r="N273" s="354">
        <f t="shared" ca="1" si="14"/>
        <v>0</v>
      </c>
      <c r="O273" s="354">
        <f t="shared" ca="1" si="14"/>
        <v>0</v>
      </c>
      <c r="P273" s="354">
        <f t="shared" ca="1" si="14"/>
        <v>0</v>
      </c>
      <c r="Q273" s="354">
        <f t="shared" ca="1" si="14"/>
        <v>0</v>
      </c>
      <c r="R273" s="354">
        <f t="shared" ca="1" si="14"/>
        <v>0</v>
      </c>
      <c r="S273" s="354">
        <f t="shared" ca="1" si="14"/>
        <v>0</v>
      </c>
      <c r="T273" s="354">
        <f t="shared" ca="1" si="14"/>
        <v>0</v>
      </c>
      <c r="U273" s="354">
        <f t="shared" ca="1" si="14"/>
        <v>0</v>
      </c>
      <c r="V273" s="354">
        <f t="shared" ca="1" si="14"/>
        <v>0</v>
      </c>
      <c r="W273" s="354">
        <f t="shared" ca="1" si="14"/>
        <v>0</v>
      </c>
      <c r="X273" s="355">
        <f t="shared" ca="1" si="9"/>
        <v>0</v>
      </c>
    </row>
    <row r="274" spans="2:24" ht="3" customHeight="1">
      <c r="C274" s="364"/>
      <c r="D274" s="365"/>
      <c r="E274" s="365"/>
      <c r="F274" s="365"/>
      <c r="G274" s="365"/>
      <c r="H274" s="365"/>
      <c r="I274" s="365"/>
      <c r="J274" s="365"/>
      <c r="K274" s="365"/>
      <c r="L274" s="365"/>
      <c r="M274" s="365"/>
      <c r="N274" s="365"/>
      <c r="O274" s="365"/>
      <c r="P274" s="365"/>
      <c r="Q274" s="365"/>
      <c r="R274" s="365"/>
      <c r="S274" s="365"/>
      <c r="T274" s="365"/>
      <c r="U274" s="365"/>
      <c r="V274" s="365"/>
      <c r="W274" s="365"/>
      <c r="X274" s="361"/>
    </row>
    <row r="275" spans="2:24">
      <c r="C275" s="206" t="s">
        <v>477</v>
      </c>
      <c r="D275" s="206"/>
      <c r="E275" s="206"/>
      <c r="F275" s="206"/>
      <c r="G275" s="206"/>
      <c r="H275" s="206"/>
      <c r="I275" s="206"/>
      <c r="J275" s="206"/>
      <c r="K275" s="206"/>
      <c r="L275" s="206"/>
      <c r="M275" s="206"/>
      <c r="N275" s="206"/>
      <c r="O275" s="206"/>
      <c r="P275" s="206"/>
      <c r="Q275" s="206"/>
      <c r="R275" s="206"/>
      <c r="S275" s="206"/>
      <c r="T275" s="206"/>
      <c r="U275" s="206"/>
      <c r="V275" s="206"/>
      <c r="W275" s="206"/>
      <c r="X275" s="206"/>
    </row>
    <row r="276" spans="2:24">
      <c r="C276" s="353" t="str">
        <f>'IF Factors'!$E$8</f>
        <v>Petrol</v>
      </c>
      <c r="D276" s="356">
        <f>D268*Full!$G$281*D$284</f>
        <v>0</v>
      </c>
      <c r="E276" s="356">
        <f ca="1">E268*Full!$G$281*E$284</f>
        <v>0</v>
      </c>
      <c r="F276" s="356">
        <f ca="1">F268*Full!$G$281*F$284</f>
        <v>0</v>
      </c>
      <c r="G276" s="356">
        <f ca="1">G268*Full!$G$281*G$284</f>
        <v>0</v>
      </c>
      <c r="H276" s="356">
        <f ca="1">H268*Full!$G$281*H$284</f>
        <v>0</v>
      </c>
      <c r="I276" s="356">
        <f ca="1">I268*Full!$G$281*I$284</f>
        <v>0</v>
      </c>
      <c r="J276" s="356">
        <f ca="1">J268*Full!$G$281*J$284</f>
        <v>0</v>
      </c>
      <c r="K276" s="356">
        <f ca="1">K268*Full!$G$281*K$284</f>
        <v>0</v>
      </c>
      <c r="L276" s="356">
        <f ca="1">L268*Full!$G$281*L$284</f>
        <v>0</v>
      </c>
      <c r="M276" s="356">
        <f ca="1">M268*Full!$G$281*M$284</f>
        <v>0</v>
      </c>
      <c r="N276" s="356">
        <f ca="1">N268*Full!$G$281*N$284</f>
        <v>0</v>
      </c>
      <c r="O276" s="356">
        <f ca="1">O268*Full!$G$281*O$284</f>
        <v>0</v>
      </c>
      <c r="P276" s="356">
        <f ca="1">P268*Full!$G$281*P$284</f>
        <v>0</v>
      </c>
      <c r="Q276" s="356">
        <f ca="1">Q268*Full!$G$281*Q$284</f>
        <v>0</v>
      </c>
      <c r="R276" s="356">
        <f ca="1">R268*Full!$G$281*R$284</f>
        <v>0</v>
      </c>
      <c r="S276" s="356">
        <f ca="1">S268*Full!$G$281*S$284</f>
        <v>0</v>
      </c>
      <c r="T276" s="356">
        <f ca="1">T268*Full!$G$281*T$284</f>
        <v>0</v>
      </c>
      <c r="U276" s="356">
        <f ca="1">U268*Full!$G$281*U$284</f>
        <v>0</v>
      </c>
      <c r="V276" s="356">
        <f ca="1">V268*Full!$G$281*V$284</f>
        <v>0</v>
      </c>
      <c r="W276" s="356">
        <f ca="1">W268*Full!$G$281*W$284</f>
        <v>0</v>
      </c>
      <c r="X276" s="357">
        <f t="shared" ref="X276:X282" ca="1" si="15">SUM(D276:W276)</f>
        <v>0</v>
      </c>
    </row>
    <row r="277" spans="2:24">
      <c r="C277" s="353" t="str">
        <f>'IF Factors'!$F$8</f>
        <v>Diesel</v>
      </c>
      <c r="D277" s="356">
        <f>D269*Full!$H$281*D$284</f>
        <v>0</v>
      </c>
      <c r="E277" s="356">
        <f ca="1">E269*Full!$H$281*E$284</f>
        <v>0</v>
      </c>
      <c r="F277" s="356">
        <f ca="1">F269*Full!$H$281*F$284</f>
        <v>0</v>
      </c>
      <c r="G277" s="356">
        <f ca="1">G269*Full!$H$281*G$284</f>
        <v>0</v>
      </c>
      <c r="H277" s="356">
        <f ca="1">H269*Full!$H$281*H$284</f>
        <v>0</v>
      </c>
      <c r="I277" s="356">
        <f ca="1">I269*Full!$H$281*I$284</f>
        <v>0</v>
      </c>
      <c r="J277" s="356">
        <f ca="1">J269*Full!$H$281*J$284</f>
        <v>0</v>
      </c>
      <c r="K277" s="356">
        <f ca="1">K269*Full!$H$281*K$284</f>
        <v>0</v>
      </c>
      <c r="L277" s="356">
        <f ca="1">L269*Full!$H$281*L$284</f>
        <v>0</v>
      </c>
      <c r="M277" s="356">
        <f ca="1">M269*Full!$H$281*M$284</f>
        <v>0</v>
      </c>
      <c r="N277" s="356">
        <f ca="1">N269*Full!$H$281*N$284</f>
        <v>0</v>
      </c>
      <c r="O277" s="356">
        <f ca="1">O269*Full!$H$281*O$284</f>
        <v>0</v>
      </c>
      <c r="P277" s="356">
        <f ca="1">P269*Full!$H$281*P$284</f>
        <v>0</v>
      </c>
      <c r="Q277" s="356">
        <f ca="1">Q269*Full!$H$281*Q$284</f>
        <v>0</v>
      </c>
      <c r="R277" s="356">
        <f ca="1">R269*Full!$H$281*R$284</f>
        <v>0</v>
      </c>
      <c r="S277" s="356">
        <f ca="1">S269*Full!$H$281*S$284</f>
        <v>0</v>
      </c>
      <c r="T277" s="356">
        <f ca="1">T269*Full!$H$281*T$284</f>
        <v>0</v>
      </c>
      <c r="U277" s="356">
        <f ca="1">U269*Full!$H$281*U$284</f>
        <v>0</v>
      </c>
      <c r="V277" s="356">
        <f ca="1">V269*Full!$H$281*V$284</f>
        <v>0</v>
      </c>
      <c r="W277" s="356">
        <f ca="1">W269*Full!$H$281*W$284</f>
        <v>0</v>
      </c>
      <c r="X277" s="357">
        <f t="shared" ca="1" si="15"/>
        <v>0</v>
      </c>
    </row>
    <row r="278" spans="2:24">
      <c r="C278" s="353" t="str">
        <f>'IF Factors'!$G$8</f>
        <v>LPG</v>
      </c>
      <c r="D278" s="356">
        <f>D270*Full!$I$281*D$284</f>
        <v>0</v>
      </c>
      <c r="E278" s="356">
        <f ca="1">E270*Full!$I$281*E$284</f>
        <v>0</v>
      </c>
      <c r="F278" s="356">
        <f ca="1">F270*Full!$I$281*F$284</f>
        <v>0</v>
      </c>
      <c r="G278" s="356">
        <f ca="1">G270*Full!$I$281*G$284</f>
        <v>0</v>
      </c>
      <c r="H278" s="356">
        <f ca="1">H270*Full!$I$281*H$284</f>
        <v>0</v>
      </c>
      <c r="I278" s="356">
        <f ca="1">I270*Full!$I$281*I$284</f>
        <v>0</v>
      </c>
      <c r="J278" s="356">
        <f ca="1">J270*Full!$I$281*J$284</f>
        <v>0</v>
      </c>
      <c r="K278" s="356">
        <f ca="1">K270*Full!$I$281*K$284</f>
        <v>0</v>
      </c>
      <c r="L278" s="356">
        <f ca="1">L270*Full!$I$281*L$284</f>
        <v>0</v>
      </c>
      <c r="M278" s="356">
        <f ca="1">M270*Full!$I$281*M$284</f>
        <v>0</v>
      </c>
      <c r="N278" s="356">
        <f ca="1">N270*Full!$I$281*N$284</f>
        <v>0</v>
      </c>
      <c r="O278" s="356">
        <f ca="1">O270*Full!$I$281*O$284</f>
        <v>0</v>
      </c>
      <c r="P278" s="356">
        <f ca="1">P270*Full!$I$281*P$284</f>
        <v>0</v>
      </c>
      <c r="Q278" s="356">
        <f ca="1">Q270*Full!$I$281*Q$284</f>
        <v>0</v>
      </c>
      <c r="R278" s="356">
        <f ca="1">R270*Full!$I$281*R$284</f>
        <v>0</v>
      </c>
      <c r="S278" s="356">
        <f ca="1">S270*Full!$I$281*S$284</f>
        <v>0</v>
      </c>
      <c r="T278" s="356">
        <f ca="1">T270*Full!$I$281*T$284</f>
        <v>0</v>
      </c>
      <c r="U278" s="356">
        <f ca="1">U270*Full!$I$281*U$284</f>
        <v>0</v>
      </c>
      <c r="V278" s="356">
        <f ca="1">V270*Full!$I$281*V$284</f>
        <v>0</v>
      </c>
      <c r="W278" s="356">
        <f ca="1">W270*Full!$I$281*W$284</f>
        <v>0</v>
      </c>
      <c r="X278" s="357">
        <f t="shared" ca="1" si="15"/>
        <v>0</v>
      </c>
    </row>
    <row r="279" spans="2:24">
      <c r="C279" s="353" t="str">
        <f>'IF Factors'!$H$8</f>
        <v>CNG</v>
      </c>
      <c r="D279" s="356">
        <f>D271*Full!$J$281*D$284</f>
        <v>0</v>
      </c>
      <c r="E279" s="356">
        <f ca="1">E271*Full!$J$281*E$284</f>
        <v>0</v>
      </c>
      <c r="F279" s="356">
        <f ca="1">F271*Full!$J$281*F$284</f>
        <v>0</v>
      </c>
      <c r="G279" s="356">
        <f ca="1">G271*Full!$J$281*G$284</f>
        <v>0</v>
      </c>
      <c r="H279" s="356">
        <f ca="1">H271*Full!$J$281*H$284</f>
        <v>0</v>
      </c>
      <c r="I279" s="356">
        <f ca="1">I271*Full!$J$281*I$284</f>
        <v>0</v>
      </c>
      <c r="J279" s="356">
        <f ca="1">J271*Full!$J$281*J$284</f>
        <v>0</v>
      </c>
      <c r="K279" s="356">
        <f ca="1">K271*Full!$J$281*K$284</f>
        <v>0</v>
      </c>
      <c r="L279" s="356">
        <f ca="1">L271*Full!$J$281*L$284</f>
        <v>0</v>
      </c>
      <c r="M279" s="356">
        <f ca="1">M271*Full!$J$281*M$284</f>
        <v>0</v>
      </c>
      <c r="N279" s="356">
        <f ca="1">N271*Full!$J$281*N$284</f>
        <v>0</v>
      </c>
      <c r="O279" s="356">
        <f ca="1">O271*Full!$J$281*O$284</f>
        <v>0</v>
      </c>
      <c r="P279" s="356">
        <f ca="1">P271*Full!$J$281*P$284</f>
        <v>0</v>
      </c>
      <c r="Q279" s="356">
        <f ca="1">Q271*Full!$J$281*Q$284</f>
        <v>0</v>
      </c>
      <c r="R279" s="356">
        <f ca="1">R271*Full!$J$281*R$284</f>
        <v>0</v>
      </c>
      <c r="S279" s="356">
        <f ca="1">S271*Full!$J$281*S$284</f>
        <v>0</v>
      </c>
      <c r="T279" s="356">
        <f ca="1">T271*Full!$J$281*T$284</f>
        <v>0</v>
      </c>
      <c r="U279" s="356">
        <f ca="1">U271*Full!$J$281*U$284</f>
        <v>0</v>
      </c>
      <c r="V279" s="356">
        <f ca="1">V271*Full!$J$281*V$284</f>
        <v>0</v>
      </c>
      <c r="W279" s="356">
        <f ca="1">W271*Full!$J$281*W$284</f>
        <v>0</v>
      </c>
      <c r="X279" s="357">
        <f t="shared" ca="1" si="15"/>
        <v>0</v>
      </c>
    </row>
    <row r="280" spans="2:24">
      <c r="C280" s="353" t="str">
        <f>'IF Factors'!$I$8</f>
        <v>Electric</v>
      </c>
      <c r="D280" s="356">
        <f>D272*Full!$K$281*D$284</f>
        <v>0</v>
      </c>
      <c r="E280" s="356">
        <f ca="1">E272*Full!$K$281*E$284</f>
        <v>0</v>
      </c>
      <c r="F280" s="356">
        <f ca="1">F272*Full!$K$281*F$284</f>
        <v>0</v>
      </c>
      <c r="G280" s="356">
        <f ca="1">G272*Full!$K$281*G$284</f>
        <v>0</v>
      </c>
      <c r="H280" s="356">
        <f ca="1">H272*Full!$K$281*H$284</f>
        <v>0</v>
      </c>
      <c r="I280" s="356">
        <f ca="1">I272*Full!$K$281*I$284</f>
        <v>0</v>
      </c>
      <c r="J280" s="356">
        <f ca="1">J272*Full!$K$281*J$284</f>
        <v>0</v>
      </c>
      <c r="K280" s="356">
        <f ca="1">K272*Full!$K$281*K$284</f>
        <v>0</v>
      </c>
      <c r="L280" s="356">
        <f ca="1">L272*Full!$K$281*L$284</f>
        <v>0</v>
      </c>
      <c r="M280" s="356">
        <f ca="1">M272*Full!$K$281*M$284</f>
        <v>0</v>
      </c>
      <c r="N280" s="356">
        <f ca="1">N272*Full!$K$281*N$284</f>
        <v>0</v>
      </c>
      <c r="O280" s="356">
        <f ca="1">O272*Full!$K$281*O$284</f>
        <v>0</v>
      </c>
      <c r="P280" s="356">
        <f ca="1">P272*Full!$K$281*P$284</f>
        <v>0</v>
      </c>
      <c r="Q280" s="356">
        <f ca="1">Q272*Full!$K$281*Q$284</f>
        <v>0</v>
      </c>
      <c r="R280" s="356">
        <f ca="1">R272*Full!$K$281*R$284</f>
        <v>0</v>
      </c>
      <c r="S280" s="356">
        <f ca="1">S272*Full!$K$281*S$284</f>
        <v>0</v>
      </c>
      <c r="T280" s="356">
        <f ca="1">T272*Full!$K$281*T$284</f>
        <v>0</v>
      </c>
      <c r="U280" s="356">
        <f ca="1">U272*Full!$K$281*U$284</f>
        <v>0</v>
      </c>
      <c r="V280" s="356">
        <f ca="1">V272*Full!$K$281*V$284</f>
        <v>0</v>
      </c>
      <c r="W280" s="356">
        <f ca="1">W272*Full!$K$281*W$284</f>
        <v>0</v>
      </c>
      <c r="X280" s="357">
        <f t="shared" ca="1" si="15"/>
        <v>0</v>
      </c>
    </row>
    <row r="281" spans="2:24">
      <c r="C281" s="353" t="str">
        <f>IF('IF Factors'!$J$8="","",'IF Factors'!$J$8)</f>
        <v>Ethanol</v>
      </c>
      <c r="D281" s="356">
        <f>D273*Full!$L$281*D$284</f>
        <v>0</v>
      </c>
      <c r="E281" s="356">
        <f ca="1">E273*Full!$L$281*E$284</f>
        <v>0</v>
      </c>
      <c r="F281" s="356">
        <f ca="1">F273*Full!$L$281*F$284</f>
        <v>0</v>
      </c>
      <c r="G281" s="356">
        <f ca="1">G273*Full!$L$281*G$284</f>
        <v>0</v>
      </c>
      <c r="H281" s="356">
        <f ca="1">H273*Full!$L$281*H$284</f>
        <v>0</v>
      </c>
      <c r="I281" s="356">
        <f ca="1">I273*Full!$L$281*I$284</f>
        <v>0</v>
      </c>
      <c r="J281" s="356">
        <f ca="1">J273*Full!$L$281*J$284</f>
        <v>0</v>
      </c>
      <c r="K281" s="356">
        <f ca="1">K273*Full!$L$281*K$284</f>
        <v>0</v>
      </c>
      <c r="L281" s="356">
        <f ca="1">L273*Full!$L$281*L$284</f>
        <v>0</v>
      </c>
      <c r="M281" s="356">
        <f ca="1">M273*Full!$L$281*M$284</f>
        <v>0</v>
      </c>
      <c r="N281" s="356">
        <f ca="1">N273*Full!$L$281*N$284</f>
        <v>0</v>
      </c>
      <c r="O281" s="356">
        <f ca="1">O273*Full!$L$281*O$284</f>
        <v>0</v>
      </c>
      <c r="P281" s="356">
        <f ca="1">P273*Full!$L$281*P$284</f>
        <v>0</v>
      </c>
      <c r="Q281" s="356">
        <f ca="1">Q273*Full!$L$281*Q$284</f>
        <v>0</v>
      </c>
      <c r="R281" s="356">
        <f ca="1">R273*Full!$L$281*R$284</f>
        <v>0</v>
      </c>
      <c r="S281" s="356">
        <f ca="1">S273*Full!$L$281*S$284</f>
        <v>0</v>
      </c>
      <c r="T281" s="356">
        <f ca="1">T273*Full!$L$281*T$284</f>
        <v>0</v>
      </c>
      <c r="U281" s="356">
        <f ca="1">U273*Full!$L$281*U$284</f>
        <v>0</v>
      </c>
      <c r="V281" s="356">
        <f ca="1">V273*Full!$L$281*V$284</f>
        <v>0</v>
      </c>
      <c r="W281" s="356">
        <f ca="1">W273*Full!$L$281*W$284</f>
        <v>0</v>
      </c>
      <c r="X281" s="357">
        <f t="shared" ca="1" si="15"/>
        <v>0</v>
      </c>
    </row>
    <row r="282" spans="2:24">
      <c r="C282" s="353" t="s">
        <v>6</v>
      </c>
      <c r="D282" s="358">
        <f>SUM(D276:D281)</f>
        <v>0</v>
      </c>
      <c r="E282" s="358">
        <f t="shared" ref="E282:W282" ca="1" si="16">SUM(E276:E281)</f>
        <v>0</v>
      </c>
      <c r="F282" s="358">
        <f t="shared" ca="1" si="16"/>
        <v>0</v>
      </c>
      <c r="G282" s="358">
        <f t="shared" ca="1" si="16"/>
        <v>0</v>
      </c>
      <c r="H282" s="358">
        <f t="shared" ca="1" si="16"/>
        <v>0</v>
      </c>
      <c r="I282" s="358">
        <f t="shared" ca="1" si="16"/>
        <v>0</v>
      </c>
      <c r="J282" s="358">
        <f t="shared" ca="1" si="16"/>
        <v>0</v>
      </c>
      <c r="K282" s="358">
        <f t="shared" ca="1" si="16"/>
        <v>0</v>
      </c>
      <c r="L282" s="358">
        <f t="shared" ca="1" si="16"/>
        <v>0</v>
      </c>
      <c r="M282" s="358">
        <f t="shared" ca="1" si="16"/>
        <v>0</v>
      </c>
      <c r="N282" s="358">
        <f t="shared" ca="1" si="16"/>
        <v>0</v>
      </c>
      <c r="O282" s="358">
        <f t="shared" ca="1" si="16"/>
        <v>0</v>
      </c>
      <c r="P282" s="358">
        <f t="shared" ca="1" si="16"/>
        <v>0</v>
      </c>
      <c r="Q282" s="358">
        <f t="shared" ca="1" si="16"/>
        <v>0</v>
      </c>
      <c r="R282" s="358">
        <f t="shared" ca="1" si="16"/>
        <v>0</v>
      </c>
      <c r="S282" s="358">
        <f t="shared" ca="1" si="16"/>
        <v>0</v>
      </c>
      <c r="T282" s="358">
        <f t="shared" ca="1" si="16"/>
        <v>0</v>
      </c>
      <c r="U282" s="358">
        <f t="shared" ca="1" si="16"/>
        <v>0</v>
      </c>
      <c r="V282" s="358">
        <f t="shared" ca="1" si="16"/>
        <v>0</v>
      </c>
      <c r="W282" s="358">
        <f t="shared" ca="1" si="16"/>
        <v>0</v>
      </c>
      <c r="X282" s="357">
        <f t="shared" ca="1" si="15"/>
        <v>0</v>
      </c>
    </row>
    <row r="284" spans="2:24">
      <c r="C284" s="359" t="s">
        <v>233</v>
      </c>
      <c r="D284" s="359">
        <v>1</v>
      </c>
      <c r="E284" s="359">
        <f>D284+(D284*Full!$G$290)</f>
        <v>1</v>
      </c>
      <c r="F284" s="359">
        <f>E284+(E284*Full!$G$290)</f>
        <v>1</v>
      </c>
      <c r="G284" s="359">
        <f>F284+(F284*Full!$G$290)</f>
        <v>1</v>
      </c>
      <c r="H284" s="359">
        <f>G284+(G284*Full!$G$290)</f>
        <v>1</v>
      </c>
      <c r="I284" s="359">
        <f>H284+(H284*Full!$G$290)</f>
        <v>1</v>
      </c>
      <c r="J284" s="359">
        <f>I284+(I284*Full!$G$290)</f>
        <v>1</v>
      </c>
      <c r="K284" s="359">
        <f>J284+(J284*Full!$G$290)</f>
        <v>1</v>
      </c>
      <c r="L284" s="359">
        <f>K284+(K284*Full!$G$290)</f>
        <v>1</v>
      </c>
      <c r="M284" s="359">
        <f>L284+(L284*Full!$G$290)</f>
        <v>1</v>
      </c>
      <c r="N284" s="359">
        <f>M284+(M284*Full!$G$290)</f>
        <v>1</v>
      </c>
      <c r="O284" s="359">
        <f>N284+(N284*Full!$G$290)</f>
        <v>1</v>
      </c>
      <c r="P284" s="359">
        <f>O284+(O284*Full!$G$290)</f>
        <v>1</v>
      </c>
      <c r="Q284" s="359">
        <f>P284+(P284*Full!$G$290)</f>
        <v>1</v>
      </c>
      <c r="R284" s="359">
        <f>Q284+(Q284*Full!$G$290)</f>
        <v>1</v>
      </c>
      <c r="S284" s="359">
        <f>R284+(R284*Full!$G$290)</f>
        <v>1</v>
      </c>
      <c r="T284" s="359">
        <f>S284+(S284*Full!$G$290)</f>
        <v>1</v>
      </c>
      <c r="U284" s="359">
        <f>T284+(T284*Full!$G$290)</f>
        <v>1</v>
      </c>
      <c r="V284" s="359">
        <f>U284+(U284*Full!$G$290)</f>
        <v>1</v>
      </c>
      <c r="W284" s="359">
        <f>V284+(V284*Full!$G$290)</f>
        <v>1</v>
      </c>
      <c r="X284" s="361"/>
    </row>
    <row r="286" spans="2:24">
      <c r="C286" s="55" t="s">
        <v>491</v>
      </c>
    </row>
    <row r="287" spans="2:24">
      <c r="B287" s="682"/>
      <c r="C287" s="353" t="s">
        <v>16</v>
      </c>
      <c r="D287" s="356">
        <f>D237*Full!$G$284</f>
        <v>0</v>
      </c>
      <c r="E287" s="356">
        <f ca="1">E237*Full!$G$284</f>
        <v>0</v>
      </c>
      <c r="F287" s="356">
        <f ca="1">F237*Full!$G$284</f>
        <v>0</v>
      </c>
      <c r="G287" s="356">
        <f ca="1">G237*Full!$G$284</f>
        <v>0</v>
      </c>
      <c r="H287" s="356">
        <f ca="1">H237*Full!$G$284</f>
        <v>0</v>
      </c>
      <c r="I287" s="356">
        <f ca="1">I237*Full!$G$284</f>
        <v>0</v>
      </c>
      <c r="J287" s="356">
        <f ca="1">J237*Full!$G$284</f>
        <v>0</v>
      </c>
      <c r="K287" s="356">
        <f ca="1">K237*Full!$G$284</f>
        <v>0</v>
      </c>
      <c r="L287" s="356">
        <f ca="1">L237*Full!$G$284</f>
        <v>0</v>
      </c>
      <c r="M287" s="356">
        <f ca="1">M237*Full!$G$284</f>
        <v>0</v>
      </c>
      <c r="N287" s="356">
        <f ca="1">N237*Full!$G$284</f>
        <v>0</v>
      </c>
      <c r="O287" s="356">
        <f ca="1">O237*Full!$G$284</f>
        <v>0</v>
      </c>
      <c r="P287" s="356">
        <f ca="1">P237*Full!$G$284</f>
        <v>0</v>
      </c>
      <c r="Q287" s="356">
        <f ca="1">Q237*Full!$G$284</f>
        <v>0</v>
      </c>
      <c r="R287" s="356">
        <f ca="1">R237*Full!$G$284</f>
        <v>0</v>
      </c>
      <c r="S287" s="356">
        <f ca="1">S237*Full!$G$284</f>
        <v>0</v>
      </c>
      <c r="T287" s="356">
        <f ca="1">T237*Full!$G$284</f>
        <v>0</v>
      </c>
      <c r="U287" s="356">
        <f ca="1">U237*Full!$G$284</f>
        <v>0</v>
      </c>
      <c r="V287" s="356">
        <f ca="1">V237*Full!$G$284</f>
        <v>0</v>
      </c>
      <c r="W287" s="356">
        <f ca="1">W237*Full!$G$284</f>
        <v>0</v>
      </c>
      <c r="X287" s="358">
        <f ca="1">SUM(D287:W287)</f>
        <v>0</v>
      </c>
    </row>
    <row r="288" spans="2:24">
      <c r="B288" s="682"/>
      <c r="C288" s="353" t="s">
        <v>13</v>
      </c>
      <c r="D288" s="356">
        <f ca="1">D238*Full!$G$285</f>
        <v>0</v>
      </c>
      <c r="E288" s="356">
        <f ca="1">E238*Full!$G$285</f>
        <v>0</v>
      </c>
      <c r="F288" s="356">
        <f ca="1">F238*Full!$G$285</f>
        <v>0</v>
      </c>
      <c r="G288" s="356">
        <f ca="1">G238*Full!$G$285</f>
        <v>0</v>
      </c>
      <c r="H288" s="356">
        <f ca="1">H238*Full!$G$285</f>
        <v>0</v>
      </c>
      <c r="I288" s="356">
        <f ca="1">I238*Full!$G$285</f>
        <v>0</v>
      </c>
      <c r="J288" s="356">
        <f ca="1">J238*Full!$G$285</f>
        <v>0</v>
      </c>
      <c r="K288" s="356">
        <f ca="1">K238*Full!$G$285</f>
        <v>0</v>
      </c>
      <c r="L288" s="356">
        <f ca="1">L238*Full!$G$285</f>
        <v>0</v>
      </c>
      <c r="M288" s="356">
        <f ca="1">M238*Full!$G$285</f>
        <v>0</v>
      </c>
      <c r="N288" s="356">
        <f ca="1">N238*Full!$G$285</f>
        <v>0</v>
      </c>
      <c r="O288" s="356">
        <f ca="1">O238*Full!$G$285</f>
        <v>0</v>
      </c>
      <c r="P288" s="356">
        <f ca="1">P238*Full!$G$285</f>
        <v>0</v>
      </c>
      <c r="Q288" s="356">
        <f ca="1">Q238*Full!$G$285</f>
        <v>0</v>
      </c>
      <c r="R288" s="356">
        <f ca="1">R238*Full!$G$285</f>
        <v>0</v>
      </c>
      <c r="S288" s="356">
        <f ca="1">S238*Full!$G$285</f>
        <v>0</v>
      </c>
      <c r="T288" s="356">
        <f ca="1">T238*Full!$G$285</f>
        <v>0</v>
      </c>
      <c r="U288" s="356">
        <f ca="1">U238*Full!$G$285</f>
        <v>0</v>
      </c>
      <c r="V288" s="356">
        <f ca="1">V238*Full!$G$285</f>
        <v>0</v>
      </c>
      <c r="W288" s="356">
        <f ca="1">W238*Full!$G$285</f>
        <v>0</v>
      </c>
      <c r="X288" s="358">
        <f t="shared" ref="X288:X293" ca="1" si="17">SUM(D288:W288)</f>
        <v>0</v>
      </c>
    </row>
    <row r="289" spans="2:24">
      <c r="B289" s="682"/>
      <c r="C289" s="353" t="s">
        <v>17</v>
      </c>
      <c r="D289" s="356">
        <f>D239*Full!$G$286</f>
        <v>0</v>
      </c>
      <c r="E289" s="356">
        <f ca="1">E239*Full!$G$286</f>
        <v>0</v>
      </c>
      <c r="F289" s="356">
        <f ca="1">F239*Full!$G$286</f>
        <v>0</v>
      </c>
      <c r="G289" s="356">
        <f ca="1">G239*Full!$G$286</f>
        <v>0</v>
      </c>
      <c r="H289" s="356">
        <f ca="1">H239*Full!$G$286</f>
        <v>0</v>
      </c>
      <c r="I289" s="356">
        <f ca="1">I239*Full!$G$286</f>
        <v>0</v>
      </c>
      <c r="J289" s="356">
        <f ca="1">J239*Full!$G$286</f>
        <v>0</v>
      </c>
      <c r="K289" s="356">
        <f ca="1">K239*Full!$G$286</f>
        <v>0</v>
      </c>
      <c r="L289" s="356">
        <f ca="1">L239*Full!$G$286</f>
        <v>0</v>
      </c>
      <c r="M289" s="356">
        <f ca="1">M239*Full!$G$286</f>
        <v>0</v>
      </c>
      <c r="N289" s="356">
        <f ca="1">N239*Full!$G$286</f>
        <v>0</v>
      </c>
      <c r="O289" s="356">
        <f ca="1">O239*Full!$G$286</f>
        <v>0</v>
      </c>
      <c r="P289" s="356">
        <f ca="1">P239*Full!$G$286</f>
        <v>0</v>
      </c>
      <c r="Q289" s="356">
        <f ca="1">Q239*Full!$G$286</f>
        <v>0</v>
      </c>
      <c r="R289" s="356">
        <f ca="1">R239*Full!$G$286</f>
        <v>0</v>
      </c>
      <c r="S289" s="356">
        <f ca="1">S239*Full!$G$286</f>
        <v>0</v>
      </c>
      <c r="T289" s="356">
        <f ca="1">T239*Full!$G$286</f>
        <v>0</v>
      </c>
      <c r="U289" s="356">
        <f ca="1">U239*Full!$G$286</f>
        <v>0</v>
      </c>
      <c r="V289" s="356">
        <f ca="1">V239*Full!$G$286</f>
        <v>0</v>
      </c>
      <c r="W289" s="356">
        <f ca="1">W239*Full!$G$286</f>
        <v>0</v>
      </c>
      <c r="X289" s="358">
        <f t="shared" ca="1" si="17"/>
        <v>0</v>
      </c>
    </row>
    <row r="290" spans="2:24">
      <c r="B290" s="682"/>
      <c r="C290" s="353" t="s">
        <v>485</v>
      </c>
      <c r="D290" s="356" t="e">
        <f>D244*Full!$G$288</f>
        <v>#N/A</v>
      </c>
      <c r="E290" s="356" t="e">
        <f>E244*Full!$G$288</f>
        <v>#N/A</v>
      </c>
      <c r="F290" s="356" t="e">
        <f>F244*Full!$G$288</f>
        <v>#N/A</v>
      </c>
      <c r="G290" s="356" t="e">
        <f>G244*Full!$G$288</f>
        <v>#N/A</v>
      </c>
      <c r="H290" s="356" t="e">
        <f>H244*Full!$G$288</f>
        <v>#N/A</v>
      </c>
      <c r="I290" s="356" t="e">
        <f>I244*Full!$G$288</f>
        <v>#N/A</v>
      </c>
      <c r="J290" s="356" t="e">
        <f>J244*Full!$G$288</f>
        <v>#N/A</v>
      </c>
      <c r="K290" s="356" t="e">
        <f>K244*Full!$G$288</f>
        <v>#N/A</v>
      </c>
      <c r="L290" s="356" t="e">
        <f>L244*Full!$G$288</f>
        <v>#N/A</v>
      </c>
      <c r="M290" s="356" t="e">
        <f>M244*Full!$G$288</f>
        <v>#N/A</v>
      </c>
      <c r="N290" s="356" t="e">
        <f>N244*Full!$G$288</f>
        <v>#N/A</v>
      </c>
      <c r="O290" s="356" t="e">
        <f>O244*Full!$G$288</f>
        <v>#N/A</v>
      </c>
      <c r="P290" s="356" t="e">
        <f>P244*Full!$G$288</f>
        <v>#N/A</v>
      </c>
      <c r="Q290" s="356" t="e">
        <f>Q244*Full!$G$288</f>
        <v>#N/A</v>
      </c>
      <c r="R290" s="356" t="e">
        <f>R244*Full!$G$288</f>
        <v>#N/A</v>
      </c>
      <c r="S290" s="356" t="e">
        <f>S244*Full!$G$288</f>
        <v>#N/A</v>
      </c>
      <c r="T290" s="356" t="e">
        <f>T244*Full!$G$288</f>
        <v>#N/A</v>
      </c>
      <c r="U290" s="356" t="e">
        <f>U244*Full!$G$288</f>
        <v>#N/A</v>
      </c>
      <c r="V290" s="356" t="e">
        <f>V244*Full!$G$288</f>
        <v>#N/A</v>
      </c>
      <c r="W290" s="356" t="e">
        <f>W244*Full!$G$288</f>
        <v>#N/A</v>
      </c>
      <c r="X290" s="358" t="e">
        <f t="shared" si="17"/>
        <v>#N/A</v>
      </c>
    </row>
    <row r="291" spans="2:24">
      <c r="B291" s="682"/>
      <c r="C291" s="353" t="s">
        <v>486</v>
      </c>
      <c r="D291" s="356" t="e">
        <f>D245*Full!$G$289</f>
        <v>#N/A</v>
      </c>
      <c r="E291" s="356" t="e">
        <f>E245*Full!$G$289</f>
        <v>#N/A</v>
      </c>
      <c r="F291" s="356" t="e">
        <f>F245*Full!$G$289</f>
        <v>#N/A</v>
      </c>
      <c r="G291" s="356" t="e">
        <f>G245*Full!$G$289</f>
        <v>#N/A</v>
      </c>
      <c r="H291" s="356" t="e">
        <f>H245*Full!$G$289</f>
        <v>#N/A</v>
      </c>
      <c r="I291" s="356" t="e">
        <f>I245*Full!$G$289</f>
        <v>#N/A</v>
      </c>
      <c r="J291" s="356" t="e">
        <f>J245*Full!$G$289</f>
        <v>#N/A</v>
      </c>
      <c r="K291" s="356" t="e">
        <f>K245*Full!$G$289</f>
        <v>#N/A</v>
      </c>
      <c r="L291" s="356" t="e">
        <f>L245*Full!$G$289</f>
        <v>#N/A</v>
      </c>
      <c r="M291" s="356" t="e">
        <f>M245*Full!$G$289</f>
        <v>#N/A</v>
      </c>
      <c r="N291" s="356" t="e">
        <f>N245*Full!$G$289</f>
        <v>#N/A</v>
      </c>
      <c r="O291" s="356" t="e">
        <f>O245*Full!$G$289</f>
        <v>#N/A</v>
      </c>
      <c r="P291" s="356" t="e">
        <f>P245*Full!$G$289</f>
        <v>#N/A</v>
      </c>
      <c r="Q291" s="356" t="e">
        <f>Q245*Full!$G$289</f>
        <v>#N/A</v>
      </c>
      <c r="R291" s="356" t="e">
        <f>R245*Full!$G$289</f>
        <v>#N/A</v>
      </c>
      <c r="S291" s="356" t="e">
        <f>S245*Full!$G$289</f>
        <v>#N/A</v>
      </c>
      <c r="T291" s="356" t="e">
        <f>T245*Full!$G$289</f>
        <v>#N/A</v>
      </c>
      <c r="U291" s="356" t="e">
        <f>U245*Full!$G$289</f>
        <v>#N/A</v>
      </c>
      <c r="V291" s="356" t="e">
        <f>V245*Full!$G$289</f>
        <v>#N/A</v>
      </c>
      <c r="W291" s="356" t="e">
        <f>W245*Full!$G$289</f>
        <v>#N/A</v>
      </c>
      <c r="X291" s="358" t="e">
        <f t="shared" si="17"/>
        <v>#N/A</v>
      </c>
    </row>
    <row r="292" spans="2:24">
      <c r="B292" s="682"/>
      <c r="C292" s="353" t="s">
        <v>487</v>
      </c>
      <c r="D292" s="356" t="e">
        <f>Summary!D251*1000*Full!$G$287</f>
        <v>#DIV/0!</v>
      </c>
      <c r="E292" s="356" t="e">
        <f>Summary!E251*1000*Full!$G$287</f>
        <v>#DIV/0!</v>
      </c>
      <c r="F292" s="356" t="e">
        <f>Summary!F251*1000*Full!$G$287</f>
        <v>#DIV/0!</v>
      </c>
      <c r="G292" s="356" t="e">
        <f>Summary!G251*1000*Full!$G$287</f>
        <v>#DIV/0!</v>
      </c>
      <c r="H292" s="356" t="e">
        <f>Summary!H251*1000*Full!$G$287</f>
        <v>#DIV/0!</v>
      </c>
      <c r="I292" s="356" t="e">
        <f>Summary!I251*1000*Full!$G$287</f>
        <v>#DIV/0!</v>
      </c>
      <c r="J292" s="356" t="e">
        <f>Summary!J251*1000*Full!$G$287</f>
        <v>#DIV/0!</v>
      </c>
      <c r="K292" s="356" t="e">
        <f>Summary!K251*1000*Full!$G$287</f>
        <v>#DIV/0!</v>
      </c>
      <c r="L292" s="356" t="e">
        <f>Summary!L251*1000*Full!$G$287</f>
        <v>#DIV/0!</v>
      </c>
      <c r="M292" s="356" t="e">
        <f>Summary!M251*1000*Full!$G$287</f>
        <v>#DIV/0!</v>
      </c>
      <c r="N292" s="356" t="e">
        <f>Summary!N251*1000*Full!$G$287</f>
        <v>#DIV/0!</v>
      </c>
      <c r="O292" s="356" t="e">
        <f>Summary!O251*1000*Full!$G$287</f>
        <v>#DIV/0!</v>
      </c>
      <c r="P292" s="356" t="e">
        <f>Summary!P251*1000*Full!$G$287</f>
        <v>#DIV/0!</v>
      </c>
      <c r="Q292" s="356" t="e">
        <f>Summary!Q251*1000*Full!$G$287</f>
        <v>#DIV/0!</v>
      </c>
      <c r="R292" s="356" t="e">
        <f>Summary!R251*1000*Full!$G$287</f>
        <v>#DIV/0!</v>
      </c>
      <c r="S292" s="356" t="e">
        <f>Summary!S251*1000*Full!$G$287</f>
        <v>#DIV/0!</v>
      </c>
      <c r="T292" s="356" t="e">
        <f>Summary!T251*1000*Full!$G$287</f>
        <v>#DIV/0!</v>
      </c>
      <c r="U292" s="356" t="e">
        <f>Summary!U251*1000*Full!$G$287</f>
        <v>#DIV/0!</v>
      </c>
      <c r="V292" s="356" t="e">
        <f>Summary!V251*1000*Full!$G$287</f>
        <v>#DIV/0!</v>
      </c>
      <c r="W292" s="356" t="e">
        <f>Summary!W251*1000*Full!$G$287</f>
        <v>#DIV/0!</v>
      </c>
      <c r="X292" s="358" t="e">
        <f t="shared" si="17"/>
        <v>#DIV/0!</v>
      </c>
    </row>
    <row r="293" spans="2:24">
      <c r="B293" s="682"/>
      <c r="C293" s="353" t="s">
        <v>488</v>
      </c>
      <c r="D293" s="356">
        <f>D282</f>
        <v>0</v>
      </c>
      <c r="E293" s="356">
        <f t="shared" ref="E293:W293" ca="1" si="18">E282</f>
        <v>0</v>
      </c>
      <c r="F293" s="356">
        <f t="shared" ca="1" si="18"/>
        <v>0</v>
      </c>
      <c r="G293" s="356">
        <f t="shared" ca="1" si="18"/>
        <v>0</v>
      </c>
      <c r="H293" s="356">
        <f t="shared" ca="1" si="18"/>
        <v>0</v>
      </c>
      <c r="I293" s="356">
        <f t="shared" ca="1" si="18"/>
        <v>0</v>
      </c>
      <c r="J293" s="356">
        <f t="shared" ca="1" si="18"/>
        <v>0</v>
      </c>
      <c r="K293" s="356">
        <f t="shared" ca="1" si="18"/>
        <v>0</v>
      </c>
      <c r="L293" s="356">
        <f t="shared" ca="1" si="18"/>
        <v>0</v>
      </c>
      <c r="M293" s="356">
        <f t="shared" ca="1" si="18"/>
        <v>0</v>
      </c>
      <c r="N293" s="356">
        <f t="shared" ca="1" si="18"/>
        <v>0</v>
      </c>
      <c r="O293" s="356">
        <f t="shared" ca="1" si="18"/>
        <v>0</v>
      </c>
      <c r="P293" s="356">
        <f t="shared" ca="1" si="18"/>
        <v>0</v>
      </c>
      <c r="Q293" s="356">
        <f t="shared" ca="1" si="18"/>
        <v>0</v>
      </c>
      <c r="R293" s="356">
        <f t="shared" ca="1" si="18"/>
        <v>0</v>
      </c>
      <c r="S293" s="356">
        <f t="shared" ca="1" si="18"/>
        <v>0</v>
      </c>
      <c r="T293" s="356">
        <f t="shared" ca="1" si="18"/>
        <v>0</v>
      </c>
      <c r="U293" s="356">
        <f t="shared" ca="1" si="18"/>
        <v>0</v>
      </c>
      <c r="V293" s="356">
        <f t="shared" ca="1" si="18"/>
        <v>0</v>
      </c>
      <c r="W293" s="356">
        <f t="shared" ca="1" si="18"/>
        <v>0</v>
      </c>
      <c r="X293" s="358">
        <f t="shared" ca="1" si="17"/>
        <v>0</v>
      </c>
    </row>
    <row r="294" spans="2:24">
      <c r="B294" s="321"/>
      <c r="C294" s="353" t="s">
        <v>489</v>
      </c>
      <c r="D294" s="356">
        <f>-(Full!$G$283*Full!$G$292)</f>
        <v>0</v>
      </c>
      <c r="E294" s="356">
        <f>-(Full!$G$283*Full!$G$292)</f>
        <v>0</v>
      </c>
      <c r="F294" s="356">
        <f>-(Full!$G$283*Full!$G$292)</f>
        <v>0</v>
      </c>
      <c r="G294" s="356">
        <f>-(Full!$G$283*Full!$G$292)</f>
        <v>0</v>
      </c>
      <c r="H294" s="356">
        <f>-(Full!$G$283*Full!$G$292)</f>
        <v>0</v>
      </c>
      <c r="I294" s="356">
        <f>-(Full!$G$283*Full!$G$292)</f>
        <v>0</v>
      </c>
      <c r="J294" s="356">
        <f>-(Full!$G$283*Full!$G$292)</f>
        <v>0</v>
      </c>
      <c r="K294" s="356">
        <f>-(Full!$G$283*Full!$G$292)</f>
        <v>0</v>
      </c>
      <c r="L294" s="356">
        <f>-(Full!$G$283*Full!$G$292)</f>
        <v>0</v>
      </c>
      <c r="M294" s="356">
        <f>-(Full!$G$283*Full!$G$292)</f>
        <v>0</v>
      </c>
      <c r="N294" s="356">
        <f>-(Full!$G$283*Full!$G$292)</f>
        <v>0</v>
      </c>
      <c r="O294" s="356">
        <f>-(Full!$G$283*Full!$G$292)</f>
        <v>0</v>
      </c>
      <c r="P294" s="356">
        <f>-(Full!$G$283*Full!$G$292)</f>
        <v>0</v>
      </c>
      <c r="Q294" s="356">
        <f>-(Full!$G$283*Full!$G$292)</f>
        <v>0</v>
      </c>
      <c r="R294" s="356">
        <f>-(Full!$G$283*Full!$G$292)</f>
        <v>0</v>
      </c>
      <c r="S294" s="356">
        <f>-(Full!$G$283*Full!$G$292)</f>
        <v>0</v>
      </c>
      <c r="T294" s="356">
        <f>-(Full!$G$283*Full!$G$292)</f>
        <v>0</v>
      </c>
      <c r="U294" s="356">
        <f>-(Full!$G$283*Full!$G$292)</f>
        <v>0</v>
      </c>
      <c r="V294" s="356">
        <f>-(Full!$G$283*Full!$G$292)</f>
        <v>0</v>
      </c>
      <c r="W294" s="356">
        <f>-(Full!$G$283*Full!$G$292)</f>
        <v>0</v>
      </c>
      <c r="X294" s="358">
        <f>SUM(D294:W294)</f>
        <v>0</v>
      </c>
    </row>
    <row r="295" spans="2:24">
      <c r="C295" s="353" t="s">
        <v>32</v>
      </c>
      <c r="D295" s="356"/>
      <c r="E295" s="356"/>
      <c r="F295" s="356"/>
      <c r="G295" s="356"/>
      <c r="H295" s="356"/>
      <c r="I295" s="356"/>
      <c r="J295" s="356"/>
      <c r="K295" s="356"/>
      <c r="L295" s="356"/>
      <c r="M295" s="356"/>
      <c r="N295" s="356"/>
      <c r="O295" s="356"/>
      <c r="P295" s="356"/>
      <c r="Q295" s="356"/>
      <c r="R295" s="356"/>
      <c r="S295" s="356"/>
      <c r="T295" s="356"/>
      <c r="U295" s="356"/>
      <c r="V295" s="356"/>
      <c r="W295" s="356"/>
      <c r="X295" s="358">
        <f>-Full!G283</f>
        <v>0</v>
      </c>
    </row>
    <row r="296" spans="2:24">
      <c r="C296" s="353" t="s">
        <v>492</v>
      </c>
      <c r="D296" s="356"/>
      <c r="E296" s="356"/>
      <c r="F296" s="356"/>
      <c r="G296" s="356"/>
      <c r="H296" s="356"/>
      <c r="I296" s="356"/>
      <c r="J296" s="356"/>
      <c r="K296" s="356"/>
      <c r="L296" s="356"/>
      <c r="M296" s="356"/>
      <c r="N296" s="356"/>
      <c r="O296" s="356"/>
      <c r="P296" s="356"/>
      <c r="Q296" s="356"/>
      <c r="R296" s="356"/>
      <c r="S296" s="356"/>
      <c r="T296" s="356"/>
      <c r="U296" s="356"/>
      <c r="V296" s="356"/>
      <c r="W296" s="356"/>
      <c r="X296" s="358">
        <f>-SUM(Calculations!H2112:J2112)*Full!G284</f>
        <v>0</v>
      </c>
    </row>
    <row r="297" spans="2:24">
      <c r="C297" s="355">
        <f>X295+X296</f>
        <v>0</v>
      </c>
      <c r="D297" s="358" t="e">
        <f t="shared" ref="D297:W297" ca="1" si="19">SUM(D287:D295)</f>
        <v>#N/A</v>
      </c>
      <c r="E297" s="358" t="e">
        <f t="shared" ca="1" si="19"/>
        <v>#N/A</v>
      </c>
      <c r="F297" s="358" t="e">
        <f t="shared" ca="1" si="19"/>
        <v>#N/A</v>
      </c>
      <c r="G297" s="358" t="e">
        <f t="shared" ca="1" si="19"/>
        <v>#N/A</v>
      </c>
      <c r="H297" s="358" t="e">
        <f t="shared" ca="1" si="19"/>
        <v>#N/A</v>
      </c>
      <c r="I297" s="358" t="e">
        <f t="shared" ca="1" si="19"/>
        <v>#N/A</v>
      </c>
      <c r="J297" s="358" t="e">
        <f t="shared" ca="1" si="19"/>
        <v>#N/A</v>
      </c>
      <c r="K297" s="358" t="e">
        <f t="shared" ca="1" si="19"/>
        <v>#N/A</v>
      </c>
      <c r="L297" s="358" t="e">
        <f t="shared" ca="1" si="19"/>
        <v>#N/A</v>
      </c>
      <c r="M297" s="358" t="e">
        <f t="shared" ca="1" si="19"/>
        <v>#N/A</v>
      </c>
      <c r="N297" s="358" t="e">
        <f t="shared" ca="1" si="19"/>
        <v>#N/A</v>
      </c>
      <c r="O297" s="358" t="e">
        <f t="shared" ca="1" si="19"/>
        <v>#N/A</v>
      </c>
      <c r="P297" s="358" t="e">
        <f t="shared" ca="1" si="19"/>
        <v>#N/A</v>
      </c>
      <c r="Q297" s="358" t="e">
        <f t="shared" ca="1" si="19"/>
        <v>#N/A</v>
      </c>
      <c r="R297" s="358" t="e">
        <f t="shared" ca="1" si="19"/>
        <v>#N/A</v>
      </c>
      <c r="S297" s="358" t="e">
        <f t="shared" ca="1" si="19"/>
        <v>#N/A</v>
      </c>
      <c r="T297" s="358" t="e">
        <f t="shared" ca="1" si="19"/>
        <v>#N/A</v>
      </c>
      <c r="U297" s="358" t="e">
        <f t="shared" ca="1" si="19"/>
        <v>#N/A</v>
      </c>
      <c r="V297" s="358" t="e">
        <f t="shared" ca="1" si="19"/>
        <v>#N/A</v>
      </c>
      <c r="W297" s="358" t="e">
        <f t="shared" ca="1" si="19"/>
        <v>#N/A</v>
      </c>
      <c r="X297" s="358" t="e">
        <f ca="1">SUM(X287:X296)</f>
        <v>#N/A</v>
      </c>
    </row>
    <row r="298" spans="2:24">
      <c r="C298" s="361"/>
      <c r="D298" s="362"/>
      <c r="E298" s="362"/>
      <c r="F298" s="362"/>
      <c r="G298" s="362"/>
      <c r="H298" s="362"/>
      <c r="I298" s="362"/>
      <c r="J298" s="362"/>
      <c r="K298" s="362"/>
      <c r="L298" s="362"/>
      <c r="M298" s="362"/>
      <c r="N298" s="362"/>
      <c r="O298" s="362"/>
      <c r="P298" s="362"/>
      <c r="Q298" s="362"/>
      <c r="R298" s="362"/>
      <c r="S298" s="362"/>
      <c r="T298" s="362"/>
      <c r="U298" s="362"/>
      <c r="V298" s="362"/>
      <c r="W298" s="362"/>
      <c r="X298" s="363"/>
    </row>
    <row r="299" spans="2:24">
      <c r="C299" s="353" t="s">
        <v>539</v>
      </c>
      <c r="D299" s="360" t="e">
        <f ca="1">IRR(C297:W297)</f>
        <v>#VALUE!</v>
      </c>
      <c r="E299" s="362"/>
      <c r="F299" s="362"/>
      <c r="G299" s="362"/>
      <c r="H299" s="362"/>
      <c r="I299" s="362"/>
      <c r="J299" s="362"/>
      <c r="K299" s="362"/>
      <c r="L299" s="362"/>
      <c r="M299" s="362"/>
      <c r="N299" s="362"/>
      <c r="O299" s="362"/>
      <c r="P299" s="362"/>
      <c r="Q299" s="362"/>
      <c r="R299" s="362"/>
      <c r="S299" s="362"/>
      <c r="T299" s="362"/>
      <c r="U299" s="362"/>
      <c r="V299" s="362"/>
      <c r="W299" s="362"/>
      <c r="X299" s="361"/>
    </row>
    <row r="300" spans="2:24">
      <c r="C300" s="353" t="s">
        <v>490</v>
      </c>
      <c r="D300" s="359" t="e">
        <f ca="1">NPV(Full!G291,C297:W297)</f>
        <v>#N/A</v>
      </c>
      <c r="E300" s="361"/>
      <c r="F300" s="361"/>
      <c r="G300" s="361"/>
      <c r="H300" s="361"/>
      <c r="I300" s="361"/>
      <c r="J300" s="361"/>
      <c r="K300" s="361"/>
      <c r="L300" s="361"/>
      <c r="M300" s="361"/>
      <c r="N300" s="361"/>
      <c r="O300" s="361"/>
      <c r="P300" s="361"/>
      <c r="Q300" s="361"/>
      <c r="R300" s="361"/>
      <c r="S300" s="361"/>
      <c r="T300" s="361"/>
      <c r="U300" s="361"/>
      <c r="V300" s="361"/>
      <c r="W300" s="361"/>
      <c r="X300" s="361"/>
    </row>
    <row r="301" spans="2:24">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row>
    <row r="302" spans="2:24">
      <c r="C302" s="353" t="s">
        <v>499</v>
      </c>
      <c r="D302" s="358" t="e">
        <f ca="1">C297+D297</f>
        <v>#N/A</v>
      </c>
      <c r="E302" s="358" t="e">
        <f ca="1">D302+E297</f>
        <v>#N/A</v>
      </c>
      <c r="F302" s="358" t="e">
        <f t="shared" ref="F302:W302" ca="1" si="20">E302+F297</f>
        <v>#N/A</v>
      </c>
      <c r="G302" s="358" t="e">
        <f t="shared" ca="1" si="20"/>
        <v>#N/A</v>
      </c>
      <c r="H302" s="358" t="e">
        <f t="shared" ca="1" si="20"/>
        <v>#N/A</v>
      </c>
      <c r="I302" s="358" t="e">
        <f t="shared" ca="1" si="20"/>
        <v>#N/A</v>
      </c>
      <c r="J302" s="358" t="e">
        <f t="shared" ca="1" si="20"/>
        <v>#N/A</v>
      </c>
      <c r="K302" s="358" t="e">
        <f t="shared" ca="1" si="20"/>
        <v>#N/A</v>
      </c>
      <c r="L302" s="358" t="e">
        <f t="shared" ca="1" si="20"/>
        <v>#N/A</v>
      </c>
      <c r="M302" s="358" t="e">
        <f t="shared" ca="1" si="20"/>
        <v>#N/A</v>
      </c>
      <c r="N302" s="358" t="e">
        <f t="shared" ca="1" si="20"/>
        <v>#N/A</v>
      </c>
      <c r="O302" s="358" t="e">
        <f t="shared" ca="1" si="20"/>
        <v>#N/A</v>
      </c>
      <c r="P302" s="358" t="e">
        <f t="shared" ca="1" si="20"/>
        <v>#N/A</v>
      </c>
      <c r="Q302" s="358" t="e">
        <f t="shared" ca="1" si="20"/>
        <v>#N/A</v>
      </c>
      <c r="R302" s="358" t="e">
        <f t="shared" ca="1" si="20"/>
        <v>#N/A</v>
      </c>
      <c r="S302" s="358" t="e">
        <f t="shared" ca="1" si="20"/>
        <v>#N/A</v>
      </c>
      <c r="T302" s="358" t="e">
        <f t="shared" ca="1" si="20"/>
        <v>#N/A</v>
      </c>
      <c r="U302" s="358" t="e">
        <f t="shared" ca="1" si="20"/>
        <v>#N/A</v>
      </c>
      <c r="V302" s="358" t="e">
        <f t="shared" ca="1" si="20"/>
        <v>#N/A</v>
      </c>
      <c r="W302" s="358" t="e">
        <f t="shared" ca="1" si="20"/>
        <v>#N/A</v>
      </c>
      <c r="X302" s="361"/>
    </row>
    <row r="303" spans="2:24">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row>
    <row r="304" spans="2:24">
      <c r="C304" s="206" t="s">
        <v>501</v>
      </c>
      <c r="D304" s="206"/>
      <c r="E304" s="206"/>
      <c r="F304" s="206"/>
      <c r="G304" s="206"/>
      <c r="H304" s="206"/>
      <c r="I304" s="206"/>
      <c r="J304" s="206"/>
      <c r="K304" s="206"/>
      <c r="L304" s="206"/>
      <c r="M304" s="206"/>
      <c r="N304" s="206"/>
      <c r="O304" s="206"/>
      <c r="P304" s="206"/>
      <c r="Q304" s="206"/>
      <c r="R304" s="206"/>
      <c r="S304" s="206"/>
      <c r="T304" s="206"/>
      <c r="U304" s="206"/>
      <c r="V304" s="206"/>
      <c r="W304" s="206"/>
      <c r="X304" s="206"/>
    </row>
    <row r="305" spans="3:24">
      <c r="C305" s="353"/>
      <c r="D305" s="353">
        <f>D236</f>
        <v>0</v>
      </c>
      <c r="E305" s="353">
        <f t="shared" ref="E305:W305" si="21">E236</f>
        <v>1</v>
      </c>
      <c r="F305" s="353">
        <f t="shared" si="21"/>
        <v>2</v>
      </c>
      <c r="G305" s="353">
        <f t="shared" si="21"/>
        <v>3</v>
      </c>
      <c r="H305" s="353">
        <f t="shared" si="21"/>
        <v>4</v>
      </c>
      <c r="I305" s="353">
        <f t="shared" si="21"/>
        <v>5</v>
      </c>
      <c r="J305" s="353">
        <f t="shared" si="21"/>
        <v>6</v>
      </c>
      <c r="K305" s="353">
        <f t="shared" si="21"/>
        <v>7</v>
      </c>
      <c r="L305" s="353">
        <f t="shared" si="21"/>
        <v>8</v>
      </c>
      <c r="M305" s="353">
        <f t="shared" si="21"/>
        <v>9</v>
      </c>
      <c r="N305" s="353">
        <f t="shared" si="21"/>
        <v>10</v>
      </c>
      <c r="O305" s="353">
        <f t="shared" si="21"/>
        <v>11</v>
      </c>
      <c r="P305" s="353">
        <f t="shared" si="21"/>
        <v>12</v>
      </c>
      <c r="Q305" s="353">
        <f t="shared" si="21"/>
        <v>13</v>
      </c>
      <c r="R305" s="353">
        <f t="shared" si="21"/>
        <v>14</v>
      </c>
      <c r="S305" s="353">
        <f t="shared" si="21"/>
        <v>15</v>
      </c>
      <c r="T305" s="353">
        <f t="shared" si="21"/>
        <v>16</v>
      </c>
      <c r="U305" s="353">
        <f t="shared" si="21"/>
        <v>17</v>
      </c>
      <c r="V305" s="353">
        <f t="shared" si="21"/>
        <v>18</v>
      </c>
      <c r="W305" s="353">
        <f t="shared" si="21"/>
        <v>19</v>
      </c>
      <c r="X305" s="353" t="s">
        <v>6</v>
      </c>
    </row>
    <row r="306" spans="3:24">
      <c r="C306" s="353" t="s">
        <v>16</v>
      </c>
      <c r="D306" s="356">
        <f>D287</f>
        <v>0</v>
      </c>
      <c r="E306" s="356">
        <f t="shared" ref="E306:X306" ca="1" si="22">E287</f>
        <v>0</v>
      </c>
      <c r="F306" s="356">
        <f t="shared" ca="1" si="22"/>
        <v>0</v>
      </c>
      <c r="G306" s="356">
        <f t="shared" ca="1" si="22"/>
        <v>0</v>
      </c>
      <c r="H306" s="356">
        <f t="shared" ca="1" si="22"/>
        <v>0</v>
      </c>
      <c r="I306" s="356">
        <f t="shared" ca="1" si="22"/>
        <v>0</v>
      </c>
      <c r="J306" s="356">
        <f t="shared" ca="1" si="22"/>
        <v>0</v>
      </c>
      <c r="K306" s="356">
        <f t="shared" ca="1" si="22"/>
        <v>0</v>
      </c>
      <c r="L306" s="356">
        <f t="shared" ca="1" si="22"/>
        <v>0</v>
      </c>
      <c r="M306" s="356">
        <f t="shared" ca="1" si="22"/>
        <v>0</v>
      </c>
      <c r="N306" s="356">
        <f t="shared" ca="1" si="22"/>
        <v>0</v>
      </c>
      <c r="O306" s="356">
        <f t="shared" ca="1" si="22"/>
        <v>0</v>
      </c>
      <c r="P306" s="356">
        <f t="shared" ca="1" si="22"/>
        <v>0</v>
      </c>
      <c r="Q306" s="356">
        <f t="shared" ca="1" si="22"/>
        <v>0</v>
      </c>
      <c r="R306" s="356">
        <f t="shared" ca="1" si="22"/>
        <v>0</v>
      </c>
      <c r="S306" s="356">
        <f t="shared" ca="1" si="22"/>
        <v>0</v>
      </c>
      <c r="T306" s="356">
        <f t="shared" ca="1" si="22"/>
        <v>0</v>
      </c>
      <c r="U306" s="356">
        <f t="shared" ca="1" si="22"/>
        <v>0</v>
      </c>
      <c r="V306" s="356">
        <f t="shared" ca="1" si="22"/>
        <v>0</v>
      </c>
      <c r="W306" s="356">
        <f t="shared" ca="1" si="22"/>
        <v>0</v>
      </c>
      <c r="X306" s="356">
        <f t="shared" ca="1" si="22"/>
        <v>0</v>
      </c>
    </row>
    <row r="307" spans="3:24">
      <c r="C307" s="353" t="s">
        <v>13</v>
      </c>
      <c r="D307" s="356">
        <f t="shared" ref="D307:X307" ca="1" si="23">D288</f>
        <v>0</v>
      </c>
      <c r="E307" s="356">
        <f t="shared" ca="1" si="23"/>
        <v>0</v>
      </c>
      <c r="F307" s="356">
        <f t="shared" ca="1" si="23"/>
        <v>0</v>
      </c>
      <c r="G307" s="356">
        <f t="shared" ca="1" si="23"/>
        <v>0</v>
      </c>
      <c r="H307" s="356">
        <f t="shared" ca="1" si="23"/>
        <v>0</v>
      </c>
      <c r="I307" s="356">
        <f t="shared" ca="1" si="23"/>
        <v>0</v>
      </c>
      <c r="J307" s="356">
        <f t="shared" ca="1" si="23"/>
        <v>0</v>
      </c>
      <c r="K307" s="356">
        <f t="shared" ca="1" si="23"/>
        <v>0</v>
      </c>
      <c r="L307" s="356">
        <f t="shared" ca="1" si="23"/>
        <v>0</v>
      </c>
      <c r="M307" s="356">
        <f t="shared" ca="1" si="23"/>
        <v>0</v>
      </c>
      <c r="N307" s="356">
        <f t="shared" ca="1" si="23"/>
        <v>0</v>
      </c>
      <c r="O307" s="356">
        <f t="shared" ca="1" si="23"/>
        <v>0</v>
      </c>
      <c r="P307" s="356">
        <f t="shared" ca="1" si="23"/>
        <v>0</v>
      </c>
      <c r="Q307" s="356">
        <f t="shared" ca="1" si="23"/>
        <v>0</v>
      </c>
      <c r="R307" s="356">
        <f t="shared" ca="1" si="23"/>
        <v>0</v>
      </c>
      <c r="S307" s="356">
        <f t="shared" ca="1" si="23"/>
        <v>0</v>
      </c>
      <c r="T307" s="356">
        <f t="shared" ca="1" si="23"/>
        <v>0</v>
      </c>
      <c r="U307" s="356">
        <f t="shared" ca="1" si="23"/>
        <v>0</v>
      </c>
      <c r="V307" s="356">
        <f t="shared" ca="1" si="23"/>
        <v>0</v>
      </c>
      <c r="W307" s="356">
        <f t="shared" ca="1" si="23"/>
        <v>0</v>
      </c>
      <c r="X307" s="356">
        <f t="shared" ca="1" si="23"/>
        <v>0</v>
      </c>
    </row>
    <row r="308" spans="3:24">
      <c r="C308" s="353" t="s">
        <v>17</v>
      </c>
      <c r="D308" s="356">
        <f t="shared" ref="D308:X308" si="24">D289</f>
        <v>0</v>
      </c>
      <c r="E308" s="356">
        <f t="shared" ca="1" si="24"/>
        <v>0</v>
      </c>
      <c r="F308" s="356">
        <f t="shared" ca="1" si="24"/>
        <v>0</v>
      </c>
      <c r="G308" s="356">
        <f t="shared" ca="1" si="24"/>
        <v>0</v>
      </c>
      <c r="H308" s="356">
        <f t="shared" ca="1" si="24"/>
        <v>0</v>
      </c>
      <c r="I308" s="356">
        <f t="shared" ca="1" si="24"/>
        <v>0</v>
      </c>
      <c r="J308" s="356">
        <f t="shared" ca="1" si="24"/>
        <v>0</v>
      </c>
      <c r="K308" s="356">
        <f t="shared" ca="1" si="24"/>
        <v>0</v>
      </c>
      <c r="L308" s="356">
        <f t="shared" ca="1" si="24"/>
        <v>0</v>
      </c>
      <c r="M308" s="356">
        <f t="shared" ca="1" si="24"/>
        <v>0</v>
      </c>
      <c r="N308" s="356">
        <f t="shared" ca="1" si="24"/>
        <v>0</v>
      </c>
      <c r="O308" s="356">
        <f t="shared" ca="1" si="24"/>
        <v>0</v>
      </c>
      <c r="P308" s="356">
        <f t="shared" ca="1" si="24"/>
        <v>0</v>
      </c>
      <c r="Q308" s="356">
        <f t="shared" ca="1" si="24"/>
        <v>0</v>
      </c>
      <c r="R308" s="356">
        <f t="shared" ca="1" si="24"/>
        <v>0</v>
      </c>
      <c r="S308" s="356">
        <f t="shared" ca="1" si="24"/>
        <v>0</v>
      </c>
      <c r="T308" s="356">
        <f t="shared" ca="1" si="24"/>
        <v>0</v>
      </c>
      <c r="U308" s="356">
        <f t="shared" ca="1" si="24"/>
        <v>0</v>
      </c>
      <c r="V308" s="356">
        <f t="shared" ca="1" si="24"/>
        <v>0</v>
      </c>
      <c r="W308" s="356">
        <f t="shared" ca="1" si="24"/>
        <v>0</v>
      </c>
      <c r="X308" s="356">
        <f t="shared" ca="1" si="24"/>
        <v>0</v>
      </c>
    </row>
    <row r="309" spans="3:24">
      <c r="C309" s="353" t="s">
        <v>485</v>
      </c>
      <c r="D309" s="356" t="e">
        <f t="shared" ref="D309:X309" si="25">D290</f>
        <v>#N/A</v>
      </c>
      <c r="E309" s="356" t="e">
        <f t="shared" si="25"/>
        <v>#N/A</v>
      </c>
      <c r="F309" s="356" t="e">
        <f t="shared" si="25"/>
        <v>#N/A</v>
      </c>
      <c r="G309" s="356" t="e">
        <f t="shared" si="25"/>
        <v>#N/A</v>
      </c>
      <c r="H309" s="356" t="e">
        <f t="shared" si="25"/>
        <v>#N/A</v>
      </c>
      <c r="I309" s="356" t="e">
        <f t="shared" si="25"/>
        <v>#N/A</v>
      </c>
      <c r="J309" s="356" t="e">
        <f t="shared" si="25"/>
        <v>#N/A</v>
      </c>
      <c r="K309" s="356" t="e">
        <f t="shared" si="25"/>
        <v>#N/A</v>
      </c>
      <c r="L309" s="356" t="e">
        <f t="shared" si="25"/>
        <v>#N/A</v>
      </c>
      <c r="M309" s="356" t="e">
        <f t="shared" si="25"/>
        <v>#N/A</v>
      </c>
      <c r="N309" s="356" t="e">
        <f t="shared" si="25"/>
        <v>#N/A</v>
      </c>
      <c r="O309" s="356" t="e">
        <f t="shared" si="25"/>
        <v>#N/A</v>
      </c>
      <c r="P309" s="356" t="e">
        <f t="shared" si="25"/>
        <v>#N/A</v>
      </c>
      <c r="Q309" s="356" t="e">
        <f t="shared" si="25"/>
        <v>#N/A</v>
      </c>
      <c r="R309" s="356" t="e">
        <f t="shared" si="25"/>
        <v>#N/A</v>
      </c>
      <c r="S309" s="356" t="e">
        <f t="shared" si="25"/>
        <v>#N/A</v>
      </c>
      <c r="T309" s="356" t="e">
        <f t="shared" si="25"/>
        <v>#N/A</v>
      </c>
      <c r="U309" s="356" t="e">
        <f t="shared" si="25"/>
        <v>#N/A</v>
      </c>
      <c r="V309" s="356" t="e">
        <f t="shared" si="25"/>
        <v>#N/A</v>
      </c>
      <c r="W309" s="356" t="e">
        <f t="shared" si="25"/>
        <v>#N/A</v>
      </c>
      <c r="X309" s="356" t="e">
        <f t="shared" si="25"/>
        <v>#N/A</v>
      </c>
    </row>
    <row r="310" spans="3:24">
      <c r="C310" s="353" t="s">
        <v>486</v>
      </c>
      <c r="D310" s="356" t="e">
        <f t="shared" ref="D310:X310" si="26">D291</f>
        <v>#N/A</v>
      </c>
      <c r="E310" s="356" t="e">
        <f t="shared" si="26"/>
        <v>#N/A</v>
      </c>
      <c r="F310" s="356" t="e">
        <f t="shared" si="26"/>
        <v>#N/A</v>
      </c>
      <c r="G310" s="356" t="e">
        <f t="shared" si="26"/>
        <v>#N/A</v>
      </c>
      <c r="H310" s="356" t="e">
        <f t="shared" si="26"/>
        <v>#N/A</v>
      </c>
      <c r="I310" s="356" t="e">
        <f t="shared" si="26"/>
        <v>#N/A</v>
      </c>
      <c r="J310" s="356" t="e">
        <f t="shared" si="26"/>
        <v>#N/A</v>
      </c>
      <c r="K310" s="356" t="e">
        <f t="shared" si="26"/>
        <v>#N/A</v>
      </c>
      <c r="L310" s="356" t="e">
        <f t="shared" si="26"/>
        <v>#N/A</v>
      </c>
      <c r="M310" s="356" t="e">
        <f t="shared" si="26"/>
        <v>#N/A</v>
      </c>
      <c r="N310" s="356" t="e">
        <f t="shared" si="26"/>
        <v>#N/A</v>
      </c>
      <c r="O310" s="356" t="e">
        <f t="shared" si="26"/>
        <v>#N/A</v>
      </c>
      <c r="P310" s="356" t="e">
        <f t="shared" si="26"/>
        <v>#N/A</v>
      </c>
      <c r="Q310" s="356" t="e">
        <f t="shared" si="26"/>
        <v>#N/A</v>
      </c>
      <c r="R310" s="356" t="e">
        <f t="shared" si="26"/>
        <v>#N/A</v>
      </c>
      <c r="S310" s="356" t="e">
        <f t="shared" si="26"/>
        <v>#N/A</v>
      </c>
      <c r="T310" s="356" t="e">
        <f t="shared" si="26"/>
        <v>#N/A</v>
      </c>
      <c r="U310" s="356" t="e">
        <f t="shared" si="26"/>
        <v>#N/A</v>
      </c>
      <c r="V310" s="356" t="e">
        <f t="shared" si="26"/>
        <v>#N/A</v>
      </c>
      <c r="W310" s="356" t="e">
        <f t="shared" si="26"/>
        <v>#N/A</v>
      </c>
      <c r="X310" s="356" t="e">
        <f t="shared" si="26"/>
        <v>#N/A</v>
      </c>
    </row>
    <row r="311" spans="3:24">
      <c r="C311" s="353" t="s">
        <v>487</v>
      </c>
      <c r="D311" s="356" t="e">
        <f t="shared" ref="D311:X311" si="27">D292</f>
        <v>#DIV/0!</v>
      </c>
      <c r="E311" s="356" t="e">
        <f t="shared" si="27"/>
        <v>#DIV/0!</v>
      </c>
      <c r="F311" s="356" t="e">
        <f t="shared" si="27"/>
        <v>#DIV/0!</v>
      </c>
      <c r="G311" s="356" t="e">
        <f t="shared" si="27"/>
        <v>#DIV/0!</v>
      </c>
      <c r="H311" s="356" t="e">
        <f t="shared" si="27"/>
        <v>#DIV/0!</v>
      </c>
      <c r="I311" s="356" t="e">
        <f t="shared" si="27"/>
        <v>#DIV/0!</v>
      </c>
      <c r="J311" s="356" t="e">
        <f t="shared" si="27"/>
        <v>#DIV/0!</v>
      </c>
      <c r="K311" s="356" t="e">
        <f t="shared" si="27"/>
        <v>#DIV/0!</v>
      </c>
      <c r="L311" s="356" t="e">
        <f t="shared" si="27"/>
        <v>#DIV/0!</v>
      </c>
      <c r="M311" s="356" t="e">
        <f t="shared" si="27"/>
        <v>#DIV/0!</v>
      </c>
      <c r="N311" s="356" t="e">
        <f t="shared" si="27"/>
        <v>#DIV/0!</v>
      </c>
      <c r="O311" s="356" t="e">
        <f t="shared" si="27"/>
        <v>#DIV/0!</v>
      </c>
      <c r="P311" s="356" t="e">
        <f t="shared" si="27"/>
        <v>#DIV/0!</v>
      </c>
      <c r="Q311" s="356" t="e">
        <f t="shared" si="27"/>
        <v>#DIV/0!</v>
      </c>
      <c r="R311" s="356" t="e">
        <f t="shared" si="27"/>
        <v>#DIV/0!</v>
      </c>
      <c r="S311" s="356" t="e">
        <f t="shared" si="27"/>
        <v>#DIV/0!</v>
      </c>
      <c r="T311" s="356" t="e">
        <f t="shared" si="27"/>
        <v>#DIV/0!</v>
      </c>
      <c r="U311" s="356" t="e">
        <f t="shared" si="27"/>
        <v>#DIV/0!</v>
      </c>
      <c r="V311" s="356" t="e">
        <f t="shared" si="27"/>
        <v>#DIV/0!</v>
      </c>
      <c r="W311" s="356" t="e">
        <f t="shared" si="27"/>
        <v>#DIV/0!</v>
      </c>
      <c r="X311" s="356" t="e">
        <f t="shared" si="27"/>
        <v>#DIV/0!</v>
      </c>
    </row>
    <row r="312" spans="3:24">
      <c r="C312" s="353" t="s">
        <v>488</v>
      </c>
      <c r="D312" s="356">
        <f t="shared" ref="D312:X312" si="28">D293</f>
        <v>0</v>
      </c>
      <c r="E312" s="356">
        <f t="shared" ca="1" si="28"/>
        <v>0</v>
      </c>
      <c r="F312" s="356">
        <f t="shared" ca="1" si="28"/>
        <v>0</v>
      </c>
      <c r="G312" s="356">
        <f t="shared" ca="1" si="28"/>
        <v>0</v>
      </c>
      <c r="H312" s="356">
        <f t="shared" ca="1" si="28"/>
        <v>0</v>
      </c>
      <c r="I312" s="356">
        <f t="shared" ca="1" si="28"/>
        <v>0</v>
      </c>
      <c r="J312" s="356">
        <f t="shared" ca="1" si="28"/>
        <v>0</v>
      </c>
      <c r="K312" s="356">
        <f t="shared" ca="1" si="28"/>
        <v>0</v>
      </c>
      <c r="L312" s="356">
        <f t="shared" ca="1" si="28"/>
        <v>0</v>
      </c>
      <c r="M312" s="356">
        <f t="shared" ca="1" si="28"/>
        <v>0</v>
      </c>
      <c r="N312" s="356">
        <f t="shared" ca="1" si="28"/>
        <v>0</v>
      </c>
      <c r="O312" s="356">
        <f t="shared" ca="1" si="28"/>
        <v>0</v>
      </c>
      <c r="P312" s="356">
        <f t="shared" ca="1" si="28"/>
        <v>0</v>
      </c>
      <c r="Q312" s="356">
        <f t="shared" ca="1" si="28"/>
        <v>0</v>
      </c>
      <c r="R312" s="356">
        <f t="shared" ca="1" si="28"/>
        <v>0</v>
      </c>
      <c r="S312" s="356">
        <f t="shared" ca="1" si="28"/>
        <v>0</v>
      </c>
      <c r="T312" s="356">
        <f t="shared" ca="1" si="28"/>
        <v>0</v>
      </c>
      <c r="U312" s="356">
        <f t="shared" ca="1" si="28"/>
        <v>0</v>
      </c>
      <c r="V312" s="356">
        <f t="shared" ca="1" si="28"/>
        <v>0</v>
      </c>
      <c r="W312" s="356">
        <f t="shared" ca="1" si="28"/>
        <v>0</v>
      </c>
      <c r="X312" s="356">
        <f t="shared" ca="1" si="28"/>
        <v>0</v>
      </c>
    </row>
    <row r="313" spans="3:24">
      <c r="C313" s="353" t="s">
        <v>489</v>
      </c>
      <c r="D313" s="356">
        <f t="shared" ref="D313:X313" si="29">D294</f>
        <v>0</v>
      </c>
      <c r="E313" s="356">
        <f t="shared" si="29"/>
        <v>0</v>
      </c>
      <c r="F313" s="356">
        <f t="shared" si="29"/>
        <v>0</v>
      </c>
      <c r="G313" s="356">
        <f t="shared" si="29"/>
        <v>0</v>
      </c>
      <c r="H313" s="356">
        <f t="shared" si="29"/>
        <v>0</v>
      </c>
      <c r="I313" s="356">
        <f t="shared" si="29"/>
        <v>0</v>
      </c>
      <c r="J313" s="356">
        <f t="shared" si="29"/>
        <v>0</v>
      </c>
      <c r="K313" s="356">
        <f t="shared" si="29"/>
        <v>0</v>
      </c>
      <c r="L313" s="356">
        <f t="shared" si="29"/>
        <v>0</v>
      </c>
      <c r="M313" s="356">
        <f t="shared" si="29"/>
        <v>0</v>
      </c>
      <c r="N313" s="356">
        <f t="shared" si="29"/>
        <v>0</v>
      </c>
      <c r="O313" s="356">
        <f t="shared" si="29"/>
        <v>0</v>
      </c>
      <c r="P313" s="356">
        <f t="shared" si="29"/>
        <v>0</v>
      </c>
      <c r="Q313" s="356">
        <f t="shared" si="29"/>
        <v>0</v>
      </c>
      <c r="R313" s="356">
        <f t="shared" si="29"/>
        <v>0</v>
      </c>
      <c r="S313" s="356">
        <f t="shared" si="29"/>
        <v>0</v>
      </c>
      <c r="T313" s="356">
        <f t="shared" si="29"/>
        <v>0</v>
      </c>
      <c r="U313" s="356">
        <f t="shared" si="29"/>
        <v>0</v>
      </c>
      <c r="V313" s="356">
        <f t="shared" si="29"/>
        <v>0</v>
      </c>
      <c r="W313" s="356">
        <f t="shared" si="29"/>
        <v>0</v>
      </c>
      <c r="X313" s="356">
        <f t="shared" si="29"/>
        <v>0</v>
      </c>
    </row>
    <row r="314" spans="3:24">
      <c r="C314" s="353" t="s">
        <v>32</v>
      </c>
      <c r="D314" s="356">
        <f>X295</f>
        <v>0</v>
      </c>
      <c r="E314" s="356">
        <f t="shared" ref="E314:X314" si="30">E295</f>
        <v>0</v>
      </c>
      <c r="F314" s="356">
        <f t="shared" si="30"/>
        <v>0</v>
      </c>
      <c r="G314" s="356">
        <f t="shared" si="30"/>
        <v>0</v>
      </c>
      <c r="H314" s="356">
        <f t="shared" si="30"/>
        <v>0</v>
      </c>
      <c r="I314" s="356">
        <f t="shared" si="30"/>
        <v>0</v>
      </c>
      <c r="J314" s="356">
        <f t="shared" si="30"/>
        <v>0</v>
      </c>
      <c r="K314" s="356">
        <f t="shared" si="30"/>
        <v>0</v>
      </c>
      <c r="L314" s="356">
        <f t="shared" si="30"/>
        <v>0</v>
      </c>
      <c r="M314" s="356">
        <f t="shared" si="30"/>
        <v>0</v>
      </c>
      <c r="N314" s="356">
        <f t="shared" si="30"/>
        <v>0</v>
      </c>
      <c r="O314" s="356">
        <f t="shared" si="30"/>
        <v>0</v>
      </c>
      <c r="P314" s="356">
        <f t="shared" si="30"/>
        <v>0</v>
      </c>
      <c r="Q314" s="356">
        <f t="shared" si="30"/>
        <v>0</v>
      </c>
      <c r="R314" s="356">
        <f t="shared" si="30"/>
        <v>0</v>
      </c>
      <c r="S314" s="356">
        <f t="shared" si="30"/>
        <v>0</v>
      </c>
      <c r="T314" s="356">
        <f t="shared" si="30"/>
        <v>0</v>
      </c>
      <c r="U314" s="356">
        <f t="shared" si="30"/>
        <v>0</v>
      </c>
      <c r="V314" s="356">
        <f t="shared" si="30"/>
        <v>0</v>
      </c>
      <c r="W314" s="356">
        <f t="shared" si="30"/>
        <v>0</v>
      </c>
      <c r="X314" s="356">
        <f t="shared" si="30"/>
        <v>0</v>
      </c>
    </row>
    <row r="315" spans="3:24">
      <c r="C315" s="353" t="s">
        <v>492</v>
      </c>
      <c r="D315" s="356">
        <f>X296</f>
        <v>0</v>
      </c>
      <c r="E315" s="356">
        <f t="shared" ref="E315:X315" si="31">E296</f>
        <v>0</v>
      </c>
      <c r="F315" s="356">
        <f t="shared" si="31"/>
        <v>0</v>
      </c>
      <c r="G315" s="356">
        <f t="shared" si="31"/>
        <v>0</v>
      </c>
      <c r="H315" s="356">
        <f t="shared" si="31"/>
        <v>0</v>
      </c>
      <c r="I315" s="356">
        <f t="shared" si="31"/>
        <v>0</v>
      </c>
      <c r="J315" s="356">
        <f t="shared" si="31"/>
        <v>0</v>
      </c>
      <c r="K315" s="356">
        <f t="shared" si="31"/>
        <v>0</v>
      </c>
      <c r="L315" s="356">
        <f t="shared" si="31"/>
        <v>0</v>
      </c>
      <c r="M315" s="356">
        <f t="shared" si="31"/>
        <v>0</v>
      </c>
      <c r="N315" s="356">
        <f t="shared" si="31"/>
        <v>0</v>
      </c>
      <c r="O315" s="356">
        <f t="shared" si="31"/>
        <v>0</v>
      </c>
      <c r="P315" s="356">
        <f t="shared" si="31"/>
        <v>0</v>
      </c>
      <c r="Q315" s="356">
        <f t="shared" si="31"/>
        <v>0</v>
      </c>
      <c r="R315" s="356">
        <f t="shared" si="31"/>
        <v>0</v>
      </c>
      <c r="S315" s="356">
        <f t="shared" si="31"/>
        <v>0</v>
      </c>
      <c r="T315" s="356">
        <f t="shared" si="31"/>
        <v>0</v>
      </c>
      <c r="U315" s="356">
        <f t="shared" si="31"/>
        <v>0</v>
      </c>
      <c r="V315" s="356">
        <f t="shared" si="31"/>
        <v>0</v>
      </c>
      <c r="W315" s="356">
        <f t="shared" si="31"/>
        <v>0</v>
      </c>
      <c r="X315" s="356">
        <f t="shared" si="31"/>
        <v>0</v>
      </c>
    </row>
    <row r="316" spans="3:24">
      <c r="C316" s="355"/>
      <c r="D316" s="356" t="e">
        <f t="shared" ref="D316:X316" ca="1" si="32">D297</f>
        <v>#N/A</v>
      </c>
      <c r="E316" s="356" t="e">
        <f t="shared" ca="1" si="32"/>
        <v>#N/A</v>
      </c>
      <c r="F316" s="356" t="e">
        <f t="shared" ca="1" si="32"/>
        <v>#N/A</v>
      </c>
      <c r="G316" s="356" t="e">
        <f t="shared" ca="1" si="32"/>
        <v>#N/A</v>
      </c>
      <c r="H316" s="356" t="e">
        <f t="shared" ca="1" si="32"/>
        <v>#N/A</v>
      </c>
      <c r="I316" s="356" t="e">
        <f t="shared" ca="1" si="32"/>
        <v>#N/A</v>
      </c>
      <c r="J316" s="356" t="e">
        <f t="shared" ca="1" si="32"/>
        <v>#N/A</v>
      </c>
      <c r="K316" s="356" t="e">
        <f t="shared" ca="1" si="32"/>
        <v>#N/A</v>
      </c>
      <c r="L316" s="356" t="e">
        <f t="shared" ca="1" si="32"/>
        <v>#N/A</v>
      </c>
      <c r="M316" s="356" t="e">
        <f t="shared" ca="1" si="32"/>
        <v>#N/A</v>
      </c>
      <c r="N316" s="356" t="e">
        <f t="shared" ca="1" si="32"/>
        <v>#N/A</v>
      </c>
      <c r="O316" s="356" t="e">
        <f t="shared" ca="1" si="32"/>
        <v>#N/A</v>
      </c>
      <c r="P316" s="356" t="e">
        <f t="shared" ca="1" si="32"/>
        <v>#N/A</v>
      </c>
      <c r="Q316" s="356" t="e">
        <f t="shared" ca="1" si="32"/>
        <v>#N/A</v>
      </c>
      <c r="R316" s="356" t="e">
        <f t="shared" ca="1" si="32"/>
        <v>#N/A</v>
      </c>
      <c r="S316" s="356" t="e">
        <f t="shared" ca="1" si="32"/>
        <v>#N/A</v>
      </c>
      <c r="T316" s="356" t="e">
        <f t="shared" ca="1" si="32"/>
        <v>#N/A</v>
      </c>
      <c r="U316" s="356" t="e">
        <f t="shared" ca="1" si="32"/>
        <v>#N/A</v>
      </c>
      <c r="V316" s="356" t="e">
        <f t="shared" ca="1" si="32"/>
        <v>#N/A</v>
      </c>
      <c r="W316" s="356" t="e">
        <f t="shared" ca="1" si="32"/>
        <v>#N/A</v>
      </c>
      <c r="X316" s="356" t="e">
        <f t="shared" ca="1" si="32"/>
        <v>#N/A</v>
      </c>
    </row>
    <row r="321" spans="3:54" hidden="1">
      <c r="C321" s="240" t="s">
        <v>502</v>
      </c>
    </row>
    <row r="322" spans="3:54" hidden="1">
      <c r="C322" s="683" t="s">
        <v>503</v>
      </c>
      <c r="D322" s="683"/>
      <c r="E322" s="683"/>
      <c r="F322" s="683"/>
    </row>
    <row r="323" spans="3:54" ht="25.5" hidden="1">
      <c r="C323" s="384" t="s">
        <v>464</v>
      </c>
      <c r="D323" s="385">
        <f>Full!G555</f>
        <v>2000</v>
      </c>
      <c r="E323" s="385">
        <f>Full!H555</f>
        <v>2010</v>
      </c>
      <c r="F323" s="385">
        <f>Full!I555</f>
        <v>2020</v>
      </c>
      <c r="G323" s="385">
        <f>Full!J555</f>
        <v>2030</v>
      </c>
      <c r="H323" s="385">
        <f>Full!K555</f>
        <v>2040</v>
      </c>
      <c r="I323" s="385">
        <f>Full!L555</f>
        <v>2050</v>
      </c>
    </row>
    <row r="324" spans="3:54" hidden="1">
      <c r="C324" s="384" t="s">
        <v>230</v>
      </c>
      <c r="D324" s="386">
        <f>Full!G556</f>
        <v>19.600000000000001</v>
      </c>
      <c r="E324" s="386">
        <f>Full!H556</f>
        <v>12.3</v>
      </c>
      <c r="F324" s="386">
        <f>Full!I556</f>
        <v>7.5</v>
      </c>
      <c r="G324" s="386">
        <f>Full!J556</f>
        <v>4.5999999999999996</v>
      </c>
      <c r="H324" s="386">
        <f>Full!K556</f>
        <v>2.8</v>
      </c>
      <c r="I324" s="386">
        <f>Full!L556</f>
        <v>1.7</v>
      </c>
    </row>
    <row r="325" spans="3:54" ht="25.5" hidden="1">
      <c r="C325" s="384" t="s">
        <v>229</v>
      </c>
      <c r="D325" s="386">
        <f>Full!G557</f>
        <v>251.4</v>
      </c>
      <c r="E325" s="386">
        <f>Full!H557</f>
        <v>193.6</v>
      </c>
      <c r="F325" s="386">
        <f>Full!I557</f>
        <v>141.19999999999999</v>
      </c>
      <c r="G325" s="386">
        <f>Full!J557</f>
        <v>99.6</v>
      </c>
      <c r="H325" s="386">
        <f>Full!K557</f>
        <v>66.599999999999994</v>
      </c>
      <c r="I325" s="386">
        <f>Full!L557</f>
        <v>44</v>
      </c>
    </row>
    <row r="326" spans="3:54" ht="25.5" hidden="1" customHeight="1">
      <c r="C326" s="384" t="s">
        <v>228</v>
      </c>
      <c r="D326" s="386">
        <f>Full!G558</f>
        <v>251.4</v>
      </c>
      <c r="E326" s="386">
        <f>Full!H558</f>
        <v>193.6</v>
      </c>
      <c r="F326" s="386">
        <f>Full!I558</f>
        <v>141.19999999999999</v>
      </c>
      <c r="G326" s="386">
        <f>Full!J558</f>
        <v>99.6</v>
      </c>
      <c r="H326" s="386">
        <f>Full!K558</f>
        <v>66.599999999999994</v>
      </c>
      <c r="I326" s="386">
        <f>Full!L558</f>
        <v>44</v>
      </c>
    </row>
    <row r="327" spans="3:54" hidden="1">
      <c r="C327" s="384" t="s">
        <v>227</v>
      </c>
      <c r="D327" s="387">
        <f>Full!G559</f>
        <v>0</v>
      </c>
      <c r="E327" s="387">
        <f>Full!H559</f>
        <v>-2.5786803905639588</v>
      </c>
      <c r="F327" s="387">
        <f>Full!I559</f>
        <v>-3.1068813888929458</v>
      </c>
      <c r="G327" s="387">
        <f>Full!J559</f>
        <v>-3.429948242096581</v>
      </c>
      <c r="H327" s="387">
        <f>Full!K559</f>
        <v>-3.9446654203277309</v>
      </c>
      <c r="I327" s="387">
        <f>Full!L559</f>
        <v>-4.0604129679132184</v>
      </c>
    </row>
    <row r="328" spans="3:54" hidden="1">
      <c r="C328" s="384" t="s">
        <v>457</v>
      </c>
      <c r="D328" s="387">
        <f>Full!G560</f>
        <v>0</v>
      </c>
      <c r="E328" s="387">
        <f>Full!H560</f>
        <v>-2.5786803905639588E-2</v>
      </c>
      <c r="F328" s="387">
        <f>Full!I560</f>
        <v>-3.1068813888929458E-2</v>
      </c>
      <c r="G328" s="387">
        <f>Full!J560</f>
        <v>-3.429948242096581E-2</v>
      </c>
      <c r="H328" s="387">
        <f>Full!K560</f>
        <v>-3.9446654203277309E-2</v>
      </c>
      <c r="I328" s="387">
        <f>Full!L560</f>
        <v>-4.0604129679132184E-2</v>
      </c>
    </row>
    <row r="329" spans="3:54" hidden="1"/>
    <row r="330" spans="3:54" hidden="1">
      <c r="C330" s="315"/>
    </row>
    <row r="331" spans="3:54" hidden="1">
      <c r="C331" s="388"/>
      <c r="D331" s="389">
        <f>D323</f>
        <v>2000</v>
      </c>
      <c r="E331" s="389">
        <f>D331+1</f>
        <v>2001</v>
      </c>
      <c r="F331" s="389">
        <f t="shared" ref="F331:BB331" si="33">E331+1</f>
        <v>2002</v>
      </c>
      <c r="G331" s="389">
        <f t="shared" si="33"/>
        <v>2003</v>
      </c>
      <c r="H331" s="389">
        <f t="shared" si="33"/>
        <v>2004</v>
      </c>
      <c r="I331" s="389">
        <f t="shared" si="33"/>
        <v>2005</v>
      </c>
      <c r="J331" s="389">
        <f t="shared" si="33"/>
        <v>2006</v>
      </c>
      <c r="K331" s="389">
        <f t="shared" si="33"/>
        <v>2007</v>
      </c>
      <c r="L331" s="389">
        <f t="shared" si="33"/>
        <v>2008</v>
      </c>
      <c r="M331" s="389">
        <f t="shared" si="33"/>
        <v>2009</v>
      </c>
      <c r="N331" s="389">
        <f t="shared" si="33"/>
        <v>2010</v>
      </c>
      <c r="O331" s="389">
        <f t="shared" si="33"/>
        <v>2011</v>
      </c>
      <c r="P331" s="389">
        <f t="shared" si="33"/>
        <v>2012</v>
      </c>
      <c r="Q331" s="389">
        <f t="shared" si="33"/>
        <v>2013</v>
      </c>
      <c r="R331" s="389">
        <f t="shared" si="33"/>
        <v>2014</v>
      </c>
      <c r="S331" s="389">
        <f t="shared" si="33"/>
        <v>2015</v>
      </c>
      <c r="T331" s="389">
        <f t="shared" si="33"/>
        <v>2016</v>
      </c>
      <c r="U331" s="389">
        <f t="shared" si="33"/>
        <v>2017</v>
      </c>
      <c r="V331" s="389">
        <f t="shared" si="33"/>
        <v>2018</v>
      </c>
      <c r="W331" s="389">
        <f t="shared" si="33"/>
        <v>2019</v>
      </c>
      <c r="X331" s="389">
        <f t="shared" si="33"/>
        <v>2020</v>
      </c>
      <c r="Y331" s="389">
        <f t="shared" si="33"/>
        <v>2021</v>
      </c>
      <c r="Z331" s="389">
        <f t="shared" si="33"/>
        <v>2022</v>
      </c>
      <c r="AA331" s="389">
        <f t="shared" si="33"/>
        <v>2023</v>
      </c>
      <c r="AB331" s="389">
        <f t="shared" si="33"/>
        <v>2024</v>
      </c>
      <c r="AC331" s="389">
        <f t="shared" si="33"/>
        <v>2025</v>
      </c>
      <c r="AD331" s="389">
        <f t="shared" si="33"/>
        <v>2026</v>
      </c>
      <c r="AE331" s="389">
        <f t="shared" si="33"/>
        <v>2027</v>
      </c>
      <c r="AF331" s="389">
        <f t="shared" si="33"/>
        <v>2028</v>
      </c>
      <c r="AG331" s="389">
        <f t="shared" si="33"/>
        <v>2029</v>
      </c>
      <c r="AH331" s="389">
        <f t="shared" si="33"/>
        <v>2030</v>
      </c>
      <c r="AI331" s="389">
        <f t="shared" si="33"/>
        <v>2031</v>
      </c>
      <c r="AJ331" s="389">
        <f t="shared" si="33"/>
        <v>2032</v>
      </c>
      <c r="AK331" s="389">
        <f t="shared" si="33"/>
        <v>2033</v>
      </c>
      <c r="AL331" s="389">
        <f t="shared" si="33"/>
        <v>2034</v>
      </c>
      <c r="AM331" s="389">
        <f t="shared" si="33"/>
        <v>2035</v>
      </c>
      <c r="AN331" s="389">
        <f t="shared" si="33"/>
        <v>2036</v>
      </c>
      <c r="AO331" s="389">
        <f t="shared" si="33"/>
        <v>2037</v>
      </c>
      <c r="AP331" s="389">
        <f t="shared" si="33"/>
        <v>2038</v>
      </c>
      <c r="AQ331" s="389">
        <f t="shared" si="33"/>
        <v>2039</v>
      </c>
      <c r="AR331" s="389">
        <f t="shared" si="33"/>
        <v>2040</v>
      </c>
      <c r="AS331" s="389">
        <f t="shared" si="33"/>
        <v>2041</v>
      </c>
      <c r="AT331" s="389">
        <f t="shared" si="33"/>
        <v>2042</v>
      </c>
      <c r="AU331" s="389">
        <f t="shared" si="33"/>
        <v>2043</v>
      </c>
      <c r="AV331" s="389">
        <f t="shared" si="33"/>
        <v>2044</v>
      </c>
      <c r="AW331" s="389">
        <f t="shared" si="33"/>
        <v>2045</v>
      </c>
      <c r="AX331" s="389">
        <f t="shared" si="33"/>
        <v>2046</v>
      </c>
      <c r="AY331" s="389">
        <f t="shared" si="33"/>
        <v>2047</v>
      </c>
      <c r="AZ331" s="389">
        <f t="shared" si="33"/>
        <v>2048</v>
      </c>
      <c r="BA331" s="389">
        <f t="shared" si="33"/>
        <v>2049</v>
      </c>
      <c r="BB331" s="389">
        <f t="shared" si="33"/>
        <v>2050</v>
      </c>
    </row>
    <row r="332" spans="3:54" hidden="1">
      <c r="C332" s="388" t="s">
        <v>458</v>
      </c>
      <c r="D332" s="386">
        <f>D326</f>
        <v>251.4</v>
      </c>
      <c r="E332" s="386">
        <f>D332+(D332*$E$328)</f>
        <v>244.91719749812222</v>
      </c>
      <c r="F332" s="386">
        <f t="shared" ref="F332:M332" si="34">E332+(E332*$E$328)</f>
        <v>238.60156575311933</v>
      </c>
      <c r="G332" s="386">
        <f t="shared" si="34"/>
        <v>232.44879396546509</v>
      </c>
      <c r="H332" s="386">
        <f t="shared" si="34"/>
        <v>226.45468249737522</v>
      </c>
      <c r="I332" s="386">
        <f t="shared" si="34"/>
        <v>220.61514000630152</v>
      </c>
      <c r="J332" s="386">
        <f t="shared" si="34"/>
        <v>214.92618065234379</v>
      </c>
      <c r="K332" s="386">
        <f t="shared" si="34"/>
        <v>209.38392137767374</v>
      </c>
      <c r="L332" s="386">
        <f t="shared" si="34"/>
        <v>203.98457925611382</v>
      </c>
      <c r="M332" s="386">
        <f t="shared" si="34"/>
        <v>198.72446891106202</v>
      </c>
      <c r="N332" s="386">
        <f>E326</f>
        <v>193.6</v>
      </c>
      <c r="O332" s="386">
        <f>N332+(N332*$F$328)</f>
        <v>187.58507763110325</v>
      </c>
      <c r="P332" s="386">
        <f t="shared" ref="P332:W332" si="35">O332+(O332*$F$328)</f>
        <v>181.7570317658421</v>
      </c>
      <c r="Q332" s="386">
        <f t="shared" si="35"/>
        <v>176.11005637290492</v>
      </c>
      <c r="R332" s="386">
        <f t="shared" si="35"/>
        <v>170.63852580748627</v>
      </c>
      <c r="S332" s="386">
        <f t="shared" si="35"/>
        <v>165.33698920689218</v>
      </c>
      <c r="T332" s="386">
        <f t="shared" si="35"/>
        <v>160.20016506026732</v>
      </c>
      <c r="U332" s="386">
        <f t="shared" si="35"/>
        <v>155.2229359470341</v>
      </c>
      <c r="V332" s="386">
        <f t="shared" si="35"/>
        <v>150.40034343880248</v>
      </c>
      <c r="W332" s="386">
        <f t="shared" si="35"/>
        <v>145.72758315967124</v>
      </c>
      <c r="X332" s="386">
        <f>F326</f>
        <v>141.19999999999999</v>
      </c>
      <c r="Y332" s="386">
        <f>X332+(X332*$G$328)</f>
        <v>136.35691308215962</v>
      </c>
      <c r="Z332" s="386">
        <f t="shared" ref="Z332:AG332" si="36">Y332+(Y332*$G$328)</f>
        <v>131.67994153892093</v>
      </c>
      <c r="AA332" s="386">
        <f t="shared" si="36"/>
        <v>127.1633876989129</v>
      </c>
      <c r="AB332" s="386">
        <f t="shared" si="36"/>
        <v>122.80174931794357</v>
      </c>
      <c r="AC332" s="386">
        <f t="shared" si="36"/>
        <v>118.58971287594892</v>
      </c>
      <c r="AD332" s="386">
        <f t="shared" si="36"/>
        <v>114.52214710385293</v>
      </c>
      <c r="AE332" s="386">
        <f t="shared" si="36"/>
        <v>110.59409673245307</v>
      </c>
      <c r="AF332" s="386">
        <f t="shared" si="36"/>
        <v>106.80077645571571</v>
      </c>
      <c r="AG332" s="386">
        <f t="shared" si="36"/>
        <v>103.13756510112739</v>
      </c>
      <c r="AH332" s="386">
        <f>G326</f>
        <v>99.6</v>
      </c>
      <c r="AI332" s="386">
        <f>AH332+(AH332*$H$328)</f>
        <v>95.671113241353581</v>
      </c>
      <c r="AJ332" s="386">
        <f t="shared" ref="AJ332:AQ332" si="37">AI332+(AI332*$H$328)</f>
        <v>91.897207920079325</v>
      </c>
      <c r="AK332" s="386">
        <f t="shared" si="37"/>
        <v>88.272170537009274</v>
      </c>
      <c r="AL332" s="386">
        <f t="shared" si="37"/>
        <v>84.790128750063147</v>
      </c>
      <c r="AM332" s="386">
        <f t="shared" si="37"/>
        <v>81.445441861408042</v>
      </c>
      <c r="AN332" s="386">
        <f t="shared" si="37"/>
        <v>78.232691679867955</v>
      </c>
      <c r="AO332" s="386">
        <f t="shared" si="37"/>
        <v>75.146673743780596</v>
      </c>
      <c r="AP332" s="386">
        <f t="shared" si="37"/>
        <v>72.182388890083189</v>
      </c>
      <c r="AQ332" s="386">
        <f t="shared" si="37"/>
        <v>69.335035155969592</v>
      </c>
      <c r="AR332" s="386">
        <f>H326</f>
        <v>66.599999999999994</v>
      </c>
      <c r="AS332" s="386">
        <f>AR332+(AR332*$I$328)</f>
        <v>63.895764963369793</v>
      </c>
      <c r="AT332" s="386">
        <f t="shared" ref="AT332:BA332" si="38">AS332+(AS332*$I$328)</f>
        <v>61.301333036849776</v>
      </c>
      <c r="AU332" s="386">
        <f t="shared" si="38"/>
        <v>58.812245760717857</v>
      </c>
      <c r="AV332" s="386">
        <f t="shared" si="38"/>
        <v>56.424225707128677</v>
      </c>
      <c r="AW332" s="386">
        <f t="shared" si="38"/>
        <v>54.133169129471803</v>
      </c>
      <c r="AX332" s="386">
        <f t="shared" si="38"/>
        <v>51.935138910196336</v>
      </c>
      <c r="AY332" s="386">
        <f t="shared" si="38"/>
        <v>49.826357794982982</v>
      </c>
      <c r="AZ332" s="386">
        <f t="shared" si="38"/>
        <v>47.803201901636655</v>
      </c>
      <c r="BA332" s="386">
        <f t="shared" si="38"/>
        <v>45.862194492544859</v>
      </c>
      <c r="BB332" s="386">
        <f>I326</f>
        <v>44</v>
      </c>
    </row>
  </sheetData>
  <mergeCells count="2">
    <mergeCell ref="B287:B293"/>
    <mergeCell ref="C322:F3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59">
    <tabColor theme="4"/>
  </sheetPr>
  <dimension ref="A3:BB332"/>
  <sheetViews>
    <sheetView showGridLines="0" topLeftCell="B231" zoomScale="80" zoomScaleNormal="80" workbookViewId="0">
      <pane xSplit="2" ySplit="6" topLeftCell="D237" activePane="bottomRight" state="frozen"/>
      <selection activeCell="B231" sqref="B231"/>
      <selection pane="topRight" activeCell="D231" sqref="D231"/>
      <selection pane="bottomLeft" activeCell="B237" sqref="B237"/>
      <selection pane="bottomRight" activeCell="I234" sqref="I234"/>
    </sheetView>
  </sheetViews>
  <sheetFormatPr defaultRowHeight="12.75"/>
  <cols>
    <col min="1" max="1" width="27.28515625" style="55" customWidth="1"/>
    <col min="2" max="2" width="9.140625" style="55" customWidth="1"/>
    <col min="3" max="3" width="28.42578125" style="55" customWidth="1"/>
    <col min="4" max="4" width="15.85546875" style="55" bestFit="1" customWidth="1"/>
    <col min="5" max="5" width="13.5703125" style="55" bestFit="1" customWidth="1"/>
    <col min="6" max="6" width="27.7109375" style="55" customWidth="1"/>
    <col min="7" max="7" width="13.5703125" style="55" bestFit="1" customWidth="1"/>
    <col min="8" max="14" width="13.7109375" style="55" bestFit="1" customWidth="1"/>
    <col min="15" max="23" width="14.5703125" style="55" bestFit="1" customWidth="1"/>
    <col min="24" max="24" width="16.42578125" style="55" bestFit="1" customWidth="1"/>
    <col min="25" max="25" width="9.140625" style="55"/>
    <col min="26" max="26" width="13.42578125" style="55" customWidth="1"/>
    <col min="27" max="27" width="14.85546875" style="55" customWidth="1"/>
    <col min="28" max="28" width="9.140625" style="55"/>
    <col min="29" max="29" width="10.85546875" style="55" bestFit="1" customWidth="1"/>
    <col min="30" max="30" width="9.140625" style="55"/>
    <col min="31" max="31" width="10.85546875" style="55" bestFit="1" customWidth="1"/>
    <col min="32" max="16384" width="9.140625" style="55"/>
  </cols>
  <sheetData>
    <row r="3" spans="3:11" ht="18.75" thickBot="1">
      <c r="C3" s="332">
        <f>Full!F8</f>
        <v>0</v>
      </c>
      <c r="D3" s="333"/>
      <c r="E3" s="333"/>
      <c r="F3" s="333"/>
      <c r="G3" s="333"/>
      <c r="H3" s="333"/>
      <c r="I3" s="333"/>
      <c r="J3" s="333"/>
      <c r="K3" s="333"/>
    </row>
    <row r="4" spans="3:11" ht="13.5" thickTop="1">
      <c r="C4" s="322">
        <f>Full!F9</f>
        <v>0</v>
      </c>
      <c r="I4" s="485" t="s">
        <v>642</v>
      </c>
    </row>
    <row r="5" spans="3:11">
      <c r="C5" s="322"/>
    </row>
    <row r="6" spans="3:11">
      <c r="C6" s="322" t="s">
        <v>493</v>
      </c>
      <c r="F6" s="322" t="s">
        <v>532</v>
      </c>
      <c r="G6" s="309"/>
    </row>
    <row r="7" spans="3:11">
      <c r="C7" s="323">
        <f>Full!F12</f>
        <v>0</v>
      </c>
      <c r="D7" s="327">
        <f>Full!G171*Full!$F$16/10^6</f>
        <v>0</v>
      </c>
      <c r="F7" s="323" t="str">
        <f ca="1">IF($X$238&lt;0,"PM increase (tons)","PM reduction (tons)")</f>
        <v>PM reduction (tons)</v>
      </c>
      <c r="G7" s="327">
        <f ca="1">X238</f>
        <v>0</v>
      </c>
    </row>
    <row r="8" spans="3:11">
      <c r="C8" s="324">
        <f>Full!F13</f>
        <v>9</v>
      </c>
      <c r="D8" s="328">
        <f>Full!H171*Full!$F$16/10^6</f>
        <v>0</v>
      </c>
      <c r="F8" s="324" t="str">
        <f ca="1">IF($X$239&lt;0,"NOx increase (tons)","NOx reduction (tons)")</f>
        <v>NOx reduction (tons)</v>
      </c>
      <c r="G8" s="328">
        <f ca="1">X239</f>
        <v>0</v>
      </c>
    </row>
    <row r="9" spans="3:11">
      <c r="C9" s="325">
        <f>Full!F14</f>
        <v>19</v>
      </c>
      <c r="D9" s="329">
        <f>Full!I171*Full!$F$16/10^6</f>
        <v>0</v>
      </c>
      <c r="F9" s="325" t="str">
        <f ca="1">IF($X$237&lt;0,"CO2 increase (tons)","CO2 reduction (tons)")</f>
        <v>CO2 reduction (tons)</v>
      </c>
      <c r="G9" s="329">
        <f ca="1">X237-SUM(Calculations2!H2112:J2112)</f>
        <v>0</v>
      </c>
    </row>
    <row r="10" spans="3:11">
      <c r="D10" s="309"/>
    </row>
    <row r="11" spans="3:11">
      <c r="C11" s="322" t="s">
        <v>509</v>
      </c>
      <c r="D11" s="309"/>
    </row>
    <row r="12" spans="3:11">
      <c r="C12" s="323" t="s">
        <v>539</v>
      </c>
      <c r="D12" s="330" t="e">
        <f ca="1">D299</f>
        <v>#VALUE!</v>
      </c>
      <c r="F12" s="323" t="str">
        <f ca="1">IF($X$238&lt;0,"PM increase (tons/km)","PM reduction (tons/km)")</f>
        <v>PM reduction (tons/km)</v>
      </c>
      <c r="G12" s="327" t="e">
        <f ca="1">G7/Full!$I$43</f>
        <v>#DIV/0!</v>
      </c>
    </row>
    <row r="13" spans="3:11">
      <c r="C13" s="324" t="s">
        <v>508</v>
      </c>
      <c r="D13" s="331" t="e">
        <f ca="1">D300/10^6</f>
        <v>#N/A</v>
      </c>
      <c r="F13" s="324" t="str">
        <f ca="1">IF($X$239&lt;0,"NOx increase (tons/km)","NOx reduction (tons/km)")</f>
        <v>NOx reduction (tons/km)</v>
      </c>
      <c r="G13" s="328" t="e">
        <f ca="1">G8/Full!$I$43</f>
        <v>#DIV/0!</v>
      </c>
    </row>
    <row r="14" spans="3:11">
      <c r="C14" s="325" t="s">
        <v>507</v>
      </c>
      <c r="D14" s="329">
        <f>Full!G283/1000000</f>
        <v>0</v>
      </c>
      <c r="F14" s="325" t="str">
        <f ca="1">IF($X$237&lt;0,"CO2 increase (tons/km)","CO2 reduction (tons/km)")</f>
        <v>CO2 reduction (tons/km)</v>
      </c>
      <c r="G14" s="329" t="e">
        <f ca="1">G9/Full!$I$43</f>
        <v>#DIV/0!</v>
      </c>
    </row>
    <row r="15" spans="3:11">
      <c r="D15" s="309"/>
    </row>
    <row r="16" spans="3:11">
      <c r="C16" s="322" t="s">
        <v>531</v>
      </c>
    </row>
    <row r="17" spans="3:7">
      <c r="C17" s="323" t="s">
        <v>504</v>
      </c>
      <c r="D17" s="327">
        <f>SUM(D242:W242)</f>
        <v>0</v>
      </c>
      <c r="F17" s="323" t="str">
        <f ca="1">IF($X$238&lt;0,"PM increase (tons/km/yr)","PM reduction (tons/km/yr)")</f>
        <v>PM reduction (tons/km/yr)</v>
      </c>
      <c r="G17" s="327" t="e">
        <f ca="1">G12/($C$9-$C$7+1)</f>
        <v>#DIV/0!</v>
      </c>
    </row>
    <row r="18" spans="3:7">
      <c r="C18" s="324" t="s">
        <v>505</v>
      </c>
      <c r="D18" s="328" t="e">
        <f>X251</f>
        <v>#DIV/0!</v>
      </c>
      <c r="F18" s="324" t="str">
        <f ca="1">IF($X$239&lt;0,"NOx increase (tons/km/yr)","NOx reduction (tons/km/yr)")</f>
        <v>NOx reduction (tons/km/yr)</v>
      </c>
      <c r="G18" s="328" t="e">
        <f ca="1">G13/($C$9-$C$7+1)</f>
        <v>#DIV/0!</v>
      </c>
    </row>
    <row r="19" spans="3:7">
      <c r="C19" s="323" t="s">
        <v>469</v>
      </c>
      <c r="D19" s="327" t="e">
        <f>X244</f>
        <v>#N/A</v>
      </c>
      <c r="F19" s="325" t="str">
        <f ca="1">IF($X$237&lt;0,"CO2 increase (tons/km/yr)","CO2 reduction (tons/km/yr)")</f>
        <v>CO2 reduction (tons/km/yr)</v>
      </c>
      <c r="G19" s="327" t="e">
        <f ca="1">G14/($C$9-$C$7+1)</f>
        <v>#DIV/0!</v>
      </c>
    </row>
    <row r="20" spans="3:7">
      <c r="C20" s="324" t="s">
        <v>470</v>
      </c>
      <c r="D20" s="328" t="e">
        <f>X245</f>
        <v>#N/A</v>
      </c>
    </row>
    <row r="21" spans="3:7">
      <c r="C21" s="323" t="s">
        <v>506</v>
      </c>
      <c r="D21" s="327">
        <f ca="1">X282/1000</f>
        <v>0</v>
      </c>
    </row>
    <row r="22" spans="3:7">
      <c r="C22" s="324" t="s">
        <v>533</v>
      </c>
      <c r="D22" s="328">
        <f ca="1">(SUM(X306:X308)-X315)/1000</f>
        <v>0</v>
      </c>
    </row>
    <row r="29" spans="3:7" s="51" customFormat="1"/>
    <row r="30" spans="3:7" s="51" customFormat="1"/>
    <row r="31" spans="3:7" s="51" customFormat="1"/>
    <row r="32" spans="3:7" s="51" customFormat="1"/>
    <row r="33" s="51" customFormat="1"/>
    <row r="34" s="51" customFormat="1"/>
    <row r="35" s="51" customFormat="1"/>
    <row r="36" s="51" customFormat="1"/>
    <row r="37" s="51" customFormat="1"/>
    <row r="38" s="51" customFormat="1"/>
    <row r="39" s="51" customFormat="1"/>
    <row r="40" s="51" customFormat="1"/>
    <row r="41" s="51" customFormat="1"/>
    <row r="42" s="51" customFormat="1"/>
    <row r="43" s="51" customFormat="1"/>
    <row r="44" s="51" customFormat="1"/>
    <row r="45" s="51" customFormat="1"/>
    <row r="46" s="51" customFormat="1"/>
    <row r="47" s="51" customFormat="1"/>
    <row r="48" s="51" customFormat="1"/>
    <row r="49" spans="14:14" s="51" customFormat="1"/>
    <row r="50" spans="14:14" s="51" customFormat="1"/>
    <row r="51" spans="14:14" s="51" customFormat="1"/>
    <row r="52" spans="14:14" s="51" customFormat="1"/>
    <row r="53" spans="14:14" s="51" customFormat="1"/>
    <row r="54" spans="14:14" s="51" customFormat="1">
      <c r="N54" s="51" t="s">
        <v>36</v>
      </c>
    </row>
    <row r="55" spans="14:14" s="51" customFormat="1"/>
    <row r="56" spans="14:14" s="51" customFormat="1"/>
    <row r="57" spans="14:14" s="51" customFormat="1"/>
    <row r="58" spans="14:14" s="51" customFormat="1"/>
    <row r="59" spans="14:14" s="51" customFormat="1"/>
    <row r="60" spans="14:14" s="51" customFormat="1"/>
    <row r="61" spans="14:14" s="51" customFormat="1"/>
    <row r="62" spans="14:14" s="51" customFormat="1"/>
    <row r="63" spans="14:14" s="51" customFormat="1"/>
    <row r="64" spans="14:14" s="51" customFormat="1"/>
    <row r="65" s="51" customFormat="1"/>
    <row r="66" s="51" customFormat="1"/>
    <row r="67" s="51" customFormat="1"/>
    <row r="68" s="51" customFormat="1"/>
    <row r="69" s="51" customFormat="1"/>
    <row r="70" s="51" customFormat="1"/>
    <row r="71" s="51" customFormat="1"/>
    <row r="72" s="51" customFormat="1"/>
    <row r="73" s="51" customFormat="1"/>
    <row r="74" s="51" customFormat="1"/>
    <row r="75" s="51" customFormat="1"/>
    <row r="76" s="51" customFormat="1"/>
    <row r="77" s="51" customFormat="1"/>
    <row r="78" s="51" customFormat="1"/>
    <row r="79" s="51" customFormat="1"/>
    <row r="80" s="51" customFormat="1"/>
    <row r="81" s="51" customFormat="1"/>
    <row r="82" s="51" customFormat="1"/>
    <row r="83" s="51" customFormat="1"/>
    <row r="84" s="51" customFormat="1"/>
    <row r="85" s="51" customFormat="1"/>
    <row r="86" s="51" customFormat="1"/>
    <row r="87" s="51" customFormat="1"/>
    <row r="88" s="51" customFormat="1"/>
    <row r="89" s="51" customFormat="1"/>
    <row r="90" s="51" customFormat="1"/>
    <row r="91" s="51" customFormat="1"/>
    <row r="92" s="51" customFormat="1"/>
    <row r="93" s="51" customFormat="1"/>
    <row r="94" s="51" customFormat="1"/>
    <row r="95" s="51" customFormat="1"/>
    <row r="96" s="51" customFormat="1"/>
    <row r="97" s="51" customFormat="1"/>
    <row r="98" s="51" customFormat="1"/>
    <row r="99" s="51" customFormat="1"/>
    <row r="100" s="51" customFormat="1"/>
    <row r="101" s="51" customFormat="1"/>
    <row r="102" s="51" customFormat="1"/>
    <row r="103" s="51" customFormat="1"/>
    <row r="104" s="51" customFormat="1"/>
    <row r="105" s="51" customFormat="1"/>
    <row r="108" s="51" customFormat="1"/>
    <row r="109" s="51" customFormat="1"/>
    <row r="110" s="51" customFormat="1"/>
    <row r="111" s="51" customFormat="1"/>
    <row r="112" s="51" customFormat="1"/>
    <row r="113" s="51" customFormat="1"/>
    <row r="114" s="51" customFormat="1"/>
    <row r="115" s="51" customFormat="1"/>
    <row r="116" s="51" customFormat="1"/>
    <row r="117" s="51" customFormat="1"/>
    <row r="118" s="51" customFormat="1"/>
    <row r="119" s="51" customFormat="1"/>
    <row r="120" s="51" customFormat="1"/>
    <row r="121" s="51" customFormat="1"/>
    <row r="122" s="51" customFormat="1"/>
    <row r="123" s="51" customFormat="1"/>
    <row r="124" s="51" customFormat="1"/>
    <row r="125" s="51" customFormat="1"/>
    <row r="126" s="51" customFormat="1"/>
    <row r="127" s="51" customFormat="1"/>
    <row r="128" s="51" customFormat="1"/>
    <row r="129" s="51" customFormat="1"/>
    <row r="130" s="51" customFormat="1"/>
    <row r="131" s="51" customFormat="1"/>
    <row r="132" s="51" customFormat="1"/>
    <row r="133" s="51" customFormat="1"/>
    <row r="134" s="51" customFormat="1"/>
    <row r="135" s="51" customFormat="1"/>
    <row r="136" s="51" customFormat="1"/>
    <row r="137" s="51" customFormat="1"/>
    <row r="138" s="51" customFormat="1"/>
    <row r="139" s="51" customFormat="1"/>
    <row r="140" s="51" customFormat="1"/>
    <row r="141" s="51" customFormat="1"/>
    <row r="142" s="51" customFormat="1"/>
    <row r="143" s="51" customFormat="1"/>
    <row r="144" s="51" customFormat="1"/>
    <row r="145" s="51" customFormat="1"/>
    <row r="146" s="51" customFormat="1"/>
    <row r="147" s="51" customFormat="1"/>
    <row r="148" s="51" customFormat="1"/>
    <row r="149" s="51" customFormat="1"/>
    <row r="150" s="51" customFormat="1"/>
    <row r="151" s="51" customFormat="1"/>
    <row r="152" s="51" customFormat="1"/>
    <row r="153" s="51" customFormat="1"/>
    <row r="154" s="51" customFormat="1"/>
    <row r="155" s="51" customFormat="1"/>
    <row r="156" s="51" customFormat="1"/>
    <row r="157" s="51" customFormat="1"/>
    <row r="158" s="51" customFormat="1"/>
    <row r="159" s="51" customFormat="1"/>
    <row r="160" s="51" customFormat="1"/>
    <row r="161" s="51" customFormat="1"/>
    <row r="162" s="51" customFormat="1"/>
    <row r="163" s="51" customFormat="1"/>
    <row r="164" s="51" customFormat="1"/>
    <row r="165" s="51" customFormat="1"/>
    <row r="166" s="51" customFormat="1"/>
    <row r="167" s="51" customFormat="1"/>
    <row r="168" s="51" customFormat="1"/>
    <row r="169" s="51" customFormat="1"/>
    <row r="170" s="51" customFormat="1"/>
    <row r="171" s="51" customFormat="1"/>
    <row r="172" s="51" customFormat="1"/>
    <row r="173" s="51" customFormat="1"/>
    <row r="174" s="51" customFormat="1"/>
    <row r="175" s="51" customFormat="1"/>
    <row r="176" s="51" customFormat="1"/>
    <row r="177" s="51" customFormat="1"/>
    <row r="178" s="51" customFormat="1"/>
    <row r="179" s="51" customFormat="1"/>
    <row r="180" s="51" customFormat="1"/>
    <row r="181" s="51" customFormat="1"/>
    <row r="182" s="51" customFormat="1"/>
    <row r="183" s="51" customFormat="1"/>
    <row r="184" s="51" customFormat="1"/>
    <row r="185" s="51" customFormat="1"/>
    <row r="186" s="51" customFormat="1"/>
    <row r="187" s="51" customFormat="1"/>
    <row r="188" s="51" customFormat="1"/>
    <row r="189" s="51" customFormat="1"/>
    <row r="190" s="51" customFormat="1"/>
    <row r="191" s="51" customFormat="1"/>
    <row r="192" s="51" customFormat="1"/>
    <row r="193" s="51" customFormat="1"/>
    <row r="194" s="51" customFormat="1"/>
    <row r="195" s="51" customFormat="1"/>
    <row r="196" s="51" customFormat="1"/>
    <row r="197" s="51" customFormat="1"/>
    <row r="198" s="51" customFormat="1"/>
    <row r="199" s="51" customFormat="1"/>
    <row r="200" s="51" customFormat="1"/>
    <row r="201" s="51" customFormat="1"/>
    <row r="202" s="51" customFormat="1"/>
    <row r="203" s="51" customFormat="1"/>
    <row r="204" s="51" customFormat="1"/>
    <row r="205" s="51" customFormat="1"/>
    <row r="206" s="51" customFormat="1"/>
    <row r="207" s="51" customFormat="1"/>
    <row r="208" s="51" customFormat="1"/>
    <row r="209" s="51" customFormat="1"/>
    <row r="210" s="51" customFormat="1"/>
    <row r="211" s="51" customFormat="1"/>
    <row r="212" s="51" customFormat="1"/>
    <row r="213" s="51" customFormat="1"/>
    <row r="214" s="51" customFormat="1"/>
    <row r="215" s="51" customFormat="1"/>
    <row r="216" s="51" customFormat="1"/>
    <row r="217" s="51" customFormat="1"/>
    <row r="218" s="51" customFormat="1"/>
    <row r="219" s="51" customFormat="1"/>
    <row r="220" s="51" customFormat="1"/>
    <row r="221" s="51" customFormat="1"/>
    <row r="222" s="51" customFormat="1"/>
    <row r="223" s="51" customFormat="1"/>
    <row r="224" s="51" customFormat="1"/>
    <row r="225" spans="1:31" s="51" customFormat="1"/>
    <row r="226" spans="1:31" s="51" customFormat="1"/>
    <row r="227" spans="1:31" s="51" customFormat="1"/>
    <row r="228" spans="1:31" s="51" customFormat="1"/>
    <row r="229" spans="1:31" s="51" customFormat="1"/>
    <row r="230" spans="1:31" s="51" customFormat="1"/>
    <row r="231" spans="1:31" s="51" customFormat="1"/>
    <row r="232" spans="1:31" s="51" customFormat="1"/>
    <row r="234" spans="1:31" ht="16.5" thickBot="1">
      <c r="C234" s="366" t="s">
        <v>535</v>
      </c>
    </row>
    <row r="235" spans="1:31" ht="15" customHeight="1">
      <c r="M235" s="55">
        <f ca="1">M237/56</f>
        <v>0</v>
      </c>
      <c r="AA235" s="686" t="s">
        <v>656</v>
      </c>
      <c r="AB235" s="684" t="s">
        <v>653</v>
      </c>
      <c r="AC235" s="685"/>
      <c r="AD235" s="684" t="s">
        <v>655</v>
      </c>
      <c r="AE235" s="685"/>
    </row>
    <row r="236" spans="1:31">
      <c r="A236" s="298"/>
      <c r="C236" s="353"/>
      <c r="D236" s="353">
        <f>Calculations2!H23</f>
        <v>0</v>
      </c>
      <c r="E236" s="353">
        <f>Calculations2!I23</f>
        <v>1</v>
      </c>
      <c r="F236" s="353">
        <f>Calculations2!J23</f>
        <v>2</v>
      </c>
      <c r="G236" s="353">
        <f>Calculations2!K23</f>
        <v>3</v>
      </c>
      <c r="H236" s="353">
        <f>Calculations2!L23</f>
        <v>4</v>
      </c>
      <c r="I236" s="353">
        <f>Calculations2!M23</f>
        <v>5</v>
      </c>
      <c r="J236" s="353">
        <f>Calculations2!N23</f>
        <v>6</v>
      </c>
      <c r="K236" s="353">
        <f>Calculations2!O23</f>
        <v>7</v>
      </c>
      <c r="L236" s="353">
        <f>Calculations2!P23</f>
        <v>8</v>
      </c>
      <c r="M236" s="353">
        <f>Calculations2!Q23</f>
        <v>9</v>
      </c>
      <c r="N236" s="353">
        <f>Calculations2!R23</f>
        <v>10</v>
      </c>
      <c r="O236" s="353">
        <f>Calculations2!S23</f>
        <v>11</v>
      </c>
      <c r="P236" s="353">
        <f>Calculations2!T23</f>
        <v>12</v>
      </c>
      <c r="Q236" s="353">
        <f>Calculations2!U23</f>
        <v>13</v>
      </c>
      <c r="R236" s="353">
        <f>Calculations2!V23</f>
        <v>14</v>
      </c>
      <c r="S236" s="353">
        <f>Calculations2!W23</f>
        <v>15</v>
      </c>
      <c r="T236" s="353">
        <f>Calculations2!X23</f>
        <v>16</v>
      </c>
      <c r="U236" s="353">
        <f>Calculations2!Y23</f>
        <v>17</v>
      </c>
      <c r="V236" s="353">
        <f>Calculations2!Z23</f>
        <v>18</v>
      </c>
      <c r="W236" s="353">
        <f>Calculations2!AA23</f>
        <v>19</v>
      </c>
      <c r="X236" s="353" t="s">
        <v>6</v>
      </c>
      <c r="Z236" s="55" t="s">
        <v>652</v>
      </c>
      <c r="AA236" s="686"/>
      <c r="AB236" s="537" t="s">
        <v>245</v>
      </c>
      <c r="AC236" s="538" t="s">
        <v>654</v>
      </c>
      <c r="AD236" s="537" t="s">
        <v>245</v>
      </c>
      <c r="AE236" s="538" t="s">
        <v>654</v>
      </c>
    </row>
    <row r="237" spans="1:31">
      <c r="A237" s="298"/>
      <c r="C237" s="353" t="s">
        <v>466</v>
      </c>
      <c r="D237" s="354">
        <f>Calculations2!H2098</f>
        <v>0</v>
      </c>
      <c r="E237" s="354">
        <f ca="1">Calculations2!I2098</f>
        <v>0</v>
      </c>
      <c r="F237" s="354">
        <f ca="1">Calculations2!J2098</f>
        <v>0</v>
      </c>
      <c r="G237" s="354">
        <f ca="1">Calculations2!K2098</f>
        <v>0</v>
      </c>
      <c r="H237" s="354">
        <f ca="1">Calculations2!L2098</f>
        <v>0</v>
      </c>
      <c r="I237" s="354">
        <f ca="1">Calculations2!M2098</f>
        <v>0</v>
      </c>
      <c r="J237" s="354">
        <f ca="1">Calculations2!N2098</f>
        <v>0</v>
      </c>
      <c r="K237" s="354">
        <f ca="1">Calculations2!O2098</f>
        <v>0</v>
      </c>
      <c r="L237" s="354">
        <f ca="1">Calculations2!P2098</f>
        <v>0</v>
      </c>
      <c r="M237" s="354">
        <f ca="1">Calculations2!Q2098</f>
        <v>0</v>
      </c>
      <c r="N237" s="354">
        <f ca="1">Calculations2!R2098</f>
        <v>0</v>
      </c>
      <c r="O237" s="354">
        <f ca="1">Calculations2!S2098</f>
        <v>0</v>
      </c>
      <c r="P237" s="354">
        <f ca="1">Calculations2!T2098</f>
        <v>0</v>
      </c>
      <c r="Q237" s="354">
        <f ca="1">Calculations2!U2098</f>
        <v>0</v>
      </c>
      <c r="R237" s="354">
        <f ca="1">Calculations2!V2098</f>
        <v>0</v>
      </c>
      <c r="S237" s="354">
        <f ca="1">Calculations2!W2098</f>
        <v>0</v>
      </c>
      <c r="T237" s="354">
        <f ca="1">Calculations2!X2098</f>
        <v>0</v>
      </c>
      <c r="U237" s="354">
        <f ca="1">Calculations2!Y2098</f>
        <v>0</v>
      </c>
      <c r="V237" s="354">
        <f ca="1">Calculations2!Z2098</f>
        <v>0</v>
      </c>
      <c r="W237" s="354">
        <f ca="1">Calculations2!AA2098</f>
        <v>0</v>
      </c>
      <c r="X237" s="355">
        <f ca="1">SUM(D237:W237)</f>
        <v>0</v>
      </c>
      <c r="Z237" s="534">
        <f ca="1">X237/20</f>
        <v>0</v>
      </c>
      <c r="AA237" s="546" t="e">
        <f ca="1">1-(Calculations2!AC2077/SUM(Calculations2!AC2073:AC2074))</f>
        <v>#DIV/0!</v>
      </c>
      <c r="AB237" s="542" t="e">
        <f ca="1">1-AD237</f>
        <v>#DIV/0!</v>
      </c>
      <c r="AC237" s="544" t="e">
        <f ca="1">Z237*AB237</f>
        <v>#DIV/0!</v>
      </c>
      <c r="AD237" s="541" t="e">
        <f ca="1">(SUM(Calculations2!AC2073:AC2074)-Calculations2!AC2077)/(SUM(Calculations2!AC2067:AC2074)-Calculations2!AC2077)</f>
        <v>#DIV/0!</v>
      </c>
      <c r="AE237" s="544" t="e">
        <f ca="1">Z237*AD237</f>
        <v>#DIV/0!</v>
      </c>
    </row>
    <row r="238" spans="1:31">
      <c r="C238" s="353" t="s">
        <v>465</v>
      </c>
      <c r="D238" s="354">
        <f ca="1">Calculations2!H2084</f>
        <v>0</v>
      </c>
      <c r="E238" s="354">
        <f ca="1">Calculations2!I2084</f>
        <v>0</v>
      </c>
      <c r="F238" s="354">
        <f ca="1">Calculations2!J2084</f>
        <v>0</v>
      </c>
      <c r="G238" s="354">
        <f ca="1">Calculations2!K2084</f>
        <v>0</v>
      </c>
      <c r="H238" s="354">
        <f ca="1">Calculations2!L2084</f>
        <v>0</v>
      </c>
      <c r="I238" s="354">
        <f ca="1">Calculations2!M2084</f>
        <v>0</v>
      </c>
      <c r="J238" s="354">
        <f ca="1">Calculations2!N2084</f>
        <v>0</v>
      </c>
      <c r="K238" s="354">
        <f ca="1">Calculations2!O2084</f>
        <v>0</v>
      </c>
      <c r="L238" s="354">
        <f ca="1">Calculations2!P2084</f>
        <v>0</v>
      </c>
      <c r="M238" s="354">
        <f ca="1">Calculations2!Q2084</f>
        <v>0</v>
      </c>
      <c r="N238" s="354">
        <f ca="1">Calculations2!R2084</f>
        <v>0</v>
      </c>
      <c r="O238" s="354">
        <f ca="1">Calculations2!S2084</f>
        <v>0</v>
      </c>
      <c r="P238" s="354">
        <f ca="1">Calculations2!T2084</f>
        <v>0</v>
      </c>
      <c r="Q238" s="354">
        <f ca="1">Calculations2!U2084</f>
        <v>0</v>
      </c>
      <c r="R238" s="354">
        <f ca="1">Calculations2!V2084</f>
        <v>0</v>
      </c>
      <c r="S238" s="354">
        <f ca="1">Calculations2!W2084</f>
        <v>0</v>
      </c>
      <c r="T238" s="354">
        <f ca="1">Calculations2!X2084</f>
        <v>0</v>
      </c>
      <c r="U238" s="354">
        <f ca="1">Calculations2!Y2084</f>
        <v>0</v>
      </c>
      <c r="V238" s="354">
        <f ca="1">Calculations2!Z2084</f>
        <v>0</v>
      </c>
      <c r="W238" s="354">
        <f ca="1">Calculations2!AA2084</f>
        <v>0</v>
      </c>
      <c r="X238" s="355">
        <f t="shared" ref="X238:X240" ca="1" si="0">SUM(D238:W238)</f>
        <v>0</v>
      </c>
      <c r="Z238" s="534">
        <f ca="1">X238/20</f>
        <v>0</v>
      </c>
      <c r="AA238" s="546" t="e">
        <f ca="1">1-(Calculations2!AC2049/SUM(Calculations2!AC2045:AC2046))</f>
        <v>#DIV/0!</v>
      </c>
      <c r="AB238" s="542" t="e">
        <f ca="1">1-AD238</f>
        <v>#DIV/0!</v>
      </c>
      <c r="AC238" s="543" t="e">
        <f ca="1">Z238*AB238</f>
        <v>#DIV/0!</v>
      </c>
      <c r="AD238" s="541" t="e">
        <f ca="1">(SUM(Calculations2!AC2045:AC2046)-Calculations2!AC2049)/(SUM(Calculations2!AC2039:AC2046)-Calculations2!AC2049)</f>
        <v>#DIV/0!</v>
      </c>
      <c r="AE238" s="543" t="e">
        <f ca="1">Z238*AD238</f>
        <v>#DIV/0!</v>
      </c>
    </row>
    <row r="239" spans="1:31">
      <c r="C239" s="353" t="s">
        <v>467</v>
      </c>
      <c r="D239" s="354">
        <f>Calculations2!H2091</f>
        <v>0</v>
      </c>
      <c r="E239" s="354">
        <f ca="1">Calculations2!I2091</f>
        <v>0</v>
      </c>
      <c r="F239" s="354">
        <f ca="1">Calculations2!J2091</f>
        <v>0</v>
      </c>
      <c r="G239" s="354">
        <f ca="1">Calculations2!K2091</f>
        <v>0</v>
      </c>
      <c r="H239" s="354">
        <f ca="1">Calculations2!L2091</f>
        <v>0</v>
      </c>
      <c r="I239" s="354">
        <f ca="1">Calculations2!M2091</f>
        <v>0</v>
      </c>
      <c r="J239" s="354">
        <f ca="1">Calculations2!N2091</f>
        <v>0</v>
      </c>
      <c r="K239" s="354">
        <f ca="1">Calculations2!O2091</f>
        <v>0</v>
      </c>
      <c r="L239" s="354">
        <f ca="1">Calculations2!P2091</f>
        <v>0</v>
      </c>
      <c r="M239" s="354">
        <f ca="1">Calculations2!Q2091</f>
        <v>0</v>
      </c>
      <c r="N239" s="354">
        <f ca="1">Calculations2!R2091</f>
        <v>0</v>
      </c>
      <c r="O239" s="354">
        <f ca="1">Calculations2!S2091</f>
        <v>0</v>
      </c>
      <c r="P239" s="354">
        <f ca="1">Calculations2!T2091</f>
        <v>0</v>
      </c>
      <c r="Q239" s="354">
        <f ca="1">Calculations2!U2091</f>
        <v>0</v>
      </c>
      <c r="R239" s="354">
        <f ca="1">Calculations2!V2091</f>
        <v>0</v>
      </c>
      <c r="S239" s="354">
        <f ca="1">Calculations2!W2091</f>
        <v>0</v>
      </c>
      <c r="T239" s="354">
        <f ca="1">Calculations2!X2091</f>
        <v>0</v>
      </c>
      <c r="U239" s="354">
        <f ca="1">Calculations2!Y2091</f>
        <v>0</v>
      </c>
      <c r="V239" s="354">
        <f ca="1">Calculations2!Z2091</f>
        <v>0</v>
      </c>
      <c r="W239" s="354">
        <f ca="1">Calculations2!AA2091</f>
        <v>0</v>
      </c>
      <c r="X239" s="355">
        <f t="shared" ca="1" si="0"/>
        <v>0</v>
      </c>
      <c r="Z239" s="534">
        <f ca="1">X239/20</f>
        <v>0</v>
      </c>
      <c r="AA239" s="546" t="e">
        <f ca="1">1-(Calculations2!AC2063/SUM(Calculations2!AC2059:AC2060))</f>
        <v>#DIV/0!</v>
      </c>
      <c r="AB239" s="542" t="e">
        <f ca="1">1-AD239</f>
        <v>#DIV/0!</v>
      </c>
      <c r="AC239" s="544" t="e">
        <f ca="1">Z239*AB239</f>
        <v>#DIV/0!</v>
      </c>
      <c r="AD239" s="541" t="e">
        <f ca="1">(SUM(Calculations2!AC2059:AC2060)-Calculations2!AC2063)/(SUM(Calculations2!AC2053:AC2060)-Calculations2!AC2063)</f>
        <v>#DIV/0!</v>
      </c>
      <c r="AE239" s="544" t="e">
        <f ca="1">Z239*AD239</f>
        <v>#DIV/0!</v>
      </c>
    </row>
    <row r="240" spans="1:31">
      <c r="C240" s="353" t="s">
        <v>534</v>
      </c>
      <c r="D240" s="354">
        <f>Calculations2!H2112</f>
        <v>0</v>
      </c>
      <c r="E240" s="354"/>
      <c r="F240" s="354"/>
      <c r="G240" s="354"/>
      <c r="H240" s="354"/>
      <c r="I240" s="354"/>
      <c r="J240" s="354"/>
      <c r="K240" s="354"/>
      <c r="L240" s="354"/>
      <c r="M240" s="354"/>
      <c r="N240" s="354">
        <f>Calculations2!I2112</f>
        <v>0</v>
      </c>
      <c r="O240" s="354"/>
      <c r="P240" s="354"/>
      <c r="Q240" s="354"/>
      <c r="R240" s="354"/>
      <c r="S240" s="354"/>
      <c r="T240" s="354"/>
      <c r="U240" s="354"/>
      <c r="V240" s="354"/>
      <c r="W240" s="354">
        <f>Calculations2!J2112</f>
        <v>0</v>
      </c>
      <c r="X240" s="355">
        <f t="shared" si="0"/>
        <v>0</v>
      </c>
      <c r="AA240" s="546" t="e">
        <f>1-SUM(Calculations2!H34:AA34)/SUM(Calculations2!H30:AA31)</f>
        <v>#DIV/0!</v>
      </c>
      <c r="AB240" s="537"/>
      <c r="AC240" s="538"/>
      <c r="AD240" s="537"/>
      <c r="AE240" s="538"/>
    </row>
    <row r="241" spans="3:31" ht="3" customHeight="1">
      <c r="C241" s="361"/>
      <c r="D241" s="362"/>
      <c r="E241" s="362"/>
      <c r="F241" s="362"/>
      <c r="G241" s="362"/>
      <c r="H241" s="362"/>
      <c r="I241" s="362"/>
      <c r="J241" s="362"/>
      <c r="K241" s="362"/>
      <c r="L241" s="362"/>
      <c r="M241" s="362"/>
      <c r="N241" s="362"/>
      <c r="O241" s="362"/>
      <c r="P241" s="362"/>
      <c r="Q241" s="362"/>
      <c r="R241" s="362"/>
      <c r="S241" s="362"/>
      <c r="T241" s="362"/>
      <c r="U241" s="362"/>
      <c r="V241" s="362"/>
      <c r="W241" s="362"/>
      <c r="X241" s="361"/>
      <c r="AA241" s="536"/>
      <c r="AB241" s="537"/>
      <c r="AC241" s="538"/>
      <c r="AD241" s="537"/>
      <c r="AE241" s="538"/>
    </row>
    <row r="242" spans="3:31">
      <c r="C242" s="353" t="s">
        <v>456</v>
      </c>
      <c r="D242" s="354">
        <f>(SUM(Calculations2!H123:H132)-Calculations2!H133)*Full!$F$16/10^6</f>
        <v>0</v>
      </c>
      <c r="E242" s="354">
        <f>(SUM(Calculations2!I123:I132)-Calculations2!I133)*Full!$F$16/10^6</f>
        <v>0</v>
      </c>
      <c r="F242" s="354">
        <f>(SUM(Calculations2!J123:J132)-Calculations2!J133)*Full!$F$16/10^6</f>
        <v>0</v>
      </c>
      <c r="G242" s="354">
        <f>(SUM(Calculations2!K123:K132)-Calculations2!K133)*Full!$F$16/10^6</f>
        <v>0</v>
      </c>
      <c r="H242" s="354">
        <f>(SUM(Calculations2!L123:L132)-Calculations2!L133)*Full!$F$16/10^6</f>
        <v>0</v>
      </c>
      <c r="I242" s="354">
        <f>(SUM(Calculations2!M123:M132)-Calculations2!M133)*Full!$F$16/10^6</f>
        <v>0</v>
      </c>
      <c r="J242" s="354">
        <f>(SUM(Calculations2!N123:N132)-Calculations2!N133)*Full!$F$16/10^6</f>
        <v>0</v>
      </c>
      <c r="K242" s="354">
        <f>(SUM(Calculations2!O123:O132)-Calculations2!O133)*Full!$F$16/10^6</f>
        <v>0</v>
      </c>
      <c r="L242" s="354">
        <f>(SUM(Calculations2!P123:P132)-Calculations2!P133)*Full!$F$16/10^6</f>
        <v>0</v>
      </c>
      <c r="M242" s="354">
        <f>(SUM(Calculations2!Q123:Q132)-Calculations2!Q133)*Full!$F$16/10^6</f>
        <v>0</v>
      </c>
      <c r="N242" s="354">
        <f>(SUM(Calculations2!R123:R132)-Calculations2!R133)*Full!$F$16/10^6</f>
        <v>0</v>
      </c>
      <c r="O242" s="354">
        <f>(SUM(Calculations2!S123:S132)-Calculations2!S133)*Full!$F$16/10^6</f>
        <v>0</v>
      </c>
      <c r="P242" s="354">
        <f>(SUM(Calculations2!T123:T132)-Calculations2!T133)*Full!$F$16/10^6</f>
        <v>0</v>
      </c>
      <c r="Q242" s="354">
        <f>(SUM(Calculations2!U123:U132)-Calculations2!U133)*Full!$F$16/10^6</f>
        <v>0</v>
      </c>
      <c r="R242" s="354">
        <f>(SUM(Calculations2!V123:V132)-Calculations2!V133)*Full!$F$16/10^6</f>
        <v>0</v>
      </c>
      <c r="S242" s="354">
        <f>(SUM(Calculations2!W123:W132)-Calculations2!W133)*Full!$F$16/10^6</f>
        <v>0</v>
      </c>
      <c r="T242" s="354">
        <f>(SUM(Calculations2!X123:X132)-Calculations2!X133)*Full!$F$16/10^6</f>
        <v>0</v>
      </c>
      <c r="U242" s="354">
        <f>(SUM(Calculations2!Y123:Y132)-Calculations2!Y133)*Full!$F$16/10^6</f>
        <v>0</v>
      </c>
      <c r="V242" s="354">
        <f>(SUM(Calculations2!Z123:Z132)-Calculations2!Z133)*Full!$F$16/10^6</f>
        <v>0</v>
      </c>
      <c r="W242" s="354">
        <f>(SUM(Calculations2!AA123:AA132)-Calculations2!AA133)*Full!$F$16/10^6</f>
        <v>0</v>
      </c>
      <c r="X242" s="355">
        <f t="shared" ref="X242:X245" si="1">SUM(D242:W242)</f>
        <v>0</v>
      </c>
      <c r="Z242" s="534">
        <f>X242/20</f>
        <v>0</v>
      </c>
      <c r="AA242" s="546" t="e">
        <f>1-(Calculations2!AC133/SUM(Calculations2!AC129:AC130))</f>
        <v>#DIV/0!</v>
      </c>
      <c r="AB242" s="542" t="e">
        <f>1-AD242</f>
        <v>#DIV/0!</v>
      </c>
      <c r="AC242" s="543" t="e">
        <f>Z242*AB242</f>
        <v>#DIV/0!</v>
      </c>
      <c r="AD242" s="541" t="e">
        <f>(SUM(Calculations2!AC129:AC130)-Calculations2!AC133)/(SUM(Calculations2!AC123:AC130)-Calculations2!AC133)</f>
        <v>#DIV/0!</v>
      </c>
      <c r="AE242" s="543" t="e">
        <f>Z242*AD242</f>
        <v>#DIV/0!</v>
      </c>
    </row>
    <row r="243" spans="3:31">
      <c r="C243" s="353" t="s">
        <v>468</v>
      </c>
      <c r="D243" s="354" t="e">
        <f t="shared" ref="D243:W243" si="2">HLOOKUP(D236,D331:BB332,2,FALSE)</f>
        <v>#N/A</v>
      </c>
      <c r="E243" s="354" t="e">
        <f t="shared" si="2"/>
        <v>#N/A</v>
      </c>
      <c r="F243" s="354" t="e">
        <f t="shared" si="2"/>
        <v>#N/A</v>
      </c>
      <c r="G243" s="354" t="e">
        <f t="shared" si="2"/>
        <v>#N/A</v>
      </c>
      <c r="H243" s="354" t="e">
        <f t="shared" si="2"/>
        <v>#N/A</v>
      </c>
      <c r="I243" s="354" t="e">
        <f t="shared" si="2"/>
        <v>#N/A</v>
      </c>
      <c r="J243" s="354" t="e">
        <f t="shared" si="2"/>
        <v>#N/A</v>
      </c>
      <c r="K243" s="354" t="e">
        <f t="shared" si="2"/>
        <v>#N/A</v>
      </c>
      <c r="L243" s="354" t="e">
        <f t="shared" si="2"/>
        <v>#N/A</v>
      </c>
      <c r="M243" s="354" t="e">
        <f>HLOOKUP(M236,M331:BK332,2,FALSE)</f>
        <v>#N/A</v>
      </c>
      <c r="N243" s="354" t="e">
        <f t="shared" si="2"/>
        <v>#N/A</v>
      </c>
      <c r="O243" s="354" t="e">
        <f t="shared" si="2"/>
        <v>#N/A</v>
      </c>
      <c r="P243" s="354" t="e">
        <f t="shared" si="2"/>
        <v>#N/A</v>
      </c>
      <c r="Q243" s="354" t="e">
        <f t="shared" si="2"/>
        <v>#N/A</v>
      </c>
      <c r="R243" s="354" t="e">
        <f t="shared" si="2"/>
        <v>#N/A</v>
      </c>
      <c r="S243" s="354" t="e">
        <f t="shared" si="2"/>
        <v>#N/A</v>
      </c>
      <c r="T243" s="354" t="e">
        <f t="shared" si="2"/>
        <v>#N/A</v>
      </c>
      <c r="U243" s="354" t="e">
        <f t="shared" si="2"/>
        <v>#N/A</v>
      </c>
      <c r="V243" s="354" t="e">
        <f t="shared" si="2"/>
        <v>#N/A</v>
      </c>
      <c r="W243" s="354" t="e">
        <f t="shared" si="2"/>
        <v>#N/A</v>
      </c>
      <c r="X243" s="355" t="e">
        <f t="shared" si="1"/>
        <v>#N/A</v>
      </c>
      <c r="Z243" s="533"/>
      <c r="AA243" s="536"/>
      <c r="AB243" s="537"/>
      <c r="AC243" s="538"/>
      <c r="AD243" s="537"/>
      <c r="AE243" s="538"/>
    </row>
    <row r="244" spans="3:31">
      <c r="C244" s="353" t="s">
        <v>469</v>
      </c>
      <c r="D244" s="354" t="e">
        <f>(D242/1000)*D243</f>
        <v>#N/A</v>
      </c>
      <c r="E244" s="354" t="e">
        <f t="shared" ref="E244:W244" si="3">(E242/1000)*E243</f>
        <v>#N/A</v>
      </c>
      <c r="F244" s="354" t="e">
        <f t="shared" si="3"/>
        <v>#N/A</v>
      </c>
      <c r="G244" s="354" t="e">
        <f t="shared" si="3"/>
        <v>#N/A</v>
      </c>
      <c r="H244" s="354" t="e">
        <f t="shared" si="3"/>
        <v>#N/A</v>
      </c>
      <c r="I244" s="354" t="e">
        <f t="shared" si="3"/>
        <v>#N/A</v>
      </c>
      <c r="J244" s="354" t="e">
        <f t="shared" si="3"/>
        <v>#N/A</v>
      </c>
      <c r="K244" s="354" t="e">
        <f t="shared" si="3"/>
        <v>#N/A</v>
      </c>
      <c r="L244" s="354" t="e">
        <f t="shared" si="3"/>
        <v>#N/A</v>
      </c>
      <c r="M244" s="354" t="e">
        <f>(M242/1000)*M243</f>
        <v>#N/A</v>
      </c>
      <c r="N244" s="354" t="e">
        <f t="shared" si="3"/>
        <v>#N/A</v>
      </c>
      <c r="O244" s="354" t="e">
        <f t="shared" si="3"/>
        <v>#N/A</v>
      </c>
      <c r="P244" s="354" t="e">
        <f t="shared" si="3"/>
        <v>#N/A</v>
      </c>
      <c r="Q244" s="354" t="e">
        <f t="shared" si="3"/>
        <v>#N/A</v>
      </c>
      <c r="R244" s="354" t="e">
        <f t="shared" si="3"/>
        <v>#N/A</v>
      </c>
      <c r="S244" s="354" t="e">
        <f t="shared" si="3"/>
        <v>#N/A</v>
      </c>
      <c r="T244" s="354" t="e">
        <f t="shared" si="3"/>
        <v>#N/A</v>
      </c>
      <c r="U244" s="354" t="e">
        <f t="shared" si="3"/>
        <v>#N/A</v>
      </c>
      <c r="V244" s="354" t="e">
        <f t="shared" si="3"/>
        <v>#N/A</v>
      </c>
      <c r="W244" s="354" t="e">
        <f t="shared" si="3"/>
        <v>#N/A</v>
      </c>
      <c r="X244" s="355" t="e">
        <f t="shared" si="1"/>
        <v>#N/A</v>
      </c>
      <c r="Z244" s="534" t="e">
        <f>X244/20</f>
        <v>#N/A</v>
      </c>
      <c r="AA244" s="546" t="e">
        <f>1-(SUM(Calculations2!H133:AA133)/SUM(Calculations2!H123:AA132))</f>
        <v>#DIV/0!</v>
      </c>
      <c r="AB244" s="537"/>
      <c r="AC244" s="538"/>
      <c r="AD244" s="537"/>
      <c r="AE244" s="538"/>
    </row>
    <row r="245" spans="3:31">
      <c r="C245" s="353" t="s">
        <v>470</v>
      </c>
      <c r="D245" s="354" t="e">
        <f>D244*15</f>
        <v>#N/A</v>
      </c>
      <c r="E245" s="354" t="e">
        <f t="shared" ref="E245:W245" si="4">E244*15</f>
        <v>#N/A</v>
      </c>
      <c r="F245" s="354" t="e">
        <f t="shared" si="4"/>
        <v>#N/A</v>
      </c>
      <c r="G245" s="354" t="e">
        <f t="shared" si="4"/>
        <v>#N/A</v>
      </c>
      <c r="H245" s="354" t="e">
        <f t="shared" si="4"/>
        <v>#N/A</v>
      </c>
      <c r="I245" s="354" t="e">
        <f t="shared" si="4"/>
        <v>#N/A</v>
      </c>
      <c r="J245" s="354" t="e">
        <f t="shared" si="4"/>
        <v>#N/A</v>
      </c>
      <c r="K245" s="354" t="e">
        <f t="shared" si="4"/>
        <v>#N/A</v>
      </c>
      <c r="L245" s="354" t="e">
        <f t="shared" si="4"/>
        <v>#N/A</v>
      </c>
      <c r="M245" s="354" t="e">
        <f t="shared" si="4"/>
        <v>#N/A</v>
      </c>
      <c r="N245" s="354" t="e">
        <f t="shared" si="4"/>
        <v>#N/A</v>
      </c>
      <c r="O245" s="354" t="e">
        <f t="shared" si="4"/>
        <v>#N/A</v>
      </c>
      <c r="P245" s="354" t="e">
        <f t="shared" si="4"/>
        <v>#N/A</v>
      </c>
      <c r="Q245" s="354" t="e">
        <f t="shared" si="4"/>
        <v>#N/A</v>
      </c>
      <c r="R245" s="354" t="e">
        <f t="shared" si="4"/>
        <v>#N/A</v>
      </c>
      <c r="S245" s="354" t="e">
        <f t="shared" si="4"/>
        <v>#N/A</v>
      </c>
      <c r="T245" s="354" t="e">
        <f t="shared" si="4"/>
        <v>#N/A</v>
      </c>
      <c r="U245" s="354" t="e">
        <f t="shared" si="4"/>
        <v>#N/A</v>
      </c>
      <c r="V245" s="354" t="e">
        <f t="shared" si="4"/>
        <v>#N/A</v>
      </c>
      <c r="W245" s="354" t="e">
        <f t="shared" si="4"/>
        <v>#N/A</v>
      </c>
      <c r="X245" s="355" t="e">
        <f t="shared" si="1"/>
        <v>#N/A</v>
      </c>
      <c r="Z245" s="534" t="e">
        <f>X245/20</f>
        <v>#N/A</v>
      </c>
      <c r="AA245" s="546" t="e">
        <f>1-(SUM(Calculations2!H133:AA133)/SUM(Calculations2!H123:AA132))</f>
        <v>#DIV/0!</v>
      </c>
      <c r="AB245" s="537"/>
      <c r="AC245" s="538"/>
      <c r="AD245" s="537"/>
      <c r="AE245" s="538"/>
    </row>
    <row r="246" spans="3:31" ht="3" customHeight="1">
      <c r="C246" s="361"/>
      <c r="D246" s="362"/>
      <c r="E246" s="362"/>
      <c r="F246" s="362"/>
      <c r="G246" s="362"/>
      <c r="H246" s="362"/>
      <c r="I246" s="362"/>
      <c r="J246" s="362"/>
      <c r="K246" s="362"/>
      <c r="L246" s="362"/>
      <c r="M246" s="362"/>
      <c r="N246" s="362"/>
      <c r="O246" s="362"/>
      <c r="P246" s="362"/>
      <c r="Q246" s="362"/>
      <c r="R246" s="362"/>
      <c r="S246" s="362"/>
      <c r="T246" s="362"/>
      <c r="U246" s="362"/>
      <c r="V246" s="362"/>
      <c r="W246" s="362"/>
      <c r="X246" s="361"/>
      <c r="Z246" s="533"/>
      <c r="AA246" s="536"/>
      <c r="AB246" s="537"/>
      <c r="AC246" s="538"/>
      <c r="AD246" s="537"/>
      <c r="AE246" s="538"/>
    </row>
    <row r="247" spans="3:31">
      <c r="C247" s="353" t="s">
        <v>472</v>
      </c>
      <c r="D247" s="354" t="e">
        <f>Calculations2!H680</f>
        <v>#DIV/0!</v>
      </c>
      <c r="E247" s="354" t="e">
        <f>Calculations2!I680</f>
        <v>#DIV/0!</v>
      </c>
      <c r="F247" s="354" t="e">
        <f>Calculations2!J680</f>
        <v>#DIV/0!</v>
      </c>
      <c r="G247" s="354" t="e">
        <f>Calculations2!K680</f>
        <v>#DIV/0!</v>
      </c>
      <c r="H247" s="354" t="e">
        <f>Calculations2!L680</f>
        <v>#DIV/0!</v>
      </c>
      <c r="I247" s="354" t="e">
        <f>Calculations2!M680</f>
        <v>#DIV/0!</v>
      </c>
      <c r="J247" s="354" t="e">
        <f>Calculations2!N680</f>
        <v>#DIV/0!</v>
      </c>
      <c r="K247" s="354" t="e">
        <f>Calculations2!O680</f>
        <v>#DIV/0!</v>
      </c>
      <c r="L247" s="354" t="e">
        <f>Calculations2!P680</f>
        <v>#DIV/0!</v>
      </c>
      <c r="M247" s="354" t="e">
        <f>Calculations2!Q680</f>
        <v>#DIV/0!</v>
      </c>
      <c r="N247" s="354" t="e">
        <f>Calculations2!R680</f>
        <v>#DIV/0!</v>
      </c>
      <c r="O247" s="354" t="e">
        <f>Calculations2!S680</f>
        <v>#DIV/0!</v>
      </c>
      <c r="P247" s="354" t="e">
        <f>Calculations2!T680</f>
        <v>#DIV/0!</v>
      </c>
      <c r="Q247" s="354" t="e">
        <f>Calculations2!U680</f>
        <v>#DIV/0!</v>
      </c>
      <c r="R247" s="354" t="e">
        <f>Calculations2!V680</f>
        <v>#DIV/0!</v>
      </c>
      <c r="S247" s="354" t="e">
        <f>Calculations2!W680</f>
        <v>#DIV/0!</v>
      </c>
      <c r="T247" s="354" t="e">
        <f>Calculations2!X680</f>
        <v>#DIV/0!</v>
      </c>
      <c r="U247" s="354" t="e">
        <f>Calculations2!Y680</f>
        <v>#DIV/0!</v>
      </c>
      <c r="V247" s="354" t="e">
        <f>Calculations2!Z680</f>
        <v>#DIV/0!</v>
      </c>
      <c r="W247" s="354" t="e">
        <f>Calculations2!AA680</f>
        <v>#DIV/0!</v>
      </c>
      <c r="X247" s="355"/>
      <c r="Z247" s="533"/>
      <c r="AA247" s="536"/>
      <c r="AB247" s="537"/>
      <c r="AC247" s="538"/>
      <c r="AD247" s="537"/>
      <c r="AE247" s="538"/>
    </row>
    <row r="248" spans="3:31">
      <c r="C248" s="353" t="s">
        <v>473</v>
      </c>
      <c r="D248" s="354">
        <f>Calculations2!H679</f>
        <v>0</v>
      </c>
      <c r="E248" s="354">
        <f>Calculations2!I679</f>
        <v>0</v>
      </c>
      <c r="F248" s="354">
        <f>Calculations2!J679</f>
        <v>0</v>
      </c>
      <c r="G248" s="354">
        <f>Calculations2!K679</f>
        <v>0</v>
      </c>
      <c r="H248" s="354">
        <f>Calculations2!L679</f>
        <v>0</v>
      </c>
      <c r="I248" s="354">
        <f>Calculations2!M679</f>
        <v>0</v>
      </c>
      <c r="J248" s="354">
        <f>Calculations2!N679</f>
        <v>0</v>
      </c>
      <c r="K248" s="354">
        <f>Calculations2!O679</f>
        <v>0</v>
      </c>
      <c r="L248" s="354">
        <f>Calculations2!P679</f>
        <v>0</v>
      </c>
      <c r="M248" s="354">
        <f>Calculations2!Q679</f>
        <v>0</v>
      </c>
      <c r="N248" s="354">
        <f>Calculations2!R679</f>
        <v>0</v>
      </c>
      <c r="O248" s="354">
        <f>Calculations2!S679</f>
        <v>0</v>
      </c>
      <c r="P248" s="354">
        <f>Calculations2!T679</f>
        <v>0</v>
      </c>
      <c r="Q248" s="354">
        <f>Calculations2!U679</f>
        <v>0</v>
      </c>
      <c r="R248" s="354">
        <f>Calculations2!V679</f>
        <v>0</v>
      </c>
      <c r="S248" s="354">
        <f>Calculations2!W679</f>
        <v>0</v>
      </c>
      <c r="T248" s="354">
        <f>Calculations2!X679</f>
        <v>0</v>
      </c>
      <c r="U248" s="354">
        <f>Calculations2!Y679</f>
        <v>0</v>
      </c>
      <c r="V248" s="354">
        <f>Calculations2!Z679</f>
        <v>0</v>
      </c>
      <c r="W248" s="354">
        <f>Calculations2!AA679</f>
        <v>0</v>
      </c>
      <c r="X248" s="355"/>
      <c r="Z248" s="533"/>
      <c r="AA248" s="536"/>
      <c r="AB248" s="537"/>
      <c r="AC248" s="538"/>
      <c r="AD248" s="537"/>
      <c r="AE248" s="538"/>
    </row>
    <row r="249" spans="3:31">
      <c r="C249" s="353" t="s">
        <v>474</v>
      </c>
      <c r="D249" s="354" t="e">
        <f>D248-D247</f>
        <v>#DIV/0!</v>
      </c>
      <c r="E249" s="354" t="e">
        <f t="shared" ref="E249:W249" si="5">E248-E247</f>
        <v>#DIV/0!</v>
      </c>
      <c r="F249" s="354" t="e">
        <f t="shared" si="5"/>
        <v>#DIV/0!</v>
      </c>
      <c r="G249" s="354" t="e">
        <f t="shared" si="5"/>
        <v>#DIV/0!</v>
      </c>
      <c r="H249" s="354" t="e">
        <f t="shared" si="5"/>
        <v>#DIV/0!</v>
      </c>
      <c r="I249" s="354" t="e">
        <f t="shared" si="5"/>
        <v>#DIV/0!</v>
      </c>
      <c r="J249" s="354" t="e">
        <f t="shared" si="5"/>
        <v>#DIV/0!</v>
      </c>
      <c r="K249" s="354" t="e">
        <f t="shared" si="5"/>
        <v>#DIV/0!</v>
      </c>
      <c r="L249" s="354" t="e">
        <f t="shared" si="5"/>
        <v>#DIV/0!</v>
      </c>
      <c r="M249" s="354" t="e">
        <f t="shared" si="5"/>
        <v>#DIV/0!</v>
      </c>
      <c r="N249" s="354" t="e">
        <f t="shared" si="5"/>
        <v>#DIV/0!</v>
      </c>
      <c r="O249" s="354" t="e">
        <f t="shared" si="5"/>
        <v>#DIV/0!</v>
      </c>
      <c r="P249" s="354" t="e">
        <f t="shared" si="5"/>
        <v>#DIV/0!</v>
      </c>
      <c r="Q249" s="354" t="e">
        <f t="shared" si="5"/>
        <v>#DIV/0!</v>
      </c>
      <c r="R249" s="354" t="e">
        <f t="shared" si="5"/>
        <v>#DIV/0!</v>
      </c>
      <c r="S249" s="354" t="e">
        <f t="shared" si="5"/>
        <v>#DIV/0!</v>
      </c>
      <c r="T249" s="354" t="e">
        <f t="shared" si="5"/>
        <v>#DIV/0!</v>
      </c>
      <c r="U249" s="354" t="e">
        <f t="shared" si="5"/>
        <v>#DIV/0!</v>
      </c>
      <c r="V249" s="354" t="e">
        <f t="shared" si="5"/>
        <v>#DIV/0!</v>
      </c>
      <c r="W249" s="354" t="e">
        <f t="shared" si="5"/>
        <v>#DIV/0!</v>
      </c>
      <c r="X249" s="355"/>
      <c r="Z249" s="533"/>
      <c r="AA249" s="536"/>
      <c r="AB249" s="537"/>
      <c r="AC249" s="538"/>
      <c r="AD249" s="537"/>
      <c r="AE249" s="538"/>
    </row>
    <row r="250" spans="3:31">
      <c r="C250" s="353" t="s">
        <v>475</v>
      </c>
      <c r="D250" s="354">
        <f>(Full!$F$16*Calculations2!H166)/10^6</f>
        <v>0</v>
      </c>
      <c r="E250" s="354">
        <f>(Full!$F$16*Calculations2!I166)/10^6</f>
        <v>0</v>
      </c>
      <c r="F250" s="354">
        <f>(Full!$F$16*Calculations2!J166)/10^6</f>
        <v>0</v>
      </c>
      <c r="G250" s="354">
        <f>(Full!$F$16*Calculations2!K166)/10^6</f>
        <v>0</v>
      </c>
      <c r="H250" s="354">
        <f>(Full!$F$16*Calculations2!L166)/10^6</f>
        <v>0</v>
      </c>
      <c r="I250" s="354">
        <f>(Full!$F$16*Calculations2!M166)/10^6</f>
        <v>0</v>
      </c>
      <c r="J250" s="354">
        <f>(Full!$F$16*Calculations2!N166)/10^6</f>
        <v>0</v>
      </c>
      <c r="K250" s="354">
        <f>(Full!$F$16*Calculations2!O166)/10^6</f>
        <v>0</v>
      </c>
      <c r="L250" s="354">
        <f>(Full!$F$16*Calculations2!P166)/10^6</f>
        <v>0</v>
      </c>
      <c r="M250" s="354">
        <f>(Full!$F$16*Calculations2!Q166)/10^6</f>
        <v>0</v>
      </c>
      <c r="N250" s="354">
        <f>(Full!$F$16*Calculations2!R166)/10^6</f>
        <v>0</v>
      </c>
      <c r="O250" s="354">
        <f>(Full!$F$16*Calculations2!S166)/10^6</f>
        <v>0</v>
      </c>
      <c r="P250" s="354">
        <f>(Full!$F$16*Calculations2!T166)/10^6</f>
        <v>0</v>
      </c>
      <c r="Q250" s="354">
        <f>(Full!$F$16*Calculations2!U166)/10^6</f>
        <v>0</v>
      </c>
      <c r="R250" s="354">
        <f>(Full!$F$16*Calculations2!V166)/10^6</f>
        <v>0</v>
      </c>
      <c r="S250" s="354">
        <f>(Full!$F$16*Calculations2!W166)/10^6</f>
        <v>0</v>
      </c>
      <c r="T250" s="354">
        <f>(Full!$F$16*Calculations2!X166)/10^6</f>
        <v>0</v>
      </c>
      <c r="U250" s="354">
        <f>(Full!$F$16*Calculations2!Y166)/10^6</f>
        <v>0</v>
      </c>
      <c r="V250" s="354">
        <f>(Full!$F$16*Calculations2!Z166)/10^6</f>
        <v>0</v>
      </c>
      <c r="W250" s="354">
        <f>(Full!$F$16*Calculations2!AA166)/10^6</f>
        <v>0</v>
      </c>
      <c r="X250" s="355">
        <f t="shared" ref="X250:X251" si="6">SUM(D250:W250)</f>
        <v>0</v>
      </c>
      <c r="Z250" s="534">
        <f>X250/20</f>
        <v>0</v>
      </c>
      <c r="AA250" s="536"/>
      <c r="AB250" s="537"/>
      <c r="AC250" s="538"/>
      <c r="AD250" s="537"/>
      <c r="AE250" s="538"/>
    </row>
    <row r="251" spans="3:31">
      <c r="C251" s="353" t="s">
        <v>498</v>
      </c>
      <c r="D251" s="354" t="e">
        <f>((D250/D247)-(D250/D248))*1000</f>
        <v>#DIV/0!</v>
      </c>
      <c r="E251" s="354" t="e">
        <f t="shared" ref="E251:W251" si="7">((E250/E247)-(E250/E248))*1000</f>
        <v>#DIV/0!</v>
      </c>
      <c r="F251" s="354" t="e">
        <f t="shared" si="7"/>
        <v>#DIV/0!</v>
      </c>
      <c r="G251" s="354" t="e">
        <f t="shared" si="7"/>
        <v>#DIV/0!</v>
      </c>
      <c r="H251" s="354" t="e">
        <f t="shared" si="7"/>
        <v>#DIV/0!</v>
      </c>
      <c r="I251" s="354" t="e">
        <f t="shared" si="7"/>
        <v>#DIV/0!</v>
      </c>
      <c r="J251" s="354" t="e">
        <f t="shared" si="7"/>
        <v>#DIV/0!</v>
      </c>
      <c r="K251" s="354" t="e">
        <f t="shared" si="7"/>
        <v>#DIV/0!</v>
      </c>
      <c r="L251" s="354" t="e">
        <f t="shared" si="7"/>
        <v>#DIV/0!</v>
      </c>
      <c r="M251" s="354" t="e">
        <f t="shared" si="7"/>
        <v>#DIV/0!</v>
      </c>
      <c r="N251" s="354" t="e">
        <f t="shared" si="7"/>
        <v>#DIV/0!</v>
      </c>
      <c r="O251" s="354" t="e">
        <f t="shared" si="7"/>
        <v>#DIV/0!</v>
      </c>
      <c r="P251" s="354" t="e">
        <f t="shared" si="7"/>
        <v>#DIV/0!</v>
      </c>
      <c r="Q251" s="354" t="e">
        <f t="shared" si="7"/>
        <v>#DIV/0!</v>
      </c>
      <c r="R251" s="354" t="e">
        <f t="shared" si="7"/>
        <v>#DIV/0!</v>
      </c>
      <c r="S251" s="354" t="e">
        <f t="shared" si="7"/>
        <v>#DIV/0!</v>
      </c>
      <c r="T251" s="354" t="e">
        <f t="shared" si="7"/>
        <v>#DIV/0!</v>
      </c>
      <c r="U251" s="354" t="e">
        <f t="shared" si="7"/>
        <v>#DIV/0!</v>
      </c>
      <c r="V251" s="354" t="e">
        <f t="shared" si="7"/>
        <v>#DIV/0!</v>
      </c>
      <c r="W251" s="354" t="e">
        <f t="shared" si="7"/>
        <v>#DIV/0!</v>
      </c>
      <c r="X251" s="355" t="e">
        <f t="shared" si="6"/>
        <v>#DIV/0!</v>
      </c>
      <c r="Z251" s="534" t="e">
        <f>X251/20</f>
        <v>#DIV/0!</v>
      </c>
      <c r="AA251" s="536"/>
      <c r="AB251" s="537"/>
      <c r="AC251" s="538"/>
      <c r="AD251" s="537"/>
      <c r="AE251" s="538"/>
    </row>
    <row r="252" spans="3:31" ht="3" customHeight="1">
      <c r="AA252" s="536"/>
      <c r="AB252" s="537"/>
      <c r="AC252" s="538"/>
      <c r="AD252" s="537"/>
      <c r="AE252" s="538"/>
    </row>
    <row r="253" spans="3:31" hidden="1">
      <c r="C253" s="55" t="s">
        <v>383</v>
      </c>
      <c r="AA253" s="536"/>
      <c r="AB253" s="537"/>
      <c r="AC253" s="538"/>
      <c r="AD253" s="537"/>
      <c r="AE253" s="538"/>
    </row>
    <row r="254" spans="3:31" hidden="1">
      <c r="C254" s="55" t="str">
        <f>CONCATENATE('IF Factors'!$E$8," ","(",'IF Factors'!$E$22,")"," -no BRT")</f>
        <v>Petrol (liter) -no BRT</v>
      </c>
      <c r="D254" s="298">
        <f>SUM(Calculations2!H831:H840)*Full!$F$16</f>
        <v>0</v>
      </c>
      <c r="E254" s="298">
        <f ca="1">SUM(Calculations2!I831:I840)*Full!$F$16</f>
        <v>0</v>
      </c>
      <c r="F254" s="298">
        <f ca="1">SUM(Calculations2!J831:J840)*Full!$F$16</f>
        <v>0</v>
      </c>
      <c r="G254" s="298">
        <f ca="1">SUM(Calculations2!K831:K840)*Full!$F$16</f>
        <v>0</v>
      </c>
      <c r="H254" s="298">
        <f ca="1">SUM(Calculations2!L831:L840)*Full!$F$16</f>
        <v>0</v>
      </c>
      <c r="I254" s="298">
        <f ca="1">SUM(Calculations2!M831:M840)*Full!$F$16</f>
        <v>0</v>
      </c>
      <c r="J254" s="298">
        <f ca="1">SUM(Calculations2!N831:N840)*Full!$F$16</f>
        <v>0</v>
      </c>
      <c r="K254" s="298">
        <f ca="1">SUM(Calculations2!O831:O840)*Full!$F$16</f>
        <v>0</v>
      </c>
      <c r="L254" s="298">
        <f ca="1">SUM(Calculations2!P831:P840)*Full!$F$16</f>
        <v>0</v>
      </c>
      <c r="M254" s="298">
        <f ca="1">SUM(Calculations2!Q831:Q840)*Full!$F$16</f>
        <v>0</v>
      </c>
      <c r="N254" s="298">
        <f ca="1">SUM(Calculations2!R831:R840)*Full!$F$16</f>
        <v>0</v>
      </c>
      <c r="O254" s="298">
        <f ca="1">SUM(Calculations2!S831:S840)*Full!$F$16</f>
        <v>0</v>
      </c>
      <c r="P254" s="298">
        <f ca="1">SUM(Calculations2!T831:T840)*Full!$F$16</f>
        <v>0</v>
      </c>
      <c r="Q254" s="298">
        <f ca="1">SUM(Calculations2!U831:U840)*Full!$F$16</f>
        <v>0</v>
      </c>
      <c r="R254" s="298">
        <f ca="1">SUM(Calculations2!V831:V840)*Full!$F$16</f>
        <v>0</v>
      </c>
      <c r="S254" s="298">
        <f ca="1">SUM(Calculations2!W831:W840)*Full!$F$16</f>
        <v>0</v>
      </c>
      <c r="T254" s="298">
        <f ca="1">SUM(Calculations2!X831:X840)*Full!$F$16</f>
        <v>0</v>
      </c>
      <c r="U254" s="298">
        <f ca="1">SUM(Calculations2!Y831:Y840)*Full!$F$16</f>
        <v>0</v>
      </c>
      <c r="V254" s="298">
        <f ca="1">SUM(Calculations2!Z831:Z840)*Full!$F$16</f>
        <v>0</v>
      </c>
      <c r="W254" s="298">
        <f ca="1">SUM(Calculations2!AA831:AA840)*Full!$F$16</f>
        <v>0</v>
      </c>
      <c r="AA254" s="536"/>
      <c r="AB254" s="537"/>
      <c r="AC254" s="538"/>
      <c r="AD254" s="537"/>
      <c r="AE254" s="538"/>
    </row>
    <row r="255" spans="3:31" hidden="1">
      <c r="C255" s="55" t="str">
        <f>CONCATENATE('IF Factors'!$E$8," ","(",'IF Factors'!$E$22,")"," -BRT")</f>
        <v>Petrol (liter) -BRT</v>
      </c>
      <c r="D255" s="298">
        <f>Calculations2!H841*Full!$F$16</f>
        <v>0</v>
      </c>
      <c r="E255" s="298">
        <f ca="1">Calculations2!I841*Full!$F$16</f>
        <v>0</v>
      </c>
      <c r="F255" s="298">
        <f ca="1">Calculations2!J841*Full!$F$16</f>
        <v>0</v>
      </c>
      <c r="G255" s="298">
        <f ca="1">Calculations2!K841*Full!$F$16</f>
        <v>0</v>
      </c>
      <c r="H255" s="298">
        <f ca="1">Calculations2!L841*Full!$F$16</f>
        <v>0</v>
      </c>
      <c r="I255" s="298">
        <f ca="1">Calculations2!M841*Full!$F$16</f>
        <v>0</v>
      </c>
      <c r="J255" s="298">
        <f ca="1">Calculations2!N841*Full!$F$16</f>
        <v>0</v>
      </c>
      <c r="K255" s="298">
        <f ca="1">Calculations2!O841*Full!$F$16</f>
        <v>0</v>
      </c>
      <c r="L255" s="298">
        <f ca="1">Calculations2!P841*Full!$F$16</f>
        <v>0</v>
      </c>
      <c r="M255" s="298">
        <f ca="1">Calculations2!Q841*Full!$F$16</f>
        <v>0</v>
      </c>
      <c r="N255" s="298">
        <f ca="1">Calculations2!R841*Full!$F$16</f>
        <v>0</v>
      </c>
      <c r="O255" s="298">
        <f ca="1">Calculations2!S841*Full!$F$16</f>
        <v>0</v>
      </c>
      <c r="P255" s="298">
        <f ca="1">Calculations2!T841*Full!$F$16</f>
        <v>0</v>
      </c>
      <c r="Q255" s="298">
        <f ca="1">Calculations2!U841*Full!$F$16</f>
        <v>0</v>
      </c>
      <c r="R255" s="298">
        <f ca="1">Calculations2!V841*Full!$F$16</f>
        <v>0</v>
      </c>
      <c r="S255" s="298">
        <f ca="1">Calculations2!W841*Full!$F$16</f>
        <v>0</v>
      </c>
      <c r="T255" s="298">
        <f ca="1">Calculations2!X841*Full!$F$16</f>
        <v>0</v>
      </c>
      <c r="U255" s="298">
        <f ca="1">Calculations2!Y841*Full!$F$16</f>
        <v>0</v>
      </c>
      <c r="V255" s="298">
        <f ca="1">Calculations2!Z841*Full!$F$16</f>
        <v>0</v>
      </c>
      <c r="W255" s="298">
        <f ca="1">Calculations2!AA841*Full!$F$16</f>
        <v>0</v>
      </c>
      <c r="AA255" s="536"/>
      <c r="AB255" s="537"/>
      <c r="AC255" s="538"/>
      <c r="AD255" s="537"/>
      <c r="AE255" s="538"/>
    </row>
    <row r="256" spans="3:31" hidden="1">
      <c r="C256" s="55" t="str">
        <f>CONCATENATE('IF Factors'!$F$8," ","(",'IF Factors'!$F$22,")"," -no BRT")</f>
        <v>Diesel (liter) -no BRT</v>
      </c>
      <c r="D256" s="298">
        <f>SUM(Calculations2!H846:H855)*Full!$F$16</f>
        <v>0</v>
      </c>
      <c r="E256" s="298">
        <f ca="1">SUM(Calculations2!I846:I855)*Full!$F$16</f>
        <v>0</v>
      </c>
      <c r="F256" s="298">
        <f ca="1">SUM(Calculations2!J846:J855)*Full!$F$16</f>
        <v>0</v>
      </c>
      <c r="G256" s="298">
        <f ca="1">SUM(Calculations2!K846:K855)*Full!$F$16</f>
        <v>0</v>
      </c>
      <c r="H256" s="298">
        <f ca="1">SUM(Calculations2!L846:L855)*Full!$F$16</f>
        <v>0</v>
      </c>
      <c r="I256" s="298">
        <f ca="1">SUM(Calculations2!M846:M855)*Full!$F$16</f>
        <v>0</v>
      </c>
      <c r="J256" s="298">
        <f ca="1">SUM(Calculations2!N846:N855)*Full!$F$16</f>
        <v>0</v>
      </c>
      <c r="K256" s="298">
        <f ca="1">SUM(Calculations2!O846:O855)*Full!$F$16</f>
        <v>0</v>
      </c>
      <c r="L256" s="298">
        <f ca="1">SUM(Calculations2!P846:P855)*Full!$F$16</f>
        <v>0</v>
      </c>
      <c r="M256" s="298">
        <f ca="1">SUM(Calculations2!Q846:Q855)*Full!$F$16</f>
        <v>0</v>
      </c>
      <c r="N256" s="298">
        <f ca="1">SUM(Calculations2!R846:R855)*Full!$F$16</f>
        <v>0</v>
      </c>
      <c r="O256" s="298">
        <f ca="1">SUM(Calculations2!S846:S855)*Full!$F$16</f>
        <v>0</v>
      </c>
      <c r="P256" s="298">
        <f ca="1">SUM(Calculations2!T846:T855)*Full!$F$16</f>
        <v>0</v>
      </c>
      <c r="Q256" s="298">
        <f ca="1">SUM(Calculations2!U846:U855)*Full!$F$16</f>
        <v>0</v>
      </c>
      <c r="R256" s="298">
        <f ca="1">SUM(Calculations2!V846:V855)*Full!$F$16</f>
        <v>0</v>
      </c>
      <c r="S256" s="298">
        <f ca="1">SUM(Calculations2!W846:W855)*Full!$F$16</f>
        <v>0</v>
      </c>
      <c r="T256" s="298">
        <f ca="1">SUM(Calculations2!X846:X855)*Full!$F$16</f>
        <v>0</v>
      </c>
      <c r="U256" s="298">
        <f ca="1">SUM(Calculations2!Y846:Y855)*Full!$F$16</f>
        <v>0</v>
      </c>
      <c r="V256" s="298">
        <f ca="1">SUM(Calculations2!Z846:Z855)*Full!$F$16</f>
        <v>0</v>
      </c>
      <c r="W256" s="298">
        <f ca="1">SUM(Calculations2!AA846:AA855)*Full!$F$16</f>
        <v>0</v>
      </c>
      <c r="AA256" s="536"/>
      <c r="AB256" s="537"/>
      <c r="AC256" s="538"/>
      <c r="AD256" s="537"/>
      <c r="AE256" s="538"/>
    </row>
    <row r="257" spans="3:31" hidden="1">
      <c r="C257" s="55" t="str">
        <f>CONCATENATE('IF Factors'!$F$8," ","(",'IF Factors'!$F$22,")"," -BRT")</f>
        <v>Diesel (liter) -BRT</v>
      </c>
      <c r="D257" s="298">
        <f>Calculations2!H856*Full!$F$16</f>
        <v>0</v>
      </c>
      <c r="E257" s="298">
        <f ca="1">Calculations2!I856*Full!$F$16</f>
        <v>0</v>
      </c>
      <c r="F257" s="298">
        <f ca="1">Calculations2!J856*Full!$F$16</f>
        <v>0</v>
      </c>
      <c r="G257" s="298">
        <f ca="1">Calculations2!K856*Full!$F$16</f>
        <v>0</v>
      </c>
      <c r="H257" s="298">
        <f ca="1">Calculations2!L856*Full!$F$16</f>
        <v>0</v>
      </c>
      <c r="I257" s="298">
        <f ca="1">Calculations2!M856*Full!$F$16</f>
        <v>0</v>
      </c>
      <c r="J257" s="298">
        <f ca="1">Calculations2!N856*Full!$F$16</f>
        <v>0</v>
      </c>
      <c r="K257" s="298">
        <f ca="1">Calculations2!O856*Full!$F$16</f>
        <v>0</v>
      </c>
      <c r="L257" s="298">
        <f ca="1">Calculations2!P856*Full!$F$16</f>
        <v>0</v>
      </c>
      <c r="M257" s="298">
        <f ca="1">Calculations2!Q856*Full!$F$16</f>
        <v>0</v>
      </c>
      <c r="N257" s="298">
        <f ca="1">Calculations2!R856*Full!$F$16</f>
        <v>0</v>
      </c>
      <c r="O257" s="298">
        <f ca="1">Calculations2!S856*Full!$F$16</f>
        <v>0</v>
      </c>
      <c r="P257" s="298">
        <f ca="1">Calculations2!T856*Full!$F$16</f>
        <v>0</v>
      </c>
      <c r="Q257" s="298">
        <f ca="1">Calculations2!U856*Full!$F$16</f>
        <v>0</v>
      </c>
      <c r="R257" s="298">
        <f ca="1">Calculations2!V856*Full!$F$16</f>
        <v>0</v>
      </c>
      <c r="S257" s="298">
        <f ca="1">Calculations2!W856*Full!$F$16</f>
        <v>0</v>
      </c>
      <c r="T257" s="298">
        <f ca="1">Calculations2!X856*Full!$F$16</f>
        <v>0</v>
      </c>
      <c r="U257" s="298">
        <f ca="1">Calculations2!Y856*Full!$F$16</f>
        <v>0</v>
      </c>
      <c r="V257" s="298">
        <f ca="1">Calculations2!Z856*Full!$F$16</f>
        <v>0</v>
      </c>
      <c r="W257" s="298">
        <f ca="1">Calculations2!AA856*Full!$F$16</f>
        <v>0</v>
      </c>
      <c r="AA257" s="536"/>
      <c r="AB257" s="537"/>
      <c r="AC257" s="538"/>
      <c r="AD257" s="537"/>
      <c r="AE257" s="538"/>
    </row>
    <row r="258" spans="3:31" hidden="1">
      <c r="C258" s="55" t="str">
        <f>CONCATENATE('IF Factors'!$G$8," ","(",'IF Factors'!$G$22,")"," -no BRT")</f>
        <v>LPG (liter) -no BRT</v>
      </c>
      <c r="D258" s="298">
        <f>SUM(Calculations2!H861:H870)*Full!$F$16</f>
        <v>0</v>
      </c>
      <c r="E258" s="298">
        <f ca="1">SUM(Calculations2!I861:I870)*Full!$F$16</f>
        <v>0</v>
      </c>
      <c r="F258" s="298">
        <f ca="1">SUM(Calculations2!J861:J870)*Full!$F$16</f>
        <v>0</v>
      </c>
      <c r="G258" s="298">
        <f ca="1">SUM(Calculations2!K861:K870)*Full!$F$16</f>
        <v>0</v>
      </c>
      <c r="H258" s="298">
        <f ca="1">SUM(Calculations2!L861:L870)*Full!$F$16</f>
        <v>0</v>
      </c>
      <c r="I258" s="298">
        <f ca="1">SUM(Calculations2!M861:M870)*Full!$F$16</f>
        <v>0</v>
      </c>
      <c r="J258" s="298">
        <f ca="1">SUM(Calculations2!N861:N870)*Full!$F$16</f>
        <v>0</v>
      </c>
      <c r="K258" s="298">
        <f ca="1">SUM(Calculations2!O861:O870)*Full!$F$16</f>
        <v>0</v>
      </c>
      <c r="L258" s="298">
        <f ca="1">SUM(Calculations2!P861:P870)*Full!$F$16</f>
        <v>0</v>
      </c>
      <c r="M258" s="298">
        <f ca="1">SUM(Calculations2!Q861:Q870)*Full!$F$16</f>
        <v>0</v>
      </c>
      <c r="N258" s="298">
        <f ca="1">SUM(Calculations2!R861:R870)*Full!$F$16</f>
        <v>0</v>
      </c>
      <c r="O258" s="298">
        <f ca="1">SUM(Calculations2!S861:S870)*Full!$F$16</f>
        <v>0</v>
      </c>
      <c r="P258" s="298">
        <f ca="1">SUM(Calculations2!T861:T870)*Full!$F$16</f>
        <v>0</v>
      </c>
      <c r="Q258" s="298">
        <f ca="1">SUM(Calculations2!U861:U870)*Full!$F$16</f>
        <v>0</v>
      </c>
      <c r="R258" s="298">
        <f ca="1">SUM(Calculations2!V861:V870)*Full!$F$16</f>
        <v>0</v>
      </c>
      <c r="S258" s="298">
        <f ca="1">SUM(Calculations2!W861:W870)*Full!$F$16</f>
        <v>0</v>
      </c>
      <c r="T258" s="298">
        <f ca="1">SUM(Calculations2!X861:X870)*Full!$F$16</f>
        <v>0</v>
      </c>
      <c r="U258" s="298">
        <f ca="1">SUM(Calculations2!Y861:Y870)*Full!$F$16</f>
        <v>0</v>
      </c>
      <c r="V258" s="298">
        <f ca="1">SUM(Calculations2!Z861:Z870)*Full!$F$16</f>
        <v>0</v>
      </c>
      <c r="W258" s="298">
        <f ca="1">SUM(Calculations2!AA861:AA870)*Full!$F$16</f>
        <v>0</v>
      </c>
      <c r="AA258" s="536"/>
      <c r="AB258" s="537"/>
      <c r="AC258" s="538"/>
      <c r="AD258" s="537"/>
      <c r="AE258" s="538"/>
    </row>
    <row r="259" spans="3:31" hidden="1">
      <c r="C259" s="55" t="str">
        <f>CONCATENATE('IF Factors'!$G$8," ","(",'IF Factors'!$G$22,")"," -BRT")</f>
        <v>LPG (liter) -BRT</v>
      </c>
      <c r="D259" s="298">
        <f>Calculations2!H871*Full!$F$16</f>
        <v>0</v>
      </c>
      <c r="E259" s="298">
        <f ca="1">Calculations2!I871*Full!$F$16</f>
        <v>0</v>
      </c>
      <c r="F259" s="298">
        <f ca="1">Calculations2!J871*Full!$F$16</f>
        <v>0</v>
      </c>
      <c r="G259" s="298">
        <f ca="1">Calculations2!K871*Full!$F$16</f>
        <v>0</v>
      </c>
      <c r="H259" s="298">
        <f ca="1">Calculations2!L871*Full!$F$16</f>
        <v>0</v>
      </c>
      <c r="I259" s="298">
        <f ca="1">Calculations2!M871*Full!$F$16</f>
        <v>0</v>
      </c>
      <c r="J259" s="298">
        <f ca="1">Calculations2!N871*Full!$F$16</f>
        <v>0</v>
      </c>
      <c r="K259" s="298">
        <f ca="1">Calculations2!O871*Full!$F$16</f>
        <v>0</v>
      </c>
      <c r="L259" s="298">
        <f ca="1">Calculations2!P871*Full!$F$16</f>
        <v>0</v>
      </c>
      <c r="M259" s="298">
        <f ca="1">Calculations2!Q871*Full!$F$16</f>
        <v>0</v>
      </c>
      <c r="N259" s="298">
        <f ca="1">Calculations2!R871*Full!$F$16</f>
        <v>0</v>
      </c>
      <c r="O259" s="298">
        <f ca="1">Calculations2!S871*Full!$F$16</f>
        <v>0</v>
      </c>
      <c r="P259" s="298">
        <f ca="1">Calculations2!T871*Full!$F$16</f>
        <v>0</v>
      </c>
      <c r="Q259" s="298">
        <f ca="1">Calculations2!U871*Full!$F$16</f>
        <v>0</v>
      </c>
      <c r="R259" s="298">
        <f ca="1">Calculations2!V871*Full!$F$16</f>
        <v>0</v>
      </c>
      <c r="S259" s="298">
        <f ca="1">Calculations2!W871*Full!$F$16</f>
        <v>0</v>
      </c>
      <c r="T259" s="298">
        <f ca="1">Calculations2!X871*Full!$F$16</f>
        <v>0</v>
      </c>
      <c r="U259" s="298">
        <f ca="1">Calculations2!Y871*Full!$F$16</f>
        <v>0</v>
      </c>
      <c r="V259" s="298">
        <f ca="1">Calculations2!Z871*Full!$F$16</f>
        <v>0</v>
      </c>
      <c r="W259" s="298">
        <f ca="1">Calculations2!AA871*Full!$F$16</f>
        <v>0</v>
      </c>
      <c r="AA259" s="536"/>
      <c r="AB259" s="537"/>
      <c r="AC259" s="538"/>
      <c r="AD259" s="537"/>
      <c r="AE259" s="538"/>
    </row>
    <row r="260" spans="3:31" hidden="1">
      <c r="C260" s="55" t="str">
        <f>CONCATENATE('IF Factors'!$H$8," ","(",'IF Factors'!$H$22,")"," -no BRT")</f>
        <v>CNG (kg) -no BRT</v>
      </c>
      <c r="D260" s="298">
        <f>SUM(Calculations2!H876:H885)*Full!$F$16</f>
        <v>0</v>
      </c>
      <c r="E260" s="298">
        <f ca="1">SUM(Calculations2!I876:I885)*Full!$F$16</f>
        <v>0</v>
      </c>
      <c r="F260" s="298">
        <f ca="1">SUM(Calculations2!J876:J885)*Full!$F$16</f>
        <v>0</v>
      </c>
      <c r="G260" s="298">
        <f ca="1">SUM(Calculations2!K876:K885)*Full!$F$16</f>
        <v>0</v>
      </c>
      <c r="H260" s="298">
        <f ca="1">SUM(Calculations2!L876:L885)*Full!$F$16</f>
        <v>0</v>
      </c>
      <c r="I260" s="298">
        <f ca="1">SUM(Calculations2!M876:M885)*Full!$F$16</f>
        <v>0</v>
      </c>
      <c r="J260" s="298">
        <f ca="1">SUM(Calculations2!N876:N885)*Full!$F$16</f>
        <v>0</v>
      </c>
      <c r="K260" s="298">
        <f ca="1">SUM(Calculations2!O876:O885)*Full!$F$16</f>
        <v>0</v>
      </c>
      <c r="L260" s="298">
        <f ca="1">SUM(Calculations2!P876:P885)*Full!$F$16</f>
        <v>0</v>
      </c>
      <c r="M260" s="298">
        <f ca="1">SUM(Calculations2!Q876:Q885)*Full!$F$16</f>
        <v>0</v>
      </c>
      <c r="N260" s="298">
        <f ca="1">SUM(Calculations2!R876:R885)*Full!$F$16</f>
        <v>0</v>
      </c>
      <c r="O260" s="298">
        <f ca="1">SUM(Calculations2!S876:S885)*Full!$F$16</f>
        <v>0</v>
      </c>
      <c r="P260" s="298">
        <f ca="1">SUM(Calculations2!T876:T885)*Full!$F$16</f>
        <v>0</v>
      </c>
      <c r="Q260" s="298">
        <f ca="1">SUM(Calculations2!U876:U885)*Full!$F$16</f>
        <v>0</v>
      </c>
      <c r="R260" s="298">
        <f ca="1">SUM(Calculations2!V876:V885)*Full!$F$16</f>
        <v>0</v>
      </c>
      <c r="S260" s="298">
        <f ca="1">SUM(Calculations2!W876:W885)*Full!$F$16</f>
        <v>0</v>
      </c>
      <c r="T260" s="298">
        <f ca="1">SUM(Calculations2!X876:X885)*Full!$F$16</f>
        <v>0</v>
      </c>
      <c r="U260" s="298">
        <f ca="1">SUM(Calculations2!Y876:Y885)*Full!$F$16</f>
        <v>0</v>
      </c>
      <c r="V260" s="298">
        <f ca="1">SUM(Calculations2!Z876:Z885)*Full!$F$16</f>
        <v>0</v>
      </c>
      <c r="W260" s="298">
        <f ca="1">SUM(Calculations2!AA876:AA885)*Full!$F$16</f>
        <v>0</v>
      </c>
      <c r="AA260" s="536"/>
      <c r="AB260" s="537"/>
      <c r="AC260" s="538"/>
      <c r="AD260" s="537"/>
      <c r="AE260" s="538"/>
    </row>
    <row r="261" spans="3:31" hidden="1">
      <c r="C261" s="55" t="str">
        <f>CONCATENATE('IF Factors'!$H$8," ","(",'IF Factors'!$H$22,")"," -BRT")</f>
        <v>CNG (kg) -BRT</v>
      </c>
      <c r="D261" s="298">
        <f>Calculations2!H886*Full!$F$16</f>
        <v>0</v>
      </c>
      <c r="E261" s="298">
        <f ca="1">Calculations2!I886*Full!$F$16</f>
        <v>0</v>
      </c>
      <c r="F261" s="298">
        <f ca="1">Calculations2!J886*Full!$F$16</f>
        <v>0</v>
      </c>
      <c r="G261" s="298">
        <f ca="1">Calculations2!K886*Full!$F$16</f>
        <v>0</v>
      </c>
      <c r="H261" s="298">
        <f ca="1">Calculations2!L886*Full!$F$16</f>
        <v>0</v>
      </c>
      <c r="I261" s="298">
        <f ca="1">Calculations2!M886*Full!$F$16</f>
        <v>0</v>
      </c>
      <c r="J261" s="298">
        <f ca="1">Calculations2!N886*Full!$F$16</f>
        <v>0</v>
      </c>
      <c r="K261" s="298">
        <f ca="1">Calculations2!O886*Full!$F$16</f>
        <v>0</v>
      </c>
      <c r="L261" s="298">
        <f ca="1">Calculations2!P886*Full!$F$16</f>
        <v>0</v>
      </c>
      <c r="M261" s="298">
        <f ca="1">Calculations2!Q886*Full!$F$16</f>
        <v>0</v>
      </c>
      <c r="N261" s="298">
        <f ca="1">Calculations2!R886*Full!$F$16</f>
        <v>0</v>
      </c>
      <c r="O261" s="298">
        <f ca="1">Calculations2!S886*Full!$F$16</f>
        <v>0</v>
      </c>
      <c r="P261" s="298">
        <f ca="1">Calculations2!T886*Full!$F$16</f>
        <v>0</v>
      </c>
      <c r="Q261" s="298">
        <f ca="1">Calculations2!U886*Full!$F$16</f>
        <v>0</v>
      </c>
      <c r="R261" s="298">
        <f ca="1">Calculations2!V886*Full!$F$16</f>
        <v>0</v>
      </c>
      <c r="S261" s="298">
        <f ca="1">Calculations2!W886*Full!$F$16</f>
        <v>0</v>
      </c>
      <c r="T261" s="298">
        <f ca="1">Calculations2!X886*Full!$F$16</f>
        <v>0</v>
      </c>
      <c r="U261" s="298">
        <f ca="1">Calculations2!Y886*Full!$F$16</f>
        <v>0</v>
      </c>
      <c r="V261" s="298">
        <f ca="1">Calculations2!Z886*Full!$F$16</f>
        <v>0</v>
      </c>
      <c r="W261" s="298">
        <f ca="1">Calculations2!AA886*Full!$F$16</f>
        <v>0</v>
      </c>
      <c r="AA261" s="536"/>
      <c r="AB261" s="537"/>
      <c r="AC261" s="538"/>
      <c r="AD261" s="537"/>
      <c r="AE261" s="538"/>
    </row>
    <row r="262" spans="3:31" hidden="1">
      <c r="C262" s="55" t="str">
        <f>CONCATENATE('IF Factors'!$I$8," ","(",'IF Factors'!$I$22,")"," -no BRT")</f>
        <v>Electric (kwh) -no BRT</v>
      </c>
      <c r="D262" s="298">
        <f>SUM(Calculations2!H891:H900)*Full!$F$16</f>
        <v>0</v>
      </c>
      <c r="E262" s="298">
        <f ca="1">SUM(Calculations2!I891:I900)*Full!$F$16</f>
        <v>0</v>
      </c>
      <c r="F262" s="298">
        <f ca="1">SUM(Calculations2!J891:J900)*Full!$F$16</f>
        <v>0</v>
      </c>
      <c r="G262" s="298">
        <f ca="1">SUM(Calculations2!K891:K900)*Full!$F$16</f>
        <v>0</v>
      </c>
      <c r="H262" s="298">
        <f ca="1">SUM(Calculations2!L891:L900)*Full!$F$16</f>
        <v>0</v>
      </c>
      <c r="I262" s="298">
        <f ca="1">SUM(Calculations2!M891:M900)*Full!$F$16</f>
        <v>0</v>
      </c>
      <c r="J262" s="298">
        <f ca="1">SUM(Calculations2!N891:N900)*Full!$F$16</f>
        <v>0</v>
      </c>
      <c r="K262" s="298">
        <f ca="1">SUM(Calculations2!O891:O900)*Full!$F$16</f>
        <v>0</v>
      </c>
      <c r="L262" s="298">
        <f ca="1">SUM(Calculations2!P891:P900)*Full!$F$16</f>
        <v>0</v>
      </c>
      <c r="M262" s="298">
        <f ca="1">SUM(Calculations2!Q891:Q900)*Full!$F$16</f>
        <v>0</v>
      </c>
      <c r="N262" s="298">
        <f ca="1">SUM(Calculations2!R891:R900)*Full!$F$16</f>
        <v>0</v>
      </c>
      <c r="O262" s="298">
        <f ca="1">SUM(Calculations2!S891:S900)*Full!$F$16</f>
        <v>0</v>
      </c>
      <c r="P262" s="298">
        <f ca="1">SUM(Calculations2!T891:T900)*Full!$F$16</f>
        <v>0</v>
      </c>
      <c r="Q262" s="298">
        <f ca="1">SUM(Calculations2!U891:U900)*Full!$F$16</f>
        <v>0</v>
      </c>
      <c r="R262" s="298">
        <f ca="1">SUM(Calculations2!V891:V900)*Full!$F$16</f>
        <v>0</v>
      </c>
      <c r="S262" s="298">
        <f ca="1">SUM(Calculations2!W891:W900)*Full!$F$16</f>
        <v>0</v>
      </c>
      <c r="T262" s="298">
        <f ca="1">SUM(Calculations2!X891:X900)*Full!$F$16</f>
        <v>0</v>
      </c>
      <c r="U262" s="298">
        <f ca="1">SUM(Calculations2!Y891:Y900)*Full!$F$16</f>
        <v>0</v>
      </c>
      <c r="V262" s="298">
        <f ca="1">SUM(Calculations2!Z891:Z900)*Full!$F$16</f>
        <v>0</v>
      </c>
      <c r="W262" s="298">
        <f ca="1">SUM(Calculations2!AA891:AA900)*Full!$F$16</f>
        <v>0</v>
      </c>
      <c r="AA262" s="536"/>
      <c r="AB262" s="537"/>
      <c r="AC262" s="538"/>
      <c r="AD262" s="537"/>
      <c r="AE262" s="538"/>
    </row>
    <row r="263" spans="3:31" hidden="1">
      <c r="C263" s="55" t="str">
        <f>CONCATENATE('IF Factors'!$I$8," ","(",'IF Factors'!$I$22,")"," -BRT")</f>
        <v>Electric (kwh) -BRT</v>
      </c>
      <c r="D263" s="298">
        <f>Calculations2!H901*Full!$F$16</f>
        <v>0</v>
      </c>
      <c r="E263" s="298">
        <f ca="1">Calculations2!I901*Full!$F$16</f>
        <v>0</v>
      </c>
      <c r="F263" s="298">
        <f ca="1">Calculations2!J901*Full!$F$16</f>
        <v>0</v>
      </c>
      <c r="G263" s="298">
        <f ca="1">Calculations2!K901*Full!$F$16</f>
        <v>0</v>
      </c>
      <c r="H263" s="298">
        <f ca="1">Calculations2!L901*Full!$F$16</f>
        <v>0</v>
      </c>
      <c r="I263" s="298">
        <f ca="1">Calculations2!M901*Full!$F$16</f>
        <v>0</v>
      </c>
      <c r="J263" s="298">
        <f ca="1">Calculations2!N901*Full!$F$16</f>
        <v>0</v>
      </c>
      <c r="K263" s="298">
        <f ca="1">Calculations2!O901*Full!$F$16</f>
        <v>0</v>
      </c>
      <c r="L263" s="298">
        <f ca="1">Calculations2!P901*Full!$F$16</f>
        <v>0</v>
      </c>
      <c r="M263" s="298">
        <f ca="1">Calculations2!Q901*Full!$F$16</f>
        <v>0</v>
      </c>
      <c r="N263" s="298">
        <f ca="1">Calculations2!R901*Full!$F$16</f>
        <v>0</v>
      </c>
      <c r="O263" s="298">
        <f ca="1">Calculations2!S901*Full!$F$16</f>
        <v>0</v>
      </c>
      <c r="P263" s="298">
        <f ca="1">Calculations2!T901*Full!$F$16</f>
        <v>0</v>
      </c>
      <c r="Q263" s="298">
        <f ca="1">Calculations2!U901*Full!$F$16</f>
        <v>0</v>
      </c>
      <c r="R263" s="298">
        <f ca="1">Calculations2!V901*Full!$F$16</f>
        <v>0</v>
      </c>
      <c r="S263" s="298">
        <f ca="1">Calculations2!W901*Full!$F$16</f>
        <v>0</v>
      </c>
      <c r="T263" s="298">
        <f ca="1">Calculations2!X901*Full!$F$16</f>
        <v>0</v>
      </c>
      <c r="U263" s="298">
        <f ca="1">Calculations2!Y901*Full!$F$16</f>
        <v>0</v>
      </c>
      <c r="V263" s="298">
        <f ca="1">Calculations2!Z901*Full!$F$16</f>
        <v>0</v>
      </c>
      <c r="W263" s="298">
        <f ca="1">Calculations2!AA901*Full!$F$16</f>
        <v>0</v>
      </c>
      <c r="AA263" s="536"/>
      <c r="AB263" s="537"/>
      <c r="AC263" s="538"/>
      <c r="AD263" s="537"/>
      <c r="AE263" s="538"/>
    </row>
    <row r="264" spans="3:31" hidden="1">
      <c r="C264" s="55" t="str">
        <f>IF('IF Factors'!J8="","",CONCATENATE('IF Factors'!$J$8," ","(",'IF Factors'!$J$22,")"," -no BRT"))</f>
        <v>Ethanol (liter) -no BRT</v>
      </c>
      <c r="D264" s="298">
        <f>SUM(Calculations2!H906:H915)*Full!$F$16</f>
        <v>0</v>
      </c>
      <c r="E264" s="298">
        <f ca="1">SUM(Calculations2!I906:I915)*Full!$F$16</f>
        <v>0</v>
      </c>
      <c r="F264" s="298">
        <f ca="1">SUM(Calculations2!J906:J915)*Full!$F$16</f>
        <v>0</v>
      </c>
      <c r="G264" s="298">
        <f ca="1">SUM(Calculations2!K906:K915)*Full!$F$16</f>
        <v>0</v>
      </c>
      <c r="H264" s="298">
        <f ca="1">SUM(Calculations2!L906:L915)*Full!$F$16</f>
        <v>0</v>
      </c>
      <c r="I264" s="298">
        <f ca="1">SUM(Calculations2!M906:M915)*Full!$F$16</f>
        <v>0</v>
      </c>
      <c r="J264" s="298">
        <f ca="1">SUM(Calculations2!N906:N915)*Full!$F$16</f>
        <v>0</v>
      </c>
      <c r="K264" s="298">
        <f ca="1">SUM(Calculations2!O906:O915)*Full!$F$16</f>
        <v>0</v>
      </c>
      <c r="L264" s="298">
        <f ca="1">SUM(Calculations2!P906:P915)*Full!$F$16</f>
        <v>0</v>
      </c>
      <c r="M264" s="298">
        <f ca="1">SUM(Calculations2!Q906:Q915)*Full!$F$16</f>
        <v>0</v>
      </c>
      <c r="N264" s="298">
        <f ca="1">SUM(Calculations2!R906:R915)*Full!$F$16</f>
        <v>0</v>
      </c>
      <c r="O264" s="298">
        <f ca="1">SUM(Calculations2!S906:S915)*Full!$F$16</f>
        <v>0</v>
      </c>
      <c r="P264" s="298">
        <f ca="1">SUM(Calculations2!T906:T915)*Full!$F$16</f>
        <v>0</v>
      </c>
      <c r="Q264" s="298">
        <f ca="1">SUM(Calculations2!U906:U915)*Full!$F$16</f>
        <v>0</v>
      </c>
      <c r="R264" s="298">
        <f ca="1">SUM(Calculations2!V906:V915)*Full!$F$16</f>
        <v>0</v>
      </c>
      <c r="S264" s="298">
        <f ca="1">SUM(Calculations2!W906:W915)*Full!$F$16</f>
        <v>0</v>
      </c>
      <c r="T264" s="298">
        <f ca="1">SUM(Calculations2!X906:X915)*Full!$F$16</f>
        <v>0</v>
      </c>
      <c r="U264" s="298">
        <f ca="1">SUM(Calculations2!Y906:Y915)*Full!$F$16</f>
        <v>0</v>
      </c>
      <c r="V264" s="298">
        <f ca="1">SUM(Calculations2!Z906:Z915)*Full!$F$16</f>
        <v>0</v>
      </c>
      <c r="W264" s="298">
        <f ca="1">SUM(Calculations2!AA906:AA915)*Full!$F$16</f>
        <v>0</v>
      </c>
      <c r="AA264" s="536"/>
      <c r="AB264" s="537"/>
      <c r="AC264" s="538"/>
      <c r="AD264" s="537"/>
      <c r="AE264" s="538"/>
    </row>
    <row r="265" spans="3:31" hidden="1">
      <c r="C265" s="55" t="str">
        <f>IF('IF Factors'!J9="","",CONCATENATE('IF Factors'!$J$8," ","(",'IF Factors'!$J$22,")"," -BRT"))</f>
        <v/>
      </c>
      <c r="D265" s="298">
        <f>Calculations2!H916*Full!$F$16</f>
        <v>0</v>
      </c>
      <c r="E265" s="298">
        <f ca="1">Calculations2!I916*Full!$F$16</f>
        <v>0</v>
      </c>
      <c r="F265" s="298">
        <f ca="1">Calculations2!J916*Full!$F$16</f>
        <v>0</v>
      </c>
      <c r="G265" s="298">
        <f ca="1">Calculations2!K916*Full!$F$16</f>
        <v>0</v>
      </c>
      <c r="H265" s="298">
        <f ca="1">Calculations2!L916*Full!$F$16</f>
        <v>0</v>
      </c>
      <c r="I265" s="298">
        <f ca="1">Calculations2!M916*Full!$F$16</f>
        <v>0</v>
      </c>
      <c r="J265" s="298">
        <f ca="1">Calculations2!N916*Full!$F$16</f>
        <v>0</v>
      </c>
      <c r="K265" s="298">
        <f ca="1">Calculations2!O916*Full!$F$16</f>
        <v>0</v>
      </c>
      <c r="L265" s="298">
        <f ca="1">Calculations2!P916*Full!$F$16</f>
        <v>0</v>
      </c>
      <c r="M265" s="298">
        <f ca="1">Calculations2!Q916*Full!$F$16</f>
        <v>0</v>
      </c>
      <c r="N265" s="298">
        <f ca="1">Calculations2!R916*Full!$F$16</f>
        <v>0</v>
      </c>
      <c r="O265" s="298">
        <f ca="1">Calculations2!S916*Full!$F$16</f>
        <v>0</v>
      </c>
      <c r="P265" s="298">
        <f ca="1">Calculations2!T916*Full!$F$16</f>
        <v>0</v>
      </c>
      <c r="Q265" s="298">
        <f ca="1">Calculations2!U916*Full!$F$16</f>
        <v>0</v>
      </c>
      <c r="R265" s="298">
        <f ca="1">Calculations2!V916*Full!$F$16</f>
        <v>0</v>
      </c>
      <c r="S265" s="298">
        <f ca="1">Calculations2!W916*Full!$F$16</f>
        <v>0</v>
      </c>
      <c r="T265" s="298">
        <f ca="1">Calculations2!X916*Full!$F$16</f>
        <v>0</v>
      </c>
      <c r="U265" s="298">
        <f ca="1">Calculations2!Y916*Full!$F$16</f>
        <v>0</v>
      </c>
      <c r="V265" s="298">
        <f ca="1">Calculations2!Z916*Full!$F$16</f>
        <v>0</v>
      </c>
      <c r="W265" s="298">
        <f ca="1">Calculations2!AA916*Full!$F$16</f>
        <v>0</v>
      </c>
      <c r="AA265" s="536"/>
      <c r="AB265" s="537"/>
      <c r="AC265" s="538"/>
      <c r="AD265" s="537"/>
      <c r="AE265" s="538"/>
    </row>
    <row r="266" spans="3:31" hidden="1">
      <c r="AA266" s="536"/>
      <c r="AB266" s="537"/>
      <c r="AC266" s="538"/>
      <c r="AD266" s="537"/>
      <c r="AE266" s="538"/>
    </row>
    <row r="267" spans="3:31">
      <c r="C267" s="55" t="s">
        <v>459</v>
      </c>
      <c r="D267" s="298"/>
      <c r="E267" s="298"/>
      <c r="F267" s="298"/>
      <c r="G267" s="298"/>
      <c r="H267" s="298"/>
      <c r="I267" s="298"/>
      <c r="J267" s="298"/>
      <c r="K267" s="298"/>
      <c r="L267" s="298"/>
      <c r="M267" s="298"/>
      <c r="N267" s="298"/>
      <c r="O267" s="298"/>
      <c r="AA267" s="536"/>
      <c r="AB267" s="537"/>
      <c r="AC267" s="538"/>
      <c r="AD267" s="537"/>
      <c r="AE267" s="538"/>
    </row>
    <row r="268" spans="3:31">
      <c r="C268" s="353" t="str">
        <f>CONCATENATE('IF Factors'!E8," - ",'IF Factors'!E22)</f>
        <v>Petrol - liter</v>
      </c>
      <c r="D268" s="354">
        <f>D254-D255</f>
        <v>0</v>
      </c>
      <c r="E268" s="354">
        <f t="shared" ref="E268:W268" ca="1" si="8">E254-E255</f>
        <v>0</v>
      </c>
      <c r="F268" s="354">
        <f t="shared" ca="1" si="8"/>
        <v>0</v>
      </c>
      <c r="G268" s="354">
        <f t="shared" ca="1" si="8"/>
        <v>0</v>
      </c>
      <c r="H268" s="354">
        <f t="shared" ca="1" si="8"/>
        <v>0</v>
      </c>
      <c r="I268" s="354">
        <f t="shared" ca="1" si="8"/>
        <v>0</v>
      </c>
      <c r="J268" s="354">
        <f t="shared" ca="1" si="8"/>
        <v>0</v>
      </c>
      <c r="K268" s="354">
        <f t="shared" ca="1" si="8"/>
        <v>0</v>
      </c>
      <c r="L268" s="354">
        <f t="shared" ca="1" si="8"/>
        <v>0</v>
      </c>
      <c r="M268" s="354">
        <f t="shared" ca="1" si="8"/>
        <v>0</v>
      </c>
      <c r="N268" s="354">
        <f t="shared" ca="1" si="8"/>
        <v>0</v>
      </c>
      <c r="O268" s="354">
        <f t="shared" ca="1" si="8"/>
        <v>0</v>
      </c>
      <c r="P268" s="354">
        <f t="shared" ca="1" si="8"/>
        <v>0</v>
      </c>
      <c r="Q268" s="354">
        <f t="shared" ca="1" si="8"/>
        <v>0</v>
      </c>
      <c r="R268" s="354">
        <f t="shared" ca="1" si="8"/>
        <v>0</v>
      </c>
      <c r="S268" s="354">
        <f t="shared" ca="1" si="8"/>
        <v>0</v>
      </c>
      <c r="T268" s="354">
        <f t="shared" ca="1" si="8"/>
        <v>0</v>
      </c>
      <c r="U268" s="354">
        <f t="shared" ca="1" si="8"/>
        <v>0</v>
      </c>
      <c r="V268" s="354">
        <f t="shared" ca="1" si="8"/>
        <v>0</v>
      </c>
      <c r="W268" s="354">
        <f t="shared" ca="1" si="8"/>
        <v>0</v>
      </c>
      <c r="X268" s="355">
        <f t="shared" ref="X268:X273" ca="1" si="9">SUM(D268:W268)</f>
        <v>0</v>
      </c>
      <c r="Z268" s="534">
        <f ca="1">X268/20</f>
        <v>0</v>
      </c>
      <c r="AA268" s="536"/>
      <c r="AB268" s="537"/>
      <c r="AC268" s="538"/>
      <c r="AD268" s="537"/>
      <c r="AE268" s="538"/>
    </row>
    <row r="269" spans="3:31" ht="13.5" thickBot="1">
      <c r="C269" s="353" t="str">
        <f>CONCATENATE('IF Factors'!F8," - ",'IF Factors'!F22)</f>
        <v>Diesel - liter</v>
      </c>
      <c r="D269" s="354">
        <f>D256-D257</f>
        <v>0</v>
      </c>
      <c r="E269" s="354">
        <f t="shared" ref="E269:W269" ca="1" si="10">E256-E257</f>
        <v>0</v>
      </c>
      <c r="F269" s="354">
        <f t="shared" ca="1" si="10"/>
        <v>0</v>
      </c>
      <c r="G269" s="354">
        <f t="shared" ca="1" si="10"/>
        <v>0</v>
      </c>
      <c r="H269" s="354">
        <f t="shared" ca="1" si="10"/>
        <v>0</v>
      </c>
      <c r="I269" s="354">
        <f t="shared" ca="1" si="10"/>
        <v>0</v>
      </c>
      <c r="J269" s="354">
        <f t="shared" ca="1" si="10"/>
        <v>0</v>
      </c>
      <c r="K269" s="354">
        <f t="shared" ca="1" si="10"/>
        <v>0</v>
      </c>
      <c r="L269" s="354">
        <f t="shared" ca="1" si="10"/>
        <v>0</v>
      </c>
      <c r="M269" s="354">
        <f t="shared" ca="1" si="10"/>
        <v>0</v>
      </c>
      <c r="N269" s="354">
        <f t="shared" ca="1" si="10"/>
        <v>0</v>
      </c>
      <c r="O269" s="354">
        <f t="shared" ca="1" si="10"/>
        <v>0</v>
      </c>
      <c r="P269" s="354">
        <f t="shared" ca="1" si="10"/>
        <v>0</v>
      </c>
      <c r="Q269" s="354">
        <f t="shared" ca="1" si="10"/>
        <v>0</v>
      </c>
      <c r="R269" s="354">
        <f t="shared" ca="1" si="10"/>
        <v>0</v>
      </c>
      <c r="S269" s="354">
        <f t="shared" ca="1" si="10"/>
        <v>0</v>
      </c>
      <c r="T269" s="354">
        <f t="shared" ca="1" si="10"/>
        <v>0</v>
      </c>
      <c r="U269" s="354">
        <f t="shared" ca="1" si="10"/>
        <v>0</v>
      </c>
      <c r="V269" s="354">
        <f t="shared" ca="1" si="10"/>
        <v>0</v>
      </c>
      <c r="W269" s="354">
        <f t="shared" ca="1" si="10"/>
        <v>0</v>
      </c>
      <c r="X269" s="355">
        <f t="shared" ca="1" si="9"/>
        <v>0</v>
      </c>
      <c r="Z269" s="534">
        <f ca="1">X269/20</f>
        <v>0</v>
      </c>
      <c r="AA269" s="536"/>
      <c r="AB269" s="539"/>
      <c r="AC269" s="540"/>
      <c r="AD269" s="539"/>
      <c r="AE269" s="540"/>
    </row>
    <row r="270" spans="3:31">
      <c r="C270" s="353" t="str">
        <f>CONCATENATE('IF Factors'!G8," - ",'IF Factors'!G22)</f>
        <v>LPG - liter</v>
      </c>
      <c r="D270" s="354">
        <f>D258-D259</f>
        <v>0</v>
      </c>
      <c r="E270" s="354">
        <f t="shared" ref="E270:W270" ca="1" si="11">E258-E259</f>
        <v>0</v>
      </c>
      <c r="F270" s="354">
        <f t="shared" ca="1" si="11"/>
        <v>0</v>
      </c>
      <c r="G270" s="354">
        <f t="shared" ca="1" si="11"/>
        <v>0</v>
      </c>
      <c r="H270" s="354">
        <f t="shared" ca="1" si="11"/>
        <v>0</v>
      </c>
      <c r="I270" s="354">
        <f t="shared" ca="1" si="11"/>
        <v>0</v>
      </c>
      <c r="J270" s="354">
        <f t="shared" ca="1" si="11"/>
        <v>0</v>
      </c>
      <c r="K270" s="354">
        <f t="shared" ca="1" si="11"/>
        <v>0</v>
      </c>
      <c r="L270" s="354">
        <f t="shared" ca="1" si="11"/>
        <v>0</v>
      </c>
      <c r="M270" s="354">
        <f t="shared" ca="1" si="11"/>
        <v>0</v>
      </c>
      <c r="N270" s="354">
        <f t="shared" ca="1" si="11"/>
        <v>0</v>
      </c>
      <c r="O270" s="354">
        <f t="shared" ca="1" si="11"/>
        <v>0</v>
      </c>
      <c r="P270" s="354">
        <f t="shared" ca="1" si="11"/>
        <v>0</v>
      </c>
      <c r="Q270" s="354">
        <f t="shared" ca="1" si="11"/>
        <v>0</v>
      </c>
      <c r="R270" s="354">
        <f t="shared" ca="1" si="11"/>
        <v>0</v>
      </c>
      <c r="S270" s="354">
        <f t="shared" ca="1" si="11"/>
        <v>0</v>
      </c>
      <c r="T270" s="354">
        <f t="shared" ca="1" si="11"/>
        <v>0</v>
      </c>
      <c r="U270" s="354">
        <f t="shared" ca="1" si="11"/>
        <v>0</v>
      </c>
      <c r="V270" s="354">
        <f t="shared" ca="1" si="11"/>
        <v>0</v>
      </c>
      <c r="W270" s="354">
        <f t="shared" ca="1" si="11"/>
        <v>0</v>
      </c>
      <c r="X270" s="355">
        <f t="shared" ca="1" si="9"/>
        <v>0</v>
      </c>
    </row>
    <row r="271" spans="3:31">
      <c r="C271" s="353" t="str">
        <f>CONCATENATE('IF Factors'!H8," - ",'IF Factors'!H22)</f>
        <v>CNG - kg</v>
      </c>
      <c r="D271" s="354">
        <f>D260-D261</f>
        <v>0</v>
      </c>
      <c r="E271" s="354">
        <f t="shared" ref="E271:W271" ca="1" si="12">E260-E261</f>
        <v>0</v>
      </c>
      <c r="F271" s="354">
        <f t="shared" ca="1" si="12"/>
        <v>0</v>
      </c>
      <c r="G271" s="354">
        <f t="shared" ca="1" si="12"/>
        <v>0</v>
      </c>
      <c r="H271" s="354">
        <f t="shared" ca="1" si="12"/>
        <v>0</v>
      </c>
      <c r="I271" s="354">
        <f t="shared" ca="1" si="12"/>
        <v>0</v>
      </c>
      <c r="J271" s="354">
        <f t="shared" ca="1" si="12"/>
        <v>0</v>
      </c>
      <c r="K271" s="354">
        <f t="shared" ca="1" si="12"/>
        <v>0</v>
      </c>
      <c r="L271" s="354">
        <f t="shared" ca="1" si="12"/>
        <v>0</v>
      </c>
      <c r="M271" s="354">
        <f t="shared" ca="1" si="12"/>
        <v>0</v>
      </c>
      <c r="N271" s="354">
        <f t="shared" ca="1" si="12"/>
        <v>0</v>
      </c>
      <c r="O271" s="354">
        <f t="shared" ca="1" si="12"/>
        <v>0</v>
      </c>
      <c r="P271" s="354">
        <f t="shared" ca="1" si="12"/>
        <v>0</v>
      </c>
      <c r="Q271" s="354">
        <f t="shared" ca="1" si="12"/>
        <v>0</v>
      </c>
      <c r="R271" s="354">
        <f t="shared" ca="1" si="12"/>
        <v>0</v>
      </c>
      <c r="S271" s="354">
        <f t="shared" ca="1" si="12"/>
        <v>0</v>
      </c>
      <c r="T271" s="354">
        <f t="shared" ca="1" si="12"/>
        <v>0</v>
      </c>
      <c r="U271" s="354">
        <f t="shared" ca="1" si="12"/>
        <v>0</v>
      </c>
      <c r="V271" s="354">
        <f t="shared" ca="1" si="12"/>
        <v>0</v>
      </c>
      <c r="W271" s="354">
        <f t="shared" ca="1" si="12"/>
        <v>0</v>
      </c>
      <c r="X271" s="355">
        <f t="shared" ca="1" si="9"/>
        <v>0</v>
      </c>
    </row>
    <row r="272" spans="3:31">
      <c r="C272" s="353" t="str">
        <f>CONCATENATE('IF Factors'!I8," - ",'IF Factors'!I22)</f>
        <v>Electric - kwh</v>
      </c>
      <c r="D272" s="354">
        <f>D262-D263</f>
        <v>0</v>
      </c>
      <c r="E272" s="354">
        <f t="shared" ref="E272:W272" ca="1" si="13">E262-E263</f>
        <v>0</v>
      </c>
      <c r="F272" s="354">
        <f t="shared" ca="1" si="13"/>
        <v>0</v>
      </c>
      <c r="G272" s="354">
        <f t="shared" ca="1" si="13"/>
        <v>0</v>
      </c>
      <c r="H272" s="354">
        <f t="shared" ca="1" si="13"/>
        <v>0</v>
      </c>
      <c r="I272" s="354">
        <f t="shared" ca="1" si="13"/>
        <v>0</v>
      </c>
      <c r="J272" s="354">
        <f t="shared" ca="1" si="13"/>
        <v>0</v>
      </c>
      <c r="K272" s="354">
        <f t="shared" ca="1" si="13"/>
        <v>0</v>
      </c>
      <c r="L272" s="354">
        <f t="shared" ca="1" si="13"/>
        <v>0</v>
      </c>
      <c r="M272" s="354">
        <f t="shared" ca="1" si="13"/>
        <v>0</v>
      </c>
      <c r="N272" s="354">
        <f t="shared" ca="1" si="13"/>
        <v>0</v>
      </c>
      <c r="O272" s="354">
        <f t="shared" ca="1" si="13"/>
        <v>0</v>
      </c>
      <c r="P272" s="354">
        <f t="shared" ca="1" si="13"/>
        <v>0</v>
      </c>
      <c r="Q272" s="354">
        <f t="shared" ca="1" si="13"/>
        <v>0</v>
      </c>
      <c r="R272" s="354">
        <f t="shared" ca="1" si="13"/>
        <v>0</v>
      </c>
      <c r="S272" s="354">
        <f t="shared" ca="1" si="13"/>
        <v>0</v>
      </c>
      <c r="T272" s="354">
        <f t="shared" ca="1" si="13"/>
        <v>0</v>
      </c>
      <c r="U272" s="354">
        <f t="shared" ca="1" si="13"/>
        <v>0</v>
      </c>
      <c r="V272" s="354">
        <f t="shared" ca="1" si="13"/>
        <v>0</v>
      </c>
      <c r="W272" s="354">
        <f t="shared" ca="1" si="13"/>
        <v>0</v>
      </c>
      <c r="X272" s="355">
        <f t="shared" ca="1" si="9"/>
        <v>0</v>
      </c>
    </row>
    <row r="273" spans="2:26">
      <c r="C273" s="353" t="str">
        <f>CONCATENATE('IF Factors'!J8," - ",'IF Factors'!J22)</f>
        <v>Ethanol - liter</v>
      </c>
      <c r="D273" s="354">
        <f>D264-D265</f>
        <v>0</v>
      </c>
      <c r="E273" s="354">
        <f t="shared" ref="E273:W273" ca="1" si="14">E264-E265</f>
        <v>0</v>
      </c>
      <c r="F273" s="354">
        <f t="shared" ca="1" si="14"/>
        <v>0</v>
      </c>
      <c r="G273" s="354">
        <f t="shared" ca="1" si="14"/>
        <v>0</v>
      </c>
      <c r="H273" s="354">
        <f t="shared" ca="1" si="14"/>
        <v>0</v>
      </c>
      <c r="I273" s="354">
        <f t="shared" ca="1" si="14"/>
        <v>0</v>
      </c>
      <c r="J273" s="354">
        <f t="shared" ca="1" si="14"/>
        <v>0</v>
      </c>
      <c r="K273" s="354">
        <f t="shared" ca="1" si="14"/>
        <v>0</v>
      </c>
      <c r="L273" s="354">
        <f t="shared" ca="1" si="14"/>
        <v>0</v>
      </c>
      <c r="M273" s="354">
        <f t="shared" ca="1" si="14"/>
        <v>0</v>
      </c>
      <c r="N273" s="354">
        <f t="shared" ca="1" si="14"/>
        <v>0</v>
      </c>
      <c r="O273" s="354">
        <f t="shared" ca="1" si="14"/>
        <v>0</v>
      </c>
      <c r="P273" s="354">
        <f t="shared" ca="1" si="14"/>
        <v>0</v>
      </c>
      <c r="Q273" s="354">
        <f t="shared" ca="1" si="14"/>
        <v>0</v>
      </c>
      <c r="R273" s="354">
        <f t="shared" ca="1" si="14"/>
        <v>0</v>
      </c>
      <c r="S273" s="354">
        <f t="shared" ca="1" si="14"/>
        <v>0</v>
      </c>
      <c r="T273" s="354">
        <f t="shared" ca="1" si="14"/>
        <v>0</v>
      </c>
      <c r="U273" s="354">
        <f t="shared" ca="1" si="14"/>
        <v>0</v>
      </c>
      <c r="V273" s="354">
        <f t="shared" ca="1" si="14"/>
        <v>0</v>
      </c>
      <c r="W273" s="354">
        <f t="shared" ca="1" si="14"/>
        <v>0</v>
      </c>
      <c r="X273" s="355">
        <f t="shared" ca="1" si="9"/>
        <v>0</v>
      </c>
    </row>
    <row r="274" spans="2:26" ht="3" customHeight="1">
      <c r="C274" s="364"/>
      <c r="D274" s="365"/>
      <c r="E274" s="365"/>
      <c r="F274" s="365"/>
      <c r="G274" s="365"/>
      <c r="H274" s="365"/>
      <c r="I274" s="365"/>
      <c r="J274" s="365"/>
      <c r="K274" s="365"/>
      <c r="L274" s="365"/>
      <c r="M274" s="365"/>
      <c r="N274" s="365"/>
      <c r="O274" s="365"/>
      <c r="P274" s="365"/>
      <c r="Q274" s="365"/>
      <c r="R274" s="365"/>
      <c r="S274" s="365"/>
      <c r="T274" s="365"/>
      <c r="U274" s="365"/>
      <c r="V274" s="365"/>
      <c r="W274" s="365"/>
      <c r="X274" s="361"/>
    </row>
    <row r="275" spans="2:26">
      <c r="C275" s="206" t="s">
        <v>477</v>
      </c>
      <c r="D275" s="206"/>
      <c r="E275" s="206"/>
      <c r="F275" s="206"/>
      <c r="G275" s="206"/>
      <c r="H275" s="206"/>
      <c r="I275" s="206"/>
      <c r="J275" s="206"/>
      <c r="K275" s="206"/>
      <c r="L275" s="206"/>
      <c r="M275" s="206"/>
      <c r="N275" s="206"/>
      <c r="O275" s="206"/>
      <c r="P275" s="206"/>
      <c r="Q275" s="206"/>
      <c r="R275" s="206"/>
      <c r="S275" s="206"/>
      <c r="T275" s="206"/>
      <c r="U275" s="206"/>
      <c r="V275" s="206"/>
      <c r="W275" s="206"/>
      <c r="X275" s="206"/>
    </row>
    <row r="276" spans="2:26">
      <c r="C276" s="353" t="str">
        <f>'IF Factors'!$E$8</f>
        <v>Petrol</v>
      </c>
      <c r="D276" s="356">
        <f>D268*Full!$G$281*D$284</f>
        <v>0</v>
      </c>
      <c r="E276" s="356">
        <f ca="1">E268*Full!$G$281*E$284</f>
        <v>0</v>
      </c>
      <c r="F276" s="356">
        <f ca="1">F268*Full!$G$281*F$284</f>
        <v>0</v>
      </c>
      <c r="G276" s="356">
        <f ca="1">G268*Full!$G$281*G$284</f>
        <v>0</v>
      </c>
      <c r="H276" s="356">
        <f ca="1">H268*Full!$G$281*H$284</f>
        <v>0</v>
      </c>
      <c r="I276" s="356">
        <f ca="1">I268*Full!$G$281*I$284</f>
        <v>0</v>
      </c>
      <c r="J276" s="356">
        <f ca="1">J268*Full!$G$281*J$284</f>
        <v>0</v>
      </c>
      <c r="K276" s="356">
        <f ca="1">K268*Full!$G$281*K$284</f>
        <v>0</v>
      </c>
      <c r="L276" s="356">
        <f ca="1">L268*Full!$G$281*L$284</f>
        <v>0</v>
      </c>
      <c r="M276" s="356">
        <f ca="1">M268*Full!$G$281*M$284</f>
        <v>0</v>
      </c>
      <c r="N276" s="356">
        <f ca="1">N268*Full!$G$281*N$284</f>
        <v>0</v>
      </c>
      <c r="O276" s="356">
        <f ca="1">O268*Full!$G$281*O$284</f>
        <v>0</v>
      </c>
      <c r="P276" s="356">
        <f ca="1">P268*Full!$G$281*P$284</f>
        <v>0</v>
      </c>
      <c r="Q276" s="356">
        <f ca="1">Q268*Full!$G$281*Q$284</f>
        <v>0</v>
      </c>
      <c r="R276" s="356">
        <f ca="1">R268*Full!$G$281*R$284</f>
        <v>0</v>
      </c>
      <c r="S276" s="356">
        <f ca="1">S268*Full!$G$281*S$284</f>
        <v>0</v>
      </c>
      <c r="T276" s="356">
        <f ca="1">T268*Full!$G$281*T$284</f>
        <v>0</v>
      </c>
      <c r="U276" s="356">
        <f ca="1">U268*Full!$G$281*U$284</f>
        <v>0</v>
      </c>
      <c r="V276" s="356">
        <f ca="1">V268*Full!$G$281*V$284</f>
        <v>0</v>
      </c>
      <c r="W276" s="356">
        <f ca="1">W268*Full!$G$281*W$284</f>
        <v>0</v>
      </c>
      <c r="X276" s="357">
        <f t="shared" ref="X276:X282" ca="1" si="15">SUM(D276:W276)</f>
        <v>0</v>
      </c>
    </row>
    <row r="277" spans="2:26">
      <c r="C277" s="353" t="str">
        <f>'IF Factors'!$F$8</f>
        <v>Diesel</v>
      </c>
      <c r="D277" s="356">
        <f>D269*Full!$H$281*D$284</f>
        <v>0</v>
      </c>
      <c r="E277" s="356">
        <f ca="1">E269*Full!$H$281*E$284</f>
        <v>0</v>
      </c>
      <c r="F277" s="356">
        <f ca="1">F269*Full!$H$281*F$284</f>
        <v>0</v>
      </c>
      <c r="G277" s="356">
        <f ca="1">G269*Full!$H$281*G$284</f>
        <v>0</v>
      </c>
      <c r="H277" s="356">
        <f ca="1">H269*Full!$H$281*H$284</f>
        <v>0</v>
      </c>
      <c r="I277" s="356">
        <f ca="1">I269*Full!$H$281*I$284</f>
        <v>0</v>
      </c>
      <c r="J277" s="356">
        <f ca="1">J269*Full!$H$281*J$284</f>
        <v>0</v>
      </c>
      <c r="K277" s="356">
        <f ca="1">K269*Full!$H$281*K$284</f>
        <v>0</v>
      </c>
      <c r="L277" s="356">
        <f ca="1">L269*Full!$H$281*L$284</f>
        <v>0</v>
      </c>
      <c r="M277" s="356">
        <f ca="1">M269*Full!$H$281*M$284</f>
        <v>0</v>
      </c>
      <c r="N277" s="356">
        <f ca="1">N269*Full!$H$281*N$284</f>
        <v>0</v>
      </c>
      <c r="O277" s="356">
        <f ca="1">O269*Full!$H$281*O$284</f>
        <v>0</v>
      </c>
      <c r="P277" s="356">
        <f ca="1">P269*Full!$H$281*P$284</f>
        <v>0</v>
      </c>
      <c r="Q277" s="356">
        <f ca="1">Q269*Full!$H$281*Q$284</f>
        <v>0</v>
      </c>
      <c r="R277" s="356">
        <f ca="1">R269*Full!$H$281*R$284</f>
        <v>0</v>
      </c>
      <c r="S277" s="356">
        <f ca="1">S269*Full!$H$281*S$284</f>
        <v>0</v>
      </c>
      <c r="T277" s="356">
        <f ca="1">T269*Full!$H$281*T$284</f>
        <v>0</v>
      </c>
      <c r="U277" s="356">
        <f ca="1">U269*Full!$H$281*U$284</f>
        <v>0</v>
      </c>
      <c r="V277" s="356">
        <f ca="1">V269*Full!$H$281*V$284</f>
        <v>0</v>
      </c>
      <c r="W277" s="356">
        <f ca="1">W269*Full!$H$281*W$284</f>
        <v>0</v>
      </c>
      <c r="X277" s="357">
        <f t="shared" ca="1" si="15"/>
        <v>0</v>
      </c>
    </row>
    <row r="278" spans="2:26">
      <c r="C278" s="353" t="str">
        <f>'IF Factors'!$G$8</f>
        <v>LPG</v>
      </c>
      <c r="D278" s="356">
        <f>D270*Full!$I$281*D$284</f>
        <v>0</v>
      </c>
      <c r="E278" s="356">
        <f ca="1">E270*Full!$I$281*E$284</f>
        <v>0</v>
      </c>
      <c r="F278" s="356">
        <f ca="1">F270*Full!$I$281*F$284</f>
        <v>0</v>
      </c>
      <c r="G278" s="356">
        <f ca="1">G270*Full!$I$281*G$284</f>
        <v>0</v>
      </c>
      <c r="H278" s="356">
        <f ca="1">H270*Full!$I$281*H$284</f>
        <v>0</v>
      </c>
      <c r="I278" s="356">
        <f ca="1">I270*Full!$I$281*I$284</f>
        <v>0</v>
      </c>
      <c r="J278" s="356">
        <f ca="1">J270*Full!$I$281*J$284</f>
        <v>0</v>
      </c>
      <c r="K278" s="356">
        <f ca="1">K270*Full!$I$281*K$284</f>
        <v>0</v>
      </c>
      <c r="L278" s="356">
        <f ca="1">L270*Full!$I$281*L$284</f>
        <v>0</v>
      </c>
      <c r="M278" s="356">
        <f ca="1">M270*Full!$I$281*M$284</f>
        <v>0</v>
      </c>
      <c r="N278" s="356">
        <f ca="1">N270*Full!$I$281*N$284</f>
        <v>0</v>
      </c>
      <c r="O278" s="356">
        <f ca="1">O270*Full!$I$281*O$284</f>
        <v>0</v>
      </c>
      <c r="P278" s="356">
        <f ca="1">P270*Full!$I$281*P$284</f>
        <v>0</v>
      </c>
      <c r="Q278" s="356">
        <f ca="1">Q270*Full!$I$281*Q$284</f>
        <v>0</v>
      </c>
      <c r="R278" s="356">
        <f ca="1">R270*Full!$I$281*R$284</f>
        <v>0</v>
      </c>
      <c r="S278" s="356">
        <f ca="1">S270*Full!$I$281*S$284</f>
        <v>0</v>
      </c>
      <c r="T278" s="356">
        <f ca="1">T270*Full!$I$281*T$284</f>
        <v>0</v>
      </c>
      <c r="U278" s="356">
        <f ca="1">U270*Full!$I$281*U$284</f>
        <v>0</v>
      </c>
      <c r="V278" s="356">
        <f ca="1">V270*Full!$I$281*V$284</f>
        <v>0</v>
      </c>
      <c r="W278" s="356">
        <f ca="1">W270*Full!$I$281*W$284</f>
        <v>0</v>
      </c>
      <c r="X278" s="357">
        <f t="shared" ca="1" si="15"/>
        <v>0</v>
      </c>
    </row>
    <row r="279" spans="2:26">
      <c r="C279" s="353" t="str">
        <f>'IF Factors'!$H$8</f>
        <v>CNG</v>
      </c>
      <c r="D279" s="356">
        <f>D271*Full!$J$281*D$284</f>
        <v>0</v>
      </c>
      <c r="E279" s="356">
        <f ca="1">E271*Full!$J$281*E$284</f>
        <v>0</v>
      </c>
      <c r="F279" s="356">
        <f ca="1">F271*Full!$J$281*F$284</f>
        <v>0</v>
      </c>
      <c r="G279" s="356">
        <f ca="1">G271*Full!$J$281*G$284</f>
        <v>0</v>
      </c>
      <c r="H279" s="356">
        <f ca="1">H271*Full!$J$281*H$284</f>
        <v>0</v>
      </c>
      <c r="I279" s="356">
        <f ca="1">I271*Full!$J$281*I$284</f>
        <v>0</v>
      </c>
      <c r="J279" s="356">
        <f ca="1">J271*Full!$J$281*J$284</f>
        <v>0</v>
      </c>
      <c r="K279" s="356">
        <f ca="1">K271*Full!$J$281*K$284</f>
        <v>0</v>
      </c>
      <c r="L279" s="356">
        <f ca="1">L271*Full!$J$281*L$284</f>
        <v>0</v>
      </c>
      <c r="M279" s="356">
        <f ca="1">M271*Full!$J$281*M$284</f>
        <v>0</v>
      </c>
      <c r="N279" s="356">
        <f ca="1">N271*Full!$J$281*N$284</f>
        <v>0</v>
      </c>
      <c r="O279" s="356">
        <f ca="1">O271*Full!$J$281*O$284</f>
        <v>0</v>
      </c>
      <c r="P279" s="356">
        <f ca="1">P271*Full!$J$281*P$284</f>
        <v>0</v>
      </c>
      <c r="Q279" s="356">
        <f ca="1">Q271*Full!$J$281*Q$284</f>
        <v>0</v>
      </c>
      <c r="R279" s="356">
        <f ca="1">R271*Full!$J$281*R$284</f>
        <v>0</v>
      </c>
      <c r="S279" s="356">
        <f ca="1">S271*Full!$J$281*S$284</f>
        <v>0</v>
      </c>
      <c r="T279" s="356">
        <f ca="1">T271*Full!$J$281*T$284</f>
        <v>0</v>
      </c>
      <c r="U279" s="356">
        <f ca="1">U271*Full!$J$281*U$284</f>
        <v>0</v>
      </c>
      <c r="V279" s="356">
        <f ca="1">V271*Full!$J$281*V$284</f>
        <v>0</v>
      </c>
      <c r="W279" s="356">
        <f ca="1">W271*Full!$J$281*W$284</f>
        <v>0</v>
      </c>
      <c r="X279" s="357">
        <f t="shared" ca="1" si="15"/>
        <v>0</v>
      </c>
    </row>
    <row r="280" spans="2:26">
      <c r="C280" s="353" t="str">
        <f>'IF Factors'!$I$8</f>
        <v>Electric</v>
      </c>
      <c r="D280" s="356">
        <f>D272*Full!$K$281*D$284</f>
        <v>0</v>
      </c>
      <c r="E280" s="356">
        <f ca="1">E272*Full!$K$281*E$284</f>
        <v>0</v>
      </c>
      <c r="F280" s="356">
        <f ca="1">F272*Full!$K$281*F$284</f>
        <v>0</v>
      </c>
      <c r="G280" s="356">
        <f ca="1">G272*Full!$K$281*G$284</f>
        <v>0</v>
      </c>
      <c r="H280" s="356">
        <f ca="1">H272*Full!$K$281*H$284</f>
        <v>0</v>
      </c>
      <c r="I280" s="356">
        <f ca="1">I272*Full!$K$281*I$284</f>
        <v>0</v>
      </c>
      <c r="J280" s="356">
        <f ca="1">J272*Full!$K$281*J$284</f>
        <v>0</v>
      </c>
      <c r="K280" s="356">
        <f ca="1">K272*Full!$K$281*K$284</f>
        <v>0</v>
      </c>
      <c r="L280" s="356">
        <f ca="1">L272*Full!$K$281*L$284</f>
        <v>0</v>
      </c>
      <c r="M280" s="356">
        <f ca="1">M272*Full!$K$281*M$284</f>
        <v>0</v>
      </c>
      <c r="N280" s="356">
        <f ca="1">N272*Full!$K$281*N$284</f>
        <v>0</v>
      </c>
      <c r="O280" s="356">
        <f ca="1">O272*Full!$K$281*O$284</f>
        <v>0</v>
      </c>
      <c r="P280" s="356">
        <f ca="1">P272*Full!$K$281*P$284</f>
        <v>0</v>
      </c>
      <c r="Q280" s="356">
        <f ca="1">Q272*Full!$K$281*Q$284</f>
        <v>0</v>
      </c>
      <c r="R280" s="356">
        <f ca="1">R272*Full!$K$281*R$284</f>
        <v>0</v>
      </c>
      <c r="S280" s="356">
        <f ca="1">S272*Full!$K$281*S$284</f>
        <v>0</v>
      </c>
      <c r="T280" s="356">
        <f ca="1">T272*Full!$K$281*T$284</f>
        <v>0</v>
      </c>
      <c r="U280" s="356">
        <f ca="1">U272*Full!$K$281*U$284</f>
        <v>0</v>
      </c>
      <c r="V280" s="356">
        <f ca="1">V272*Full!$K$281*V$284</f>
        <v>0</v>
      </c>
      <c r="W280" s="356">
        <f ca="1">W272*Full!$K$281*W$284</f>
        <v>0</v>
      </c>
      <c r="X280" s="357">
        <f t="shared" ca="1" si="15"/>
        <v>0</v>
      </c>
    </row>
    <row r="281" spans="2:26">
      <c r="C281" s="353" t="str">
        <f>IF('IF Factors'!$J$8="","",'IF Factors'!$J$8)</f>
        <v>Ethanol</v>
      </c>
      <c r="D281" s="356">
        <f>D273*Full!$L$281*D$284</f>
        <v>0</v>
      </c>
      <c r="E281" s="356">
        <f ca="1">E273*Full!$L$281*E$284</f>
        <v>0</v>
      </c>
      <c r="F281" s="356">
        <f ca="1">F273*Full!$L$281*F$284</f>
        <v>0</v>
      </c>
      <c r="G281" s="356">
        <f ca="1">G273*Full!$L$281*G$284</f>
        <v>0</v>
      </c>
      <c r="H281" s="356">
        <f ca="1">H273*Full!$L$281*H$284</f>
        <v>0</v>
      </c>
      <c r="I281" s="356">
        <f ca="1">I273*Full!$L$281*I$284</f>
        <v>0</v>
      </c>
      <c r="J281" s="356">
        <f ca="1">J273*Full!$L$281*J$284</f>
        <v>0</v>
      </c>
      <c r="K281" s="356">
        <f ca="1">K273*Full!$L$281*K$284</f>
        <v>0</v>
      </c>
      <c r="L281" s="356">
        <f ca="1">L273*Full!$L$281*L$284</f>
        <v>0</v>
      </c>
      <c r="M281" s="356">
        <f ca="1">M273*Full!$L$281*M$284</f>
        <v>0</v>
      </c>
      <c r="N281" s="356">
        <f ca="1">N273*Full!$L$281*N$284</f>
        <v>0</v>
      </c>
      <c r="O281" s="356">
        <f ca="1">O273*Full!$L$281*O$284</f>
        <v>0</v>
      </c>
      <c r="P281" s="356">
        <f ca="1">P273*Full!$L$281*P$284</f>
        <v>0</v>
      </c>
      <c r="Q281" s="356">
        <f ca="1">Q273*Full!$L$281*Q$284</f>
        <v>0</v>
      </c>
      <c r="R281" s="356">
        <f ca="1">R273*Full!$L$281*R$284</f>
        <v>0</v>
      </c>
      <c r="S281" s="356">
        <f ca="1">S273*Full!$L$281*S$284</f>
        <v>0</v>
      </c>
      <c r="T281" s="356">
        <f ca="1">T273*Full!$L$281*T$284</f>
        <v>0</v>
      </c>
      <c r="U281" s="356">
        <f ca="1">U273*Full!$L$281*U$284</f>
        <v>0</v>
      </c>
      <c r="V281" s="356">
        <f ca="1">V273*Full!$L$281*V$284</f>
        <v>0</v>
      </c>
      <c r="W281" s="356">
        <f ca="1">W273*Full!$L$281*W$284</f>
        <v>0</v>
      </c>
      <c r="X281" s="357">
        <f t="shared" ca="1" si="15"/>
        <v>0</v>
      </c>
    </row>
    <row r="282" spans="2:26">
      <c r="C282" s="353" t="s">
        <v>6</v>
      </c>
      <c r="D282" s="358">
        <f>SUM(D276:D281)</f>
        <v>0</v>
      </c>
      <c r="E282" s="358">
        <f t="shared" ref="E282:W282" ca="1" si="16">SUM(E276:E281)</f>
        <v>0</v>
      </c>
      <c r="F282" s="358">
        <f t="shared" ca="1" si="16"/>
        <v>0</v>
      </c>
      <c r="G282" s="358">
        <f t="shared" ca="1" si="16"/>
        <v>0</v>
      </c>
      <c r="H282" s="358">
        <f t="shared" ca="1" si="16"/>
        <v>0</v>
      </c>
      <c r="I282" s="358">
        <f t="shared" ca="1" si="16"/>
        <v>0</v>
      </c>
      <c r="J282" s="358">
        <f t="shared" ca="1" si="16"/>
        <v>0</v>
      </c>
      <c r="K282" s="358">
        <f t="shared" ca="1" si="16"/>
        <v>0</v>
      </c>
      <c r="L282" s="358">
        <f t="shared" ca="1" si="16"/>
        <v>0</v>
      </c>
      <c r="M282" s="358">
        <f t="shared" ca="1" si="16"/>
        <v>0</v>
      </c>
      <c r="N282" s="358">
        <f t="shared" ca="1" si="16"/>
        <v>0</v>
      </c>
      <c r="O282" s="358">
        <f t="shared" ca="1" si="16"/>
        <v>0</v>
      </c>
      <c r="P282" s="358">
        <f t="shared" ca="1" si="16"/>
        <v>0</v>
      </c>
      <c r="Q282" s="358">
        <f t="shared" ca="1" si="16"/>
        <v>0</v>
      </c>
      <c r="R282" s="358">
        <f t="shared" ca="1" si="16"/>
        <v>0</v>
      </c>
      <c r="S282" s="358">
        <f t="shared" ca="1" si="16"/>
        <v>0</v>
      </c>
      <c r="T282" s="358">
        <f t="shared" ca="1" si="16"/>
        <v>0</v>
      </c>
      <c r="U282" s="358">
        <f t="shared" ca="1" si="16"/>
        <v>0</v>
      </c>
      <c r="V282" s="358">
        <f t="shared" ca="1" si="16"/>
        <v>0</v>
      </c>
      <c r="W282" s="358">
        <f t="shared" ca="1" si="16"/>
        <v>0</v>
      </c>
      <c r="X282" s="357">
        <f t="shared" ca="1" si="15"/>
        <v>0</v>
      </c>
      <c r="Z282" s="535">
        <f ca="1">X282/20</f>
        <v>0</v>
      </c>
    </row>
    <row r="284" spans="2:26">
      <c r="C284" s="359" t="s">
        <v>233</v>
      </c>
      <c r="D284" s="359">
        <v>1</v>
      </c>
      <c r="E284" s="359">
        <f>D284+(D284*Full!$G$290)</f>
        <v>1</v>
      </c>
      <c r="F284" s="359">
        <f>E284+(E284*Full!$G$290)</f>
        <v>1</v>
      </c>
      <c r="G284" s="359">
        <f>F284+(F284*Full!$G$290)</f>
        <v>1</v>
      </c>
      <c r="H284" s="359">
        <f>G284+(G284*Full!$G$290)</f>
        <v>1</v>
      </c>
      <c r="I284" s="359">
        <f>H284+(H284*Full!$G$290)</f>
        <v>1</v>
      </c>
      <c r="J284" s="359">
        <f>I284+(I284*Full!$G$290)</f>
        <v>1</v>
      </c>
      <c r="K284" s="359">
        <f>J284+(J284*Full!$G$290)</f>
        <v>1</v>
      </c>
      <c r="L284" s="359">
        <f>K284+(K284*Full!$G$290)</f>
        <v>1</v>
      </c>
      <c r="M284" s="359">
        <f>L284+(L284*Full!$G$290)</f>
        <v>1</v>
      </c>
      <c r="N284" s="359">
        <f>M284+(M284*Full!$G$290)</f>
        <v>1</v>
      </c>
      <c r="O284" s="359">
        <f>N284+(N284*Full!$G$290)</f>
        <v>1</v>
      </c>
      <c r="P284" s="359">
        <f>O284+(O284*Full!$G$290)</f>
        <v>1</v>
      </c>
      <c r="Q284" s="359">
        <f>P284+(P284*Full!$G$290)</f>
        <v>1</v>
      </c>
      <c r="R284" s="359">
        <f>Q284+(Q284*Full!$G$290)</f>
        <v>1</v>
      </c>
      <c r="S284" s="359">
        <f>R284+(R284*Full!$G$290)</f>
        <v>1</v>
      </c>
      <c r="T284" s="359">
        <f>S284+(S284*Full!$G$290)</f>
        <v>1</v>
      </c>
      <c r="U284" s="359">
        <f>T284+(T284*Full!$G$290)</f>
        <v>1</v>
      </c>
      <c r="V284" s="359">
        <f>U284+(U284*Full!$G$290)</f>
        <v>1</v>
      </c>
      <c r="W284" s="359">
        <f>V284+(V284*Full!$G$290)</f>
        <v>1</v>
      </c>
      <c r="X284" s="361"/>
    </row>
    <row r="286" spans="2:26">
      <c r="C286" s="55" t="s">
        <v>491</v>
      </c>
    </row>
    <row r="287" spans="2:26">
      <c r="B287" s="682"/>
      <c r="C287" s="353" t="s">
        <v>16</v>
      </c>
      <c r="D287" s="356">
        <f>D237*Full!$G$284</f>
        <v>0</v>
      </c>
      <c r="E287" s="356">
        <f ca="1">E237*Full!$G$284</f>
        <v>0</v>
      </c>
      <c r="F287" s="356">
        <f ca="1">F237*Full!$G$284</f>
        <v>0</v>
      </c>
      <c r="G287" s="356">
        <f ca="1">G237*Full!$G$284</f>
        <v>0</v>
      </c>
      <c r="H287" s="356">
        <f ca="1">H237*Full!$G$284</f>
        <v>0</v>
      </c>
      <c r="I287" s="356">
        <f ca="1">I237*Full!$G$284</f>
        <v>0</v>
      </c>
      <c r="J287" s="356">
        <f ca="1">J237*Full!$G$284</f>
        <v>0</v>
      </c>
      <c r="K287" s="356">
        <f ca="1">K237*Full!$G$284</f>
        <v>0</v>
      </c>
      <c r="L287" s="356">
        <f ca="1">L237*Full!$G$284</f>
        <v>0</v>
      </c>
      <c r="M287" s="356">
        <f ca="1">M237*Full!$G$284</f>
        <v>0</v>
      </c>
      <c r="N287" s="356">
        <f ca="1">N237*Full!$G$284</f>
        <v>0</v>
      </c>
      <c r="O287" s="356">
        <f ca="1">O237*Full!$G$284</f>
        <v>0</v>
      </c>
      <c r="P287" s="356">
        <f ca="1">P237*Full!$G$284</f>
        <v>0</v>
      </c>
      <c r="Q287" s="356">
        <f ca="1">Q237*Full!$G$284</f>
        <v>0</v>
      </c>
      <c r="R287" s="356">
        <f ca="1">R237*Full!$G$284</f>
        <v>0</v>
      </c>
      <c r="S287" s="356">
        <f ca="1">S237*Full!$G$284</f>
        <v>0</v>
      </c>
      <c r="T287" s="356">
        <f ca="1">T237*Full!$G$284</f>
        <v>0</v>
      </c>
      <c r="U287" s="356">
        <f ca="1">U237*Full!$G$284</f>
        <v>0</v>
      </c>
      <c r="V287" s="356">
        <f ca="1">V237*Full!$G$284</f>
        <v>0</v>
      </c>
      <c r="W287" s="356">
        <f ca="1">W237*Full!$G$284</f>
        <v>0</v>
      </c>
      <c r="X287" s="358">
        <f ca="1">SUM(D287:W287)</f>
        <v>0</v>
      </c>
    </row>
    <row r="288" spans="2:26">
      <c r="B288" s="682"/>
      <c r="C288" s="353" t="s">
        <v>13</v>
      </c>
      <c r="D288" s="356">
        <f ca="1">D238*Full!$G$285</f>
        <v>0</v>
      </c>
      <c r="E288" s="356">
        <f ca="1">E238*Full!$G$285</f>
        <v>0</v>
      </c>
      <c r="F288" s="356">
        <f ca="1">F238*Full!$G$285</f>
        <v>0</v>
      </c>
      <c r="G288" s="356">
        <f ca="1">G238*Full!$G$285</f>
        <v>0</v>
      </c>
      <c r="H288" s="356">
        <f ca="1">H238*Full!$G$285</f>
        <v>0</v>
      </c>
      <c r="I288" s="356">
        <f ca="1">I238*Full!$G$285</f>
        <v>0</v>
      </c>
      <c r="J288" s="356">
        <f ca="1">J238*Full!$G$285</f>
        <v>0</v>
      </c>
      <c r="K288" s="356">
        <f ca="1">K238*Full!$G$285</f>
        <v>0</v>
      </c>
      <c r="L288" s="356">
        <f ca="1">L238*Full!$G$285</f>
        <v>0</v>
      </c>
      <c r="M288" s="356">
        <f ca="1">M238*Full!$G$285</f>
        <v>0</v>
      </c>
      <c r="N288" s="356">
        <f ca="1">N238*Full!$G$285</f>
        <v>0</v>
      </c>
      <c r="O288" s="356">
        <f ca="1">O238*Full!$G$285</f>
        <v>0</v>
      </c>
      <c r="P288" s="356">
        <f ca="1">P238*Full!$G$285</f>
        <v>0</v>
      </c>
      <c r="Q288" s="356">
        <f ca="1">Q238*Full!$G$285</f>
        <v>0</v>
      </c>
      <c r="R288" s="356">
        <f ca="1">R238*Full!$G$285</f>
        <v>0</v>
      </c>
      <c r="S288" s="356">
        <f ca="1">S238*Full!$G$285</f>
        <v>0</v>
      </c>
      <c r="T288" s="356">
        <f ca="1">T238*Full!$G$285</f>
        <v>0</v>
      </c>
      <c r="U288" s="356">
        <f ca="1">U238*Full!$G$285</f>
        <v>0</v>
      </c>
      <c r="V288" s="356">
        <f ca="1">V238*Full!$G$285</f>
        <v>0</v>
      </c>
      <c r="W288" s="356">
        <f ca="1">W238*Full!$G$285</f>
        <v>0</v>
      </c>
      <c r="X288" s="358">
        <f t="shared" ref="X288:X293" ca="1" si="17">SUM(D288:W288)</f>
        <v>0</v>
      </c>
    </row>
    <row r="289" spans="2:26">
      <c r="B289" s="682"/>
      <c r="C289" s="353" t="s">
        <v>17</v>
      </c>
      <c r="D289" s="356">
        <f>D239*Full!$G$286</f>
        <v>0</v>
      </c>
      <c r="E289" s="356">
        <f ca="1">E239*Full!$G$286</f>
        <v>0</v>
      </c>
      <c r="F289" s="356">
        <f ca="1">F239*Full!$G$286</f>
        <v>0</v>
      </c>
      <c r="G289" s="356">
        <f ca="1">G239*Full!$G$286</f>
        <v>0</v>
      </c>
      <c r="H289" s="356">
        <f ca="1">H239*Full!$G$286</f>
        <v>0</v>
      </c>
      <c r="I289" s="356">
        <f ca="1">I239*Full!$G$286</f>
        <v>0</v>
      </c>
      <c r="J289" s="356">
        <f ca="1">J239*Full!$G$286</f>
        <v>0</v>
      </c>
      <c r="K289" s="356">
        <f ca="1">K239*Full!$G$286</f>
        <v>0</v>
      </c>
      <c r="L289" s="356">
        <f ca="1">L239*Full!$G$286</f>
        <v>0</v>
      </c>
      <c r="M289" s="356">
        <f ca="1">M239*Full!$G$286</f>
        <v>0</v>
      </c>
      <c r="N289" s="356">
        <f ca="1">N239*Full!$G$286</f>
        <v>0</v>
      </c>
      <c r="O289" s="356">
        <f ca="1">O239*Full!$G$286</f>
        <v>0</v>
      </c>
      <c r="P289" s="356">
        <f ca="1">P239*Full!$G$286</f>
        <v>0</v>
      </c>
      <c r="Q289" s="356">
        <f ca="1">Q239*Full!$G$286</f>
        <v>0</v>
      </c>
      <c r="R289" s="356">
        <f ca="1">R239*Full!$G$286</f>
        <v>0</v>
      </c>
      <c r="S289" s="356">
        <f ca="1">S239*Full!$G$286</f>
        <v>0</v>
      </c>
      <c r="T289" s="356">
        <f ca="1">T239*Full!$G$286</f>
        <v>0</v>
      </c>
      <c r="U289" s="356">
        <f ca="1">U239*Full!$G$286</f>
        <v>0</v>
      </c>
      <c r="V289" s="356">
        <f ca="1">V239*Full!$G$286</f>
        <v>0</v>
      </c>
      <c r="W289" s="356">
        <f ca="1">W239*Full!$G$286</f>
        <v>0</v>
      </c>
      <c r="X289" s="358">
        <f t="shared" ca="1" si="17"/>
        <v>0</v>
      </c>
    </row>
    <row r="290" spans="2:26">
      <c r="B290" s="682"/>
      <c r="C290" s="353" t="s">
        <v>485</v>
      </c>
      <c r="D290" s="356" t="e">
        <f>D244*Full!$G$288</f>
        <v>#N/A</v>
      </c>
      <c r="E290" s="356" t="e">
        <f>E244*Full!$G$288</f>
        <v>#N/A</v>
      </c>
      <c r="F290" s="356" t="e">
        <f>F244*Full!$G$288</f>
        <v>#N/A</v>
      </c>
      <c r="G290" s="356" t="e">
        <f>G244*Full!$G$288</f>
        <v>#N/A</v>
      </c>
      <c r="H290" s="356" t="e">
        <f>H244*Full!$G$288</f>
        <v>#N/A</v>
      </c>
      <c r="I290" s="356" t="e">
        <f>I244*Full!$G$288</f>
        <v>#N/A</v>
      </c>
      <c r="J290" s="356" t="e">
        <f>J244*Full!$G$288</f>
        <v>#N/A</v>
      </c>
      <c r="K290" s="356" t="e">
        <f>K244*Full!$G$288</f>
        <v>#N/A</v>
      </c>
      <c r="L290" s="356" t="e">
        <f>L244*Full!$G$288</f>
        <v>#N/A</v>
      </c>
      <c r="M290" s="356" t="e">
        <f>M244*Full!$G$288</f>
        <v>#N/A</v>
      </c>
      <c r="N290" s="356" t="e">
        <f>N244*Full!$G$288</f>
        <v>#N/A</v>
      </c>
      <c r="O290" s="356" t="e">
        <f>O244*Full!$G$288</f>
        <v>#N/A</v>
      </c>
      <c r="P290" s="356" t="e">
        <f>P244*Full!$G$288</f>
        <v>#N/A</v>
      </c>
      <c r="Q290" s="356" t="e">
        <f>Q244*Full!$G$288</f>
        <v>#N/A</v>
      </c>
      <c r="R290" s="356" t="e">
        <f>R244*Full!$G$288</f>
        <v>#N/A</v>
      </c>
      <c r="S290" s="356" t="e">
        <f>S244*Full!$G$288</f>
        <v>#N/A</v>
      </c>
      <c r="T290" s="356" t="e">
        <f>T244*Full!$G$288</f>
        <v>#N/A</v>
      </c>
      <c r="U290" s="356" t="e">
        <f>U244*Full!$G$288</f>
        <v>#N/A</v>
      </c>
      <c r="V290" s="356" t="e">
        <f>V244*Full!$G$288</f>
        <v>#N/A</v>
      </c>
      <c r="W290" s="356" t="e">
        <f>W244*Full!$G$288</f>
        <v>#N/A</v>
      </c>
      <c r="X290" s="358" t="e">
        <f t="shared" si="17"/>
        <v>#N/A</v>
      </c>
    </row>
    <row r="291" spans="2:26">
      <c r="B291" s="682"/>
      <c r="C291" s="353" t="s">
        <v>486</v>
      </c>
      <c r="D291" s="356" t="e">
        <f>D245*Full!$G$289</f>
        <v>#N/A</v>
      </c>
      <c r="E291" s="356" t="e">
        <f>E245*Full!$G$289</f>
        <v>#N/A</v>
      </c>
      <c r="F291" s="356" t="e">
        <f>F245*Full!$G$289</f>
        <v>#N/A</v>
      </c>
      <c r="G291" s="356" t="e">
        <f>G245*Full!$G$289</f>
        <v>#N/A</v>
      </c>
      <c r="H291" s="356" t="e">
        <f>H245*Full!$G$289</f>
        <v>#N/A</v>
      </c>
      <c r="I291" s="356" t="e">
        <f>I245*Full!$G$289</f>
        <v>#N/A</v>
      </c>
      <c r="J291" s="356" t="e">
        <f>J245*Full!$G$289</f>
        <v>#N/A</v>
      </c>
      <c r="K291" s="356" t="e">
        <f>K245*Full!$G$289</f>
        <v>#N/A</v>
      </c>
      <c r="L291" s="356" t="e">
        <f>L245*Full!$G$289</f>
        <v>#N/A</v>
      </c>
      <c r="M291" s="356" t="e">
        <f>M245*Full!$G$289</f>
        <v>#N/A</v>
      </c>
      <c r="N291" s="356" t="e">
        <f>N245*Full!$G$289</f>
        <v>#N/A</v>
      </c>
      <c r="O291" s="356" t="e">
        <f>O245*Full!$G$289</f>
        <v>#N/A</v>
      </c>
      <c r="P291" s="356" t="e">
        <f>P245*Full!$G$289</f>
        <v>#N/A</v>
      </c>
      <c r="Q291" s="356" t="e">
        <f>Q245*Full!$G$289</f>
        <v>#N/A</v>
      </c>
      <c r="R291" s="356" t="e">
        <f>R245*Full!$G$289</f>
        <v>#N/A</v>
      </c>
      <c r="S291" s="356" t="e">
        <f>S245*Full!$G$289</f>
        <v>#N/A</v>
      </c>
      <c r="T291" s="356" t="e">
        <f>T245*Full!$G$289</f>
        <v>#N/A</v>
      </c>
      <c r="U291" s="356" t="e">
        <f>U245*Full!$G$289</f>
        <v>#N/A</v>
      </c>
      <c r="V291" s="356" t="e">
        <f>V245*Full!$G$289</f>
        <v>#N/A</v>
      </c>
      <c r="W291" s="356" t="e">
        <f>W245*Full!$G$289</f>
        <v>#N/A</v>
      </c>
      <c r="X291" s="358" t="e">
        <f t="shared" si="17"/>
        <v>#N/A</v>
      </c>
    </row>
    <row r="292" spans="2:26">
      <c r="B292" s="682"/>
      <c r="C292" s="353" t="s">
        <v>487</v>
      </c>
      <c r="D292" s="356" t="e">
        <f>Summary2!D251*1000*Full!$G$287</f>
        <v>#DIV/0!</v>
      </c>
      <c r="E292" s="356" t="e">
        <f>Summary2!E251*1000*Full!$G$287</f>
        <v>#DIV/0!</v>
      </c>
      <c r="F292" s="356" t="e">
        <f>Summary2!F251*1000*Full!$G$287</f>
        <v>#DIV/0!</v>
      </c>
      <c r="G292" s="356" t="e">
        <f>Summary2!G251*1000*Full!$G$287</f>
        <v>#DIV/0!</v>
      </c>
      <c r="H292" s="356" t="e">
        <f>Summary2!H251*1000*Full!$G$287</f>
        <v>#DIV/0!</v>
      </c>
      <c r="I292" s="356" t="e">
        <f>Summary2!I251*1000*Full!$G$287</f>
        <v>#DIV/0!</v>
      </c>
      <c r="J292" s="356" t="e">
        <f>Summary2!J251*1000*Full!$G$287</f>
        <v>#DIV/0!</v>
      </c>
      <c r="K292" s="356" t="e">
        <f>Summary2!K251*1000*Full!$G$287</f>
        <v>#DIV/0!</v>
      </c>
      <c r="L292" s="356" t="e">
        <f>Summary2!L251*1000*Full!$G$287</f>
        <v>#DIV/0!</v>
      </c>
      <c r="M292" s="356" t="e">
        <f>Summary2!M251*1000*Full!$G$287</f>
        <v>#DIV/0!</v>
      </c>
      <c r="N292" s="356" t="e">
        <f>Summary2!N251*1000*Full!$G$287</f>
        <v>#DIV/0!</v>
      </c>
      <c r="O292" s="356" t="e">
        <f>Summary2!O251*1000*Full!$G$287</f>
        <v>#DIV/0!</v>
      </c>
      <c r="P292" s="356" t="e">
        <f>Summary2!P251*1000*Full!$G$287</f>
        <v>#DIV/0!</v>
      </c>
      <c r="Q292" s="356" t="e">
        <f>Summary2!Q251*1000*Full!$G$287</f>
        <v>#DIV/0!</v>
      </c>
      <c r="R292" s="356" t="e">
        <f>Summary2!R251*1000*Full!$G$287</f>
        <v>#DIV/0!</v>
      </c>
      <c r="S292" s="356" t="e">
        <f>Summary2!S251*1000*Full!$G$287</f>
        <v>#DIV/0!</v>
      </c>
      <c r="T292" s="356" t="e">
        <f>Summary2!T251*1000*Full!$G$287</f>
        <v>#DIV/0!</v>
      </c>
      <c r="U292" s="356" t="e">
        <f>Summary2!U251*1000*Full!$G$287</f>
        <v>#DIV/0!</v>
      </c>
      <c r="V292" s="356" t="e">
        <f>Summary2!V251*1000*Full!$G$287</f>
        <v>#DIV/0!</v>
      </c>
      <c r="W292" s="356" t="e">
        <f>Summary2!W251*1000*Full!$G$287</f>
        <v>#DIV/0!</v>
      </c>
      <c r="X292" s="358" t="e">
        <f t="shared" si="17"/>
        <v>#DIV/0!</v>
      </c>
    </row>
    <row r="293" spans="2:26">
      <c r="B293" s="682"/>
      <c r="C293" s="353" t="s">
        <v>488</v>
      </c>
      <c r="D293" s="356">
        <f>D282</f>
        <v>0</v>
      </c>
      <c r="E293" s="356">
        <f t="shared" ref="E293:W293" ca="1" si="18">E282</f>
        <v>0</v>
      </c>
      <c r="F293" s="356">
        <f t="shared" ca="1" si="18"/>
        <v>0</v>
      </c>
      <c r="G293" s="356">
        <f t="shared" ca="1" si="18"/>
        <v>0</v>
      </c>
      <c r="H293" s="356">
        <f t="shared" ca="1" si="18"/>
        <v>0</v>
      </c>
      <c r="I293" s="356">
        <f t="shared" ca="1" si="18"/>
        <v>0</v>
      </c>
      <c r="J293" s="356">
        <f t="shared" ca="1" si="18"/>
        <v>0</v>
      </c>
      <c r="K293" s="356">
        <f t="shared" ca="1" si="18"/>
        <v>0</v>
      </c>
      <c r="L293" s="356">
        <f t="shared" ca="1" si="18"/>
        <v>0</v>
      </c>
      <c r="M293" s="356">
        <f t="shared" ca="1" si="18"/>
        <v>0</v>
      </c>
      <c r="N293" s="356">
        <f t="shared" ca="1" si="18"/>
        <v>0</v>
      </c>
      <c r="O293" s="356">
        <f t="shared" ca="1" si="18"/>
        <v>0</v>
      </c>
      <c r="P293" s="356">
        <f t="shared" ca="1" si="18"/>
        <v>0</v>
      </c>
      <c r="Q293" s="356">
        <f t="shared" ca="1" si="18"/>
        <v>0</v>
      </c>
      <c r="R293" s="356">
        <f t="shared" ca="1" si="18"/>
        <v>0</v>
      </c>
      <c r="S293" s="356">
        <f t="shared" ca="1" si="18"/>
        <v>0</v>
      </c>
      <c r="T293" s="356">
        <f t="shared" ca="1" si="18"/>
        <v>0</v>
      </c>
      <c r="U293" s="356">
        <f t="shared" ca="1" si="18"/>
        <v>0</v>
      </c>
      <c r="V293" s="356">
        <f t="shared" ca="1" si="18"/>
        <v>0</v>
      </c>
      <c r="W293" s="356">
        <f t="shared" ca="1" si="18"/>
        <v>0</v>
      </c>
      <c r="X293" s="358">
        <f t="shared" ca="1" si="17"/>
        <v>0</v>
      </c>
    </row>
    <row r="294" spans="2:26">
      <c r="B294" s="383"/>
      <c r="C294" s="353" t="s">
        <v>489</v>
      </c>
      <c r="D294" s="356">
        <f>-(Full!$G$283*Full!$G$292)</f>
        <v>0</v>
      </c>
      <c r="E294" s="356">
        <f>-(Full!$G$283*Full!$G$292)</f>
        <v>0</v>
      </c>
      <c r="F294" s="356">
        <f>-(Full!$G$283*Full!$G$292)</f>
        <v>0</v>
      </c>
      <c r="G294" s="356">
        <f>-(Full!$G$283*Full!$G$292)</f>
        <v>0</v>
      </c>
      <c r="H294" s="356">
        <f>-(Full!$G$283*Full!$G$292)</f>
        <v>0</v>
      </c>
      <c r="I294" s="356">
        <f>-(Full!$G$283*Full!$G$292)</f>
        <v>0</v>
      </c>
      <c r="J294" s="356">
        <f>-(Full!$G$283*Full!$G$292)</f>
        <v>0</v>
      </c>
      <c r="K294" s="356">
        <f>-(Full!$G$283*Full!$G$292)</f>
        <v>0</v>
      </c>
      <c r="L294" s="356">
        <f>-(Full!$G$283*Full!$G$292)</f>
        <v>0</v>
      </c>
      <c r="M294" s="356">
        <f>-(Full!$G$283*Full!$G$292)</f>
        <v>0</v>
      </c>
      <c r="N294" s="356">
        <f>-(Full!$G$283*Full!$G$292)</f>
        <v>0</v>
      </c>
      <c r="O294" s="356">
        <f>-(Full!$G$283*Full!$G$292)</f>
        <v>0</v>
      </c>
      <c r="P294" s="356">
        <f>-(Full!$G$283*Full!$G$292)</f>
        <v>0</v>
      </c>
      <c r="Q294" s="356">
        <f>-(Full!$G$283*Full!$G$292)</f>
        <v>0</v>
      </c>
      <c r="R294" s="356">
        <f>-(Full!$G$283*Full!$G$292)</f>
        <v>0</v>
      </c>
      <c r="S294" s="356">
        <f>-(Full!$G$283*Full!$G$292)</f>
        <v>0</v>
      </c>
      <c r="T294" s="356">
        <f>-(Full!$G$283*Full!$G$292)</f>
        <v>0</v>
      </c>
      <c r="U294" s="356">
        <f>-(Full!$G$283*Full!$G$292)</f>
        <v>0</v>
      </c>
      <c r="V294" s="356">
        <f>-(Full!$G$283*Full!$G$292)</f>
        <v>0</v>
      </c>
      <c r="W294" s="356">
        <f>-(Full!$G$283*Full!$G$292)</f>
        <v>0</v>
      </c>
      <c r="X294" s="358">
        <f>SUM(D294:W294)</f>
        <v>0</v>
      </c>
    </row>
    <row r="295" spans="2:26">
      <c r="C295" s="353" t="s">
        <v>32</v>
      </c>
      <c r="D295" s="356"/>
      <c r="E295" s="356"/>
      <c r="F295" s="356"/>
      <c r="G295" s="356"/>
      <c r="H295" s="356"/>
      <c r="I295" s="356"/>
      <c r="J295" s="356"/>
      <c r="K295" s="356"/>
      <c r="L295" s="356"/>
      <c r="M295" s="356"/>
      <c r="N295" s="356"/>
      <c r="O295" s="356"/>
      <c r="P295" s="356"/>
      <c r="Q295" s="356"/>
      <c r="R295" s="356"/>
      <c r="S295" s="356"/>
      <c r="T295" s="356"/>
      <c r="U295" s="356"/>
      <c r="V295" s="356"/>
      <c r="W295" s="356"/>
      <c r="X295" s="358">
        <f>-Full!G283</f>
        <v>0</v>
      </c>
    </row>
    <row r="296" spans="2:26">
      <c r="C296" s="353" t="s">
        <v>492</v>
      </c>
      <c r="D296" s="356"/>
      <c r="E296" s="356"/>
      <c r="F296" s="356"/>
      <c r="G296" s="356"/>
      <c r="H296" s="356"/>
      <c r="I296" s="356"/>
      <c r="J296" s="356"/>
      <c r="K296" s="356"/>
      <c r="L296" s="356"/>
      <c r="M296" s="356"/>
      <c r="N296" s="356"/>
      <c r="O296" s="356"/>
      <c r="P296" s="356"/>
      <c r="Q296" s="356"/>
      <c r="R296" s="356"/>
      <c r="S296" s="356"/>
      <c r="T296" s="356"/>
      <c r="U296" s="356"/>
      <c r="V296" s="356"/>
      <c r="W296" s="356"/>
      <c r="X296" s="358">
        <f>-SUM(Calculations2!H2112:J2112)*Full!G284</f>
        <v>0</v>
      </c>
    </row>
    <row r="297" spans="2:26">
      <c r="C297" s="355">
        <f>X295+X296</f>
        <v>0</v>
      </c>
      <c r="D297" s="358" t="e">
        <f t="shared" ref="D297:W297" ca="1" si="19">SUM(D287:D295)</f>
        <v>#N/A</v>
      </c>
      <c r="E297" s="358" t="e">
        <f t="shared" ca="1" si="19"/>
        <v>#N/A</v>
      </c>
      <c r="F297" s="358" t="e">
        <f t="shared" ca="1" si="19"/>
        <v>#N/A</v>
      </c>
      <c r="G297" s="358" t="e">
        <f t="shared" ca="1" si="19"/>
        <v>#N/A</v>
      </c>
      <c r="H297" s="358" t="e">
        <f t="shared" ca="1" si="19"/>
        <v>#N/A</v>
      </c>
      <c r="I297" s="358" t="e">
        <f t="shared" ca="1" si="19"/>
        <v>#N/A</v>
      </c>
      <c r="J297" s="358" t="e">
        <f t="shared" ca="1" si="19"/>
        <v>#N/A</v>
      </c>
      <c r="K297" s="358" t="e">
        <f t="shared" ca="1" si="19"/>
        <v>#N/A</v>
      </c>
      <c r="L297" s="358" t="e">
        <f t="shared" ca="1" si="19"/>
        <v>#N/A</v>
      </c>
      <c r="M297" s="358" t="e">
        <f t="shared" ca="1" si="19"/>
        <v>#N/A</v>
      </c>
      <c r="N297" s="358" t="e">
        <f t="shared" ca="1" si="19"/>
        <v>#N/A</v>
      </c>
      <c r="O297" s="358" t="e">
        <f t="shared" ca="1" si="19"/>
        <v>#N/A</v>
      </c>
      <c r="P297" s="358" t="e">
        <f t="shared" ca="1" si="19"/>
        <v>#N/A</v>
      </c>
      <c r="Q297" s="358" t="e">
        <f t="shared" ca="1" si="19"/>
        <v>#N/A</v>
      </c>
      <c r="R297" s="358" t="e">
        <f t="shared" ca="1" si="19"/>
        <v>#N/A</v>
      </c>
      <c r="S297" s="358" t="e">
        <f t="shared" ca="1" si="19"/>
        <v>#N/A</v>
      </c>
      <c r="T297" s="358" t="e">
        <f t="shared" ca="1" si="19"/>
        <v>#N/A</v>
      </c>
      <c r="U297" s="358" t="e">
        <f t="shared" ca="1" si="19"/>
        <v>#N/A</v>
      </c>
      <c r="V297" s="358" t="e">
        <f t="shared" ca="1" si="19"/>
        <v>#N/A</v>
      </c>
      <c r="W297" s="358" t="e">
        <f t="shared" ca="1" si="19"/>
        <v>#N/A</v>
      </c>
      <c r="X297" s="358" t="e">
        <f ca="1">SUM(X287:X296)</f>
        <v>#N/A</v>
      </c>
      <c r="Z297" s="534" t="e">
        <f ca="1">X297/20</f>
        <v>#N/A</v>
      </c>
    </row>
    <row r="298" spans="2:26">
      <c r="C298" s="361"/>
      <c r="D298" s="362"/>
      <c r="E298" s="362"/>
      <c r="F298" s="362"/>
      <c r="G298" s="362"/>
      <c r="H298" s="362"/>
      <c r="I298" s="362"/>
      <c r="J298" s="362"/>
      <c r="K298" s="362"/>
      <c r="L298" s="362"/>
      <c r="M298" s="362"/>
      <c r="N298" s="362"/>
      <c r="O298" s="362"/>
      <c r="P298" s="362"/>
      <c r="Q298" s="362"/>
      <c r="R298" s="362"/>
      <c r="S298" s="362"/>
      <c r="T298" s="362"/>
      <c r="U298" s="362"/>
      <c r="V298" s="362"/>
      <c r="W298" s="362"/>
      <c r="X298" s="363"/>
    </row>
    <row r="299" spans="2:26">
      <c r="C299" s="353" t="s">
        <v>539</v>
      </c>
      <c r="D299" s="360" t="e">
        <f ca="1">IRR(C297:W297)</f>
        <v>#VALUE!</v>
      </c>
      <c r="E299" s="362"/>
      <c r="F299" s="362"/>
      <c r="G299" s="362"/>
      <c r="H299" s="362"/>
      <c r="I299" s="362"/>
      <c r="J299" s="362"/>
      <c r="K299" s="362"/>
      <c r="L299" s="362"/>
      <c r="M299" s="362"/>
      <c r="N299" s="362"/>
      <c r="O299" s="362"/>
      <c r="P299" s="362"/>
      <c r="Q299" s="362"/>
      <c r="R299" s="362"/>
      <c r="S299" s="362"/>
      <c r="T299" s="362"/>
      <c r="U299" s="362"/>
      <c r="V299" s="362"/>
      <c r="W299" s="362"/>
      <c r="X299" s="361"/>
    </row>
    <row r="300" spans="2:26">
      <c r="C300" s="353" t="s">
        <v>490</v>
      </c>
      <c r="D300" s="359" t="e">
        <f ca="1">NPV(Full!G291,C297:W297)</f>
        <v>#N/A</v>
      </c>
      <c r="E300" s="361"/>
      <c r="F300" s="361"/>
      <c r="G300" s="361"/>
      <c r="H300" s="361"/>
      <c r="I300" s="361"/>
      <c r="J300" s="361"/>
      <c r="K300" s="361"/>
      <c r="L300" s="361"/>
      <c r="M300" s="361"/>
      <c r="N300" s="361"/>
      <c r="O300" s="361"/>
      <c r="P300" s="361"/>
      <c r="Q300" s="361"/>
      <c r="R300" s="361"/>
      <c r="S300" s="361"/>
      <c r="T300" s="361"/>
      <c r="U300" s="361"/>
      <c r="V300" s="361"/>
      <c r="W300" s="361"/>
      <c r="X300" s="361"/>
    </row>
    <row r="301" spans="2:26">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row>
    <row r="302" spans="2:26">
      <c r="C302" s="353" t="s">
        <v>499</v>
      </c>
      <c r="D302" s="358" t="e">
        <f ca="1">C297+D297</f>
        <v>#N/A</v>
      </c>
      <c r="E302" s="358" t="e">
        <f ca="1">D302+E297</f>
        <v>#N/A</v>
      </c>
      <c r="F302" s="358" t="e">
        <f t="shared" ref="F302:W302" ca="1" si="20">E302+F297</f>
        <v>#N/A</v>
      </c>
      <c r="G302" s="358" t="e">
        <f t="shared" ca="1" si="20"/>
        <v>#N/A</v>
      </c>
      <c r="H302" s="358" t="e">
        <f t="shared" ca="1" si="20"/>
        <v>#N/A</v>
      </c>
      <c r="I302" s="358" t="e">
        <f t="shared" ca="1" si="20"/>
        <v>#N/A</v>
      </c>
      <c r="J302" s="358" t="e">
        <f t="shared" ca="1" si="20"/>
        <v>#N/A</v>
      </c>
      <c r="K302" s="358" t="e">
        <f t="shared" ca="1" si="20"/>
        <v>#N/A</v>
      </c>
      <c r="L302" s="358" t="e">
        <f t="shared" ca="1" si="20"/>
        <v>#N/A</v>
      </c>
      <c r="M302" s="358" t="e">
        <f t="shared" ca="1" si="20"/>
        <v>#N/A</v>
      </c>
      <c r="N302" s="358" t="e">
        <f t="shared" ca="1" si="20"/>
        <v>#N/A</v>
      </c>
      <c r="O302" s="358" t="e">
        <f t="shared" ca="1" si="20"/>
        <v>#N/A</v>
      </c>
      <c r="P302" s="358" t="e">
        <f t="shared" ca="1" si="20"/>
        <v>#N/A</v>
      </c>
      <c r="Q302" s="358" t="e">
        <f t="shared" ca="1" si="20"/>
        <v>#N/A</v>
      </c>
      <c r="R302" s="358" t="e">
        <f t="shared" ca="1" si="20"/>
        <v>#N/A</v>
      </c>
      <c r="S302" s="358" t="e">
        <f t="shared" ca="1" si="20"/>
        <v>#N/A</v>
      </c>
      <c r="T302" s="358" t="e">
        <f t="shared" ca="1" si="20"/>
        <v>#N/A</v>
      </c>
      <c r="U302" s="358" t="e">
        <f t="shared" ca="1" si="20"/>
        <v>#N/A</v>
      </c>
      <c r="V302" s="358" t="e">
        <f t="shared" ca="1" si="20"/>
        <v>#N/A</v>
      </c>
      <c r="W302" s="358" t="e">
        <f t="shared" ca="1" si="20"/>
        <v>#N/A</v>
      </c>
      <c r="X302" s="361"/>
    </row>
    <row r="303" spans="2:2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row>
    <row r="304" spans="2:26">
      <c r="C304" s="206" t="s">
        <v>501</v>
      </c>
      <c r="D304" s="206"/>
      <c r="E304" s="206"/>
      <c r="F304" s="206"/>
      <c r="G304" s="206"/>
      <c r="H304" s="206"/>
      <c r="I304" s="206"/>
      <c r="J304" s="206"/>
      <c r="K304" s="206"/>
      <c r="L304" s="206"/>
      <c r="M304" s="206"/>
      <c r="N304" s="206"/>
      <c r="O304" s="206"/>
      <c r="P304" s="206"/>
      <c r="Q304" s="206"/>
      <c r="R304" s="206"/>
      <c r="S304" s="206"/>
      <c r="T304" s="206"/>
      <c r="U304" s="206"/>
      <c r="V304" s="206"/>
      <c r="W304" s="206"/>
      <c r="X304" s="206"/>
    </row>
    <row r="305" spans="3:24">
      <c r="C305" s="353"/>
      <c r="D305" s="353">
        <f>D236</f>
        <v>0</v>
      </c>
      <c r="E305" s="353">
        <f t="shared" ref="E305:W305" si="21">E236</f>
        <v>1</v>
      </c>
      <c r="F305" s="353">
        <f t="shared" si="21"/>
        <v>2</v>
      </c>
      <c r="G305" s="353">
        <f t="shared" si="21"/>
        <v>3</v>
      </c>
      <c r="H305" s="353">
        <f t="shared" si="21"/>
        <v>4</v>
      </c>
      <c r="I305" s="353">
        <f t="shared" si="21"/>
        <v>5</v>
      </c>
      <c r="J305" s="353">
        <f t="shared" si="21"/>
        <v>6</v>
      </c>
      <c r="K305" s="353">
        <f t="shared" si="21"/>
        <v>7</v>
      </c>
      <c r="L305" s="353">
        <f t="shared" si="21"/>
        <v>8</v>
      </c>
      <c r="M305" s="353">
        <f t="shared" si="21"/>
        <v>9</v>
      </c>
      <c r="N305" s="353">
        <f t="shared" si="21"/>
        <v>10</v>
      </c>
      <c r="O305" s="353">
        <f t="shared" si="21"/>
        <v>11</v>
      </c>
      <c r="P305" s="353">
        <f t="shared" si="21"/>
        <v>12</v>
      </c>
      <c r="Q305" s="353">
        <f t="shared" si="21"/>
        <v>13</v>
      </c>
      <c r="R305" s="353">
        <f t="shared" si="21"/>
        <v>14</v>
      </c>
      <c r="S305" s="353">
        <f t="shared" si="21"/>
        <v>15</v>
      </c>
      <c r="T305" s="353">
        <f t="shared" si="21"/>
        <v>16</v>
      </c>
      <c r="U305" s="353">
        <f t="shared" si="21"/>
        <v>17</v>
      </c>
      <c r="V305" s="353">
        <f t="shared" si="21"/>
        <v>18</v>
      </c>
      <c r="W305" s="353">
        <f t="shared" si="21"/>
        <v>19</v>
      </c>
      <c r="X305" s="353" t="s">
        <v>6</v>
      </c>
    </row>
    <row r="306" spans="3:24">
      <c r="C306" s="353" t="s">
        <v>16</v>
      </c>
      <c r="D306" s="356">
        <f>D287</f>
        <v>0</v>
      </c>
      <c r="E306" s="356">
        <f t="shared" ref="E306:X306" ca="1" si="22">E287</f>
        <v>0</v>
      </c>
      <c r="F306" s="356">
        <f t="shared" ca="1" si="22"/>
        <v>0</v>
      </c>
      <c r="G306" s="356">
        <f t="shared" ca="1" si="22"/>
        <v>0</v>
      </c>
      <c r="H306" s="356">
        <f t="shared" ca="1" si="22"/>
        <v>0</v>
      </c>
      <c r="I306" s="356">
        <f t="shared" ca="1" si="22"/>
        <v>0</v>
      </c>
      <c r="J306" s="356">
        <f t="shared" ca="1" si="22"/>
        <v>0</v>
      </c>
      <c r="K306" s="356">
        <f t="shared" ca="1" si="22"/>
        <v>0</v>
      </c>
      <c r="L306" s="356">
        <f t="shared" ca="1" si="22"/>
        <v>0</v>
      </c>
      <c r="M306" s="356">
        <f t="shared" ca="1" si="22"/>
        <v>0</v>
      </c>
      <c r="N306" s="356">
        <f t="shared" ca="1" si="22"/>
        <v>0</v>
      </c>
      <c r="O306" s="356">
        <f t="shared" ca="1" si="22"/>
        <v>0</v>
      </c>
      <c r="P306" s="356">
        <f t="shared" ca="1" si="22"/>
        <v>0</v>
      </c>
      <c r="Q306" s="356">
        <f t="shared" ca="1" si="22"/>
        <v>0</v>
      </c>
      <c r="R306" s="356">
        <f t="shared" ca="1" si="22"/>
        <v>0</v>
      </c>
      <c r="S306" s="356">
        <f t="shared" ca="1" si="22"/>
        <v>0</v>
      </c>
      <c r="T306" s="356">
        <f t="shared" ca="1" si="22"/>
        <v>0</v>
      </c>
      <c r="U306" s="356">
        <f t="shared" ca="1" si="22"/>
        <v>0</v>
      </c>
      <c r="V306" s="356">
        <f t="shared" ca="1" si="22"/>
        <v>0</v>
      </c>
      <c r="W306" s="356">
        <f t="shared" ca="1" si="22"/>
        <v>0</v>
      </c>
      <c r="X306" s="356">
        <f t="shared" ca="1" si="22"/>
        <v>0</v>
      </c>
    </row>
    <row r="307" spans="3:24">
      <c r="C307" s="353" t="s">
        <v>13</v>
      </c>
      <c r="D307" s="356">
        <f t="shared" ref="D307:X315" ca="1" si="23">D288</f>
        <v>0</v>
      </c>
      <c r="E307" s="356">
        <f t="shared" ca="1" si="23"/>
        <v>0</v>
      </c>
      <c r="F307" s="356">
        <f t="shared" ca="1" si="23"/>
        <v>0</v>
      </c>
      <c r="G307" s="356">
        <f t="shared" ca="1" si="23"/>
        <v>0</v>
      </c>
      <c r="H307" s="356">
        <f t="shared" ca="1" si="23"/>
        <v>0</v>
      </c>
      <c r="I307" s="356">
        <f t="shared" ca="1" si="23"/>
        <v>0</v>
      </c>
      <c r="J307" s="356">
        <f t="shared" ca="1" si="23"/>
        <v>0</v>
      </c>
      <c r="K307" s="356">
        <f t="shared" ca="1" si="23"/>
        <v>0</v>
      </c>
      <c r="L307" s="356">
        <f t="shared" ca="1" si="23"/>
        <v>0</v>
      </c>
      <c r="M307" s="356">
        <f t="shared" ca="1" si="23"/>
        <v>0</v>
      </c>
      <c r="N307" s="356">
        <f t="shared" ca="1" si="23"/>
        <v>0</v>
      </c>
      <c r="O307" s="356">
        <f t="shared" ca="1" si="23"/>
        <v>0</v>
      </c>
      <c r="P307" s="356">
        <f t="shared" ca="1" si="23"/>
        <v>0</v>
      </c>
      <c r="Q307" s="356">
        <f t="shared" ca="1" si="23"/>
        <v>0</v>
      </c>
      <c r="R307" s="356">
        <f t="shared" ca="1" si="23"/>
        <v>0</v>
      </c>
      <c r="S307" s="356">
        <f t="shared" ca="1" si="23"/>
        <v>0</v>
      </c>
      <c r="T307" s="356">
        <f t="shared" ca="1" si="23"/>
        <v>0</v>
      </c>
      <c r="U307" s="356">
        <f t="shared" ca="1" si="23"/>
        <v>0</v>
      </c>
      <c r="V307" s="356">
        <f t="shared" ca="1" si="23"/>
        <v>0</v>
      </c>
      <c r="W307" s="356">
        <f t="shared" ca="1" si="23"/>
        <v>0</v>
      </c>
      <c r="X307" s="356">
        <f t="shared" ca="1" si="23"/>
        <v>0</v>
      </c>
    </row>
    <row r="308" spans="3:24">
      <c r="C308" s="353" t="s">
        <v>17</v>
      </c>
      <c r="D308" s="356">
        <f t="shared" si="23"/>
        <v>0</v>
      </c>
      <c r="E308" s="356">
        <f t="shared" ca="1" si="23"/>
        <v>0</v>
      </c>
      <c r="F308" s="356">
        <f t="shared" ca="1" si="23"/>
        <v>0</v>
      </c>
      <c r="G308" s="356">
        <f t="shared" ca="1" si="23"/>
        <v>0</v>
      </c>
      <c r="H308" s="356">
        <f t="shared" ca="1" si="23"/>
        <v>0</v>
      </c>
      <c r="I308" s="356">
        <f t="shared" ca="1" si="23"/>
        <v>0</v>
      </c>
      <c r="J308" s="356">
        <f t="shared" ca="1" si="23"/>
        <v>0</v>
      </c>
      <c r="K308" s="356">
        <f t="shared" ca="1" si="23"/>
        <v>0</v>
      </c>
      <c r="L308" s="356">
        <f t="shared" ca="1" si="23"/>
        <v>0</v>
      </c>
      <c r="M308" s="356">
        <f t="shared" ca="1" si="23"/>
        <v>0</v>
      </c>
      <c r="N308" s="356">
        <f t="shared" ca="1" si="23"/>
        <v>0</v>
      </c>
      <c r="O308" s="356">
        <f t="shared" ca="1" si="23"/>
        <v>0</v>
      </c>
      <c r="P308" s="356">
        <f t="shared" ca="1" si="23"/>
        <v>0</v>
      </c>
      <c r="Q308" s="356">
        <f t="shared" ca="1" si="23"/>
        <v>0</v>
      </c>
      <c r="R308" s="356">
        <f t="shared" ca="1" si="23"/>
        <v>0</v>
      </c>
      <c r="S308" s="356">
        <f t="shared" ca="1" si="23"/>
        <v>0</v>
      </c>
      <c r="T308" s="356">
        <f t="shared" ca="1" si="23"/>
        <v>0</v>
      </c>
      <c r="U308" s="356">
        <f t="shared" ca="1" si="23"/>
        <v>0</v>
      </c>
      <c r="V308" s="356">
        <f t="shared" ca="1" si="23"/>
        <v>0</v>
      </c>
      <c r="W308" s="356">
        <f t="shared" ca="1" si="23"/>
        <v>0</v>
      </c>
      <c r="X308" s="356">
        <f t="shared" ca="1" si="23"/>
        <v>0</v>
      </c>
    </row>
    <row r="309" spans="3:24">
      <c r="C309" s="353" t="s">
        <v>485</v>
      </c>
      <c r="D309" s="356" t="e">
        <f t="shared" si="23"/>
        <v>#N/A</v>
      </c>
      <c r="E309" s="356" t="e">
        <f t="shared" si="23"/>
        <v>#N/A</v>
      </c>
      <c r="F309" s="356" t="e">
        <f t="shared" si="23"/>
        <v>#N/A</v>
      </c>
      <c r="G309" s="356" t="e">
        <f t="shared" si="23"/>
        <v>#N/A</v>
      </c>
      <c r="H309" s="356" t="e">
        <f t="shared" si="23"/>
        <v>#N/A</v>
      </c>
      <c r="I309" s="356" t="e">
        <f t="shared" si="23"/>
        <v>#N/A</v>
      </c>
      <c r="J309" s="356" t="e">
        <f t="shared" si="23"/>
        <v>#N/A</v>
      </c>
      <c r="K309" s="356" t="e">
        <f t="shared" si="23"/>
        <v>#N/A</v>
      </c>
      <c r="L309" s="356" t="e">
        <f t="shared" si="23"/>
        <v>#N/A</v>
      </c>
      <c r="M309" s="356" t="e">
        <f t="shared" si="23"/>
        <v>#N/A</v>
      </c>
      <c r="N309" s="356" t="e">
        <f t="shared" si="23"/>
        <v>#N/A</v>
      </c>
      <c r="O309" s="356" t="e">
        <f t="shared" si="23"/>
        <v>#N/A</v>
      </c>
      <c r="P309" s="356" t="e">
        <f t="shared" si="23"/>
        <v>#N/A</v>
      </c>
      <c r="Q309" s="356" t="e">
        <f t="shared" si="23"/>
        <v>#N/A</v>
      </c>
      <c r="R309" s="356" t="e">
        <f t="shared" si="23"/>
        <v>#N/A</v>
      </c>
      <c r="S309" s="356" t="e">
        <f t="shared" si="23"/>
        <v>#N/A</v>
      </c>
      <c r="T309" s="356" t="e">
        <f t="shared" si="23"/>
        <v>#N/A</v>
      </c>
      <c r="U309" s="356" t="e">
        <f t="shared" si="23"/>
        <v>#N/A</v>
      </c>
      <c r="V309" s="356" t="e">
        <f t="shared" si="23"/>
        <v>#N/A</v>
      </c>
      <c r="W309" s="356" t="e">
        <f t="shared" si="23"/>
        <v>#N/A</v>
      </c>
      <c r="X309" s="356" t="e">
        <f t="shared" si="23"/>
        <v>#N/A</v>
      </c>
    </row>
    <row r="310" spans="3:24">
      <c r="C310" s="353" t="s">
        <v>486</v>
      </c>
      <c r="D310" s="356" t="e">
        <f t="shared" si="23"/>
        <v>#N/A</v>
      </c>
      <c r="E310" s="356" t="e">
        <f t="shared" si="23"/>
        <v>#N/A</v>
      </c>
      <c r="F310" s="356" t="e">
        <f t="shared" si="23"/>
        <v>#N/A</v>
      </c>
      <c r="G310" s="356" t="e">
        <f t="shared" si="23"/>
        <v>#N/A</v>
      </c>
      <c r="H310" s="356" t="e">
        <f t="shared" si="23"/>
        <v>#N/A</v>
      </c>
      <c r="I310" s="356" t="e">
        <f t="shared" si="23"/>
        <v>#N/A</v>
      </c>
      <c r="J310" s="356" t="e">
        <f t="shared" si="23"/>
        <v>#N/A</v>
      </c>
      <c r="K310" s="356" t="e">
        <f t="shared" si="23"/>
        <v>#N/A</v>
      </c>
      <c r="L310" s="356" t="e">
        <f t="shared" si="23"/>
        <v>#N/A</v>
      </c>
      <c r="M310" s="356" t="e">
        <f t="shared" si="23"/>
        <v>#N/A</v>
      </c>
      <c r="N310" s="356" t="e">
        <f t="shared" si="23"/>
        <v>#N/A</v>
      </c>
      <c r="O310" s="356" t="e">
        <f t="shared" si="23"/>
        <v>#N/A</v>
      </c>
      <c r="P310" s="356" t="e">
        <f t="shared" si="23"/>
        <v>#N/A</v>
      </c>
      <c r="Q310" s="356" t="e">
        <f t="shared" si="23"/>
        <v>#N/A</v>
      </c>
      <c r="R310" s="356" t="e">
        <f t="shared" si="23"/>
        <v>#N/A</v>
      </c>
      <c r="S310" s="356" t="e">
        <f t="shared" si="23"/>
        <v>#N/A</v>
      </c>
      <c r="T310" s="356" t="e">
        <f t="shared" si="23"/>
        <v>#N/A</v>
      </c>
      <c r="U310" s="356" t="e">
        <f t="shared" si="23"/>
        <v>#N/A</v>
      </c>
      <c r="V310" s="356" t="e">
        <f t="shared" si="23"/>
        <v>#N/A</v>
      </c>
      <c r="W310" s="356" t="e">
        <f t="shared" si="23"/>
        <v>#N/A</v>
      </c>
      <c r="X310" s="356" t="e">
        <f t="shared" si="23"/>
        <v>#N/A</v>
      </c>
    </row>
    <row r="311" spans="3:24">
      <c r="C311" s="353" t="s">
        <v>487</v>
      </c>
      <c r="D311" s="356" t="e">
        <f t="shared" si="23"/>
        <v>#DIV/0!</v>
      </c>
      <c r="E311" s="356" t="e">
        <f t="shared" si="23"/>
        <v>#DIV/0!</v>
      </c>
      <c r="F311" s="356" t="e">
        <f t="shared" si="23"/>
        <v>#DIV/0!</v>
      </c>
      <c r="G311" s="356" t="e">
        <f t="shared" si="23"/>
        <v>#DIV/0!</v>
      </c>
      <c r="H311" s="356" t="e">
        <f t="shared" si="23"/>
        <v>#DIV/0!</v>
      </c>
      <c r="I311" s="356" t="e">
        <f t="shared" si="23"/>
        <v>#DIV/0!</v>
      </c>
      <c r="J311" s="356" t="e">
        <f t="shared" si="23"/>
        <v>#DIV/0!</v>
      </c>
      <c r="K311" s="356" t="e">
        <f t="shared" si="23"/>
        <v>#DIV/0!</v>
      </c>
      <c r="L311" s="356" t="e">
        <f t="shared" si="23"/>
        <v>#DIV/0!</v>
      </c>
      <c r="M311" s="356" t="e">
        <f t="shared" si="23"/>
        <v>#DIV/0!</v>
      </c>
      <c r="N311" s="356" t="e">
        <f t="shared" si="23"/>
        <v>#DIV/0!</v>
      </c>
      <c r="O311" s="356" t="e">
        <f t="shared" si="23"/>
        <v>#DIV/0!</v>
      </c>
      <c r="P311" s="356" t="e">
        <f t="shared" si="23"/>
        <v>#DIV/0!</v>
      </c>
      <c r="Q311" s="356" t="e">
        <f t="shared" si="23"/>
        <v>#DIV/0!</v>
      </c>
      <c r="R311" s="356" t="e">
        <f t="shared" si="23"/>
        <v>#DIV/0!</v>
      </c>
      <c r="S311" s="356" t="e">
        <f t="shared" si="23"/>
        <v>#DIV/0!</v>
      </c>
      <c r="T311" s="356" t="e">
        <f t="shared" si="23"/>
        <v>#DIV/0!</v>
      </c>
      <c r="U311" s="356" t="e">
        <f t="shared" si="23"/>
        <v>#DIV/0!</v>
      </c>
      <c r="V311" s="356" t="e">
        <f t="shared" si="23"/>
        <v>#DIV/0!</v>
      </c>
      <c r="W311" s="356" t="e">
        <f t="shared" si="23"/>
        <v>#DIV/0!</v>
      </c>
      <c r="X311" s="356" t="e">
        <f t="shared" si="23"/>
        <v>#DIV/0!</v>
      </c>
    </row>
    <row r="312" spans="3:24">
      <c r="C312" s="353" t="s">
        <v>488</v>
      </c>
      <c r="D312" s="356">
        <f t="shared" si="23"/>
        <v>0</v>
      </c>
      <c r="E312" s="356">
        <f t="shared" ca="1" si="23"/>
        <v>0</v>
      </c>
      <c r="F312" s="356">
        <f t="shared" ca="1" si="23"/>
        <v>0</v>
      </c>
      <c r="G312" s="356">
        <f t="shared" ca="1" si="23"/>
        <v>0</v>
      </c>
      <c r="H312" s="356">
        <f t="shared" ca="1" si="23"/>
        <v>0</v>
      </c>
      <c r="I312" s="356">
        <f t="shared" ca="1" si="23"/>
        <v>0</v>
      </c>
      <c r="J312" s="356">
        <f t="shared" ca="1" si="23"/>
        <v>0</v>
      </c>
      <c r="K312" s="356">
        <f t="shared" ca="1" si="23"/>
        <v>0</v>
      </c>
      <c r="L312" s="356">
        <f t="shared" ca="1" si="23"/>
        <v>0</v>
      </c>
      <c r="M312" s="356">
        <f t="shared" ca="1" si="23"/>
        <v>0</v>
      </c>
      <c r="N312" s="356">
        <f t="shared" ca="1" si="23"/>
        <v>0</v>
      </c>
      <c r="O312" s="356">
        <f t="shared" ca="1" si="23"/>
        <v>0</v>
      </c>
      <c r="P312" s="356">
        <f t="shared" ca="1" si="23"/>
        <v>0</v>
      </c>
      <c r="Q312" s="356">
        <f t="shared" ca="1" si="23"/>
        <v>0</v>
      </c>
      <c r="R312" s="356">
        <f t="shared" ca="1" si="23"/>
        <v>0</v>
      </c>
      <c r="S312" s="356">
        <f t="shared" ca="1" si="23"/>
        <v>0</v>
      </c>
      <c r="T312" s="356">
        <f t="shared" ca="1" si="23"/>
        <v>0</v>
      </c>
      <c r="U312" s="356">
        <f t="shared" ca="1" si="23"/>
        <v>0</v>
      </c>
      <c r="V312" s="356">
        <f t="shared" ca="1" si="23"/>
        <v>0</v>
      </c>
      <c r="W312" s="356">
        <f t="shared" ca="1" si="23"/>
        <v>0</v>
      </c>
      <c r="X312" s="356">
        <f t="shared" ca="1" si="23"/>
        <v>0</v>
      </c>
    </row>
    <row r="313" spans="3:24">
      <c r="C313" s="353" t="s">
        <v>489</v>
      </c>
      <c r="D313" s="356">
        <f t="shared" si="23"/>
        <v>0</v>
      </c>
      <c r="E313" s="356">
        <f t="shared" si="23"/>
        <v>0</v>
      </c>
      <c r="F313" s="356">
        <f t="shared" si="23"/>
        <v>0</v>
      </c>
      <c r="G313" s="356">
        <f t="shared" si="23"/>
        <v>0</v>
      </c>
      <c r="H313" s="356">
        <f t="shared" si="23"/>
        <v>0</v>
      </c>
      <c r="I313" s="356">
        <f t="shared" si="23"/>
        <v>0</v>
      </c>
      <c r="J313" s="356">
        <f t="shared" si="23"/>
        <v>0</v>
      </c>
      <c r="K313" s="356">
        <f t="shared" si="23"/>
        <v>0</v>
      </c>
      <c r="L313" s="356">
        <f t="shared" si="23"/>
        <v>0</v>
      </c>
      <c r="M313" s="356">
        <f t="shared" si="23"/>
        <v>0</v>
      </c>
      <c r="N313" s="356">
        <f t="shared" si="23"/>
        <v>0</v>
      </c>
      <c r="O313" s="356">
        <f t="shared" si="23"/>
        <v>0</v>
      </c>
      <c r="P313" s="356">
        <f t="shared" si="23"/>
        <v>0</v>
      </c>
      <c r="Q313" s="356">
        <f t="shared" si="23"/>
        <v>0</v>
      </c>
      <c r="R313" s="356">
        <f t="shared" si="23"/>
        <v>0</v>
      </c>
      <c r="S313" s="356">
        <f t="shared" si="23"/>
        <v>0</v>
      </c>
      <c r="T313" s="356">
        <f t="shared" si="23"/>
        <v>0</v>
      </c>
      <c r="U313" s="356">
        <f t="shared" si="23"/>
        <v>0</v>
      </c>
      <c r="V313" s="356">
        <f t="shared" si="23"/>
        <v>0</v>
      </c>
      <c r="W313" s="356">
        <f t="shared" si="23"/>
        <v>0</v>
      </c>
      <c r="X313" s="356">
        <f t="shared" si="23"/>
        <v>0</v>
      </c>
    </row>
    <row r="314" spans="3:24">
      <c r="C314" s="353" t="s">
        <v>32</v>
      </c>
      <c r="D314" s="356">
        <f>X295</f>
        <v>0</v>
      </c>
      <c r="E314" s="356">
        <f t="shared" si="23"/>
        <v>0</v>
      </c>
      <c r="F314" s="356">
        <f t="shared" si="23"/>
        <v>0</v>
      </c>
      <c r="G314" s="356">
        <f t="shared" si="23"/>
        <v>0</v>
      </c>
      <c r="H314" s="356">
        <f t="shared" si="23"/>
        <v>0</v>
      </c>
      <c r="I314" s="356">
        <f t="shared" si="23"/>
        <v>0</v>
      </c>
      <c r="J314" s="356">
        <f t="shared" si="23"/>
        <v>0</v>
      </c>
      <c r="K314" s="356">
        <f t="shared" si="23"/>
        <v>0</v>
      </c>
      <c r="L314" s="356">
        <f t="shared" si="23"/>
        <v>0</v>
      </c>
      <c r="M314" s="356">
        <f t="shared" si="23"/>
        <v>0</v>
      </c>
      <c r="N314" s="356">
        <f t="shared" si="23"/>
        <v>0</v>
      </c>
      <c r="O314" s="356">
        <f t="shared" si="23"/>
        <v>0</v>
      </c>
      <c r="P314" s="356">
        <f t="shared" si="23"/>
        <v>0</v>
      </c>
      <c r="Q314" s="356">
        <f t="shared" si="23"/>
        <v>0</v>
      </c>
      <c r="R314" s="356">
        <f t="shared" si="23"/>
        <v>0</v>
      </c>
      <c r="S314" s="356">
        <f t="shared" si="23"/>
        <v>0</v>
      </c>
      <c r="T314" s="356">
        <f t="shared" si="23"/>
        <v>0</v>
      </c>
      <c r="U314" s="356">
        <f t="shared" si="23"/>
        <v>0</v>
      </c>
      <c r="V314" s="356">
        <f t="shared" si="23"/>
        <v>0</v>
      </c>
      <c r="W314" s="356">
        <f t="shared" si="23"/>
        <v>0</v>
      </c>
      <c r="X314" s="356">
        <f t="shared" si="23"/>
        <v>0</v>
      </c>
    </row>
    <row r="315" spans="3:24">
      <c r="C315" s="353" t="s">
        <v>492</v>
      </c>
      <c r="D315" s="356">
        <f>X296</f>
        <v>0</v>
      </c>
      <c r="E315" s="356">
        <f t="shared" si="23"/>
        <v>0</v>
      </c>
      <c r="F315" s="356">
        <f t="shared" si="23"/>
        <v>0</v>
      </c>
      <c r="G315" s="356">
        <f t="shared" si="23"/>
        <v>0</v>
      </c>
      <c r="H315" s="356">
        <f t="shared" si="23"/>
        <v>0</v>
      </c>
      <c r="I315" s="356">
        <f t="shared" si="23"/>
        <v>0</v>
      </c>
      <c r="J315" s="356">
        <f t="shared" si="23"/>
        <v>0</v>
      </c>
      <c r="K315" s="356">
        <f t="shared" si="23"/>
        <v>0</v>
      </c>
      <c r="L315" s="356">
        <f t="shared" si="23"/>
        <v>0</v>
      </c>
      <c r="M315" s="356">
        <f t="shared" si="23"/>
        <v>0</v>
      </c>
      <c r="N315" s="356">
        <f t="shared" si="23"/>
        <v>0</v>
      </c>
      <c r="O315" s="356">
        <f t="shared" si="23"/>
        <v>0</v>
      </c>
      <c r="P315" s="356">
        <f t="shared" si="23"/>
        <v>0</v>
      </c>
      <c r="Q315" s="356">
        <f t="shared" si="23"/>
        <v>0</v>
      </c>
      <c r="R315" s="356">
        <f t="shared" si="23"/>
        <v>0</v>
      </c>
      <c r="S315" s="356">
        <f t="shared" si="23"/>
        <v>0</v>
      </c>
      <c r="T315" s="356">
        <f t="shared" si="23"/>
        <v>0</v>
      </c>
      <c r="U315" s="356">
        <f t="shared" si="23"/>
        <v>0</v>
      </c>
      <c r="V315" s="356">
        <f t="shared" si="23"/>
        <v>0</v>
      </c>
      <c r="W315" s="356">
        <f t="shared" si="23"/>
        <v>0</v>
      </c>
      <c r="X315" s="356">
        <f t="shared" si="23"/>
        <v>0</v>
      </c>
    </row>
    <row r="316" spans="3:24">
      <c r="C316" s="355"/>
      <c r="D316" s="356" t="e">
        <f t="shared" ref="D316:X316" ca="1" si="24">D297</f>
        <v>#N/A</v>
      </c>
      <c r="E316" s="356" t="e">
        <f t="shared" ca="1" si="24"/>
        <v>#N/A</v>
      </c>
      <c r="F316" s="356" t="e">
        <f t="shared" ca="1" si="24"/>
        <v>#N/A</v>
      </c>
      <c r="G316" s="356" t="e">
        <f t="shared" ca="1" si="24"/>
        <v>#N/A</v>
      </c>
      <c r="H316" s="356" t="e">
        <f t="shared" ca="1" si="24"/>
        <v>#N/A</v>
      </c>
      <c r="I316" s="356" t="e">
        <f t="shared" ca="1" si="24"/>
        <v>#N/A</v>
      </c>
      <c r="J316" s="356" t="e">
        <f t="shared" ca="1" si="24"/>
        <v>#N/A</v>
      </c>
      <c r="K316" s="356" t="e">
        <f t="shared" ca="1" si="24"/>
        <v>#N/A</v>
      </c>
      <c r="L316" s="356" t="e">
        <f t="shared" ca="1" si="24"/>
        <v>#N/A</v>
      </c>
      <c r="M316" s="356" t="e">
        <f t="shared" ca="1" si="24"/>
        <v>#N/A</v>
      </c>
      <c r="N316" s="356" t="e">
        <f t="shared" ca="1" si="24"/>
        <v>#N/A</v>
      </c>
      <c r="O316" s="356" t="e">
        <f t="shared" ca="1" si="24"/>
        <v>#N/A</v>
      </c>
      <c r="P316" s="356" t="e">
        <f t="shared" ca="1" si="24"/>
        <v>#N/A</v>
      </c>
      <c r="Q316" s="356" t="e">
        <f t="shared" ca="1" si="24"/>
        <v>#N/A</v>
      </c>
      <c r="R316" s="356" t="e">
        <f t="shared" ca="1" si="24"/>
        <v>#N/A</v>
      </c>
      <c r="S316" s="356" t="e">
        <f t="shared" ca="1" si="24"/>
        <v>#N/A</v>
      </c>
      <c r="T316" s="356" t="e">
        <f t="shared" ca="1" si="24"/>
        <v>#N/A</v>
      </c>
      <c r="U316" s="356" t="e">
        <f t="shared" ca="1" si="24"/>
        <v>#N/A</v>
      </c>
      <c r="V316" s="356" t="e">
        <f t="shared" ca="1" si="24"/>
        <v>#N/A</v>
      </c>
      <c r="W316" s="356" t="e">
        <f t="shared" ca="1" si="24"/>
        <v>#N/A</v>
      </c>
      <c r="X316" s="356" t="e">
        <f t="shared" ca="1" si="24"/>
        <v>#N/A</v>
      </c>
    </row>
    <row r="321" spans="3:54">
      <c r="C321" s="240" t="s">
        <v>502</v>
      </c>
    </row>
    <row r="322" spans="3:54">
      <c r="C322" s="683" t="s">
        <v>503</v>
      </c>
      <c r="D322" s="683"/>
      <c r="E322" s="683"/>
      <c r="F322" s="683"/>
    </row>
    <row r="323" spans="3:54" ht="25.5">
      <c r="C323" s="384" t="s">
        <v>464</v>
      </c>
      <c r="D323" s="385">
        <f>Full!G555</f>
        <v>2000</v>
      </c>
      <c r="E323" s="385">
        <f>Full!H555</f>
        <v>2010</v>
      </c>
      <c r="F323" s="385">
        <f>Full!I555</f>
        <v>2020</v>
      </c>
      <c r="G323" s="385">
        <f>Full!J555</f>
        <v>2030</v>
      </c>
      <c r="H323" s="385">
        <f>Full!K555</f>
        <v>2040</v>
      </c>
      <c r="I323" s="385">
        <f>Full!L555</f>
        <v>2050</v>
      </c>
    </row>
    <row r="324" spans="3:54">
      <c r="C324" s="384" t="s">
        <v>230</v>
      </c>
      <c r="D324" s="386">
        <f>Full!G556</f>
        <v>19.600000000000001</v>
      </c>
      <c r="E324" s="386">
        <f>Full!H556</f>
        <v>12.3</v>
      </c>
      <c r="F324" s="386">
        <f>Full!I556</f>
        <v>7.5</v>
      </c>
      <c r="G324" s="386">
        <f>Full!J556</f>
        <v>4.5999999999999996</v>
      </c>
      <c r="H324" s="386">
        <f>Full!K556</f>
        <v>2.8</v>
      </c>
      <c r="I324" s="386">
        <f>Full!L556</f>
        <v>1.7</v>
      </c>
    </row>
    <row r="325" spans="3:54" ht="25.5">
      <c r="C325" s="384" t="s">
        <v>229</v>
      </c>
      <c r="D325" s="386">
        <f>Full!G557</f>
        <v>251.4</v>
      </c>
      <c r="E325" s="386">
        <f>Full!H557</f>
        <v>193.6</v>
      </c>
      <c r="F325" s="386">
        <f>Full!I557</f>
        <v>141.19999999999999</v>
      </c>
      <c r="G325" s="386">
        <f>Full!J557</f>
        <v>99.6</v>
      </c>
      <c r="H325" s="386">
        <f>Full!K557</f>
        <v>66.599999999999994</v>
      </c>
      <c r="I325" s="386">
        <f>Full!L557</f>
        <v>44</v>
      </c>
    </row>
    <row r="326" spans="3:54" ht="25.5" customHeight="1">
      <c r="C326" s="384" t="s">
        <v>228</v>
      </c>
      <c r="D326" s="386">
        <f>Full!G558</f>
        <v>251.4</v>
      </c>
      <c r="E326" s="386">
        <f>Full!H558</f>
        <v>193.6</v>
      </c>
      <c r="F326" s="386">
        <f>Full!I558</f>
        <v>141.19999999999999</v>
      </c>
      <c r="G326" s="386">
        <f>Full!J558</f>
        <v>99.6</v>
      </c>
      <c r="H326" s="386">
        <f>Full!K558</f>
        <v>66.599999999999994</v>
      </c>
      <c r="I326" s="386">
        <f>Full!L558</f>
        <v>44</v>
      </c>
    </row>
    <row r="327" spans="3:54">
      <c r="C327" s="384" t="s">
        <v>227</v>
      </c>
      <c r="D327" s="387">
        <f>Full!G559</f>
        <v>0</v>
      </c>
      <c r="E327" s="387">
        <f>Full!H559</f>
        <v>-2.5786803905639588</v>
      </c>
      <c r="F327" s="387">
        <f>Full!I559</f>
        <v>-3.1068813888929458</v>
      </c>
      <c r="G327" s="387">
        <f>Full!J559</f>
        <v>-3.429948242096581</v>
      </c>
      <c r="H327" s="387">
        <f>Full!K559</f>
        <v>-3.9446654203277309</v>
      </c>
      <c r="I327" s="387">
        <f>Full!L559</f>
        <v>-4.0604129679132184</v>
      </c>
    </row>
    <row r="328" spans="3:54">
      <c r="C328" s="384" t="s">
        <v>457</v>
      </c>
      <c r="D328" s="387">
        <f>Full!G560</f>
        <v>0</v>
      </c>
      <c r="E328" s="387">
        <f>Full!H560</f>
        <v>-2.5786803905639588E-2</v>
      </c>
      <c r="F328" s="387">
        <f>Full!I560</f>
        <v>-3.1068813888929458E-2</v>
      </c>
      <c r="G328" s="387">
        <f>Full!J560</f>
        <v>-3.429948242096581E-2</v>
      </c>
      <c r="H328" s="387">
        <f>Full!K560</f>
        <v>-3.9446654203277309E-2</v>
      </c>
      <c r="I328" s="387">
        <f>Full!L560</f>
        <v>-4.0604129679132184E-2</v>
      </c>
    </row>
    <row r="330" spans="3:54">
      <c r="C330" s="315"/>
    </row>
    <row r="331" spans="3:54">
      <c r="C331" s="388"/>
      <c r="D331" s="389">
        <f>D323</f>
        <v>2000</v>
      </c>
      <c r="E331" s="389">
        <f>D331+1</f>
        <v>2001</v>
      </c>
      <c r="F331" s="389">
        <f t="shared" ref="F331:BB331" si="25">E331+1</f>
        <v>2002</v>
      </c>
      <c r="G331" s="389">
        <f t="shared" si="25"/>
        <v>2003</v>
      </c>
      <c r="H331" s="389">
        <f t="shared" si="25"/>
        <v>2004</v>
      </c>
      <c r="I331" s="389">
        <f t="shared" si="25"/>
        <v>2005</v>
      </c>
      <c r="J331" s="389">
        <f t="shared" si="25"/>
        <v>2006</v>
      </c>
      <c r="K331" s="389">
        <f t="shared" si="25"/>
        <v>2007</v>
      </c>
      <c r="L331" s="389">
        <f t="shared" si="25"/>
        <v>2008</v>
      </c>
      <c r="M331" s="389">
        <f t="shared" si="25"/>
        <v>2009</v>
      </c>
      <c r="N331" s="389">
        <f t="shared" si="25"/>
        <v>2010</v>
      </c>
      <c r="O331" s="389">
        <f t="shared" si="25"/>
        <v>2011</v>
      </c>
      <c r="P331" s="389">
        <f t="shared" si="25"/>
        <v>2012</v>
      </c>
      <c r="Q331" s="389">
        <f t="shared" si="25"/>
        <v>2013</v>
      </c>
      <c r="R331" s="389">
        <f t="shared" si="25"/>
        <v>2014</v>
      </c>
      <c r="S331" s="389">
        <f t="shared" si="25"/>
        <v>2015</v>
      </c>
      <c r="T331" s="389">
        <f t="shared" si="25"/>
        <v>2016</v>
      </c>
      <c r="U331" s="389">
        <f t="shared" si="25"/>
        <v>2017</v>
      </c>
      <c r="V331" s="389">
        <f t="shared" si="25"/>
        <v>2018</v>
      </c>
      <c r="W331" s="389">
        <f t="shared" si="25"/>
        <v>2019</v>
      </c>
      <c r="X331" s="389">
        <f t="shared" si="25"/>
        <v>2020</v>
      </c>
      <c r="Y331" s="389">
        <f t="shared" si="25"/>
        <v>2021</v>
      </c>
      <c r="Z331" s="389">
        <f t="shared" si="25"/>
        <v>2022</v>
      </c>
      <c r="AA331" s="389">
        <f t="shared" si="25"/>
        <v>2023</v>
      </c>
      <c r="AB331" s="389">
        <f t="shared" si="25"/>
        <v>2024</v>
      </c>
      <c r="AC331" s="389">
        <f t="shared" si="25"/>
        <v>2025</v>
      </c>
      <c r="AD331" s="389">
        <f t="shared" si="25"/>
        <v>2026</v>
      </c>
      <c r="AE331" s="389">
        <f t="shared" si="25"/>
        <v>2027</v>
      </c>
      <c r="AF331" s="389">
        <f t="shared" si="25"/>
        <v>2028</v>
      </c>
      <c r="AG331" s="389">
        <f t="shared" si="25"/>
        <v>2029</v>
      </c>
      <c r="AH331" s="389">
        <f t="shared" si="25"/>
        <v>2030</v>
      </c>
      <c r="AI331" s="389">
        <f t="shared" si="25"/>
        <v>2031</v>
      </c>
      <c r="AJ331" s="389">
        <f t="shared" si="25"/>
        <v>2032</v>
      </c>
      <c r="AK331" s="389">
        <f t="shared" si="25"/>
        <v>2033</v>
      </c>
      <c r="AL331" s="389">
        <f t="shared" si="25"/>
        <v>2034</v>
      </c>
      <c r="AM331" s="389">
        <f t="shared" si="25"/>
        <v>2035</v>
      </c>
      <c r="AN331" s="389">
        <f t="shared" si="25"/>
        <v>2036</v>
      </c>
      <c r="AO331" s="389">
        <f t="shared" si="25"/>
        <v>2037</v>
      </c>
      <c r="AP331" s="389">
        <f t="shared" si="25"/>
        <v>2038</v>
      </c>
      <c r="AQ331" s="389">
        <f t="shared" si="25"/>
        <v>2039</v>
      </c>
      <c r="AR331" s="389">
        <f t="shared" si="25"/>
        <v>2040</v>
      </c>
      <c r="AS331" s="389">
        <f t="shared" si="25"/>
        <v>2041</v>
      </c>
      <c r="AT331" s="389">
        <f t="shared" si="25"/>
        <v>2042</v>
      </c>
      <c r="AU331" s="389">
        <f t="shared" si="25"/>
        <v>2043</v>
      </c>
      <c r="AV331" s="389">
        <f t="shared" si="25"/>
        <v>2044</v>
      </c>
      <c r="AW331" s="389">
        <f t="shared" si="25"/>
        <v>2045</v>
      </c>
      <c r="AX331" s="389">
        <f t="shared" si="25"/>
        <v>2046</v>
      </c>
      <c r="AY331" s="389">
        <f t="shared" si="25"/>
        <v>2047</v>
      </c>
      <c r="AZ331" s="389">
        <f t="shared" si="25"/>
        <v>2048</v>
      </c>
      <c r="BA331" s="389">
        <f t="shared" si="25"/>
        <v>2049</v>
      </c>
      <c r="BB331" s="389">
        <f t="shared" si="25"/>
        <v>2050</v>
      </c>
    </row>
    <row r="332" spans="3:54">
      <c r="C332" s="388" t="s">
        <v>458</v>
      </c>
      <c r="D332" s="386">
        <f>D326</f>
        <v>251.4</v>
      </c>
      <c r="E332" s="386">
        <f>D332+(D332*$E$328)</f>
        <v>244.91719749812222</v>
      </c>
      <c r="F332" s="386">
        <f t="shared" ref="F332:M332" si="26">E332+(E332*$E$328)</f>
        <v>238.60156575311933</v>
      </c>
      <c r="G332" s="386">
        <f t="shared" si="26"/>
        <v>232.44879396546509</v>
      </c>
      <c r="H332" s="386">
        <f t="shared" si="26"/>
        <v>226.45468249737522</v>
      </c>
      <c r="I332" s="386">
        <f t="shared" si="26"/>
        <v>220.61514000630152</v>
      </c>
      <c r="J332" s="386">
        <f t="shared" si="26"/>
        <v>214.92618065234379</v>
      </c>
      <c r="K332" s="386">
        <f t="shared" si="26"/>
        <v>209.38392137767374</v>
      </c>
      <c r="L332" s="386">
        <f t="shared" si="26"/>
        <v>203.98457925611382</v>
      </c>
      <c r="M332" s="386">
        <f t="shared" si="26"/>
        <v>198.72446891106202</v>
      </c>
      <c r="N332" s="386">
        <f>E326</f>
        <v>193.6</v>
      </c>
      <c r="O332" s="386">
        <f>N332+(N332*$F$328)</f>
        <v>187.58507763110325</v>
      </c>
      <c r="P332" s="386">
        <f t="shared" ref="P332:W332" si="27">O332+(O332*$F$328)</f>
        <v>181.7570317658421</v>
      </c>
      <c r="Q332" s="386">
        <f t="shared" si="27"/>
        <v>176.11005637290492</v>
      </c>
      <c r="R332" s="386">
        <f t="shared" si="27"/>
        <v>170.63852580748627</v>
      </c>
      <c r="S332" s="386">
        <f t="shared" si="27"/>
        <v>165.33698920689218</v>
      </c>
      <c r="T332" s="386">
        <f t="shared" si="27"/>
        <v>160.20016506026732</v>
      </c>
      <c r="U332" s="386">
        <f t="shared" si="27"/>
        <v>155.2229359470341</v>
      </c>
      <c r="V332" s="386">
        <f t="shared" si="27"/>
        <v>150.40034343880248</v>
      </c>
      <c r="W332" s="386">
        <f t="shared" si="27"/>
        <v>145.72758315967124</v>
      </c>
      <c r="X332" s="386">
        <f>F326</f>
        <v>141.19999999999999</v>
      </c>
      <c r="Y332" s="386">
        <f>X332+(X332*$G$328)</f>
        <v>136.35691308215962</v>
      </c>
      <c r="Z332" s="386">
        <f t="shared" ref="Z332:AG332" si="28">Y332+(Y332*$G$328)</f>
        <v>131.67994153892093</v>
      </c>
      <c r="AA332" s="386">
        <f t="shared" si="28"/>
        <v>127.1633876989129</v>
      </c>
      <c r="AB332" s="386">
        <f t="shared" si="28"/>
        <v>122.80174931794357</v>
      </c>
      <c r="AC332" s="386">
        <f t="shared" si="28"/>
        <v>118.58971287594892</v>
      </c>
      <c r="AD332" s="386">
        <f t="shared" si="28"/>
        <v>114.52214710385293</v>
      </c>
      <c r="AE332" s="386">
        <f t="shared" si="28"/>
        <v>110.59409673245307</v>
      </c>
      <c r="AF332" s="386">
        <f t="shared" si="28"/>
        <v>106.80077645571571</v>
      </c>
      <c r="AG332" s="386">
        <f t="shared" si="28"/>
        <v>103.13756510112739</v>
      </c>
      <c r="AH332" s="386">
        <f>G326</f>
        <v>99.6</v>
      </c>
      <c r="AI332" s="386">
        <f>AH332+(AH332*$H$328)</f>
        <v>95.671113241353581</v>
      </c>
      <c r="AJ332" s="386">
        <f t="shared" ref="AJ332:AQ332" si="29">AI332+(AI332*$H$328)</f>
        <v>91.897207920079325</v>
      </c>
      <c r="AK332" s="386">
        <f t="shared" si="29"/>
        <v>88.272170537009274</v>
      </c>
      <c r="AL332" s="386">
        <f t="shared" si="29"/>
        <v>84.790128750063147</v>
      </c>
      <c r="AM332" s="386">
        <f t="shared" si="29"/>
        <v>81.445441861408042</v>
      </c>
      <c r="AN332" s="386">
        <f t="shared" si="29"/>
        <v>78.232691679867955</v>
      </c>
      <c r="AO332" s="386">
        <f t="shared" si="29"/>
        <v>75.146673743780596</v>
      </c>
      <c r="AP332" s="386">
        <f t="shared" si="29"/>
        <v>72.182388890083189</v>
      </c>
      <c r="AQ332" s="386">
        <f t="shared" si="29"/>
        <v>69.335035155969592</v>
      </c>
      <c r="AR332" s="386">
        <f>H326</f>
        <v>66.599999999999994</v>
      </c>
      <c r="AS332" s="386">
        <f>AR332+(AR332*$I$328)</f>
        <v>63.895764963369793</v>
      </c>
      <c r="AT332" s="386">
        <f t="shared" ref="AT332:BA332" si="30">AS332+(AS332*$I$328)</f>
        <v>61.301333036849776</v>
      </c>
      <c r="AU332" s="386">
        <f t="shared" si="30"/>
        <v>58.812245760717857</v>
      </c>
      <c r="AV332" s="386">
        <f t="shared" si="30"/>
        <v>56.424225707128677</v>
      </c>
      <c r="AW332" s="386">
        <f t="shared" si="30"/>
        <v>54.133169129471803</v>
      </c>
      <c r="AX332" s="386">
        <f t="shared" si="30"/>
        <v>51.935138910196336</v>
      </c>
      <c r="AY332" s="386">
        <f t="shared" si="30"/>
        <v>49.826357794982982</v>
      </c>
      <c r="AZ332" s="386">
        <f t="shared" si="30"/>
        <v>47.803201901636655</v>
      </c>
      <c r="BA332" s="386">
        <f t="shared" si="30"/>
        <v>45.862194492544859</v>
      </c>
      <c r="BB332" s="386">
        <f>I326</f>
        <v>44</v>
      </c>
    </row>
  </sheetData>
  <mergeCells count="5">
    <mergeCell ref="B287:B293"/>
    <mergeCell ref="C322:F322"/>
    <mergeCell ref="AB235:AC235"/>
    <mergeCell ref="AD235:AE235"/>
    <mergeCell ref="AA235:AA23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4">
    <tabColor theme="1"/>
  </sheetPr>
  <dimension ref="B2:N38"/>
  <sheetViews>
    <sheetView showGridLines="0" zoomScale="95" zoomScaleNormal="95" workbookViewId="0"/>
  </sheetViews>
  <sheetFormatPr defaultRowHeight="15"/>
  <cols>
    <col min="2" max="14" width="9.140625" style="55"/>
  </cols>
  <sheetData>
    <row r="2" spans="2:14">
      <c r="B2" s="490" t="s">
        <v>631</v>
      </c>
    </row>
    <row r="5" spans="2:14" ht="15.75" thickBot="1">
      <c r="B5" s="351" t="s">
        <v>37</v>
      </c>
      <c r="C5" s="343"/>
      <c r="D5" s="343"/>
      <c r="E5" s="343"/>
      <c r="F5" s="343"/>
      <c r="G5" s="343"/>
      <c r="H5" s="343"/>
      <c r="I5" s="343"/>
      <c r="J5" s="343"/>
      <c r="K5" s="343"/>
      <c r="L5" s="343"/>
      <c r="M5" s="343"/>
      <c r="N5" s="343"/>
    </row>
    <row r="7" spans="2:14">
      <c r="B7" s="687" t="s">
        <v>518</v>
      </c>
      <c r="C7" s="687"/>
      <c r="D7" s="687"/>
      <c r="E7" s="687"/>
      <c r="F7" s="687"/>
      <c r="G7" s="687"/>
      <c r="H7" s="687"/>
      <c r="I7" s="687"/>
      <c r="J7" s="687"/>
      <c r="K7" s="687"/>
    </row>
    <row r="8" spans="2:14">
      <c r="B8" s="687"/>
      <c r="C8" s="687"/>
      <c r="D8" s="687"/>
      <c r="E8" s="687"/>
      <c r="F8" s="687"/>
      <c r="G8" s="687"/>
      <c r="H8" s="687"/>
      <c r="I8" s="687"/>
      <c r="J8" s="687"/>
      <c r="K8" s="687"/>
    </row>
    <row r="11" spans="2:14">
      <c r="B11" s="688" t="s">
        <v>519</v>
      </c>
      <c r="C11" s="688"/>
      <c r="D11" s="688"/>
      <c r="E11" s="688"/>
      <c r="F11" s="688"/>
      <c r="G11" s="688"/>
      <c r="H11" s="688"/>
      <c r="I11" s="688"/>
      <c r="J11" s="688"/>
      <c r="K11" s="688"/>
    </row>
    <row r="12" spans="2:14">
      <c r="B12" s="688"/>
      <c r="C12" s="688"/>
      <c r="D12" s="688"/>
      <c r="E12" s="688"/>
      <c r="F12" s="688"/>
      <c r="G12" s="688"/>
      <c r="H12" s="688"/>
      <c r="I12" s="688"/>
      <c r="J12" s="688"/>
      <c r="K12" s="688"/>
    </row>
    <row r="13" spans="2:14">
      <c r="B13" s="688"/>
      <c r="C13" s="688"/>
      <c r="D13" s="688"/>
      <c r="E13" s="688"/>
      <c r="F13" s="688"/>
      <c r="G13" s="688"/>
      <c r="H13" s="688"/>
      <c r="I13" s="688"/>
      <c r="J13" s="688"/>
      <c r="K13" s="688"/>
    </row>
    <row r="14" spans="2:14">
      <c r="B14" s="344" t="s">
        <v>624</v>
      </c>
      <c r="C14" s="345"/>
      <c r="D14" s="345"/>
      <c r="E14" s="345"/>
      <c r="F14" s="345"/>
      <c r="G14" s="345"/>
      <c r="H14" s="345"/>
      <c r="I14" s="345"/>
      <c r="J14" s="345"/>
      <c r="K14" s="345"/>
    </row>
    <row r="15" spans="2:14">
      <c r="B15" s="345"/>
      <c r="C15" s="345"/>
      <c r="D15" s="345"/>
      <c r="E15" s="345"/>
      <c r="F15" s="345"/>
      <c r="G15" s="345"/>
      <c r="H15" s="345"/>
      <c r="I15" s="345"/>
      <c r="J15" s="345"/>
      <c r="K15" s="345"/>
    </row>
    <row r="16" spans="2:14">
      <c r="B16" s="345"/>
      <c r="C16" s="345"/>
      <c r="D16" s="345"/>
      <c r="E16" s="345"/>
      <c r="F16" s="345"/>
      <c r="G16" s="345"/>
      <c r="H16" s="345"/>
      <c r="I16" s="345"/>
      <c r="J16" s="345"/>
      <c r="K16" s="345"/>
    </row>
    <row r="17" spans="2:14">
      <c r="B17" s="344" t="s">
        <v>216</v>
      </c>
      <c r="C17" s="345"/>
      <c r="D17" s="345"/>
      <c r="E17" s="345"/>
      <c r="F17" s="345"/>
      <c r="G17" s="345"/>
      <c r="H17" s="345"/>
      <c r="I17" s="345"/>
      <c r="J17" s="345"/>
      <c r="K17" s="345"/>
    </row>
    <row r="18" spans="2:14">
      <c r="B18" s="345"/>
      <c r="C18" s="345"/>
      <c r="D18" s="345"/>
      <c r="E18" s="345"/>
      <c r="F18" s="345"/>
      <c r="G18" s="345"/>
      <c r="H18" s="345"/>
      <c r="I18" s="345"/>
      <c r="J18" s="345"/>
      <c r="K18" s="345"/>
    </row>
    <row r="19" spans="2:14">
      <c r="B19" s="345"/>
      <c r="C19" s="345"/>
      <c r="D19" s="345"/>
      <c r="E19" s="345"/>
      <c r="F19" s="345"/>
      <c r="G19" s="345"/>
      <c r="H19" s="345"/>
      <c r="I19" s="345"/>
      <c r="J19" s="345"/>
      <c r="K19" s="345"/>
    </row>
    <row r="20" spans="2:14">
      <c r="B20" s="345"/>
      <c r="C20" s="345"/>
      <c r="D20" s="345"/>
      <c r="E20" s="345"/>
      <c r="F20" s="345"/>
      <c r="G20" s="345"/>
      <c r="H20" s="345"/>
      <c r="I20" s="345"/>
      <c r="J20" s="345"/>
      <c r="K20" s="345"/>
    </row>
    <row r="22" spans="2:14" ht="15.75" thickBot="1">
      <c r="B22" s="351" t="s">
        <v>52</v>
      </c>
      <c r="C22" s="343"/>
      <c r="D22" s="343"/>
      <c r="E22" s="343"/>
      <c r="F22" s="343"/>
      <c r="G22" s="343"/>
      <c r="H22" s="343"/>
      <c r="I22" s="343"/>
      <c r="J22" s="343"/>
      <c r="K22" s="343"/>
      <c r="L22" s="343"/>
      <c r="M22" s="343"/>
      <c r="N22" s="343"/>
    </row>
    <row r="24" spans="2:14">
      <c r="B24" s="55" t="s">
        <v>520</v>
      </c>
    </row>
    <row r="25" spans="2:14" ht="15.75" thickBot="1"/>
    <row r="26" spans="2:14" ht="16.5" thickTop="1" thickBot="1">
      <c r="B26" s="346"/>
      <c r="C26" s="55" t="s">
        <v>38</v>
      </c>
    </row>
    <row r="27" spans="2:14" ht="7.5" customHeight="1" thickTop="1" thickBot="1"/>
    <row r="28" spans="2:14" ht="16.5" thickTop="1" thickBot="1">
      <c r="B28" s="347"/>
      <c r="C28" s="55" t="s">
        <v>39</v>
      </c>
    </row>
    <row r="29" spans="2:14" ht="6.75" customHeight="1" thickTop="1" thickBot="1"/>
    <row r="30" spans="2:14" ht="16.5" hidden="1" thickTop="1" thickBot="1">
      <c r="B30" s="348"/>
      <c r="C30" s="55" t="s">
        <v>218</v>
      </c>
    </row>
    <row r="31" spans="2:14" ht="6" hidden="1" customHeight="1" thickTop="1" thickBot="1"/>
    <row r="32" spans="2:14" ht="16.5" thickTop="1" thickBot="1">
      <c r="B32" s="349"/>
      <c r="C32" s="55" t="s">
        <v>225</v>
      </c>
    </row>
    <row r="33" spans="2:3" ht="6" customHeight="1" thickTop="1" thickBot="1"/>
    <row r="34" spans="2:3" ht="16.5" thickTop="1" thickBot="1">
      <c r="B34" s="350"/>
      <c r="C34" s="55" t="s">
        <v>226</v>
      </c>
    </row>
    <row r="35" spans="2:3" ht="15.75" thickTop="1"/>
    <row r="36" spans="2:3">
      <c r="C36" s="55" t="s">
        <v>620</v>
      </c>
    </row>
    <row r="37" spans="2:3" ht="6.75" customHeight="1"/>
    <row r="38" spans="2:3">
      <c r="C38" s="55" t="s">
        <v>621</v>
      </c>
    </row>
  </sheetData>
  <mergeCells count="2">
    <mergeCell ref="B7:K8"/>
    <mergeCell ref="B11:K13"/>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53">
    <tabColor theme="1"/>
  </sheetPr>
  <dimension ref="A1:AD236"/>
  <sheetViews>
    <sheetView showGridLines="0" workbookViewId="0">
      <selection activeCell="N20" sqref="N20"/>
    </sheetView>
  </sheetViews>
  <sheetFormatPr defaultColWidth="8.85546875" defaultRowHeight="12.75"/>
  <cols>
    <col min="1" max="1" width="20.85546875" style="30" customWidth="1"/>
    <col min="2" max="16384" width="8.85546875" style="30"/>
  </cols>
  <sheetData>
    <row r="1" spans="1:26">
      <c r="A1" s="29" t="s">
        <v>85</v>
      </c>
      <c r="B1" s="29"/>
      <c r="C1" s="29"/>
      <c r="D1" s="29"/>
      <c r="E1" s="29"/>
      <c r="G1" s="43"/>
    </row>
    <row r="2" spans="1:26">
      <c r="A2" s="36"/>
      <c r="B2" s="36"/>
      <c r="C2" s="36" t="s">
        <v>86</v>
      </c>
      <c r="D2" s="36" t="s">
        <v>87</v>
      </c>
      <c r="E2" s="36" t="s">
        <v>88</v>
      </c>
    </row>
    <row r="3" spans="1:26">
      <c r="A3" s="37" t="s">
        <v>89</v>
      </c>
      <c r="B3" s="37"/>
      <c r="C3" s="37">
        <f>V12</f>
        <v>46.2</v>
      </c>
      <c r="D3" s="37">
        <f>V45</f>
        <v>206.28</v>
      </c>
      <c r="E3" s="37">
        <f>D3/C3</f>
        <v>4.464935064935065</v>
      </c>
    </row>
    <row r="4" spans="1:26">
      <c r="A4" s="37" t="s">
        <v>90</v>
      </c>
      <c r="B4" s="37"/>
      <c r="C4" s="37">
        <f>F37+F38</f>
        <v>42</v>
      </c>
      <c r="D4" s="37">
        <f>X45</f>
        <v>737.84999999999991</v>
      </c>
      <c r="E4" s="37">
        <f>D4/C4</f>
        <v>17.56785714285714</v>
      </c>
    </row>
    <row r="5" spans="1:26">
      <c r="A5" s="37" t="s">
        <v>91</v>
      </c>
      <c r="B5" s="37"/>
      <c r="C5" s="37">
        <f>G31</f>
        <v>16.2</v>
      </c>
      <c r="D5" s="37">
        <f>W45</f>
        <v>53.9</v>
      </c>
      <c r="E5" s="37">
        <f>D5/C5</f>
        <v>3.3271604938271606</v>
      </c>
    </row>
    <row r="6" spans="1:26">
      <c r="A6" s="37" t="s">
        <v>92</v>
      </c>
      <c r="B6" s="37"/>
      <c r="C6" s="37"/>
      <c r="D6" s="37"/>
      <c r="E6" s="38">
        <f>SUM(E3:E5)/3</f>
        <v>8.4533175672064562</v>
      </c>
    </row>
    <row r="8" spans="1:26">
      <c r="A8" s="17" t="s">
        <v>93</v>
      </c>
      <c r="B8" s="18"/>
      <c r="C8" s="18"/>
      <c r="D8" s="18"/>
      <c r="E8" s="18"/>
      <c r="F8" s="18"/>
      <c r="G8" s="18"/>
      <c r="H8" s="18"/>
      <c r="I8" s="18"/>
      <c r="J8" s="18"/>
      <c r="K8" s="18"/>
      <c r="L8" s="18"/>
      <c r="M8" s="18"/>
      <c r="N8" s="18"/>
      <c r="O8" s="18"/>
      <c r="P8" s="18"/>
      <c r="Q8" s="18"/>
      <c r="R8" s="18"/>
      <c r="S8" s="18"/>
      <c r="T8" s="18"/>
      <c r="U8" s="18"/>
      <c r="V8" s="18"/>
      <c r="W8" s="18"/>
      <c r="X8" s="18"/>
      <c r="Y8" s="18"/>
      <c r="Z8" s="18"/>
    </row>
    <row r="9" spans="1:26">
      <c r="A9" s="33"/>
      <c r="B9" s="33" t="s">
        <v>94</v>
      </c>
      <c r="C9" s="33" t="s">
        <v>95</v>
      </c>
      <c r="D9" s="33" t="s">
        <v>96</v>
      </c>
      <c r="E9" s="33" t="s">
        <v>97</v>
      </c>
      <c r="F9" s="33" t="s">
        <v>98</v>
      </c>
      <c r="G9" s="33" t="s">
        <v>99</v>
      </c>
      <c r="H9" s="33" t="s">
        <v>100</v>
      </c>
      <c r="I9" s="33" t="s">
        <v>101</v>
      </c>
      <c r="J9" s="33" t="s">
        <v>102</v>
      </c>
      <c r="K9" s="33" t="s">
        <v>103</v>
      </c>
      <c r="L9" s="33" t="s">
        <v>104</v>
      </c>
      <c r="M9" s="33" t="s">
        <v>105</v>
      </c>
      <c r="N9" s="33" t="s">
        <v>106</v>
      </c>
      <c r="O9" s="33" t="s">
        <v>107</v>
      </c>
      <c r="P9" s="33" t="s">
        <v>108</v>
      </c>
      <c r="Q9" s="33" t="s">
        <v>109</v>
      </c>
      <c r="R9" s="33" t="s">
        <v>110</v>
      </c>
      <c r="S9" s="33" t="s">
        <v>111</v>
      </c>
      <c r="T9" s="33" t="s">
        <v>6</v>
      </c>
      <c r="U9" s="33" t="s">
        <v>112</v>
      </c>
      <c r="V9" s="33" t="s">
        <v>89</v>
      </c>
      <c r="W9" s="33" t="s">
        <v>91</v>
      </c>
      <c r="X9" s="33" t="s">
        <v>90</v>
      </c>
      <c r="Y9" s="33" t="s">
        <v>113</v>
      </c>
      <c r="Z9" s="33" t="s">
        <v>6</v>
      </c>
    </row>
    <row r="10" spans="1:26">
      <c r="A10" s="34" t="s">
        <v>114</v>
      </c>
      <c r="B10" s="33">
        <v>0</v>
      </c>
      <c r="C10" s="33">
        <v>0</v>
      </c>
      <c r="D10" s="33">
        <v>0</v>
      </c>
      <c r="E10" s="33">
        <v>0</v>
      </c>
      <c r="F10" s="33">
        <v>0</v>
      </c>
      <c r="G10" s="33">
        <v>0</v>
      </c>
      <c r="H10" s="33">
        <v>0</v>
      </c>
      <c r="I10" s="33">
        <v>0</v>
      </c>
      <c r="J10" s="33">
        <v>0</v>
      </c>
      <c r="K10" s="33">
        <v>26.2</v>
      </c>
      <c r="L10" s="33">
        <v>0</v>
      </c>
      <c r="M10" s="33">
        <v>0</v>
      </c>
      <c r="N10" s="33">
        <v>0</v>
      </c>
      <c r="O10" s="33">
        <v>0</v>
      </c>
      <c r="P10" s="33">
        <v>0</v>
      </c>
      <c r="Q10" s="33">
        <v>0</v>
      </c>
      <c r="R10" s="33">
        <v>0</v>
      </c>
      <c r="S10" s="33">
        <v>0</v>
      </c>
      <c r="T10" s="33">
        <v>26.2</v>
      </c>
      <c r="U10" s="33">
        <v>26.2</v>
      </c>
      <c r="V10" s="33">
        <v>26.2</v>
      </c>
      <c r="W10" s="33">
        <v>0</v>
      </c>
      <c r="X10" s="33">
        <v>0</v>
      </c>
      <c r="Y10" s="33">
        <v>0</v>
      </c>
      <c r="Z10" s="33">
        <v>26.2</v>
      </c>
    </row>
    <row r="11" spans="1:26">
      <c r="A11" s="34" t="s">
        <v>115</v>
      </c>
      <c r="B11" s="33">
        <v>0</v>
      </c>
      <c r="C11" s="33">
        <v>0</v>
      </c>
      <c r="D11" s="33">
        <v>0</v>
      </c>
      <c r="E11" s="33">
        <v>0</v>
      </c>
      <c r="F11" s="33">
        <v>0</v>
      </c>
      <c r="G11" s="33">
        <v>0</v>
      </c>
      <c r="H11" s="33">
        <v>0</v>
      </c>
      <c r="I11" s="33">
        <v>0</v>
      </c>
      <c r="J11" s="33">
        <v>0</v>
      </c>
      <c r="K11" s="33">
        <v>15</v>
      </c>
      <c r="L11" s="33">
        <v>0</v>
      </c>
      <c r="M11" s="33">
        <v>0</v>
      </c>
      <c r="N11" s="33">
        <v>0</v>
      </c>
      <c r="O11" s="33">
        <v>0</v>
      </c>
      <c r="P11" s="33">
        <v>0</v>
      </c>
      <c r="Q11" s="33">
        <v>0</v>
      </c>
      <c r="R11" s="33">
        <v>0</v>
      </c>
      <c r="S11" s="33">
        <v>0</v>
      </c>
      <c r="T11" s="33">
        <v>15</v>
      </c>
      <c r="U11" s="33">
        <v>41.2</v>
      </c>
      <c r="V11" s="33">
        <v>41.2</v>
      </c>
      <c r="W11" s="33">
        <v>0</v>
      </c>
      <c r="X11" s="33">
        <v>0</v>
      </c>
      <c r="Y11" s="33">
        <v>0</v>
      </c>
      <c r="Z11" s="33">
        <v>41.2</v>
      </c>
    </row>
    <row r="12" spans="1:26">
      <c r="A12" s="34" t="s">
        <v>116</v>
      </c>
      <c r="B12" s="33">
        <v>0</v>
      </c>
      <c r="C12" s="33">
        <v>0</v>
      </c>
      <c r="D12" s="33">
        <v>0</v>
      </c>
      <c r="E12" s="33">
        <v>0</v>
      </c>
      <c r="F12" s="33">
        <v>0</v>
      </c>
      <c r="G12" s="33">
        <v>0</v>
      </c>
      <c r="H12" s="33">
        <v>0</v>
      </c>
      <c r="I12" s="33">
        <v>0</v>
      </c>
      <c r="J12" s="33">
        <v>0</v>
      </c>
      <c r="K12" s="33">
        <v>5</v>
      </c>
      <c r="L12" s="33">
        <v>0</v>
      </c>
      <c r="M12" s="33">
        <v>0</v>
      </c>
      <c r="N12" s="33">
        <v>0</v>
      </c>
      <c r="O12" s="33">
        <v>0</v>
      </c>
      <c r="P12" s="33">
        <v>0</v>
      </c>
      <c r="Q12" s="33">
        <v>0</v>
      </c>
      <c r="R12" s="33">
        <v>0</v>
      </c>
      <c r="S12" s="33">
        <v>0</v>
      </c>
      <c r="T12" s="33">
        <v>5</v>
      </c>
      <c r="U12" s="33">
        <v>46.2</v>
      </c>
      <c r="V12" s="33">
        <v>46.2</v>
      </c>
      <c r="W12" s="33">
        <v>0</v>
      </c>
      <c r="X12" s="33">
        <v>0</v>
      </c>
      <c r="Y12" s="33">
        <v>0</v>
      </c>
      <c r="Z12" s="33">
        <v>46.2</v>
      </c>
    </row>
    <row r="13" spans="1:26">
      <c r="A13" s="34" t="s">
        <v>117</v>
      </c>
      <c r="B13" s="33">
        <v>0</v>
      </c>
      <c r="C13" s="33">
        <v>0</v>
      </c>
      <c r="D13" s="33">
        <v>0</v>
      </c>
      <c r="E13" s="33">
        <v>0</v>
      </c>
      <c r="F13" s="33">
        <v>0</v>
      </c>
      <c r="G13" s="33">
        <v>0</v>
      </c>
      <c r="H13" s="33">
        <v>0</v>
      </c>
      <c r="I13" s="33">
        <v>0</v>
      </c>
      <c r="J13" s="33">
        <v>0</v>
      </c>
      <c r="K13" s="33">
        <v>22.630000000000003</v>
      </c>
      <c r="L13" s="33">
        <v>0</v>
      </c>
      <c r="M13" s="33">
        <v>0</v>
      </c>
      <c r="N13" s="33">
        <v>0</v>
      </c>
      <c r="O13" s="33">
        <v>0</v>
      </c>
      <c r="P13" s="33">
        <v>0</v>
      </c>
      <c r="Q13" s="33">
        <v>0</v>
      </c>
      <c r="R13" s="33">
        <v>0</v>
      </c>
      <c r="S13" s="33">
        <v>0</v>
      </c>
      <c r="T13" s="33">
        <v>22.630000000000003</v>
      </c>
      <c r="U13" s="33">
        <v>68.830000000000013</v>
      </c>
      <c r="V13" s="33">
        <v>68.830000000000013</v>
      </c>
      <c r="W13" s="33">
        <v>0</v>
      </c>
      <c r="X13" s="33">
        <v>0</v>
      </c>
      <c r="Y13" s="33">
        <v>0</v>
      </c>
      <c r="Z13" s="33">
        <v>68.830000000000013</v>
      </c>
    </row>
    <row r="14" spans="1:26">
      <c r="A14" s="34" t="s">
        <v>118</v>
      </c>
      <c r="B14" s="33">
        <v>0</v>
      </c>
      <c r="C14" s="33">
        <v>0</v>
      </c>
      <c r="D14" s="33">
        <v>0</v>
      </c>
      <c r="E14" s="33">
        <v>0</v>
      </c>
      <c r="F14" s="33">
        <v>0</v>
      </c>
      <c r="G14" s="33">
        <v>0</v>
      </c>
      <c r="H14" s="33">
        <v>0</v>
      </c>
      <c r="I14" s="33">
        <v>0</v>
      </c>
      <c r="J14" s="33">
        <v>0</v>
      </c>
      <c r="K14" s="33">
        <v>0</v>
      </c>
      <c r="L14" s="33">
        <v>0</v>
      </c>
      <c r="M14" s="33">
        <v>0</v>
      </c>
      <c r="N14" s="33">
        <v>0</v>
      </c>
      <c r="O14" s="33">
        <v>0</v>
      </c>
      <c r="P14" s="33">
        <v>0</v>
      </c>
      <c r="Q14" s="33">
        <v>0</v>
      </c>
      <c r="R14" s="33">
        <v>0</v>
      </c>
      <c r="S14" s="33">
        <v>0</v>
      </c>
      <c r="T14" s="33">
        <v>0</v>
      </c>
      <c r="U14" s="33">
        <v>68.830000000000013</v>
      </c>
      <c r="V14" s="33">
        <v>68.830000000000013</v>
      </c>
      <c r="W14" s="33">
        <v>0</v>
      </c>
      <c r="X14" s="33">
        <v>0</v>
      </c>
      <c r="Y14" s="33">
        <v>0</v>
      </c>
      <c r="Z14" s="33">
        <v>68.830000000000013</v>
      </c>
    </row>
    <row r="15" spans="1:26">
      <c r="A15" s="34" t="s">
        <v>119</v>
      </c>
      <c r="B15" s="33">
        <v>0</v>
      </c>
      <c r="C15" s="33">
        <v>0</v>
      </c>
      <c r="D15" s="33">
        <v>0</v>
      </c>
      <c r="E15" s="33">
        <v>0</v>
      </c>
      <c r="F15" s="33">
        <v>0</v>
      </c>
      <c r="G15" s="33">
        <v>0</v>
      </c>
      <c r="H15" s="33">
        <v>0</v>
      </c>
      <c r="I15" s="33">
        <v>0</v>
      </c>
      <c r="J15" s="33">
        <v>0</v>
      </c>
      <c r="K15" s="33">
        <v>12.18</v>
      </c>
      <c r="L15" s="33">
        <v>0</v>
      </c>
      <c r="M15" s="33">
        <v>0</v>
      </c>
      <c r="N15" s="33">
        <v>0</v>
      </c>
      <c r="O15" s="33">
        <v>0</v>
      </c>
      <c r="P15" s="33">
        <v>0</v>
      </c>
      <c r="Q15" s="33">
        <v>0</v>
      </c>
      <c r="R15" s="33">
        <v>0</v>
      </c>
      <c r="S15" s="33">
        <v>0</v>
      </c>
      <c r="T15" s="33">
        <v>12.18</v>
      </c>
      <c r="U15" s="33">
        <v>81.010000000000019</v>
      </c>
      <c r="V15" s="33">
        <v>81.010000000000019</v>
      </c>
      <c r="W15" s="33">
        <v>0</v>
      </c>
      <c r="X15" s="33">
        <v>0</v>
      </c>
      <c r="Y15" s="33">
        <v>0</v>
      </c>
      <c r="Z15" s="33">
        <v>81.010000000000019</v>
      </c>
    </row>
    <row r="16" spans="1:26">
      <c r="A16" s="34" t="s">
        <v>120</v>
      </c>
      <c r="B16" s="33">
        <v>0</v>
      </c>
      <c r="C16" s="33">
        <v>0</v>
      </c>
      <c r="D16" s="33">
        <v>0</v>
      </c>
      <c r="E16" s="33">
        <v>0</v>
      </c>
      <c r="F16" s="33">
        <v>0</v>
      </c>
      <c r="G16" s="33">
        <v>0</v>
      </c>
      <c r="H16" s="33">
        <v>0</v>
      </c>
      <c r="I16" s="33">
        <v>0</v>
      </c>
      <c r="J16" s="33">
        <v>0</v>
      </c>
      <c r="K16" s="33">
        <v>10.4</v>
      </c>
      <c r="L16" s="33">
        <v>0</v>
      </c>
      <c r="M16" s="33">
        <v>0</v>
      </c>
      <c r="N16" s="33">
        <v>0</v>
      </c>
      <c r="O16" s="33">
        <v>0</v>
      </c>
      <c r="P16" s="33">
        <v>0</v>
      </c>
      <c r="Q16" s="33">
        <v>0</v>
      </c>
      <c r="R16" s="33">
        <v>0</v>
      </c>
      <c r="S16" s="33">
        <v>0</v>
      </c>
      <c r="T16" s="33">
        <v>10.4</v>
      </c>
      <c r="U16" s="33">
        <v>91.410000000000025</v>
      </c>
      <c r="V16" s="33">
        <v>91.410000000000025</v>
      </c>
      <c r="W16" s="33">
        <v>0</v>
      </c>
      <c r="X16" s="33">
        <v>0</v>
      </c>
      <c r="Y16" s="33">
        <v>0</v>
      </c>
      <c r="Z16" s="33">
        <v>91.410000000000025</v>
      </c>
    </row>
    <row r="17" spans="1:30">
      <c r="A17" s="34" t="s">
        <v>121</v>
      </c>
      <c r="B17" s="33">
        <v>0</v>
      </c>
      <c r="C17" s="33">
        <v>0</v>
      </c>
      <c r="D17" s="33">
        <v>0</v>
      </c>
      <c r="E17" s="33">
        <v>0</v>
      </c>
      <c r="F17" s="33">
        <v>0</v>
      </c>
      <c r="G17" s="33">
        <v>0</v>
      </c>
      <c r="H17" s="33">
        <v>0</v>
      </c>
      <c r="I17" s="33">
        <v>0</v>
      </c>
      <c r="J17" s="33">
        <v>0</v>
      </c>
      <c r="K17" s="33">
        <v>40.07</v>
      </c>
      <c r="L17" s="33">
        <v>0</v>
      </c>
      <c r="M17" s="33">
        <v>0</v>
      </c>
      <c r="N17" s="33">
        <v>0</v>
      </c>
      <c r="O17" s="33">
        <v>0</v>
      </c>
      <c r="P17" s="33">
        <v>0</v>
      </c>
      <c r="Q17" s="33">
        <v>0</v>
      </c>
      <c r="R17" s="33">
        <v>0</v>
      </c>
      <c r="S17" s="33">
        <v>0</v>
      </c>
      <c r="T17" s="33">
        <v>40.07</v>
      </c>
      <c r="U17" s="33">
        <v>131.48000000000002</v>
      </c>
      <c r="V17" s="33">
        <v>131.48000000000002</v>
      </c>
      <c r="W17" s="33">
        <v>0</v>
      </c>
      <c r="X17" s="33">
        <v>0</v>
      </c>
      <c r="Y17" s="33">
        <v>0</v>
      </c>
      <c r="Z17" s="33">
        <v>131.48000000000002</v>
      </c>
    </row>
    <row r="18" spans="1:30">
      <c r="A18" s="34" t="s">
        <v>122</v>
      </c>
      <c r="B18" s="33">
        <v>0</v>
      </c>
      <c r="C18" s="33">
        <v>0</v>
      </c>
      <c r="D18" s="33">
        <v>0</v>
      </c>
      <c r="E18" s="33">
        <v>0</v>
      </c>
      <c r="F18" s="33">
        <v>0</v>
      </c>
      <c r="G18" s="33">
        <v>0</v>
      </c>
      <c r="H18" s="33">
        <v>0</v>
      </c>
      <c r="I18" s="33">
        <v>0</v>
      </c>
      <c r="J18" s="33">
        <v>0</v>
      </c>
      <c r="K18" s="33">
        <v>23</v>
      </c>
      <c r="L18" s="33">
        <v>0</v>
      </c>
      <c r="M18" s="33">
        <v>0</v>
      </c>
      <c r="N18" s="33">
        <v>0</v>
      </c>
      <c r="O18" s="33">
        <v>0</v>
      </c>
      <c r="P18" s="33">
        <v>0</v>
      </c>
      <c r="Q18" s="33">
        <v>0</v>
      </c>
      <c r="R18" s="33">
        <v>0</v>
      </c>
      <c r="S18" s="33">
        <v>0</v>
      </c>
      <c r="T18" s="33">
        <v>23</v>
      </c>
      <c r="U18" s="33">
        <v>154.48000000000002</v>
      </c>
      <c r="V18" s="33">
        <v>154.48000000000002</v>
      </c>
      <c r="W18" s="33">
        <v>0</v>
      </c>
      <c r="X18" s="33">
        <v>0</v>
      </c>
      <c r="Y18" s="33">
        <v>0</v>
      </c>
      <c r="Z18" s="33">
        <v>154.48000000000002</v>
      </c>
    </row>
    <row r="19" spans="1:30">
      <c r="A19" s="34" t="s">
        <v>123</v>
      </c>
      <c r="B19" s="33">
        <v>0</v>
      </c>
      <c r="C19" s="33">
        <v>0</v>
      </c>
      <c r="D19" s="33">
        <v>0</v>
      </c>
      <c r="E19" s="33">
        <v>0</v>
      </c>
      <c r="F19" s="33">
        <v>0</v>
      </c>
      <c r="G19" s="33">
        <v>0</v>
      </c>
      <c r="H19" s="33">
        <v>0</v>
      </c>
      <c r="I19" s="33">
        <v>0</v>
      </c>
      <c r="J19" s="33">
        <v>0</v>
      </c>
      <c r="K19" s="33">
        <v>29.3</v>
      </c>
      <c r="L19" s="33">
        <v>0</v>
      </c>
      <c r="M19" s="33">
        <v>0</v>
      </c>
      <c r="N19" s="33">
        <v>0</v>
      </c>
      <c r="O19" s="33">
        <v>0</v>
      </c>
      <c r="P19" s="33">
        <v>0</v>
      </c>
      <c r="Q19" s="33">
        <v>0</v>
      </c>
      <c r="R19" s="33">
        <v>0</v>
      </c>
      <c r="S19" s="33">
        <v>0</v>
      </c>
      <c r="T19" s="33">
        <v>29.3</v>
      </c>
      <c r="U19" s="33">
        <v>183.78000000000003</v>
      </c>
      <c r="V19" s="33">
        <v>183.78000000000003</v>
      </c>
      <c r="W19" s="33">
        <v>0</v>
      </c>
      <c r="X19" s="33">
        <v>0</v>
      </c>
      <c r="Y19" s="33">
        <v>0</v>
      </c>
      <c r="Z19" s="33">
        <v>183.78000000000003</v>
      </c>
    </row>
    <row r="20" spans="1:30">
      <c r="A20" s="34" t="s">
        <v>124</v>
      </c>
      <c r="B20" s="33">
        <v>0</v>
      </c>
      <c r="C20" s="33">
        <v>0</v>
      </c>
      <c r="D20" s="33">
        <v>0</v>
      </c>
      <c r="E20" s="33">
        <v>0</v>
      </c>
      <c r="F20" s="33">
        <v>0</v>
      </c>
      <c r="G20" s="33">
        <v>0</v>
      </c>
      <c r="H20" s="33">
        <v>0</v>
      </c>
      <c r="I20" s="33">
        <v>0</v>
      </c>
      <c r="J20" s="33">
        <v>0</v>
      </c>
      <c r="K20" s="33">
        <v>11.5</v>
      </c>
      <c r="L20" s="33">
        <v>0</v>
      </c>
      <c r="M20" s="33">
        <v>0</v>
      </c>
      <c r="N20" s="33">
        <v>0</v>
      </c>
      <c r="O20" s="33">
        <v>0</v>
      </c>
      <c r="P20" s="33">
        <v>0</v>
      </c>
      <c r="Q20" s="33">
        <v>0</v>
      </c>
      <c r="R20" s="33">
        <v>0</v>
      </c>
      <c r="S20" s="33">
        <v>0</v>
      </c>
      <c r="T20" s="33">
        <v>11.5</v>
      </c>
      <c r="U20" s="33">
        <v>195.28000000000003</v>
      </c>
      <c r="V20" s="33">
        <v>195.28000000000003</v>
      </c>
      <c r="W20" s="33">
        <v>0</v>
      </c>
      <c r="X20" s="33">
        <v>0</v>
      </c>
      <c r="Y20" s="33">
        <v>0</v>
      </c>
      <c r="Z20" s="33">
        <v>195.28000000000003</v>
      </c>
    </row>
    <row r="21" spans="1:30">
      <c r="A21" s="34" t="s">
        <v>125</v>
      </c>
      <c r="B21" s="33">
        <v>0</v>
      </c>
      <c r="C21" s="33">
        <v>0</v>
      </c>
      <c r="D21" s="33">
        <v>0</v>
      </c>
      <c r="E21" s="33">
        <v>0</v>
      </c>
      <c r="F21" s="33">
        <v>0</v>
      </c>
      <c r="G21" s="33">
        <v>0</v>
      </c>
      <c r="H21" s="33">
        <v>0</v>
      </c>
      <c r="I21" s="33">
        <v>0</v>
      </c>
      <c r="J21" s="33">
        <v>0</v>
      </c>
      <c r="K21" s="33">
        <v>11</v>
      </c>
      <c r="L21" s="33">
        <v>0</v>
      </c>
      <c r="M21" s="33">
        <v>0</v>
      </c>
      <c r="N21" s="33">
        <v>0</v>
      </c>
      <c r="O21" s="33">
        <v>0</v>
      </c>
      <c r="P21" s="33">
        <v>0</v>
      </c>
      <c r="Q21" s="33">
        <v>0</v>
      </c>
      <c r="R21" s="33">
        <v>0</v>
      </c>
      <c r="S21" s="33">
        <v>0</v>
      </c>
      <c r="T21" s="33">
        <v>11</v>
      </c>
      <c r="U21" s="33">
        <v>206.28000000000003</v>
      </c>
      <c r="V21" s="33">
        <v>206.28000000000003</v>
      </c>
      <c r="W21" s="33">
        <v>0</v>
      </c>
      <c r="X21" s="33">
        <v>0</v>
      </c>
      <c r="Y21" s="33">
        <v>0</v>
      </c>
      <c r="Z21" s="33">
        <v>206.28000000000003</v>
      </c>
      <c r="AD21" s="31"/>
    </row>
    <row r="22" spans="1:30">
      <c r="A22" s="34" t="s">
        <v>126</v>
      </c>
      <c r="B22" s="33">
        <v>0</v>
      </c>
      <c r="C22" s="33">
        <v>0</v>
      </c>
      <c r="D22" s="33">
        <v>0</v>
      </c>
      <c r="E22" s="33">
        <v>0</v>
      </c>
      <c r="F22" s="33">
        <v>0</v>
      </c>
      <c r="G22" s="33">
        <v>0</v>
      </c>
      <c r="H22" s="33">
        <v>0</v>
      </c>
      <c r="I22" s="33">
        <v>0</v>
      </c>
      <c r="J22" s="33">
        <v>0</v>
      </c>
      <c r="K22" s="33">
        <v>0</v>
      </c>
      <c r="L22" s="33">
        <v>0</v>
      </c>
      <c r="M22" s="33">
        <v>0</v>
      </c>
      <c r="N22" s="33">
        <v>0</v>
      </c>
      <c r="O22" s="33">
        <v>12</v>
      </c>
      <c r="P22" s="33">
        <v>0</v>
      </c>
      <c r="Q22" s="33">
        <v>0</v>
      </c>
      <c r="R22" s="33">
        <v>0</v>
      </c>
      <c r="S22" s="33">
        <v>0</v>
      </c>
      <c r="T22" s="33">
        <v>12</v>
      </c>
      <c r="U22" s="33">
        <v>218.28000000000003</v>
      </c>
      <c r="V22" s="33">
        <v>218.28000000000003</v>
      </c>
      <c r="W22" s="33">
        <v>0</v>
      </c>
      <c r="X22" s="33">
        <v>0</v>
      </c>
      <c r="Y22" s="33">
        <v>0</v>
      </c>
      <c r="Z22" s="33">
        <v>218.28000000000003</v>
      </c>
    </row>
    <row r="23" spans="1:30">
      <c r="A23" s="34" t="s">
        <v>127</v>
      </c>
      <c r="B23" s="33">
        <v>0</v>
      </c>
      <c r="C23" s="33">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218.28000000000003</v>
      </c>
      <c r="V23" s="33">
        <v>218.28000000000003</v>
      </c>
      <c r="W23" s="33">
        <v>0</v>
      </c>
      <c r="X23" s="33">
        <v>0</v>
      </c>
      <c r="Y23" s="33">
        <v>0</v>
      </c>
      <c r="Z23" s="33">
        <v>218.28000000000003</v>
      </c>
    </row>
    <row r="24" spans="1:30">
      <c r="A24" s="34" t="s">
        <v>128</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218.28000000000003</v>
      </c>
      <c r="V24" s="33">
        <v>218.28000000000003</v>
      </c>
      <c r="W24" s="33">
        <v>0</v>
      </c>
      <c r="X24" s="33">
        <v>0</v>
      </c>
      <c r="Y24" s="33">
        <v>0</v>
      </c>
      <c r="Z24" s="33">
        <v>218.28000000000003</v>
      </c>
    </row>
    <row r="25" spans="1:30">
      <c r="A25" s="34" t="s">
        <v>129</v>
      </c>
      <c r="B25" s="33">
        <v>0</v>
      </c>
      <c r="C25" s="33">
        <v>0</v>
      </c>
      <c r="D25" s="33">
        <v>0</v>
      </c>
      <c r="E25" s="33">
        <v>0</v>
      </c>
      <c r="F25" s="33">
        <v>0</v>
      </c>
      <c r="G25" s="33">
        <v>0</v>
      </c>
      <c r="H25" s="33">
        <v>0</v>
      </c>
      <c r="I25" s="33">
        <v>0</v>
      </c>
      <c r="J25" s="33">
        <v>0</v>
      </c>
      <c r="K25" s="33">
        <v>0</v>
      </c>
      <c r="L25" s="33">
        <v>0</v>
      </c>
      <c r="M25" s="33">
        <v>0</v>
      </c>
      <c r="N25" s="33">
        <v>0</v>
      </c>
      <c r="O25" s="33">
        <v>0</v>
      </c>
      <c r="P25" s="33">
        <v>0</v>
      </c>
      <c r="Q25" s="33">
        <v>0</v>
      </c>
      <c r="R25" s="33">
        <v>0</v>
      </c>
      <c r="S25" s="33">
        <v>0</v>
      </c>
      <c r="T25" s="33">
        <v>0</v>
      </c>
      <c r="U25" s="33">
        <v>218.28000000000003</v>
      </c>
      <c r="V25" s="33">
        <v>218.28000000000003</v>
      </c>
      <c r="W25" s="33">
        <v>0</v>
      </c>
      <c r="X25" s="33">
        <v>0</v>
      </c>
      <c r="Y25" s="33">
        <v>0</v>
      </c>
      <c r="Z25" s="33">
        <v>218.28000000000003</v>
      </c>
    </row>
    <row r="26" spans="1:30">
      <c r="A26" s="34" t="s">
        <v>130</v>
      </c>
      <c r="B26" s="33">
        <v>0</v>
      </c>
      <c r="C26" s="33">
        <v>0</v>
      </c>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218.28000000000003</v>
      </c>
      <c r="V26" s="33">
        <v>218.28000000000003</v>
      </c>
      <c r="W26" s="33">
        <v>0</v>
      </c>
      <c r="X26" s="33">
        <v>0</v>
      </c>
      <c r="Y26" s="33">
        <v>0</v>
      </c>
      <c r="Z26" s="33">
        <v>218.28000000000003</v>
      </c>
    </row>
    <row r="27" spans="1:30">
      <c r="A27" s="34" t="s">
        <v>131</v>
      </c>
      <c r="B27" s="33">
        <v>0</v>
      </c>
      <c r="C27" s="33">
        <v>0</v>
      </c>
      <c r="D27" s="33">
        <v>0</v>
      </c>
      <c r="E27" s="33">
        <v>0</v>
      </c>
      <c r="F27" s="33">
        <v>0</v>
      </c>
      <c r="G27" s="33">
        <v>0</v>
      </c>
      <c r="H27" s="33">
        <v>0</v>
      </c>
      <c r="I27" s="33">
        <v>0</v>
      </c>
      <c r="J27" s="33">
        <v>0</v>
      </c>
      <c r="K27" s="33">
        <v>0</v>
      </c>
      <c r="L27" s="33">
        <v>0</v>
      </c>
      <c r="M27" s="33">
        <v>0</v>
      </c>
      <c r="N27" s="33">
        <v>0</v>
      </c>
      <c r="O27" s="33">
        <v>0</v>
      </c>
      <c r="P27" s="33">
        <v>0</v>
      </c>
      <c r="Q27" s="33">
        <v>0</v>
      </c>
      <c r="R27" s="33">
        <v>0</v>
      </c>
      <c r="S27" s="33">
        <v>0</v>
      </c>
      <c r="T27" s="33">
        <v>0</v>
      </c>
      <c r="U27" s="33">
        <v>218.28000000000003</v>
      </c>
      <c r="V27" s="33">
        <v>218.28000000000003</v>
      </c>
      <c r="W27" s="33">
        <v>0</v>
      </c>
      <c r="X27" s="33">
        <v>0</v>
      </c>
      <c r="Y27" s="33">
        <v>0</v>
      </c>
      <c r="Z27" s="33">
        <v>218.28000000000003</v>
      </c>
    </row>
    <row r="28" spans="1:30">
      <c r="A28" s="34" t="s">
        <v>132</v>
      </c>
      <c r="B28" s="33">
        <v>0</v>
      </c>
      <c r="C28" s="33">
        <v>0</v>
      </c>
      <c r="D28" s="33">
        <v>0</v>
      </c>
      <c r="E28" s="33">
        <v>0</v>
      </c>
      <c r="F28" s="33">
        <v>0</v>
      </c>
      <c r="G28" s="33">
        <v>0</v>
      </c>
      <c r="H28" s="33">
        <v>0</v>
      </c>
      <c r="I28" s="33">
        <v>0</v>
      </c>
      <c r="J28" s="33">
        <v>0</v>
      </c>
      <c r="K28" s="33">
        <v>0</v>
      </c>
      <c r="L28" s="33">
        <v>0</v>
      </c>
      <c r="M28" s="33">
        <v>0</v>
      </c>
      <c r="N28" s="33">
        <v>0</v>
      </c>
      <c r="O28" s="33">
        <v>0</v>
      </c>
      <c r="P28" s="33">
        <v>0</v>
      </c>
      <c r="Q28" s="33">
        <v>0</v>
      </c>
      <c r="R28" s="33">
        <v>0</v>
      </c>
      <c r="S28" s="33">
        <v>0</v>
      </c>
      <c r="T28" s="33">
        <v>0</v>
      </c>
      <c r="U28" s="33">
        <v>218.28000000000003</v>
      </c>
      <c r="V28" s="33">
        <v>218.28000000000003</v>
      </c>
      <c r="W28" s="33">
        <v>0</v>
      </c>
      <c r="X28" s="33">
        <v>0</v>
      </c>
      <c r="Y28" s="33">
        <v>0</v>
      </c>
      <c r="Z28" s="33">
        <v>218.28000000000003</v>
      </c>
    </row>
    <row r="29" spans="1:30">
      <c r="A29" s="34" t="s">
        <v>133</v>
      </c>
      <c r="B29" s="33">
        <v>0</v>
      </c>
      <c r="C29" s="33">
        <v>0</v>
      </c>
      <c r="D29" s="33">
        <v>0</v>
      </c>
      <c r="E29" s="33">
        <v>0</v>
      </c>
      <c r="F29" s="33">
        <v>0</v>
      </c>
      <c r="G29" s="33">
        <v>0</v>
      </c>
      <c r="H29" s="33">
        <v>0</v>
      </c>
      <c r="I29" s="33">
        <v>0</v>
      </c>
      <c r="J29" s="33">
        <v>0</v>
      </c>
      <c r="K29" s="33">
        <v>0</v>
      </c>
      <c r="L29" s="33">
        <v>0</v>
      </c>
      <c r="M29" s="33">
        <v>0</v>
      </c>
      <c r="N29" s="33">
        <v>0</v>
      </c>
      <c r="O29" s="33">
        <v>0</v>
      </c>
      <c r="P29" s="33">
        <v>0</v>
      </c>
      <c r="Q29" s="33">
        <v>12.5</v>
      </c>
      <c r="R29" s="33">
        <v>0</v>
      </c>
      <c r="S29" s="33">
        <v>0</v>
      </c>
      <c r="T29" s="33">
        <v>12.5</v>
      </c>
      <c r="U29" s="33">
        <v>230.78000000000003</v>
      </c>
      <c r="V29" s="33">
        <v>230.78000000000003</v>
      </c>
      <c r="W29" s="33">
        <v>0</v>
      </c>
      <c r="X29" s="33">
        <v>0</v>
      </c>
      <c r="Y29" s="33">
        <v>0</v>
      </c>
      <c r="Z29" s="33">
        <v>230.78000000000003</v>
      </c>
    </row>
    <row r="30" spans="1:30">
      <c r="A30" s="34" t="s">
        <v>134</v>
      </c>
      <c r="B30" s="33">
        <v>0</v>
      </c>
      <c r="C30" s="33">
        <v>0</v>
      </c>
      <c r="D30" s="33">
        <v>0</v>
      </c>
      <c r="E30" s="33">
        <v>0</v>
      </c>
      <c r="F30" s="33">
        <v>0</v>
      </c>
      <c r="G30" s="33">
        <v>0</v>
      </c>
      <c r="H30" s="33">
        <v>0</v>
      </c>
      <c r="I30" s="33">
        <v>0</v>
      </c>
      <c r="J30" s="33">
        <v>0</v>
      </c>
      <c r="K30" s="33">
        <v>0</v>
      </c>
      <c r="L30" s="33">
        <v>0</v>
      </c>
      <c r="M30" s="33">
        <v>0</v>
      </c>
      <c r="N30" s="33">
        <v>0</v>
      </c>
      <c r="O30" s="33">
        <v>0</v>
      </c>
      <c r="P30" s="33">
        <v>0</v>
      </c>
      <c r="Q30" s="33">
        <v>0</v>
      </c>
      <c r="R30" s="33">
        <v>0</v>
      </c>
      <c r="S30" s="33">
        <v>0</v>
      </c>
      <c r="T30" s="33">
        <v>0</v>
      </c>
      <c r="U30" s="33">
        <v>230.78000000000003</v>
      </c>
      <c r="V30" s="33">
        <v>230.78000000000003</v>
      </c>
      <c r="W30" s="33">
        <v>0</v>
      </c>
      <c r="X30" s="33">
        <v>0</v>
      </c>
      <c r="Y30" s="33">
        <v>0</v>
      </c>
      <c r="Z30" s="33">
        <v>230.78000000000003</v>
      </c>
    </row>
    <row r="31" spans="1:30">
      <c r="A31" s="34" t="s">
        <v>135</v>
      </c>
      <c r="B31" s="33">
        <v>0</v>
      </c>
      <c r="C31" s="33">
        <v>0</v>
      </c>
      <c r="D31" s="33">
        <v>0</v>
      </c>
      <c r="E31" s="33">
        <v>0</v>
      </c>
      <c r="F31" s="33">
        <v>0</v>
      </c>
      <c r="G31" s="33">
        <v>16.2</v>
      </c>
      <c r="H31" s="33">
        <v>0</v>
      </c>
      <c r="I31" s="33">
        <v>0</v>
      </c>
      <c r="J31" s="33">
        <v>0</v>
      </c>
      <c r="K31" s="33">
        <v>0</v>
      </c>
      <c r="L31" s="33">
        <v>0</v>
      </c>
      <c r="M31" s="33">
        <v>0</v>
      </c>
      <c r="N31" s="33">
        <v>0</v>
      </c>
      <c r="O31" s="33">
        <v>0</v>
      </c>
      <c r="P31" s="33">
        <v>0</v>
      </c>
      <c r="Q31" s="33">
        <v>0</v>
      </c>
      <c r="R31" s="33">
        <v>0</v>
      </c>
      <c r="S31" s="33">
        <v>0</v>
      </c>
      <c r="T31" s="33">
        <v>16.2</v>
      </c>
      <c r="U31" s="33">
        <v>246.98000000000002</v>
      </c>
      <c r="V31" s="33">
        <v>206.28</v>
      </c>
      <c r="W31" s="33">
        <v>16.2</v>
      </c>
      <c r="X31" s="33">
        <v>0</v>
      </c>
      <c r="Y31" s="33">
        <v>0</v>
      </c>
      <c r="Z31" s="33">
        <v>222.48</v>
      </c>
    </row>
    <row r="32" spans="1:30">
      <c r="A32" s="34" t="s">
        <v>136</v>
      </c>
      <c r="B32" s="33">
        <v>0</v>
      </c>
      <c r="C32" s="33">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246.98000000000002</v>
      </c>
      <c r="V32" s="33">
        <v>206.28</v>
      </c>
      <c r="W32" s="33">
        <v>16.2</v>
      </c>
      <c r="X32" s="33">
        <v>0</v>
      </c>
      <c r="Y32" s="33">
        <v>0</v>
      </c>
      <c r="Z32" s="33">
        <v>222.48</v>
      </c>
    </row>
    <row r="33" spans="1:26">
      <c r="A33" s="34" t="s">
        <v>137</v>
      </c>
      <c r="B33" s="33">
        <v>0</v>
      </c>
      <c r="C33" s="33">
        <v>0</v>
      </c>
      <c r="D33" s="33">
        <v>0</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246.98000000000002</v>
      </c>
      <c r="V33" s="33">
        <v>206.28</v>
      </c>
      <c r="W33" s="33">
        <v>16.2</v>
      </c>
      <c r="X33" s="33">
        <v>0</v>
      </c>
      <c r="Y33" s="33">
        <v>0</v>
      </c>
      <c r="Z33" s="33">
        <v>222.48</v>
      </c>
    </row>
    <row r="34" spans="1:26">
      <c r="A34" s="34" t="s">
        <v>138</v>
      </c>
      <c r="B34" s="33">
        <v>0</v>
      </c>
      <c r="C34" s="33">
        <v>12</v>
      </c>
      <c r="D34" s="33">
        <v>0</v>
      </c>
      <c r="E34" s="33">
        <v>0</v>
      </c>
      <c r="F34" s="33">
        <v>0</v>
      </c>
      <c r="G34" s="33">
        <v>0</v>
      </c>
      <c r="H34" s="33">
        <v>0</v>
      </c>
      <c r="I34" s="33">
        <v>0</v>
      </c>
      <c r="J34" s="33">
        <v>0</v>
      </c>
      <c r="K34" s="33">
        <v>0</v>
      </c>
      <c r="L34" s="33">
        <v>0</v>
      </c>
      <c r="M34" s="33">
        <v>0</v>
      </c>
      <c r="N34" s="33">
        <v>20</v>
      </c>
      <c r="O34" s="33">
        <v>0</v>
      </c>
      <c r="P34" s="33">
        <v>0</v>
      </c>
      <c r="Q34" s="33">
        <v>0</v>
      </c>
      <c r="R34" s="33">
        <v>0</v>
      </c>
      <c r="S34" s="33">
        <v>0</v>
      </c>
      <c r="T34" s="33">
        <v>32</v>
      </c>
      <c r="U34" s="33">
        <v>278.98</v>
      </c>
      <c r="V34" s="33">
        <v>206.28</v>
      </c>
      <c r="W34" s="33">
        <v>16.2</v>
      </c>
      <c r="X34" s="33">
        <v>0</v>
      </c>
      <c r="Y34" s="33">
        <v>32</v>
      </c>
      <c r="Z34" s="33">
        <v>254.48</v>
      </c>
    </row>
    <row r="35" spans="1:26">
      <c r="A35" s="34" t="s">
        <v>139</v>
      </c>
      <c r="B35" s="33">
        <v>0</v>
      </c>
      <c r="C35" s="33">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0</v>
      </c>
      <c r="U35" s="33">
        <v>278.98</v>
      </c>
      <c r="V35" s="33">
        <v>206.28</v>
      </c>
      <c r="W35" s="33">
        <v>16.2</v>
      </c>
      <c r="X35" s="33">
        <v>0</v>
      </c>
      <c r="Y35" s="33">
        <v>32</v>
      </c>
      <c r="Z35" s="33">
        <v>254.48</v>
      </c>
    </row>
    <row r="36" spans="1:26">
      <c r="A36" s="34" t="s">
        <v>140</v>
      </c>
      <c r="B36" s="33">
        <v>0</v>
      </c>
      <c r="C36" s="33">
        <v>0</v>
      </c>
      <c r="D36" s="33">
        <v>0</v>
      </c>
      <c r="E36" s="33">
        <v>0</v>
      </c>
      <c r="F36" s="33">
        <v>0</v>
      </c>
      <c r="G36" s="33">
        <v>0</v>
      </c>
      <c r="H36" s="33">
        <v>0</v>
      </c>
      <c r="I36" s="33">
        <v>0</v>
      </c>
      <c r="J36" s="33">
        <v>0</v>
      </c>
      <c r="K36" s="33">
        <v>12</v>
      </c>
      <c r="L36" s="33">
        <v>0</v>
      </c>
      <c r="M36" s="33">
        <v>0</v>
      </c>
      <c r="N36" s="33">
        <v>20</v>
      </c>
      <c r="O36" s="33">
        <v>0</v>
      </c>
      <c r="P36" s="33">
        <v>0</v>
      </c>
      <c r="Q36" s="33">
        <v>0</v>
      </c>
      <c r="R36" s="33">
        <v>0</v>
      </c>
      <c r="S36" s="33">
        <v>0</v>
      </c>
      <c r="T36" s="33">
        <v>32</v>
      </c>
      <c r="U36" s="33">
        <v>310.98</v>
      </c>
      <c r="V36" s="33">
        <v>206.28</v>
      </c>
      <c r="W36" s="33">
        <v>16.2</v>
      </c>
      <c r="X36" s="33">
        <v>0</v>
      </c>
      <c r="Y36" s="33">
        <v>32</v>
      </c>
      <c r="Z36" s="33">
        <v>254.48</v>
      </c>
    </row>
    <row r="37" spans="1:26">
      <c r="A37" s="34" t="s">
        <v>141</v>
      </c>
      <c r="B37" s="33">
        <v>0</v>
      </c>
      <c r="C37" s="33">
        <v>0</v>
      </c>
      <c r="D37" s="33">
        <v>0</v>
      </c>
      <c r="E37" s="33">
        <v>0</v>
      </c>
      <c r="F37" s="33">
        <f>E139</f>
        <v>32</v>
      </c>
      <c r="G37" s="33">
        <v>9.4</v>
      </c>
      <c r="H37" s="33">
        <v>0</v>
      </c>
      <c r="I37" s="33">
        <v>0</v>
      </c>
      <c r="J37" s="33">
        <v>0</v>
      </c>
      <c r="K37" s="33">
        <v>0</v>
      </c>
      <c r="L37" s="33">
        <v>0</v>
      </c>
      <c r="M37" s="33">
        <v>0</v>
      </c>
      <c r="N37" s="33">
        <v>0</v>
      </c>
      <c r="O37" s="33">
        <v>16.5</v>
      </c>
      <c r="P37" s="33">
        <v>6.8</v>
      </c>
      <c r="Q37" s="33">
        <v>26</v>
      </c>
      <c r="R37" s="33">
        <v>0</v>
      </c>
      <c r="S37" s="33">
        <v>0</v>
      </c>
      <c r="T37" s="33">
        <v>58.699999999999996</v>
      </c>
      <c r="U37" s="33">
        <v>369.68</v>
      </c>
      <c r="V37" s="33">
        <v>206.28</v>
      </c>
      <c r="W37" s="33">
        <v>25.6</v>
      </c>
      <c r="X37" s="33">
        <f>F37</f>
        <v>32</v>
      </c>
      <c r="Y37" s="33">
        <v>81.3</v>
      </c>
      <c r="Z37" s="33">
        <v>313.18</v>
      </c>
    </row>
    <row r="38" spans="1:26">
      <c r="A38" s="34" t="s">
        <v>142</v>
      </c>
      <c r="B38" s="33">
        <f>E50</f>
        <v>26</v>
      </c>
      <c r="C38" s="33">
        <v>0</v>
      </c>
      <c r="D38" s="33">
        <v>0</v>
      </c>
      <c r="E38" s="33">
        <v>0</v>
      </c>
      <c r="F38" s="33">
        <v>10</v>
      </c>
      <c r="G38" s="33">
        <v>0</v>
      </c>
      <c r="H38" s="33">
        <v>0</v>
      </c>
      <c r="I38" s="33">
        <v>0</v>
      </c>
      <c r="J38" s="33">
        <v>7.7</v>
      </c>
      <c r="K38" s="33">
        <v>0</v>
      </c>
      <c r="L38" s="33">
        <v>0</v>
      </c>
      <c r="M38" s="33">
        <v>20</v>
      </c>
      <c r="N38" s="33">
        <v>20</v>
      </c>
      <c r="O38" s="33">
        <v>0</v>
      </c>
      <c r="P38" s="33">
        <v>0</v>
      </c>
      <c r="Q38" s="33">
        <v>45.7</v>
      </c>
      <c r="R38" s="33">
        <v>0</v>
      </c>
      <c r="S38" s="33">
        <v>0</v>
      </c>
      <c r="T38" s="33">
        <v>129.4</v>
      </c>
      <c r="U38" s="33">
        <v>499.08000000000004</v>
      </c>
      <c r="V38" s="33">
        <v>206.28</v>
      </c>
      <c r="W38" s="33">
        <v>25.6</v>
      </c>
      <c r="X38" s="33">
        <v>56</v>
      </c>
      <c r="Y38" s="33">
        <v>154.69999999999999</v>
      </c>
      <c r="Z38" s="33">
        <v>442.58</v>
      </c>
    </row>
    <row r="39" spans="1:26">
      <c r="A39" s="34" t="s">
        <v>143</v>
      </c>
      <c r="B39" s="33">
        <f t="shared" ref="B39:B46" si="0">E51</f>
        <v>0</v>
      </c>
      <c r="C39" s="33">
        <v>0</v>
      </c>
      <c r="D39" s="33">
        <v>0</v>
      </c>
      <c r="E39" s="33">
        <v>0</v>
      </c>
      <c r="F39" s="33">
        <v>0</v>
      </c>
      <c r="G39" s="33">
        <v>0</v>
      </c>
      <c r="H39" s="33">
        <v>0</v>
      </c>
      <c r="I39" s="33">
        <v>0</v>
      </c>
      <c r="J39" s="33">
        <v>11.3</v>
      </c>
      <c r="K39" s="33">
        <v>0</v>
      </c>
      <c r="L39" s="33">
        <v>0</v>
      </c>
      <c r="M39" s="33">
        <v>20</v>
      </c>
      <c r="N39" s="33">
        <v>0</v>
      </c>
      <c r="O39" s="33">
        <v>2.8</v>
      </c>
      <c r="P39" s="33">
        <v>0</v>
      </c>
      <c r="Q39" s="33">
        <v>36</v>
      </c>
      <c r="R39" s="33">
        <v>0</v>
      </c>
      <c r="S39" s="33">
        <v>0</v>
      </c>
      <c r="T39" s="33">
        <v>70.099999999999994</v>
      </c>
      <c r="U39" s="33">
        <v>569.18000000000006</v>
      </c>
      <c r="V39" s="33">
        <v>206.28</v>
      </c>
      <c r="W39" s="33">
        <v>25.6</v>
      </c>
      <c r="X39" s="33">
        <v>76</v>
      </c>
      <c r="Y39" s="33">
        <v>204.8</v>
      </c>
      <c r="Z39" s="33">
        <v>512.68000000000006</v>
      </c>
    </row>
    <row r="40" spans="1:26">
      <c r="A40" s="34" t="s">
        <v>144</v>
      </c>
      <c r="B40" s="33">
        <f t="shared" si="0"/>
        <v>0</v>
      </c>
      <c r="C40" s="33">
        <v>5</v>
      </c>
      <c r="D40" s="33">
        <v>0</v>
      </c>
      <c r="E40" s="33">
        <v>12.9</v>
      </c>
      <c r="F40" s="33">
        <v>0</v>
      </c>
      <c r="G40" s="33">
        <v>12.8</v>
      </c>
      <c r="H40" s="33">
        <v>0</v>
      </c>
      <c r="I40" s="33">
        <v>0</v>
      </c>
      <c r="J40" s="33">
        <v>22.7</v>
      </c>
      <c r="K40" s="33">
        <v>59</v>
      </c>
      <c r="L40" s="33">
        <v>0</v>
      </c>
      <c r="M40" s="33">
        <v>20</v>
      </c>
      <c r="N40" s="33">
        <v>0</v>
      </c>
      <c r="O40" s="33">
        <v>0</v>
      </c>
      <c r="P40" s="33">
        <v>0</v>
      </c>
      <c r="Q40" s="33">
        <v>0</v>
      </c>
      <c r="R40" s="33">
        <v>0</v>
      </c>
      <c r="S40" s="33">
        <v>0</v>
      </c>
      <c r="T40" s="33">
        <v>132.4</v>
      </c>
      <c r="U40" s="33">
        <v>701.58</v>
      </c>
      <c r="V40" s="33">
        <v>206.28</v>
      </c>
      <c r="W40" s="33">
        <v>38.400000000000006</v>
      </c>
      <c r="X40" s="33">
        <v>113.9</v>
      </c>
      <c r="Y40" s="33">
        <v>286.5</v>
      </c>
      <c r="Z40" s="33">
        <v>645.08000000000004</v>
      </c>
    </row>
    <row r="41" spans="1:26">
      <c r="A41" s="34" t="s">
        <v>145</v>
      </c>
      <c r="B41" s="33">
        <f t="shared" si="0"/>
        <v>20</v>
      </c>
      <c r="C41" s="33">
        <v>31</v>
      </c>
      <c r="D41" s="33">
        <v>0</v>
      </c>
      <c r="E41" s="33">
        <v>0</v>
      </c>
      <c r="F41" s="33">
        <v>13</v>
      </c>
      <c r="G41" s="33">
        <v>0</v>
      </c>
      <c r="H41" s="33">
        <v>0</v>
      </c>
      <c r="I41" s="33">
        <v>0</v>
      </c>
      <c r="J41" s="33">
        <v>6.44</v>
      </c>
      <c r="K41" s="33">
        <v>0</v>
      </c>
      <c r="L41" s="33">
        <v>0</v>
      </c>
      <c r="M41" s="33">
        <v>0</v>
      </c>
      <c r="N41" s="33">
        <v>8</v>
      </c>
      <c r="O41" s="33">
        <v>0</v>
      </c>
      <c r="P41" s="33">
        <v>0</v>
      </c>
      <c r="Q41" s="33">
        <v>0</v>
      </c>
      <c r="R41" s="33">
        <v>0</v>
      </c>
      <c r="S41" s="33">
        <v>0</v>
      </c>
      <c r="T41" s="33">
        <v>78.44</v>
      </c>
      <c r="U41" s="33">
        <v>780.02</v>
      </c>
      <c r="V41" s="33">
        <v>206.28</v>
      </c>
      <c r="W41" s="33">
        <v>38.4</v>
      </c>
      <c r="X41" s="33">
        <v>177.9</v>
      </c>
      <c r="Y41" s="33">
        <v>300.94</v>
      </c>
      <c r="Z41" s="33">
        <v>723.52</v>
      </c>
    </row>
    <row r="42" spans="1:26">
      <c r="A42" s="35" t="s">
        <v>146</v>
      </c>
      <c r="B42" s="33">
        <f t="shared" si="0"/>
        <v>0</v>
      </c>
      <c r="C42" s="33">
        <v>27</v>
      </c>
      <c r="D42" s="33">
        <v>13</v>
      </c>
      <c r="E42" s="33">
        <v>33</v>
      </c>
      <c r="F42" s="33">
        <v>19</v>
      </c>
      <c r="G42" s="33">
        <v>15.5</v>
      </c>
      <c r="H42" s="33">
        <v>0</v>
      </c>
      <c r="I42" s="33">
        <v>0</v>
      </c>
      <c r="J42" s="33">
        <v>0</v>
      </c>
      <c r="K42" s="33">
        <v>0</v>
      </c>
      <c r="L42" s="33">
        <v>0</v>
      </c>
      <c r="M42" s="33">
        <v>26</v>
      </c>
      <c r="N42" s="33">
        <v>0</v>
      </c>
      <c r="O42" s="33">
        <v>0</v>
      </c>
      <c r="P42" s="33">
        <v>0</v>
      </c>
      <c r="Q42" s="33">
        <v>11</v>
      </c>
      <c r="R42" s="33">
        <v>0</v>
      </c>
      <c r="S42" s="33">
        <v>0</v>
      </c>
      <c r="T42" s="33">
        <v>144.5</v>
      </c>
      <c r="U42" s="33">
        <v>924.52</v>
      </c>
      <c r="V42" s="33">
        <v>206.28</v>
      </c>
      <c r="W42" s="33">
        <v>53.9</v>
      </c>
      <c r="X42" s="33">
        <v>295.89999999999998</v>
      </c>
      <c r="Y42" s="33">
        <v>311.94</v>
      </c>
      <c r="Z42" s="33">
        <v>868.02</v>
      </c>
    </row>
    <row r="43" spans="1:26">
      <c r="A43" s="34" t="s">
        <v>147</v>
      </c>
      <c r="B43" s="33">
        <f t="shared" si="0"/>
        <v>0</v>
      </c>
      <c r="C43" s="33">
        <v>0</v>
      </c>
      <c r="D43" s="33">
        <v>0</v>
      </c>
      <c r="E43" s="33">
        <v>51.45</v>
      </c>
      <c r="F43" s="33">
        <v>26</v>
      </c>
      <c r="G43" s="33">
        <v>0</v>
      </c>
      <c r="H43" s="33">
        <v>0</v>
      </c>
      <c r="I43" s="33">
        <v>0</v>
      </c>
      <c r="J43" s="33">
        <v>10.88</v>
      </c>
      <c r="K43" s="33">
        <v>8</v>
      </c>
      <c r="L43" s="33">
        <v>50</v>
      </c>
      <c r="M43" s="33">
        <v>0</v>
      </c>
      <c r="N43" s="33">
        <v>0</v>
      </c>
      <c r="O43" s="33">
        <v>0</v>
      </c>
      <c r="P43" s="33">
        <v>0</v>
      </c>
      <c r="Q43" s="33">
        <v>0</v>
      </c>
      <c r="R43" s="33">
        <v>11</v>
      </c>
      <c r="S43" s="33">
        <v>0</v>
      </c>
      <c r="T43" s="33">
        <v>157.32999999999998</v>
      </c>
      <c r="U43" s="33">
        <v>1081.8499999999999</v>
      </c>
      <c r="V43" s="33">
        <v>206.28</v>
      </c>
      <c r="W43" s="33">
        <v>53.9</v>
      </c>
      <c r="X43" s="33">
        <v>384.34999999999997</v>
      </c>
      <c r="Y43" s="33">
        <v>361.94</v>
      </c>
      <c r="Z43" s="33">
        <v>1006.47</v>
      </c>
    </row>
    <row r="44" spans="1:26">
      <c r="A44" s="35" t="s">
        <v>148</v>
      </c>
      <c r="B44" s="33">
        <f t="shared" si="0"/>
        <v>28.5</v>
      </c>
      <c r="C44" s="33">
        <v>156</v>
      </c>
      <c r="D44" s="33">
        <v>5.6</v>
      </c>
      <c r="E44" s="33">
        <v>0</v>
      </c>
      <c r="F44" s="33">
        <v>0</v>
      </c>
      <c r="G44" s="33">
        <v>0</v>
      </c>
      <c r="H44" s="33">
        <v>0</v>
      </c>
      <c r="I44" s="33">
        <v>0</v>
      </c>
      <c r="J44" s="33">
        <v>0</v>
      </c>
      <c r="K44" s="33">
        <v>0</v>
      </c>
      <c r="L44" s="33">
        <v>28</v>
      </c>
      <c r="M44" s="33">
        <v>0</v>
      </c>
      <c r="N44" s="33">
        <v>0</v>
      </c>
      <c r="O44" s="33">
        <v>0</v>
      </c>
      <c r="P44" s="33">
        <v>0</v>
      </c>
      <c r="Q44" s="33">
        <v>8</v>
      </c>
      <c r="R44" s="33">
        <v>7.3</v>
      </c>
      <c r="S44" s="33">
        <v>0</v>
      </c>
      <c r="T44" s="33">
        <v>233.4</v>
      </c>
      <c r="U44" s="33">
        <v>1315.25</v>
      </c>
      <c r="V44" s="33">
        <v>206.28</v>
      </c>
      <c r="W44" s="33">
        <v>53.9</v>
      </c>
      <c r="X44" s="33">
        <v>581.74999999999989</v>
      </c>
      <c r="Y44" s="33">
        <v>422.82</v>
      </c>
      <c r="Z44" s="33">
        <v>1264.7499999999998</v>
      </c>
    </row>
    <row r="45" spans="1:26">
      <c r="A45" s="34" t="s">
        <v>149</v>
      </c>
      <c r="B45" s="33">
        <f t="shared" si="0"/>
        <v>16</v>
      </c>
      <c r="C45" s="33">
        <v>78.900000000000006</v>
      </c>
      <c r="D45" s="33">
        <v>12.5</v>
      </c>
      <c r="E45" s="33">
        <v>22.2</v>
      </c>
      <c r="F45" s="33">
        <v>1</v>
      </c>
      <c r="G45" s="33">
        <v>0</v>
      </c>
      <c r="H45" s="33">
        <v>0</v>
      </c>
      <c r="I45" s="33">
        <v>25.5</v>
      </c>
      <c r="J45" s="33">
        <v>0</v>
      </c>
      <c r="K45" s="33">
        <v>0</v>
      </c>
      <c r="L45" s="33">
        <v>0</v>
      </c>
      <c r="M45" s="33">
        <v>0</v>
      </c>
      <c r="N45" s="33">
        <v>0</v>
      </c>
      <c r="O45" s="33">
        <v>0</v>
      </c>
      <c r="P45" s="33">
        <v>0</v>
      </c>
      <c r="Q45" s="33">
        <v>0</v>
      </c>
      <c r="R45" s="33">
        <v>0</v>
      </c>
      <c r="S45" s="33">
        <v>0</v>
      </c>
      <c r="T45" s="33">
        <v>156.1</v>
      </c>
      <c r="U45" s="33">
        <v>1471.35</v>
      </c>
      <c r="V45" s="33">
        <v>206.28</v>
      </c>
      <c r="W45" s="33">
        <v>53.9</v>
      </c>
      <c r="X45" s="33">
        <v>737.84999999999991</v>
      </c>
      <c r="Y45" s="33">
        <v>422.82</v>
      </c>
      <c r="Z45" s="33">
        <v>1420.85</v>
      </c>
    </row>
    <row r="46" spans="1:26" hidden="1">
      <c r="A46" s="34" t="s">
        <v>150</v>
      </c>
      <c r="B46" s="34">
        <f t="shared" si="0"/>
        <v>0</v>
      </c>
      <c r="C46" s="34">
        <v>23</v>
      </c>
      <c r="D46" s="34">
        <v>12</v>
      </c>
      <c r="E46" s="34"/>
      <c r="F46" s="34">
        <v>36</v>
      </c>
      <c r="G46" s="18"/>
      <c r="H46" s="18"/>
      <c r="I46" s="18"/>
      <c r="J46" s="18"/>
      <c r="K46" s="18"/>
      <c r="L46" s="18"/>
      <c r="M46" s="18"/>
      <c r="N46" s="18"/>
      <c r="O46" s="18"/>
      <c r="P46" s="18"/>
      <c r="Q46" s="18"/>
      <c r="R46" s="18"/>
      <c r="S46" s="18"/>
      <c r="T46" s="18"/>
      <c r="U46" s="18"/>
      <c r="V46" s="18"/>
      <c r="W46" s="18"/>
      <c r="X46" s="18"/>
      <c r="Y46" s="18"/>
      <c r="Z46" s="18"/>
    </row>
    <row r="47" spans="1:26" hidden="1">
      <c r="A47" s="21"/>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idden="1"/>
    <row r="49" spans="1:26" hidden="1">
      <c r="A49" s="33" t="s">
        <v>94</v>
      </c>
      <c r="B49" s="33" t="s">
        <v>151</v>
      </c>
      <c r="C49" s="33" t="s">
        <v>152</v>
      </c>
      <c r="D49" s="33" t="s">
        <v>153</v>
      </c>
      <c r="E49" s="33" t="s">
        <v>6</v>
      </c>
      <c r="F49" s="18"/>
      <c r="G49" s="18"/>
      <c r="H49" s="18"/>
      <c r="I49" s="18"/>
      <c r="J49" s="18"/>
      <c r="K49" s="18"/>
      <c r="L49" s="18"/>
      <c r="M49" s="18"/>
      <c r="N49" s="18"/>
      <c r="O49" s="18"/>
      <c r="P49" s="18"/>
      <c r="Q49" s="18"/>
      <c r="R49" s="18"/>
      <c r="S49" s="18"/>
      <c r="T49" s="18"/>
      <c r="U49" s="18"/>
      <c r="V49" s="18"/>
      <c r="W49" s="18"/>
      <c r="X49" s="18"/>
      <c r="Y49" s="18"/>
      <c r="Z49" s="18"/>
    </row>
    <row r="50" spans="1:26" hidden="1">
      <c r="A50" s="33">
        <v>2002</v>
      </c>
      <c r="B50" s="33">
        <v>0</v>
      </c>
      <c r="C50" s="33">
        <v>26</v>
      </c>
      <c r="D50" s="33">
        <v>0</v>
      </c>
      <c r="E50" s="33">
        <v>26</v>
      </c>
      <c r="F50" s="18"/>
      <c r="G50" s="18"/>
      <c r="H50" s="18"/>
      <c r="I50" s="18"/>
      <c r="J50" s="18"/>
      <c r="K50" s="18"/>
      <c r="L50" s="18"/>
      <c r="M50" s="18"/>
      <c r="N50" s="18"/>
      <c r="O50" s="18"/>
      <c r="P50" s="18"/>
      <c r="Q50" s="18"/>
      <c r="R50" s="18"/>
      <c r="S50" s="18"/>
      <c r="T50" s="18"/>
      <c r="U50" s="18"/>
      <c r="V50" s="18"/>
      <c r="W50" s="18"/>
      <c r="X50" s="18"/>
      <c r="Y50" s="18"/>
      <c r="Z50" s="18"/>
    </row>
    <row r="51" spans="1:26" hidden="1">
      <c r="A51" s="33">
        <v>2003</v>
      </c>
      <c r="B51" s="33">
        <v>0</v>
      </c>
      <c r="C51" s="33">
        <v>0</v>
      </c>
      <c r="D51" s="33">
        <v>0</v>
      </c>
      <c r="E51" s="33">
        <v>0</v>
      </c>
      <c r="F51" s="18"/>
      <c r="G51" s="18"/>
      <c r="H51" s="18"/>
      <c r="I51" s="18"/>
      <c r="J51" s="18"/>
      <c r="K51" s="18"/>
      <c r="L51" s="18"/>
      <c r="M51" s="18"/>
      <c r="N51" s="18"/>
      <c r="O51" s="18"/>
      <c r="P51" s="18"/>
      <c r="Q51" s="18"/>
      <c r="R51" s="18"/>
      <c r="S51" s="18"/>
      <c r="T51" s="18"/>
      <c r="U51" s="18"/>
      <c r="V51" s="18"/>
      <c r="W51" s="18"/>
      <c r="X51" s="18"/>
      <c r="Y51" s="18"/>
      <c r="Z51" s="18"/>
    </row>
    <row r="52" spans="1:26" hidden="1">
      <c r="A52" s="33">
        <v>2004</v>
      </c>
      <c r="B52" s="33">
        <v>0</v>
      </c>
      <c r="C52" s="33">
        <v>0</v>
      </c>
      <c r="D52" s="33">
        <v>0</v>
      </c>
      <c r="E52" s="33">
        <v>0</v>
      </c>
      <c r="F52" s="18"/>
      <c r="G52" s="18"/>
      <c r="H52" s="18"/>
      <c r="I52" s="18"/>
      <c r="J52" s="18"/>
      <c r="K52" s="18"/>
      <c r="L52" s="18"/>
      <c r="M52" s="18"/>
      <c r="N52" s="18"/>
      <c r="O52" s="18"/>
      <c r="P52" s="18"/>
      <c r="Q52" s="18"/>
      <c r="R52" s="18"/>
      <c r="S52" s="18"/>
      <c r="T52" s="18"/>
      <c r="U52" s="18"/>
      <c r="V52" s="18"/>
      <c r="W52" s="18"/>
      <c r="X52" s="18"/>
      <c r="Y52" s="18"/>
      <c r="Z52" s="18"/>
    </row>
    <row r="53" spans="1:26" hidden="1">
      <c r="A53" s="33">
        <v>2005</v>
      </c>
      <c r="B53" s="33">
        <v>20</v>
      </c>
      <c r="C53" s="33">
        <v>0</v>
      </c>
      <c r="D53" s="33">
        <v>0</v>
      </c>
      <c r="E53" s="33">
        <v>20</v>
      </c>
      <c r="F53" s="18"/>
      <c r="G53" s="18"/>
      <c r="H53" s="18"/>
      <c r="I53" s="18"/>
      <c r="J53" s="18"/>
      <c r="K53" s="18"/>
      <c r="L53" s="18"/>
      <c r="M53" s="18"/>
      <c r="N53" s="18"/>
      <c r="O53" s="18"/>
      <c r="P53" s="18"/>
      <c r="Q53" s="18"/>
      <c r="R53" s="18"/>
      <c r="S53" s="18"/>
      <c r="T53" s="18"/>
      <c r="U53" s="18"/>
      <c r="V53" s="18"/>
      <c r="W53" s="18"/>
      <c r="X53" s="18"/>
      <c r="Y53" s="18"/>
      <c r="Z53" s="18"/>
    </row>
    <row r="54" spans="1:26" hidden="1">
      <c r="A54" s="39">
        <v>2006</v>
      </c>
      <c r="B54" s="33">
        <v>0</v>
      </c>
      <c r="C54" s="33">
        <v>0</v>
      </c>
      <c r="D54" s="33">
        <v>0</v>
      </c>
      <c r="E54" s="33">
        <v>0</v>
      </c>
      <c r="F54" s="18"/>
      <c r="G54" s="18"/>
      <c r="H54" s="18"/>
      <c r="I54" s="18"/>
      <c r="J54" s="18"/>
      <c r="K54" s="18"/>
      <c r="L54" s="18"/>
      <c r="M54" s="18"/>
      <c r="N54" s="18"/>
      <c r="O54" s="18"/>
      <c r="P54" s="18"/>
      <c r="Q54" s="18"/>
      <c r="R54" s="18"/>
      <c r="S54" s="18"/>
      <c r="T54" s="18"/>
      <c r="U54" s="18"/>
      <c r="V54" s="18"/>
      <c r="W54" s="18"/>
      <c r="X54" s="18"/>
      <c r="Y54" s="18"/>
      <c r="Z54" s="18"/>
    </row>
    <row r="55" spans="1:26" hidden="1">
      <c r="A55" s="33">
        <v>2007</v>
      </c>
      <c r="B55" s="33">
        <v>0</v>
      </c>
      <c r="C55" s="33">
        <v>0</v>
      </c>
      <c r="D55" s="33">
        <v>0</v>
      </c>
      <c r="E55" s="33">
        <v>0</v>
      </c>
      <c r="F55" s="18"/>
      <c r="G55" s="18"/>
      <c r="H55" s="18"/>
      <c r="I55" s="18"/>
      <c r="J55" s="18"/>
      <c r="K55" s="18"/>
      <c r="L55" s="18"/>
      <c r="M55" s="18"/>
      <c r="N55" s="18"/>
      <c r="O55" s="18"/>
      <c r="P55" s="18"/>
      <c r="Q55" s="18"/>
      <c r="R55" s="18"/>
      <c r="S55" s="18"/>
      <c r="T55" s="18"/>
      <c r="U55" s="18"/>
      <c r="V55" s="18"/>
      <c r="W55" s="18"/>
      <c r="X55" s="18"/>
      <c r="Y55" s="18"/>
      <c r="Z55" s="18"/>
    </row>
    <row r="56" spans="1:26" hidden="1">
      <c r="A56" s="39">
        <v>2008</v>
      </c>
      <c r="B56" s="33">
        <v>28.5</v>
      </c>
      <c r="C56" s="33">
        <v>0</v>
      </c>
      <c r="D56" s="33">
        <v>0</v>
      </c>
      <c r="E56" s="33">
        <v>28.5</v>
      </c>
      <c r="F56" s="18"/>
      <c r="G56" s="18"/>
      <c r="H56" s="18"/>
      <c r="I56" s="18"/>
      <c r="J56" s="18"/>
      <c r="K56" s="18"/>
      <c r="L56" s="18"/>
      <c r="M56" s="18"/>
      <c r="N56" s="18"/>
      <c r="O56" s="18"/>
      <c r="P56" s="18"/>
      <c r="Q56" s="18"/>
      <c r="R56" s="18"/>
      <c r="S56" s="18"/>
      <c r="T56" s="18"/>
      <c r="U56" s="18"/>
    </row>
    <row r="57" spans="1:26" hidden="1">
      <c r="A57" s="33">
        <v>2009</v>
      </c>
      <c r="B57" s="33">
        <v>0</v>
      </c>
      <c r="C57" s="33">
        <v>0</v>
      </c>
      <c r="D57" s="33">
        <v>16</v>
      </c>
      <c r="E57" s="33">
        <v>16</v>
      </c>
      <c r="F57" s="18"/>
      <c r="G57" s="18"/>
      <c r="H57" s="18"/>
      <c r="I57" s="18"/>
      <c r="J57" s="18"/>
      <c r="K57" s="18"/>
      <c r="L57" s="18"/>
      <c r="M57" s="18"/>
      <c r="N57" s="18"/>
      <c r="O57" s="18"/>
      <c r="P57" s="18"/>
      <c r="Q57" s="18"/>
      <c r="R57" s="18"/>
      <c r="S57" s="18"/>
      <c r="T57" s="18"/>
      <c r="U57" s="18"/>
    </row>
    <row r="58" spans="1:26" hidden="1"/>
    <row r="59" spans="1:26" hidden="1">
      <c r="A59" s="18" t="s">
        <v>154</v>
      </c>
      <c r="B59" s="18"/>
      <c r="C59" s="18"/>
      <c r="D59" s="18"/>
      <c r="E59" s="18"/>
      <c r="F59" s="18"/>
      <c r="G59" s="18"/>
      <c r="H59" s="18"/>
      <c r="I59" s="18"/>
      <c r="J59" s="18"/>
      <c r="K59" s="18"/>
      <c r="L59" s="18"/>
      <c r="M59" s="18"/>
      <c r="N59" s="18"/>
      <c r="O59" s="18"/>
      <c r="P59" s="18"/>
      <c r="Q59" s="18"/>
      <c r="R59" s="18"/>
      <c r="S59" s="18"/>
      <c r="T59" s="18"/>
      <c r="U59" s="18"/>
    </row>
    <row r="60" spans="1:26" hidden="1">
      <c r="A60" s="18"/>
      <c r="B60" s="18" t="s">
        <v>155</v>
      </c>
      <c r="C60" s="18"/>
      <c r="D60" s="18"/>
      <c r="E60" s="18" t="s">
        <v>156</v>
      </c>
      <c r="F60" s="18"/>
      <c r="G60" s="18" t="s">
        <v>157</v>
      </c>
      <c r="H60" s="18"/>
      <c r="I60" s="18" t="s">
        <v>158</v>
      </c>
      <c r="J60" s="18" t="s">
        <v>159</v>
      </c>
      <c r="K60" s="18" t="s">
        <v>160</v>
      </c>
      <c r="L60" s="18"/>
      <c r="M60" s="18"/>
      <c r="N60" s="18" t="s">
        <v>161</v>
      </c>
      <c r="O60" s="18" t="s">
        <v>162</v>
      </c>
      <c r="P60" s="18" t="s">
        <v>163</v>
      </c>
      <c r="Q60" s="18" t="s">
        <v>164</v>
      </c>
      <c r="R60" s="18" t="s">
        <v>165</v>
      </c>
      <c r="S60" s="18" t="s">
        <v>166</v>
      </c>
      <c r="T60" s="18" t="s">
        <v>167</v>
      </c>
      <c r="U60" s="18" t="s">
        <v>168</v>
      </c>
    </row>
    <row r="61" spans="1:26" hidden="1">
      <c r="A61" s="18"/>
      <c r="B61" s="18" t="s">
        <v>169</v>
      </c>
      <c r="C61" s="18" t="s">
        <v>170</v>
      </c>
      <c r="D61" s="18" t="s">
        <v>171</v>
      </c>
      <c r="E61" s="18" t="s">
        <v>169</v>
      </c>
      <c r="F61" s="18" t="s">
        <v>170</v>
      </c>
      <c r="G61" s="18" t="s">
        <v>169</v>
      </c>
      <c r="H61" s="18" t="s">
        <v>170</v>
      </c>
      <c r="I61" s="18"/>
      <c r="J61" s="18"/>
      <c r="K61" s="18" t="s">
        <v>169</v>
      </c>
      <c r="L61" s="18" t="s">
        <v>170</v>
      </c>
      <c r="M61" s="18" t="s">
        <v>172</v>
      </c>
      <c r="N61" s="18"/>
      <c r="O61" s="18"/>
      <c r="P61" s="18"/>
      <c r="Q61" s="18"/>
      <c r="R61" s="18"/>
      <c r="S61" s="18"/>
      <c r="T61" s="18"/>
      <c r="U61" s="18"/>
    </row>
    <row r="62" spans="1:26" hidden="1">
      <c r="A62" s="19" t="s">
        <v>138</v>
      </c>
      <c r="B62" s="18">
        <v>0</v>
      </c>
      <c r="C62" s="18">
        <v>0</v>
      </c>
      <c r="D62" s="18">
        <v>0</v>
      </c>
      <c r="E62" s="18">
        <v>0</v>
      </c>
      <c r="F62" s="18">
        <v>0</v>
      </c>
      <c r="G62" s="18">
        <v>0</v>
      </c>
      <c r="H62" s="18">
        <v>0</v>
      </c>
      <c r="I62" s="18">
        <v>0</v>
      </c>
      <c r="J62" s="18">
        <v>0</v>
      </c>
      <c r="K62" s="18">
        <v>0</v>
      </c>
      <c r="L62" s="18">
        <v>0</v>
      </c>
      <c r="M62" s="18">
        <v>0</v>
      </c>
      <c r="N62" s="18">
        <v>0</v>
      </c>
      <c r="O62" s="18">
        <v>0</v>
      </c>
      <c r="P62" s="18">
        <v>12</v>
      </c>
      <c r="Q62" s="18">
        <v>0</v>
      </c>
      <c r="R62" s="18">
        <v>0</v>
      </c>
      <c r="S62" s="18">
        <v>0</v>
      </c>
      <c r="T62" s="18">
        <v>0</v>
      </c>
      <c r="U62" s="18">
        <v>12</v>
      </c>
    </row>
    <row r="63" spans="1:26" hidden="1">
      <c r="A63" s="19" t="s">
        <v>139</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row>
    <row r="64" spans="1:26" hidden="1">
      <c r="A64" s="19" t="s">
        <v>140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row>
    <row r="65" spans="1:21" hidden="1">
      <c r="A65" s="19" t="s">
        <v>141</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row>
    <row r="66" spans="1:21" hidden="1">
      <c r="A66" s="19" t="s">
        <v>142</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row>
    <row r="67" spans="1:21" hidden="1">
      <c r="A67" s="19" t="s">
        <v>143</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c r="T67" s="18">
        <v>0</v>
      </c>
      <c r="U67" s="18">
        <v>0</v>
      </c>
    </row>
    <row r="68" spans="1:21" hidden="1">
      <c r="A68" s="22" t="s">
        <v>144</v>
      </c>
      <c r="B68" s="18">
        <v>5</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c r="T68" s="18">
        <v>0</v>
      </c>
      <c r="U68" s="18">
        <v>5</v>
      </c>
    </row>
    <row r="69" spans="1:21" hidden="1">
      <c r="A69" s="22" t="s">
        <v>145</v>
      </c>
      <c r="B69" s="18">
        <v>11</v>
      </c>
      <c r="C69" s="18">
        <v>0</v>
      </c>
      <c r="D69" s="18">
        <v>0</v>
      </c>
      <c r="E69" s="18">
        <v>0</v>
      </c>
      <c r="F69" s="18">
        <v>0</v>
      </c>
      <c r="G69" s="18">
        <v>0</v>
      </c>
      <c r="H69" s="18">
        <v>0</v>
      </c>
      <c r="I69" s="18">
        <v>0</v>
      </c>
      <c r="J69" s="18">
        <v>0</v>
      </c>
      <c r="K69" s="18">
        <v>0</v>
      </c>
      <c r="L69" s="18">
        <v>0</v>
      </c>
      <c r="M69" s="18">
        <v>0</v>
      </c>
      <c r="N69" s="18">
        <v>0</v>
      </c>
      <c r="O69" s="18">
        <v>0</v>
      </c>
      <c r="P69" s="18">
        <v>20</v>
      </c>
      <c r="Q69" s="18">
        <v>0</v>
      </c>
      <c r="R69" s="18">
        <v>0</v>
      </c>
      <c r="S69" s="18">
        <v>0</v>
      </c>
      <c r="T69" s="18">
        <v>0</v>
      </c>
      <c r="U69" s="18">
        <v>31</v>
      </c>
    </row>
    <row r="70" spans="1:21" hidden="1">
      <c r="A70" s="22" t="s">
        <v>146</v>
      </c>
      <c r="B70" s="18">
        <v>0</v>
      </c>
      <c r="C70" s="18">
        <v>0</v>
      </c>
      <c r="D70" s="18">
        <v>0</v>
      </c>
      <c r="E70" s="18">
        <v>27</v>
      </c>
      <c r="F70" s="18">
        <v>0</v>
      </c>
      <c r="G70" s="18">
        <v>0</v>
      </c>
      <c r="H70" s="18">
        <v>0</v>
      </c>
      <c r="I70" s="18">
        <v>0</v>
      </c>
      <c r="J70" s="18">
        <v>0</v>
      </c>
      <c r="K70" s="18">
        <v>0</v>
      </c>
      <c r="L70" s="18">
        <v>0</v>
      </c>
      <c r="M70" s="18">
        <v>0</v>
      </c>
      <c r="N70" s="18">
        <v>0</v>
      </c>
      <c r="O70" s="18">
        <v>0</v>
      </c>
      <c r="P70" s="18">
        <v>0</v>
      </c>
      <c r="Q70" s="18">
        <v>0</v>
      </c>
      <c r="R70" s="18">
        <v>0</v>
      </c>
      <c r="S70" s="18">
        <v>0</v>
      </c>
      <c r="T70" s="18">
        <v>0</v>
      </c>
      <c r="U70" s="18">
        <v>27</v>
      </c>
    </row>
    <row r="71" spans="1:21" hidden="1">
      <c r="A71" s="22" t="s">
        <v>147</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row>
    <row r="72" spans="1:21" hidden="1">
      <c r="A72" s="22" t="s">
        <v>148</v>
      </c>
      <c r="B72" s="18">
        <v>0</v>
      </c>
      <c r="C72" s="18">
        <v>15</v>
      </c>
      <c r="D72" s="18">
        <v>23</v>
      </c>
      <c r="E72" s="18">
        <v>0</v>
      </c>
      <c r="F72" s="18">
        <v>6</v>
      </c>
      <c r="G72" s="18">
        <v>24.5</v>
      </c>
      <c r="H72" s="18">
        <v>0</v>
      </c>
      <c r="I72" s="18">
        <v>13</v>
      </c>
      <c r="J72" s="18">
        <v>6</v>
      </c>
      <c r="K72" s="18">
        <v>11</v>
      </c>
      <c r="L72" s="18">
        <v>3</v>
      </c>
      <c r="M72" s="18">
        <v>0</v>
      </c>
      <c r="N72" s="18">
        <v>0</v>
      </c>
      <c r="O72" s="18">
        <v>40</v>
      </c>
      <c r="P72" s="18">
        <v>14.5</v>
      </c>
      <c r="Q72" s="18">
        <v>0</v>
      </c>
      <c r="R72" s="18">
        <v>0</v>
      </c>
      <c r="S72" s="18">
        <v>0</v>
      </c>
      <c r="T72" s="18">
        <v>0</v>
      </c>
      <c r="U72" s="18">
        <v>156</v>
      </c>
    </row>
    <row r="73" spans="1:21" hidden="1">
      <c r="A73" s="22" t="s">
        <v>149</v>
      </c>
      <c r="B73" s="18">
        <v>0</v>
      </c>
      <c r="C73" s="18">
        <v>0</v>
      </c>
      <c r="D73" s="18">
        <v>0</v>
      </c>
      <c r="E73" s="18">
        <v>0</v>
      </c>
      <c r="F73" s="18">
        <v>0</v>
      </c>
      <c r="G73" s="18">
        <v>0</v>
      </c>
      <c r="H73" s="18">
        <v>21.5</v>
      </c>
      <c r="I73" s="18">
        <v>0</v>
      </c>
      <c r="J73" s="18">
        <v>0</v>
      </c>
      <c r="K73" s="18">
        <v>0</v>
      </c>
      <c r="L73" s="18">
        <v>0</v>
      </c>
      <c r="M73" s="18">
        <v>7.9</v>
      </c>
      <c r="N73" s="18">
        <v>18.5</v>
      </c>
      <c r="O73" s="18">
        <v>0</v>
      </c>
      <c r="P73" s="18">
        <v>0</v>
      </c>
      <c r="Q73" s="18">
        <v>31</v>
      </c>
      <c r="R73" s="18">
        <v>0</v>
      </c>
      <c r="S73" s="18">
        <v>0</v>
      </c>
      <c r="T73" s="18">
        <v>0</v>
      </c>
      <c r="U73" s="18">
        <v>78.900000000000006</v>
      </c>
    </row>
    <row r="74" spans="1:21" hidden="1">
      <c r="A74" s="22" t="s">
        <v>173</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23</v>
      </c>
      <c r="S74" s="18">
        <v>0</v>
      </c>
      <c r="T74" s="18">
        <v>0</v>
      </c>
      <c r="U74" s="18">
        <v>23</v>
      </c>
    </row>
    <row r="75" spans="1:21" hidden="1">
      <c r="A75" s="22" t="s">
        <v>174</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c r="T75" s="18">
        <v>13</v>
      </c>
      <c r="U75" s="18">
        <v>13</v>
      </c>
    </row>
    <row r="76" spans="1:21" hidden="1">
      <c r="A76" s="23"/>
      <c r="B76" s="18"/>
      <c r="C76" s="18"/>
      <c r="D76" s="18"/>
      <c r="E76" s="18"/>
      <c r="F76" s="18"/>
      <c r="G76" s="18"/>
      <c r="H76" s="18"/>
      <c r="I76" s="18"/>
      <c r="J76" s="18"/>
      <c r="K76" s="18"/>
      <c r="L76" s="18"/>
      <c r="M76" s="18"/>
      <c r="N76" s="18"/>
      <c r="O76" s="18"/>
      <c r="P76" s="18"/>
      <c r="Q76" s="18"/>
      <c r="R76" s="18"/>
      <c r="S76" s="18">
        <v>27.4</v>
      </c>
      <c r="T76" s="18"/>
      <c r="U76" s="18"/>
    </row>
    <row r="77" spans="1:21" hidden="1">
      <c r="A77" s="23"/>
      <c r="B77" s="18"/>
      <c r="C77" s="18"/>
      <c r="D77" s="18"/>
      <c r="E77" s="18"/>
      <c r="F77" s="18"/>
      <c r="G77" s="18"/>
      <c r="H77" s="18"/>
      <c r="I77" s="18"/>
      <c r="J77" s="18"/>
      <c r="K77" s="18"/>
      <c r="L77" s="18"/>
      <c r="M77" s="18"/>
      <c r="N77" s="18"/>
      <c r="O77" s="18"/>
      <c r="P77" s="18"/>
      <c r="Q77" s="18"/>
      <c r="R77" s="18"/>
      <c r="S77" s="18"/>
      <c r="T77" s="18"/>
      <c r="U77" s="18"/>
    </row>
    <row r="78" spans="1:21" hidden="1">
      <c r="A78" s="18" t="s">
        <v>96</v>
      </c>
      <c r="B78" s="18" t="s">
        <v>175</v>
      </c>
      <c r="C78" s="18" t="s">
        <v>176</v>
      </c>
      <c r="D78" s="18" t="s">
        <v>177</v>
      </c>
      <c r="E78" s="18" t="s">
        <v>178</v>
      </c>
      <c r="F78" s="18"/>
      <c r="G78" s="18"/>
      <c r="H78" s="18"/>
      <c r="I78" s="18"/>
      <c r="J78" s="18"/>
      <c r="K78" s="18"/>
      <c r="L78" s="18"/>
      <c r="M78" s="18"/>
      <c r="N78" s="18"/>
      <c r="O78" s="18"/>
      <c r="P78" s="18"/>
      <c r="Q78" s="18"/>
      <c r="R78" s="18"/>
      <c r="S78" s="18"/>
      <c r="T78" s="18"/>
      <c r="U78" s="18"/>
    </row>
    <row r="79" spans="1:21" hidden="1">
      <c r="A79" s="18">
        <v>2002</v>
      </c>
      <c r="B79" s="18">
        <v>0</v>
      </c>
      <c r="C79" s="18">
        <v>0</v>
      </c>
      <c r="D79" s="18">
        <v>0</v>
      </c>
      <c r="E79" s="18">
        <v>0</v>
      </c>
      <c r="F79" s="18"/>
      <c r="G79" s="18"/>
      <c r="H79" s="18"/>
      <c r="I79" s="18"/>
      <c r="J79" s="18"/>
      <c r="K79" s="18"/>
      <c r="L79" s="18"/>
      <c r="M79" s="18"/>
      <c r="N79" s="18"/>
      <c r="O79" s="18"/>
      <c r="P79" s="18"/>
      <c r="Q79" s="18"/>
      <c r="R79" s="18"/>
      <c r="S79" s="18"/>
      <c r="T79" s="18"/>
      <c r="U79" s="18"/>
    </row>
    <row r="80" spans="1:21" hidden="1">
      <c r="A80" s="18">
        <v>2003</v>
      </c>
      <c r="B80" s="18">
        <v>0</v>
      </c>
      <c r="C80" s="18">
        <v>0</v>
      </c>
      <c r="D80" s="18">
        <v>0</v>
      </c>
      <c r="E80" s="18">
        <v>0</v>
      </c>
      <c r="F80" s="18"/>
      <c r="G80" s="18"/>
      <c r="H80" s="18"/>
      <c r="I80" s="18"/>
      <c r="J80" s="18"/>
      <c r="K80" s="18"/>
      <c r="L80" s="18"/>
      <c r="M80" s="18"/>
      <c r="N80" s="18"/>
      <c r="O80" s="18"/>
      <c r="P80" s="18"/>
      <c r="Q80" s="18"/>
      <c r="R80" s="18"/>
      <c r="S80" s="18"/>
      <c r="T80" s="18"/>
      <c r="U80" s="18"/>
    </row>
    <row r="81" spans="1:21" hidden="1">
      <c r="A81" s="18">
        <v>2004</v>
      </c>
      <c r="B81" s="18">
        <v>0</v>
      </c>
      <c r="C81" s="18">
        <v>0</v>
      </c>
      <c r="D81" s="18">
        <v>0</v>
      </c>
      <c r="E81" s="18">
        <v>0</v>
      </c>
      <c r="F81" s="18"/>
      <c r="G81" s="18"/>
      <c r="H81" s="18"/>
      <c r="I81" s="18"/>
      <c r="J81" s="18"/>
      <c r="K81" s="18"/>
      <c r="L81" s="18"/>
      <c r="M81" s="18"/>
      <c r="N81" s="18"/>
      <c r="O81" s="18"/>
      <c r="P81" s="18"/>
      <c r="Q81" s="18"/>
      <c r="R81" s="18"/>
      <c r="S81" s="18"/>
      <c r="T81" s="18"/>
      <c r="U81" s="18"/>
    </row>
    <row r="82" spans="1:21" hidden="1">
      <c r="A82" s="18">
        <v>2005</v>
      </c>
      <c r="B82" s="18">
        <v>0</v>
      </c>
      <c r="C82" s="18">
        <v>0</v>
      </c>
      <c r="D82" s="18">
        <v>0</v>
      </c>
      <c r="E82" s="18">
        <v>0</v>
      </c>
      <c r="F82" s="18"/>
      <c r="G82" s="18"/>
      <c r="H82" s="18"/>
      <c r="I82" s="18"/>
      <c r="J82" s="18"/>
      <c r="K82" s="18"/>
      <c r="L82" s="18"/>
      <c r="M82" s="18"/>
      <c r="N82" s="18"/>
      <c r="O82" s="18"/>
      <c r="P82" s="18"/>
      <c r="Q82" s="18"/>
      <c r="R82" s="18"/>
      <c r="S82" s="18"/>
      <c r="T82" s="18"/>
      <c r="U82" s="18"/>
    </row>
    <row r="83" spans="1:21" hidden="1">
      <c r="A83" s="21">
        <v>2006</v>
      </c>
      <c r="B83" s="18">
        <v>13</v>
      </c>
      <c r="C83" s="18">
        <v>0</v>
      </c>
      <c r="D83" s="18">
        <v>0</v>
      </c>
      <c r="E83" s="18">
        <v>13</v>
      </c>
      <c r="F83" s="18"/>
      <c r="G83" s="18"/>
      <c r="H83" s="18"/>
      <c r="I83" s="18"/>
      <c r="J83" s="18"/>
      <c r="K83" s="18"/>
      <c r="L83" s="18"/>
      <c r="M83" s="18"/>
      <c r="N83" s="18"/>
      <c r="O83" s="18"/>
      <c r="P83" s="18"/>
      <c r="Q83" s="18"/>
      <c r="R83" s="18"/>
      <c r="S83" s="18"/>
      <c r="T83" s="18"/>
      <c r="U83" s="18"/>
    </row>
    <row r="84" spans="1:21" hidden="1">
      <c r="A84" s="18">
        <v>2007</v>
      </c>
      <c r="B84" s="18">
        <v>0</v>
      </c>
      <c r="C84" s="18">
        <v>0</v>
      </c>
      <c r="D84" s="18">
        <v>0</v>
      </c>
      <c r="E84" s="18">
        <v>0</v>
      </c>
      <c r="F84" s="18"/>
      <c r="G84" s="18"/>
      <c r="H84" s="18"/>
      <c r="I84" s="18"/>
      <c r="J84" s="18"/>
      <c r="K84" s="18"/>
      <c r="L84" s="18"/>
      <c r="M84" s="18"/>
      <c r="N84" s="18"/>
      <c r="O84" s="18"/>
      <c r="P84" s="18"/>
      <c r="Q84" s="18"/>
      <c r="R84" s="18"/>
      <c r="S84" s="18"/>
      <c r="T84" s="18"/>
      <c r="U84" s="18"/>
    </row>
    <row r="85" spans="1:21" hidden="1">
      <c r="A85" s="21">
        <v>2008</v>
      </c>
      <c r="B85" s="18">
        <v>0</v>
      </c>
      <c r="C85" s="18">
        <v>5.6</v>
      </c>
      <c r="D85" s="18">
        <v>0</v>
      </c>
      <c r="E85" s="18">
        <v>5.6</v>
      </c>
      <c r="F85" s="18"/>
      <c r="G85" s="18"/>
      <c r="H85" s="18"/>
      <c r="I85" s="18"/>
      <c r="J85" s="18"/>
      <c r="K85" s="18"/>
      <c r="L85" s="18"/>
      <c r="M85" s="18"/>
      <c r="N85" s="18"/>
      <c r="O85" s="18"/>
      <c r="P85" s="18"/>
      <c r="Q85" s="18"/>
      <c r="R85" s="18"/>
      <c r="S85" s="18"/>
      <c r="T85" s="18"/>
      <c r="U85" s="18"/>
    </row>
    <row r="86" spans="1:21" hidden="1">
      <c r="A86" s="18">
        <v>2009</v>
      </c>
      <c r="B86" s="18">
        <v>0</v>
      </c>
      <c r="C86" s="18">
        <v>0</v>
      </c>
      <c r="D86" s="18">
        <v>12.5</v>
      </c>
      <c r="E86" s="18">
        <v>12.5</v>
      </c>
      <c r="F86" s="18"/>
      <c r="G86" s="18"/>
      <c r="H86" s="18"/>
      <c r="I86" s="18"/>
      <c r="J86" s="18"/>
      <c r="K86" s="18"/>
      <c r="L86" s="18"/>
      <c r="M86" s="18"/>
      <c r="N86" s="18"/>
      <c r="O86" s="18"/>
      <c r="P86" s="18"/>
      <c r="Q86" s="18"/>
      <c r="R86" s="18"/>
      <c r="S86" s="18"/>
      <c r="T86" s="18"/>
      <c r="U86" s="18"/>
    </row>
    <row r="87" spans="1:21" hidden="1">
      <c r="A87" s="21">
        <v>2010</v>
      </c>
      <c r="B87" s="18">
        <v>0</v>
      </c>
      <c r="C87" s="18">
        <v>0</v>
      </c>
      <c r="D87" s="18">
        <v>12</v>
      </c>
      <c r="E87" s="18">
        <v>12</v>
      </c>
      <c r="F87" s="18"/>
      <c r="G87" s="18"/>
      <c r="H87" s="18"/>
      <c r="I87" s="18"/>
      <c r="J87" s="18"/>
      <c r="K87" s="18"/>
      <c r="L87" s="18"/>
      <c r="M87" s="18"/>
      <c r="N87" s="18"/>
      <c r="O87" s="18"/>
      <c r="P87" s="18"/>
      <c r="Q87" s="18"/>
      <c r="R87" s="18"/>
      <c r="S87" s="18"/>
      <c r="T87" s="18"/>
      <c r="U87" s="18"/>
    </row>
    <row r="88" spans="1:21" hidden="1"/>
    <row r="89" spans="1:21" hidden="1">
      <c r="A89" s="18" t="s">
        <v>97</v>
      </c>
      <c r="B89" s="18" t="s">
        <v>68</v>
      </c>
      <c r="C89" s="18" t="s">
        <v>179</v>
      </c>
      <c r="D89" s="18" t="s">
        <v>6</v>
      </c>
      <c r="E89" s="18"/>
      <c r="F89" s="18"/>
      <c r="G89" s="18"/>
    </row>
    <row r="90" spans="1:21" hidden="1">
      <c r="A90" s="18">
        <v>2002</v>
      </c>
      <c r="B90" s="18">
        <v>0</v>
      </c>
      <c r="C90" s="18">
        <v>0</v>
      </c>
      <c r="D90" s="18">
        <v>0</v>
      </c>
      <c r="E90" s="18"/>
      <c r="F90" s="18"/>
      <c r="G90" s="18"/>
    </row>
    <row r="91" spans="1:21" hidden="1">
      <c r="A91" s="18">
        <v>2003</v>
      </c>
      <c r="B91" s="18">
        <v>0</v>
      </c>
      <c r="C91" s="18">
        <v>0</v>
      </c>
      <c r="D91" s="18">
        <v>0</v>
      </c>
      <c r="E91" s="18"/>
      <c r="F91" s="18"/>
      <c r="G91" s="18"/>
    </row>
    <row r="92" spans="1:21" hidden="1">
      <c r="A92" s="18">
        <v>2004</v>
      </c>
      <c r="B92" s="18">
        <v>12.9</v>
      </c>
      <c r="C92" s="18">
        <v>0</v>
      </c>
      <c r="D92" s="18">
        <v>12.9</v>
      </c>
      <c r="E92" s="18"/>
      <c r="F92" s="18"/>
      <c r="G92" s="18"/>
    </row>
    <row r="93" spans="1:21" hidden="1">
      <c r="A93" s="18">
        <v>2005</v>
      </c>
      <c r="B93" s="18">
        <v>0</v>
      </c>
      <c r="C93" s="18">
        <v>0</v>
      </c>
      <c r="D93" s="18">
        <v>0</v>
      </c>
      <c r="E93" s="18"/>
      <c r="F93" s="18"/>
      <c r="G93" s="18"/>
    </row>
    <row r="94" spans="1:21" hidden="1">
      <c r="A94" s="21">
        <v>2006</v>
      </c>
      <c r="B94" s="24">
        <v>33</v>
      </c>
      <c r="C94" s="18">
        <v>0</v>
      </c>
      <c r="D94" s="18">
        <v>33</v>
      </c>
      <c r="E94" s="18"/>
      <c r="F94" s="18"/>
      <c r="G94" s="18"/>
    </row>
    <row r="95" spans="1:21" hidden="1">
      <c r="A95" s="18">
        <v>2007</v>
      </c>
      <c r="B95" s="24">
        <v>51.45</v>
      </c>
      <c r="C95" s="18">
        <v>0</v>
      </c>
      <c r="D95" s="18">
        <v>51.45</v>
      </c>
      <c r="E95" s="18"/>
      <c r="F95" s="18"/>
      <c r="G95" s="18"/>
    </row>
    <row r="96" spans="1:21" hidden="1">
      <c r="A96" s="21">
        <v>2008</v>
      </c>
      <c r="B96" s="24">
        <v>0</v>
      </c>
      <c r="C96" s="18">
        <v>0</v>
      </c>
      <c r="D96" s="18">
        <v>0</v>
      </c>
      <c r="E96" s="18"/>
      <c r="F96" s="18"/>
      <c r="G96" s="18"/>
    </row>
    <row r="97" spans="1:7" hidden="1">
      <c r="A97" s="18">
        <v>2009</v>
      </c>
      <c r="B97" s="24">
        <v>22.2</v>
      </c>
      <c r="C97" s="18">
        <v>0</v>
      </c>
      <c r="D97" s="18">
        <v>22.2</v>
      </c>
      <c r="E97" s="18"/>
      <c r="F97" s="18"/>
      <c r="G97" s="18"/>
    </row>
    <row r="98" spans="1:7" hidden="1">
      <c r="A98" s="21">
        <v>2010</v>
      </c>
      <c r="B98" s="24"/>
      <c r="C98" s="18"/>
      <c r="D98" s="18"/>
      <c r="E98" s="18"/>
      <c r="F98" s="18"/>
      <c r="G98" s="18"/>
    </row>
    <row r="99" spans="1:7" hidden="1"/>
    <row r="100" spans="1:7" hidden="1">
      <c r="A100" s="18" t="s">
        <v>180</v>
      </c>
      <c r="B100" s="18"/>
      <c r="C100" s="18"/>
      <c r="D100" s="18"/>
      <c r="E100" s="18"/>
      <c r="F100" s="18"/>
      <c r="G100" s="18"/>
    </row>
    <row r="101" spans="1:7" hidden="1">
      <c r="A101" s="18"/>
      <c r="B101" s="18" t="s">
        <v>181</v>
      </c>
      <c r="C101" s="18" t="s">
        <v>182</v>
      </c>
      <c r="D101" s="18" t="s">
        <v>183</v>
      </c>
      <c r="E101" s="18" t="s">
        <v>184</v>
      </c>
      <c r="F101" s="18" t="s">
        <v>185</v>
      </c>
      <c r="G101" s="18" t="s">
        <v>6</v>
      </c>
    </row>
    <row r="102" spans="1:7" hidden="1">
      <c r="A102" s="18">
        <v>1977</v>
      </c>
      <c r="B102" s="18">
        <v>6.9</v>
      </c>
      <c r="C102" s="18">
        <v>0</v>
      </c>
      <c r="D102" s="18">
        <v>0</v>
      </c>
      <c r="E102" s="18">
        <v>0</v>
      </c>
      <c r="F102" s="18">
        <v>0</v>
      </c>
      <c r="G102" s="18">
        <v>6.9</v>
      </c>
    </row>
    <row r="103" spans="1:7" hidden="1">
      <c r="A103" s="18">
        <v>1978</v>
      </c>
      <c r="B103" s="18">
        <v>0</v>
      </c>
      <c r="C103" s="18">
        <v>0</v>
      </c>
      <c r="D103" s="18">
        <v>0</v>
      </c>
      <c r="E103" s="18">
        <v>0</v>
      </c>
      <c r="F103" s="18">
        <v>0</v>
      </c>
      <c r="G103" s="18">
        <v>0</v>
      </c>
    </row>
    <row r="104" spans="1:7" hidden="1">
      <c r="A104" s="18">
        <v>1979</v>
      </c>
      <c r="B104" s="18">
        <v>0</v>
      </c>
      <c r="C104" s="18">
        <v>0</v>
      </c>
      <c r="D104" s="18">
        <v>0</v>
      </c>
      <c r="E104" s="18">
        <v>0</v>
      </c>
      <c r="F104" s="18">
        <v>0</v>
      </c>
      <c r="G104" s="18">
        <v>0</v>
      </c>
    </row>
    <row r="105" spans="1:7" hidden="1">
      <c r="A105" s="18">
        <v>1980</v>
      </c>
      <c r="B105" s="18">
        <v>0</v>
      </c>
      <c r="C105" s="18">
        <v>0</v>
      </c>
      <c r="D105" s="18">
        <v>0</v>
      </c>
      <c r="E105" s="18">
        <v>0</v>
      </c>
      <c r="F105" s="18">
        <v>0</v>
      </c>
      <c r="G105" s="18">
        <v>0</v>
      </c>
    </row>
    <row r="106" spans="1:7" hidden="1">
      <c r="A106" s="18">
        <v>1981</v>
      </c>
      <c r="B106" s="18">
        <v>0</v>
      </c>
      <c r="C106" s="18">
        <v>0</v>
      </c>
      <c r="D106" s="18">
        <v>0</v>
      </c>
      <c r="E106" s="18">
        <v>0</v>
      </c>
      <c r="F106" s="18">
        <v>0</v>
      </c>
      <c r="G106" s="18">
        <v>0</v>
      </c>
    </row>
    <row r="107" spans="1:7" hidden="1">
      <c r="A107" s="18">
        <v>1982</v>
      </c>
      <c r="B107" s="18">
        <v>0</v>
      </c>
      <c r="C107" s="18">
        <v>0</v>
      </c>
      <c r="D107" s="18">
        <v>0</v>
      </c>
      <c r="E107" s="18">
        <v>0</v>
      </c>
      <c r="F107" s="18">
        <v>0</v>
      </c>
      <c r="G107" s="18">
        <v>0</v>
      </c>
    </row>
    <row r="108" spans="1:7" hidden="1">
      <c r="A108" s="18">
        <v>1983</v>
      </c>
      <c r="B108" s="18">
        <v>7</v>
      </c>
      <c r="C108" s="18">
        <v>0</v>
      </c>
      <c r="D108" s="18">
        <v>0</v>
      </c>
      <c r="E108" s="18">
        <v>0</v>
      </c>
      <c r="F108" s="18">
        <v>0</v>
      </c>
      <c r="G108" s="18">
        <v>7</v>
      </c>
    </row>
    <row r="109" spans="1:7" hidden="1">
      <c r="A109" s="18">
        <v>1984</v>
      </c>
      <c r="B109" s="18">
        <v>0</v>
      </c>
      <c r="C109" s="18">
        <v>0</v>
      </c>
      <c r="D109" s="18">
        <v>0</v>
      </c>
      <c r="E109" s="18">
        <v>0</v>
      </c>
      <c r="F109" s="18">
        <v>0</v>
      </c>
      <c r="G109" s="18">
        <v>0</v>
      </c>
    </row>
    <row r="110" spans="1:7" hidden="1">
      <c r="A110" s="18">
        <v>1985</v>
      </c>
      <c r="B110" s="18">
        <v>0</v>
      </c>
      <c r="C110" s="18">
        <v>0</v>
      </c>
      <c r="D110" s="18">
        <v>0</v>
      </c>
      <c r="E110" s="18">
        <v>0</v>
      </c>
      <c r="F110" s="18">
        <v>0</v>
      </c>
      <c r="G110" s="18">
        <v>0</v>
      </c>
    </row>
    <row r="111" spans="1:7" hidden="1">
      <c r="A111" s="18">
        <v>1986</v>
      </c>
      <c r="B111" s="18">
        <v>0</v>
      </c>
      <c r="C111" s="18">
        <v>0</v>
      </c>
      <c r="D111" s="18">
        <v>0</v>
      </c>
      <c r="E111" s="18">
        <v>0</v>
      </c>
      <c r="F111" s="18">
        <v>0</v>
      </c>
      <c r="G111" s="18">
        <v>0</v>
      </c>
    </row>
    <row r="112" spans="1:7" hidden="1">
      <c r="A112" s="18">
        <v>1987</v>
      </c>
      <c r="B112" s="18">
        <v>0</v>
      </c>
      <c r="C112" s="18">
        <v>0</v>
      </c>
      <c r="D112" s="18">
        <v>0</v>
      </c>
      <c r="E112" s="18">
        <v>0</v>
      </c>
      <c r="F112" s="18">
        <v>0</v>
      </c>
      <c r="G112" s="18">
        <v>0</v>
      </c>
    </row>
    <row r="113" spans="1:7" hidden="1">
      <c r="A113" s="18">
        <v>1988</v>
      </c>
      <c r="B113" s="18">
        <v>0</v>
      </c>
      <c r="C113" s="18">
        <v>0</v>
      </c>
      <c r="D113" s="18">
        <v>0</v>
      </c>
      <c r="E113" s="18">
        <v>0</v>
      </c>
      <c r="F113" s="18">
        <v>0</v>
      </c>
      <c r="G113" s="18">
        <v>0</v>
      </c>
    </row>
    <row r="114" spans="1:7" hidden="1">
      <c r="A114" s="18">
        <v>1989</v>
      </c>
      <c r="B114" s="18">
        <v>0</v>
      </c>
      <c r="C114" s="18">
        <v>0</v>
      </c>
      <c r="D114" s="18">
        <v>0</v>
      </c>
      <c r="E114" s="18">
        <v>0</v>
      </c>
      <c r="F114" s="18">
        <v>0</v>
      </c>
      <c r="G114" s="18">
        <v>0</v>
      </c>
    </row>
    <row r="115" spans="1:7" hidden="1">
      <c r="A115" s="18">
        <v>1990</v>
      </c>
      <c r="B115" s="18">
        <v>0</v>
      </c>
      <c r="C115" s="18">
        <v>0</v>
      </c>
      <c r="D115" s="18">
        <v>0</v>
      </c>
      <c r="E115" s="18">
        <v>0</v>
      </c>
      <c r="F115" s="18">
        <v>0</v>
      </c>
      <c r="G115" s="18">
        <v>0</v>
      </c>
    </row>
    <row r="116" spans="1:7" hidden="1">
      <c r="A116" s="18">
        <v>1991</v>
      </c>
      <c r="B116" s="18">
        <v>0</v>
      </c>
      <c r="C116" s="18">
        <v>0</v>
      </c>
      <c r="D116" s="18">
        <v>0</v>
      </c>
      <c r="E116" s="18">
        <v>0</v>
      </c>
      <c r="F116" s="18">
        <v>0</v>
      </c>
      <c r="G116" s="18">
        <v>0</v>
      </c>
    </row>
    <row r="117" spans="1:7" hidden="1">
      <c r="A117" s="18">
        <v>1992</v>
      </c>
      <c r="B117" s="18">
        <v>0</v>
      </c>
      <c r="C117" s="18">
        <v>0</v>
      </c>
      <c r="D117" s="18">
        <v>0</v>
      </c>
      <c r="E117" s="18">
        <v>0</v>
      </c>
      <c r="F117" s="18">
        <v>0</v>
      </c>
      <c r="G117" s="18">
        <v>0</v>
      </c>
    </row>
    <row r="118" spans="1:7" hidden="1">
      <c r="A118" s="18">
        <v>1993</v>
      </c>
      <c r="B118" s="18">
        <v>0</v>
      </c>
      <c r="C118" s="18">
        <v>0</v>
      </c>
      <c r="D118" s="18">
        <v>0</v>
      </c>
      <c r="E118" s="18">
        <v>0</v>
      </c>
      <c r="F118" s="18">
        <v>0</v>
      </c>
      <c r="G118" s="18">
        <v>0</v>
      </c>
    </row>
    <row r="119" spans="1:7" hidden="1">
      <c r="A119" s="18">
        <v>1994</v>
      </c>
      <c r="B119" s="18">
        <v>0</v>
      </c>
      <c r="C119" s="18">
        <v>0</v>
      </c>
      <c r="D119" s="18">
        <v>0</v>
      </c>
      <c r="E119" s="18">
        <v>0</v>
      </c>
      <c r="F119" s="18">
        <v>0</v>
      </c>
      <c r="G119" s="18">
        <v>0</v>
      </c>
    </row>
    <row r="120" spans="1:7" hidden="1">
      <c r="A120" s="18">
        <v>1995</v>
      </c>
      <c r="B120" s="18">
        <v>0</v>
      </c>
      <c r="C120" s="18">
        <v>0</v>
      </c>
      <c r="D120" s="18">
        <v>0</v>
      </c>
      <c r="E120" s="18">
        <v>0</v>
      </c>
      <c r="F120" s="18">
        <v>0</v>
      </c>
      <c r="G120" s="18">
        <v>0</v>
      </c>
    </row>
    <row r="121" spans="1:7" hidden="1">
      <c r="A121" s="18">
        <v>1996</v>
      </c>
      <c r="B121" s="18">
        <v>0</v>
      </c>
      <c r="C121" s="18">
        <v>0</v>
      </c>
      <c r="D121" s="18">
        <v>0</v>
      </c>
      <c r="E121" s="18">
        <v>0</v>
      </c>
      <c r="F121" s="18">
        <v>0</v>
      </c>
      <c r="G121" s="18">
        <v>0</v>
      </c>
    </row>
    <row r="122" spans="1:7" hidden="1">
      <c r="A122" s="18">
        <v>1997</v>
      </c>
      <c r="B122" s="18">
        <v>4.8</v>
      </c>
      <c r="C122" s="18">
        <v>0</v>
      </c>
      <c r="D122" s="18">
        <v>0</v>
      </c>
      <c r="E122" s="18">
        <v>0</v>
      </c>
      <c r="F122" s="18">
        <v>0</v>
      </c>
      <c r="G122" s="18">
        <v>4.8</v>
      </c>
    </row>
    <row r="123" spans="1:7" hidden="1">
      <c r="A123" s="18">
        <v>1998</v>
      </c>
      <c r="B123" s="18">
        <v>0</v>
      </c>
      <c r="C123" s="18">
        <v>0</v>
      </c>
      <c r="D123" s="18">
        <v>0</v>
      </c>
      <c r="E123" s="18">
        <v>0</v>
      </c>
      <c r="F123" s="18">
        <v>0</v>
      </c>
      <c r="G123" s="18">
        <v>0</v>
      </c>
    </row>
    <row r="124" spans="1:7" hidden="1">
      <c r="A124" s="18">
        <v>1999</v>
      </c>
      <c r="B124" s="18">
        <v>0</v>
      </c>
      <c r="C124" s="18">
        <v>0</v>
      </c>
      <c r="D124" s="18">
        <v>0</v>
      </c>
      <c r="E124" s="18">
        <v>0</v>
      </c>
      <c r="F124" s="18">
        <v>0</v>
      </c>
      <c r="G124" s="18">
        <v>0</v>
      </c>
    </row>
    <row r="125" spans="1:7" hidden="1">
      <c r="A125" s="18">
        <v>2000</v>
      </c>
      <c r="B125" s="18">
        <v>8.1</v>
      </c>
      <c r="C125" s="18">
        <v>0</v>
      </c>
      <c r="D125" s="18">
        <v>0</v>
      </c>
      <c r="E125" s="18">
        <v>0</v>
      </c>
      <c r="F125" s="18">
        <v>0</v>
      </c>
      <c r="G125" s="18">
        <v>8.1</v>
      </c>
    </row>
    <row r="126" spans="1:7" hidden="1">
      <c r="A126" s="18">
        <v>2001</v>
      </c>
      <c r="B126" s="18">
        <v>0</v>
      </c>
      <c r="C126" s="18">
        <v>0</v>
      </c>
      <c r="D126" s="18">
        <v>0</v>
      </c>
      <c r="E126" s="18">
        <v>0</v>
      </c>
      <c r="F126" s="18">
        <v>0</v>
      </c>
      <c r="G126" s="18">
        <v>0</v>
      </c>
    </row>
    <row r="127" spans="1:7" hidden="1">
      <c r="A127" s="18">
        <v>2002</v>
      </c>
      <c r="B127" s="18">
        <v>0</v>
      </c>
      <c r="C127" s="18">
        <v>0</v>
      </c>
      <c r="D127" s="18">
        <v>0</v>
      </c>
      <c r="E127" s="18">
        <v>0</v>
      </c>
      <c r="F127" s="18">
        <v>0</v>
      </c>
      <c r="G127" s="18">
        <v>0</v>
      </c>
    </row>
    <row r="128" spans="1:7" hidden="1">
      <c r="A128" s="18">
        <v>2003</v>
      </c>
      <c r="B128" s="18">
        <v>7.7</v>
      </c>
      <c r="C128" s="18">
        <v>0</v>
      </c>
      <c r="D128" s="18">
        <v>0</v>
      </c>
      <c r="E128" s="18">
        <v>0</v>
      </c>
      <c r="F128" s="18">
        <v>0</v>
      </c>
      <c r="G128" s="18">
        <v>7.7</v>
      </c>
    </row>
    <row r="129" spans="1:13" hidden="1">
      <c r="A129" s="18">
        <v>2004</v>
      </c>
      <c r="B129" s="18">
        <v>0</v>
      </c>
      <c r="C129" s="18">
        <v>0</v>
      </c>
      <c r="D129" s="18">
        <v>11.3</v>
      </c>
      <c r="E129" s="18">
        <v>0</v>
      </c>
      <c r="F129" s="18">
        <v>0</v>
      </c>
      <c r="G129" s="18">
        <v>11.3</v>
      </c>
    </row>
    <row r="130" spans="1:13" hidden="1">
      <c r="A130" s="18">
        <v>2005</v>
      </c>
      <c r="B130" s="18">
        <v>0</v>
      </c>
      <c r="C130" s="18">
        <v>22.7</v>
      </c>
      <c r="D130" s="18">
        <v>0</v>
      </c>
      <c r="E130" s="18">
        <v>0</v>
      </c>
      <c r="F130" s="18">
        <v>0</v>
      </c>
      <c r="G130" s="18">
        <v>22.7</v>
      </c>
    </row>
    <row r="131" spans="1:13" hidden="1">
      <c r="A131" s="21">
        <v>2006</v>
      </c>
      <c r="B131" s="18">
        <v>0</v>
      </c>
      <c r="C131" s="18">
        <v>0</v>
      </c>
      <c r="D131" s="18">
        <v>0</v>
      </c>
      <c r="E131" s="18">
        <v>6.44</v>
      </c>
      <c r="F131" s="18">
        <v>0</v>
      </c>
      <c r="G131" s="18">
        <v>6.44</v>
      </c>
    </row>
    <row r="132" spans="1:13" hidden="1">
      <c r="A132" s="18">
        <v>2007</v>
      </c>
      <c r="B132" s="18">
        <v>0</v>
      </c>
      <c r="C132" s="18">
        <v>0</v>
      </c>
      <c r="D132" s="18">
        <v>0</v>
      </c>
      <c r="E132" s="18">
        <v>0</v>
      </c>
      <c r="F132" s="18">
        <v>0</v>
      </c>
      <c r="G132" s="18">
        <v>0</v>
      </c>
    </row>
    <row r="133" spans="1:13" hidden="1">
      <c r="A133" s="21">
        <v>2008</v>
      </c>
      <c r="B133" s="18">
        <v>0</v>
      </c>
      <c r="C133" s="18">
        <v>0</v>
      </c>
      <c r="D133" s="18">
        <v>0</v>
      </c>
      <c r="E133" s="18">
        <v>0</v>
      </c>
      <c r="F133" s="18">
        <v>10.88</v>
      </c>
      <c r="G133" s="18">
        <v>10.88</v>
      </c>
    </row>
    <row r="134" spans="1:13" hidden="1">
      <c r="A134" s="18">
        <v>2009</v>
      </c>
      <c r="B134" s="18">
        <v>0</v>
      </c>
      <c r="C134" s="18">
        <v>0</v>
      </c>
      <c r="D134" s="18">
        <v>0</v>
      </c>
      <c r="E134" s="18">
        <v>0</v>
      </c>
      <c r="F134" s="18">
        <v>0</v>
      </c>
      <c r="G134" s="18">
        <v>0</v>
      </c>
    </row>
    <row r="135" spans="1:13" hidden="1"/>
    <row r="136" spans="1:13" hidden="1"/>
    <row r="137" spans="1:13" hidden="1">
      <c r="A137" s="32" t="s">
        <v>98</v>
      </c>
      <c r="B137" s="32" t="s">
        <v>186</v>
      </c>
      <c r="C137" s="32" t="s">
        <v>187</v>
      </c>
      <c r="D137" s="32" t="s">
        <v>188</v>
      </c>
      <c r="E137" s="18"/>
      <c r="F137" s="18"/>
      <c r="G137" s="18"/>
      <c r="H137" s="18"/>
      <c r="I137" s="18"/>
      <c r="J137" s="18"/>
      <c r="K137" s="18"/>
      <c r="L137" s="18"/>
      <c r="M137" s="32"/>
    </row>
    <row r="138" spans="1:13" hidden="1">
      <c r="A138" s="32"/>
      <c r="B138" s="32" t="s">
        <v>189</v>
      </c>
      <c r="C138" s="32" t="s">
        <v>190</v>
      </c>
      <c r="D138" s="32" t="s">
        <v>191</v>
      </c>
      <c r="E138" s="32" t="s">
        <v>6</v>
      </c>
      <c r="F138" s="18"/>
      <c r="G138" s="18"/>
      <c r="H138" s="18"/>
      <c r="I138" s="18"/>
      <c r="J138" s="18"/>
      <c r="K138" s="18"/>
      <c r="L138" s="18"/>
      <c r="M138" s="32"/>
    </row>
    <row r="139" spans="1:13" hidden="1">
      <c r="A139" s="18">
        <v>2000</v>
      </c>
      <c r="B139" s="18">
        <v>32</v>
      </c>
      <c r="C139" s="18"/>
      <c r="D139" s="18"/>
      <c r="E139" s="18">
        <v>32</v>
      </c>
      <c r="F139" s="18"/>
      <c r="G139" s="18"/>
      <c r="H139" s="18"/>
      <c r="I139" s="18"/>
      <c r="J139" s="18"/>
      <c r="K139" s="18"/>
      <c r="L139" s="18"/>
      <c r="M139" s="18"/>
    </row>
    <row r="140" spans="1:13" hidden="1">
      <c r="A140" s="18">
        <v>2001</v>
      </c>
      <c r="B140" s="18">
        <v>10</v>
      </c>
      <c r="C140" s="18"/>
      <c r="D140" s="18"/>
      <c r="E140" s="18">
        <v>10</v>
      </c>
      <c r="F140" s="18"/>
      <c r="G140" s="18"/>
      <c r="H140" s="18"/>
      <c r="I140" s="18"/>
      <c r="J140" s="18"/>
      <c r="K140" s="18"/>
      <c r="L140" s="18"/>
      <c r="M140" s="18"/>
    </row>
    <row r="141" spans="1:13" hidden="1">
      <c r="A141" s="18">
        <v>2002</v>
      </c>
      <c r="B141" s="18"/>
      <c r="C141" s="18"/>
      <c r="D141" s="18"/>
      <c r="E141" s="18">
        <v>0</v>
      </c>
      <c r="F141" s="18"/>
      <c r="G141" s="18"/>
      <c r="H141" s="18"/>
      <c r="I141" s="18"/>
      <c r="J141" s="18"/>
      <c r="K141" s="18"/>
      <c r="L141" s="18"/>
      <c r="M141" s="18"/>
    </row>
    <row r="142" spans="1:13" hidden="1">
      <c r="A142" s="18">
        <v>2003</v>
      </c>
      <c r="B142" s="18"/>
      <c r="C142" s="18"/>
      <c r="D142" s="18"/>
      <c r="E142" s="18">
        <v>0</v>
      </c>
      <c r="F142" s="18"/>
      <c r="G142" s="18"/>
      <c r="H142" s="18"/>
      <c r="I142" s="18"/>
      <c r="J142" s="18"/>
      <c r="K142" s="18"/>
      <c r="L142" s="18"/>
      <c r="M142" s="18"/>
    </row>
    <row r="143" spans="1:13" hidden="1">
      <c r="A143" s="18">
        <v>2004</v>
      </c>
      <c r="B143" s="18">
        <v>13</v>
      </c>
      <c r="C143" s="18"/>
      <c r="D143" s="18"/>
      <c r="E143" s="18">
        <v>13</v>
      </c>
      <c r="F143" s="18"/>
      <c r="G143" s="18"/>
      <c r="H143" s="18"/>
      <c r="I143" s="18"/>
      <c r="J143" s="18"/>
      <c r="K143" s="18"/>
      <c r="L143" s="18"/>
      <c r="M143" s="18"/>
    </row>
    <row r="144" spans="1:13" hidden="1">
      <c r="A144" s="18">
        <v>2005</v>
      </c>
      <c r="B144" s="18">
        <v>19</v>
      </c>
      <c r="C144" s="18"/>
      <c r="D144" s="18"/>
      <c r="E144" s="18">
        <v>19</v>
      </c>
      <c r="F144" s="18"/>
      <c r="G144" s="18"/>
      <c r="H144" s="18"/>
      <c r="I144" s="18"/>
      <c r="J144" s="18"/>
      <c r="K144" s="18"/>
      <c r="L144" s="18"/>
      <c r="M144" s="18"/>
    </row>
    <row r="145" spans="1:21" hidden="1">
      <c r="A145" s="18">
        <v>2006</v>
      </c>
      <c r="B145" s="18">
        <v>10</v>
      </c>
      <c r="C145" s="18">
        <v>16</v>
      </c>
      <c r="D145" s="18"/>
      <c r="E145" s="18">
        <v>26</v>
      </c>
      <c r="F145" s="18"/>
      <c r="G145" s="18"/>
      <c r="H145" s="18"/>
      <c r="I145" s="18"/>
      <c r="J145" s="18"/>
      <c r="K145" s="18"/>
      <c r="L145" s="18"/>
      <c r="M145" s="18"/>
    </row>
    <row r="146" spans="1:21" hidden="1">
      <c r="A146" s="18">
        <v>2007</v>
      </c>
      <c r="B146" s="18"/>
      <c r="C146" s="18"/>
      <c r="D146" s="18"/>
      <c r="E146" s="18">
        <v>0</v>
      </c>
      <c r="F146" s="18"/>
      <c r="G146" s="18"/>
      <c r="H146" s="18"/>
      <c r="I146" s="18"/>
      <c r="J146" s="18"/>
      <c r="K146" s="18"/>
      <c r="L146" s="18"/>
      <c r="M146" s="18"/>
    </row>
    <row r="147" spans="1:21" hidden="1">
      <c r="A147" s="18">
        <v>2008</v>
      </c>
      <c r="B147" s="18"/>
      <c r="C147" s="18">
        <v>1</v>
      </c>
      <c r="D147" s="18"/>
      <c r="E147" s="18">
        <v>1</v>
      </c>
      <c r="F147" s="18"/>
      <c r="G147" s="18"/>
      <c r="H147" s="18"/>
      <c r="I147" s="18"/>
      <c r="J147" s="18"/>
      <c r="K147" s="18"/>
      <c r="L147" s="18"/>
      <c r="M147" s="18"/>
    </row>
    <row r="148" spans="1:21" hidden="1">
      <c r="A148" s="18">
        <v>2009</v>
      </c>
      <c r="B148" s="25"/>
      <c r="C148" s="25"/>
      <c r="D148" s="25">
        <v>36</v>
      </c>
      <c r="E148" s="18">
        <v>36</v>
      </c>
      <c r="F148" s="18"/>
      <c r="G148" s="18"/>
      <c r="H148" s="18"/>
      <c r="I148" s="18"/>
      <c r="J148" s="18"/>
      <c r="K148" s="18"/>
      <c r="L148" s="18"/>
      <c r="M148" s="18"/>
    </row>
    <row r="149" spans="1:21" hidden="1">
      <c r="A149" s="26">
        <v>2010</v>
      </c>
      <c r="B149" s="18">
        <v>21.5</v>
      </c>
      <c r="C149" s="27">
        <v>1</v>
      </c>
      <c r="D149" s="18"/>
      <c r="E149" s="18">
        <v>22.5</v>
      </c>
      <c r="F149" s="18"/>
      <c r="G149" s="18"/>
      <c r="H149" s="18"/>
      <c r="I149" s="18"/>
      <c r="J149" s="18"/>
      <c r="K149" s="18"/>
      <c r="L149" s="18"/>
      <c r="M149" s="18"/>
    </row>
    <row r="150" spans="1:21" hidden="1">
      <c r="A150" s="26"/>
      <c r="B150" s="18"/>
      <c r="C150" s="27"/>
      <c r="D150" s="18"/>
      <c r="E150" s="18"/>
      <c r="F150" s="18"/>
      <c r="G150" s="18"/>
      <c r="H150" s="18"/>
      <c r="I150" s="18"/>
      <c r="J150" s="18"/>
      <c r="K150" s="18"/>
      <c r="L150" s="18"/>
      <c r="M150" s="18"/>
    </row>
    <row r="151" spans="1:21" hidden="1">
      <c r="A151" s="18" t="s">
        <v>103</v>
      </c>
      <c r="B151" s="18" t="s">
        <v>192</v>
      </c>
      <c r="C151" s="18" t="s">
        <v>89</v>
      </c>
      <c r="D151" s="18"/>
      <c r="E151" s="18"/>
      <c r="F151" s="18"/>
      <c r="G151" s="18"/>
      <c r="H151" s="18"/>
      <c r="I151" s="18"/>
      <c r="J151" s="18" t="s">
        <v>193</v>
      </c>
      <c r="K151" s="18" t="s">
        <v>194</v>
      </c>
      <c r="L151" s="18" t="s">
        <v>195</v>
      </c>
      <c r="M151" s="18" t="s">
        <v>6</v>
      </c>
    </row>
    <row r="152" spans="1:21" ht="38.25" hidden="1">
      <c r="A152" s="18"/>
      <c r="B152" s="18"/>
      <c r="C152" s="28" t="s">
        <v>196</v>
      </c>
      <c r="D152" s="28" t="s">
        <v>197</v>
      </c>
      <c r="E152" s="18" t="s">
        <v>198</v>
      </c>
      <c r="F152" s="18" t="s">
        <v>199</v>
      </c>
      <c r="G152" s="18" t="s">
        <v>200</v>
      </c>
      <c r="H152" s="18"/>
      <c r="I152" s="18" t="s">
        <v>201</v>
      </c>
      <c r="J152" s="18"/>
      <c r="K152" s="18"/>
      <c r="L152" s="18"/>
      <c r="M152" s="18"/>
      <c r="N152" s="18"/>
      <c r="O152" s="18"/>
      <c r="P152" s="18"/>
      <c r="Q152" s="18"/>
      <c r="R152" s="18"/>
      <c r="S152" s="18"/>
      <c r="T152" s="18"/>
      <c r="U152" s="18"/>
    </row>
    <row r="153" spans="1:21" hidden="1">
      <c r="A153" s="18">
        <v>1974</v>
      </c>
      <c r="B153" s="18"/>
      <c r="C153" s="18">
        <v>26.2</v>
      </c>
      <c r="D153" s="18"/>
      <c r="E153" s="18"/>
      <c r="F153" s="18"/>
      <c r="G153" s="18"/>
      <c r="H153" s="18"/>
      <c r="I153" s="18"/>
      <c r="J153" s="18"/>
      <c r="K153" s="18"/>
      <c r="L153" s="18"/>
      <c r="M153" s="18">
        <v>26.2</v>
      </c>
      <c r="N153" s="18"/>
      <c r="O153" s="18"/>
      <c r="P153" s="18"/>
      <c r="Q153" s="18"/>
      <c r="R153" s="18"/>
      <c r="S153" s="18"/>
      <c r="T153" s="18"/>
      <c r="U153" s="18"/>
    </row>
    <row r="154" spans="1:21" hidden="1">
      <c r="A154" s="18">
        <v>1975</v>
      </c>
      <c r="B154" s="18">
        <v>10</v>
      </c>
      <c r="C154" s="18"/>
      <c r="D154" s="18"/>
      <c r="E154" s="18"/>
      <c r="F154" s="18"/>
      <c r="G154" s="18"/>
      <c r="H154" s="18"/>
      <c r="I154" s="18"/>
      <c r="J154" s="18"/>
      <c r="K154" s="18"/>
      <c r="L154" s="18">
        <v>5</v>
      </c>
      <c r="M154" s="18">
        <v>15</v>
      </c>
      <c r="N154" s="18"/>
      <c r="O154" s="18"/>
      <c r="P154" s="18"/>
      <c r="Q154" s="18"/>
      <c r="R154" s="18"/>
      <c r="S154" s="18"/>
      <c r="T154" s="18"/>
      <c r="U154" s="18"/>
    </row>
    <row r="155" spans="1:21" hidden="1">
      <c r="A155" s="18">
        <v>1976</v>
      </c>
      <c r="B155" s="18"/>
      <c r="C155" s="18"/>
      <c r="D155" s="18"/>
      <c r="E155" s="18"/>
      <c r="F155" s="18"/>
      <c r="G155" s="18"/>
      <c r="H155" s="18"/>
      <c r="I155" s="18"/>
      <c r="J155" s="18"/>
      <c r="K155" s="18"/>
      <c r="L155" s="18">
        <v>5</v>
      </c>
      <c r="M155" s="18">
        <v>5</v>
      </c>
      <c r="N155" s="18"/>
      <c r="O155" s="18"/>
      <c r="P155" s="18"/>
      <c r="Q155" s="18"/>
      <c r="R155" s="18"/>
      <c r="S155" s="18"/>
      <c r="T155" s="18"/>
      <c r="U155" s="18"/>
    </row>
    <row r="156" spans="1:21" hidden="1">
      <c r="A156" s="18">
        <v>1977</v>
      </c>
      <c r="B156" s="18"/>
      <c r="C156" s="18"/>
      <c r="D156" s="18">
        <v>10.63</v>
      </c>
      <c r="E156" s="18"/>
      <c r="F156" s="18"/>
      <c r="G156" s="18"/>
      <c r="H156" s="18"/>
      <c r="I156" s="18"/>
      <c r="J156" s="18">
        <v>7</v>
      </c>
      <c r="K156" s="18"/>
      <c r="L156" s="18">
        <v>5</v>
      </c>
      <c r="M156" s="18">
        <v>22.630000000000003</v>
      </c>
      <c r="N156" s="18"/>
      <c r="O156" s="18"/>
      <c r="P156" s="18"/>
      <c r="Q156" s="18"/>
      <c r="R156" s="18"/>
      <c r="S156" s="18"/>
      <c r="T156" s="18">
        <v>3.6</v>
      </c>
      <c r="U156" s="18" t="s">
        <v>46</v>
      </c>
    </row>
    <row r="157" spans="1:21" hidden="1">
      <c r="A157" s="18">
        <v>1978</v>
      </c>
      <c r="B157" s="18"/>
      <c r="C157" s="18"/>
      <c r="D157" s="18"/>
      <c r="E157" s="18"/>
      <c r="F157" s="18"/>
      <c r="G157" s="18"/>
      <c r="H157" s="18"/>
      <c r="I157" s="18"/>
      <c r="J157" s="18"/>
      <c r="K157" s="18"/>
      <c r="L157" s="18"/>
      <c r="M157" s="18">
        <v>0</v>
      </c>
      <c r="N157" s="18"/>
      <c r="O157" s="18"/>
      <c r="P157" s="18"/>
      <c r="Q157" s="18"/>
      <c r="R157" s="18"/>
      <c r="S157" s="18"/>
      <c r="T157" s="18">
        <v>38.379999999999995</v>
      </c>
      <c r="U157" s="18" t="s">
        <v>202</v>
      </c>
    </row>
    <row r="158" spans="1:21" hidden="1">
      <c r="A158" s="18">
        <v>1979</v>
      </c>
      <c r="B158" s="18"/>
      <c r="C158" s="18"/>
      <c r="D158" s="18"/>
      <c r="E158" s="18"/>
      <c r="F158" s="18"/>
      <c r="G158" s="18">
        <v>12.18</v>
      </c>
      <c r="H158" s="18"/>
      <c r="I158" s="18"/>
      <c r="J158" s="18"/>
      <c r="K158" s="18"/>
      <c r="L158" s="18"/>
      <c r="M158" s="18">
        <v>12.18</v>
      </c>
      <c r="N158" s="18"/>
      <c r="O158" s="18"/>
      <c r="P158" s="18"/>
      <c r="Q158" s="18"/>
      <c r="R158" s="18"/>
      <c r="S158" s="18"/>
      <c r="T158" s="18"/>
      <c r="U158" s="18"/>
    </row>
    <row r="159" spans="1:21" hidden="1">
      <c r="A159" s="18">
        <v>1980</v>
      </c>
      <c r="B159" s="18"/>
      <c r="C159" s="18"/>
      <c r="D159" s="18"/>
      <c r="E159" s="18"/>
      <c r="F159" s="18"/>
      <c r="G159" s="18"/>
      <c r="H159" s="18"/>
      <c r="I159" s="18"/>
      <c r="J159" s="18">
        <v>5.4</v>
      </c>
      <c r="K159" s="18"/>
      <c r="L159" s="18">
        <v>5</v>
      </c>
      <c r="M159" s="18">
        <v>10.4</v>
      </c>
      <c r="N159" s="18"/>
      <c r="O159" s="18"/>
      <c r="P159" s="18"/>
      <c r="Q159" s="18"/>
      <c r="R159" s="18"/>
      <c r="S159" s="18"/>
      <c r="T159" s="18"/>
      <c r="U159" s="18"/>
    </row>
    <row r="160" spans="1:21" hidden="1">
      <c r="A160" s="18">
        <v>1981</v>
      </c>
      <c r="B160" s="18">
        <v>10</v>
      </c>
      <c r="C160" s="18"/>
      <c r="D160" s="18"/>
      <c r="E160" s="18"/>
      <c r="F160" s="18"/>
      <c r="G160" s="18">
        <v>8.27</v>
      </c>
      <c r="H160" s="18"/>
      <c r="I160" s="18"/>
      <c r="J160" s="18">
        <v>4.8</v>
      </c>
      <c r="K160" s="18">
        <v>12</v>
      </c>
      <c r="L160" s="18">
        <v>5</v>
      </c>
      <c r="M160" s="18">
        <v>40.07</v>
      </c>
      <c r="N160" s="18"/>
      <c r="O160" s="18"/>
      <c r="P160" s="18"/>
      <c r="Q160" s="18"/>
      <c r="R160" s="18"/>
      <c r="S160" s="18"/>
      <c r="T160" s="18"/>
      <c r="U160" s="18"/>
    </row>
    <row r="161" spans="1:21" hidden="1">
      <c r="A161" s="18">
        <v>1982</v>
      </c>
      <c r="B161" s="18">
        <v>10</v>
      </c>
      <c r="C161" s="18"/>
      <c r="D161" s="18"/>
      <c r="E161" s="18"/>
      <c r="F161" s="18"/>
      <c r="G161" s="18"/>
      <c r="H161" s="18"/>
      <c r="I161" s="18"/>
      <c r="J161" s="18">
        <v>5</v>
      </c>
      <c r="K161" s="18">
        <v>3</v>
      </c>
      <c r="L161" s="18">
        <v>5</v>
      </c>
      <c r="M161" s="18">
        <v>23</v>
      </c>
      <c r="N161" s="18"/>
      <c r="O161" s="18"/>
      <c r="P161" s="18"/>
      <c r="Q161" s="18"/>
      <c r="R161" s="18"/>
      <c r="S161" s="18"/>
      <c r="T161" s="18"/>
      <c r="U161" s="18"/>
    </row>
    <row r="162" spans="1:21" hidden="1">
      <c r="A162" s="18">
        <v>1983</v>
      </c>
      <c r="B162" s="18">
        <v>10</v>
      </c>
      <c r="C162" s="18"/>
      <c r="D162" s="18"/>
      <c r="E162" s="18"/>
      <c r="F162" s="18"/>
      <c r="G162" s="18"/>
      <c r="H162" s="18"/>
      <c r="I162" s="18"/>
      <c r="J162" s="18">
        <v>5.3</v>
      </c>
      <c r="K162" s="18">
        <v>9</v>
      </c>
      <c r="L162" s="18">
        <v>5</v>
      </c>
      <c r="M162" s="18">
        <v>29.3</v>
      </c>
      <c r="N162" s="18"/>
      <c r="O162" s="18"/>
      <c r="P162" s="18"/>
      <c r="Q162" s="18"/>
      <c r="R162" s="18"/>
      <c r="S162" s="18"/>
      <c r="T162" s="18"/>
      <c r="U162" s="18"/>
    </row>
    <row r="163" spans="1:21" hidden="1">
      <c r="A163" s="18">
        <v>1984</v>
      </c>
      <c r="B163" s="18">
        <v>11.5</v>
      </c>
      <c r="C163" s="18"/>
      <c r="D163" s="18"/>
      <c r="E163" s="18"/>
      <c r="F163" s="18"/>
      <c r="G163" s="18"/>
      <c r="H163" s="18"/>
      <c r="I163" s="18"/>
      <c r="J163" s="18"/>
      <c r="K163" s="18"/>
      <c r="L163" s="18"/>
      <c r="M163" s="18">
        <v>11.5</v>
      </c>
      <c r="N163" s="18"/>
      <c r="O163" s="18"/>
      <c r="P163" s="18"/>
      <c r="Q163" s="18"/>
      <c r="R163" s="18"/>
      <c r="S163" s="18"/>
      <c r="T163" s="18"/>
      <c r="U163" s="18"/>
    </row>
    <row r="164" spans="1:21" hidden="1">
      <c r="A164" s="18">
        <v>1985</v>
      </c>
      <c r="B164" s="18">
        <v>11</v>
      </c>
      <c r="C164" s="18"/>
      <c r="D164" s="18"/>
      <c r="E164" s="18"/>
      <c r="F164" s="18"/>
      <c r="G164" s="18"/>
      <c r="H164" s="18"/>
      <c r="I164" s="18"/>
      <c r="J164" s="18"/>
      <c r="K164" s="18"/>
      <c r="L164" s="18"/>
      <c r="M164" s="18">
        <v>11</v>
      </c>
      <c r="N164" s="18"/>
      <c r="O164" s="18"/>
      <c r="P164" s="18"/>
      <c r="Q164" s="18"/>
      <c r="R164" s="18"/>
      <c r="S164" s="18"/>
      <c r="T164" s="18"/>
      <c r="U164" s="18"/>
    </row>
    <row r="165" spans="1:21" hidden="1">
      <c r="A165" s="18">
        <v>1986</v>
      </c>
      <c r="B165" s="18"/>
      <c r="C165" s="18"/>
      <c r="D165" s="18"/>
      <c r="E165" s="18"/>
      <c r="F165" s="18"/>
      <c r="G165" s="18"/>
      <c r="H165" s="18"/>
      <c r="I165" s="18"/>
      <c r="J165" s="18"/>
      <c r="K165" s="18"/>
      <c r="L165" s="18"/>
      <c r="M165" s="18">
        <v>0</v>
      </c>
      <c r="N165" s="18"/>
      <c r="O165" s="18"/>
      <c r="P165" s="18"/>
      <c r="Q165" s="18"/>
      <c r="R165" s="18"/>
      <c r="S165" s="18"/>
      <c r="T165" s="18"/>
      <c r="U165" s="18"/>
    </row>
    <row r="166" spans="1:21" hidden="1">
      <c r="A166" s="18">
        <v>1987</v>
      </c>
      <c r="B166" s="18"/>
      <c r="C166" s="18"/>
      <c r="D166" s="18"/>
      <c r="E166" s="18"/>
      <c r="F166" s="18"/>
      <c r="G166" s="18"/>
      <c r="H166" s="18"/>
      <c r="I166" s="18"/>
      <c r="J166" s="18"/>
      <c r="K166" s="18"/>
      <c r="L166" s="18"/>
      <c r="M166" s="18">
        <v>0</v>
      </c>
      <c r="N166" s="18"/>
      <c r="O166" s="18"/>
      <c r="P166" s="18"/>
      <c r="Q166" s="18"/>
      <c r="R166" s="18"/>
      <c r="S166" s="18"/>
      <c r="T166" s="18"/>
      <c r="U166" s="18"/>
    </row>
    <row r="167" spans="1:21" hidden="1">
      <c r="A167" s="18">
        <v>1988</v>
      </c>
      <c r="B167" s="18"/>
      <c r="C167" s="18"/>
      <c r="D167" s="18"/>
      <c r="E167" s="18"/>
      <c r="F167" s="18"/>
      <c r="G167" s="18"/>
      <c r="H167" s="18"/>
      <c r="I167" s="18"/>
      <c r="J167" s="18"/>
      <c r="K167" s="18"/>
      <c r="L167" s="18"/>
      <c r="M167" s="18">
        <v>0</v>
      </c>
      <c r="N167" s="18"/>
      <c r="O167" s="18"/>
      <c r="P167" s="18"/>
      <c r="Q167" s="18"/>
      <c r="R167" s="18"/>
      <c r="S167" s="18"/>
      <c r="T167" s="18"/>
      <c r="U167" s="18"/>
    </row>
    <row r="168" spans="1:21" hidden="1">
      <c r="A168" s="18">
        <v>1989</v>
      </c>
      <c r="B168" s="18"/>
      <c r="C168" s="18"/>
      <c r="D168" s="18"/>
      <c r="E168" s="18"/>
      <c r="F168" s="18"/>
      <c r="G168" s="18"/>
      <c r="H168" s="18"/>
      <c r="I168" s="18"/>
      <c r="J168" s="18"/>
      <c r="K168" s="18"/>
      <c r="L168" s="18"/>
      <c r="M168" s="18">
        <v>0</v>
      </c>
    </row>
    <row r="169" spans="1:21" hidden="1">
      <c r="A169" s="18">
        <v>1990</v>
      </c>
      <c r="B169" s="18"/>
      <c r="C169" s="18"/>
      <c r="D169" s="18"/>
      <c r="E169" s="18"/>
      <c r="F169" s="18"/>
      <c r="G169" s="18"/>
      <c r="H169" s="18"/>
      <c r="I169" s="18"/>
      <c r="J169" s="18"/>
      <c r="K169" s="18"/>
      <c r="L169" s="18"/>
      <c r="M169" s="18">
        <v>0</v>
      </c>
    </row>
    <row r="170" spans="1:21" hidden="1">
      <c r="A170" s="18">
        <v>1991</v>
      </c>
      <c r="B170" s="18"/>
      <c r="C170" s="18"/>
      <c r="D170" s="18"/>
      <c r="E170" s="18"/>
      <c r="F170" s="18"/>
      <c r="G170" s="18"/>
      <c r="H170" s="18"/>
      <c r="I170" s="18"/>
      <c r="J170" s="18"/>
      <c r="K170" s="18"/>
      <c r="L170" s="18"/>
      <c r="M170" s="18">
        <v>0</v>
      </c>
    </row>
    <row r="171" spans="1:21" hidden="1">
      <c r="A171" s="18">
        <v>1992</v>
      </c>
      <c r="B171" s="18"/>
      <c r="C171" s="18"/>
      <c r="D171" s="18"/>
      <c r="E171" s="18"/>
      <c r="F171" s="18"/>
      <c r="G171" s="18"/>
      <c r="H171" s="18"/>
      <c r="I171" s="18"/>
      <c r="J171" s="18"/>
      <c r="K171" s="18"/>
      <c r="L171" s="18"/>
      <c r="M171" s="18">
        <v>0</v>
      </c>
    </row>
    <row r="172" spans="1:21" hidden="1">
      <c r="A172" s="18">
        <v>1993</v>
      </c>
      <c r="B172" s="18"/>
      <c r="C172" s="18"/>
      <c r="D172" s="18"/>
      <c r="E172" s="18"/>
      <c r="F172" s="18"/>
      <c r="G172" s="18"/>
      <c r="H172" s="18"/>
      <c r="I172" s="18"/>
      <c r="J172" s="18"/>
      <c r="K172" s="18"/>
      <c r="L172" s="18"/>
      <c r="M172" s="18">
        <v>0</v>
      </c>
    </row>
    <row r="173" spans="1:21" hidden="1">
      <c r="A173" s="18">
        <v>1994</v>
      </c>
      <c r="B173" s="18"/>
      <c r="C173" s="18"/>
      <c r="D173" s="18"/>
      <c r="E173" s="18"/>
      <c r="F173" s="18"/>
      <c r="G173" s="18"/>
      <c r="H173" s="18"/>
      <c r="I173" s="18"/>
      <c r="J173" s="18"/>
      <c r="K173" s="18"/>
      <c r="L173" s="18"/>
      <c r="M173" s="18">
        <v>0</v>
      </c>
    </row>
    <row r="174" spans="1:21" hidden="1">
      <c r="A174" s="18">
        <v>1995</v>
      </c>
      <c r="B174" s="18"/>
      <c r="C174" s="18"/>
      <c r="D174" s="18"/>
      <c r="E174" s="18"/>
      <c r="F174" s="18"/>
      <c r="G174" s="18"/>
      <c r="H174" s="18"/>
      <c r="I174" s="18"/>
      <c r="J174" s="18"/>
      <c r="K174" s="18"/>
      <c r="L174" s="18"/>
      <c r="M174" s="18">
        <v>0</v>
      </c>
    </row>
    <row r="175" spans="1:21" hidden="1">
      <c r="A175" s="18">
        <v>1996</v>
      </c>
      <c r="B175" s="18"/>
      <c r="C175" s="18"/>
      <c r="D175" s="18"/>
      <c r="E175" s="18"/>
      <c r="F175" s="18"/>
      <c r="G175" s="18"/>
      <c r="H175" s="18"/>
      <c r="I175" s="18"/>
      <c r="J175" s="18"/>
      <c r="K175" s="18"/>
      <c r="L175" s="18"/>
      <c r="M175" s="18">
        <v>0</v>
      </c>
    </row>
    <row r="176" spans="1:21" hidden="1">
      <c r="A176" s="18">
        <v>1997</v>
      </c>
      <c r="B176" s="18"/>
      <c r="C176" s="18"/>
      <c r="D176" s="18"/>
      <c r="E176" s="18"/>
      <c r="F176" s="18"/>
      <c r="G176" s="18"/>
      <c r="H176" s="18"/>
      <c r="I176" s="18"/>
      <c r="J176" s="18"/>
      <c r="K176" s="18"/>
      <c r="L176" s="18"/>
      <c r="M176" s="18">
        <v>0</v>
      </c>
    </row>
    <row r="177" spans="1:13" hidden="1">
      <c r="A177" s="18">
        <v>1998</v>
      </c>
      <c r="B177" s="18"/>
      <c r="C177" s="18"/>
      <c r="D177" s="18"/>
      <c r="E177" s="18"/>
      <c r="F177" s="18"/>
      <c r="G177" s="18"/>
      <c r="H177" s="18"/>
      <c r="I177" s="18"/>
      <c r="J177" s="18"/>
      <c r="K177" s="18"/>
      <c r="L177" s="18"/>
      <c r="M177" s="18">
        <v>0</v>
      </c>
    </row>
    <row r="178" spans="1:13" hidden="1">
      <c r="A178" s="18">
        <v>1999</v>
      </c>
      <c r="B178" s="18"/>
      <c r="C178" s="18"/>
      <c r="D178" s="18"/>
      <c r="E178" s="18"/>
      <c r="F178" s="18"/>
      <c r="G178" s="18"/>
      <c r="H178" s="18"/>
      <c r="I178" s="18"/>
      <c r="J178" s="18"/>
      <c r="K178" s="18"/>
      <c r="L178" s="18"/>
      <c r="M178" s="18">
        <v>0</v>
      </c>
    </row>
    <row r="179" spans="1:13" hidden="1">
      <c r="A179" s="18">
        <v>2000</v>
      </c>
      <c r="B179" s="18"/>
      <c r="C179" s="18"/>
      <c r="D179" s="18"/>
      <c r="E179" s="18"/>
      <c r="F179" s="18">
        <v>12</v>
      </c>
      <c r="G179" s="18"/>
      <c r="H179" s="18"/>
      <c r="I179" s="18"/>
      <c r="J179" s="18"/>
      <c r="K179" s="18"/>
      <c r="L179" s="18"/>
      <c r="M179" s="18">
        <v>12</v>
      </c>
    </row>
    <row r="180" spans="1:13" hidden="1">
      <c r="A180" s="18">
        <v>2001</v>
      </c>
      <c r="B180" s="18"/>
      <c r="C180" s="18"/>
      <c r="D180" s="18"/>
      <c r="E180" s="18"/>
      <c r="F180" s="18"/>
      <c r="G180" s="18"/>
      <c r="H180" s="18"/>
      <c r="I180" s="18"/>
      <c r="J180" s="18"/>
      <c r="K180" s="18"/>
      <c r="L180" s="18"/>
      <c r="M180" s="18">
        <v>0</v>
      </c>
    </row>
    <row r="181" spans="1:13" hidden="1">
      <c r="A181" s="18">
        <v>2002</v>
      </c>
      <c r="B181" s="18"/>
      <c r="C181" s="18"/>
      <c r="D181" s="18"/>
      <c r="E181" s="18"/>
      <c r="F181" s="18"/>
      <c r="G181" s="18"/>
      <c r="H181" s="18"/>
      <c r="I181" s="18"/>
      <c r="J181" s="18"/>
      <c r="K181" s="18"/>
      <c r="L181" s="18"/>
      <c r="M181" s="18">
        <v>0</v>
      </c>
    </row>
    <row r="182" spans="1:13" hidden="1">
      <c r="A182" s="18">
        <v>2001</v>
      </c>
      <c r="B182" s="18"/>
      <c r="C182" s="18"/>
      <c r="D182" s="18"/>
      <c r="E182" s="18"/>
      <c r="F182" s="18"/>
      <c r="G182" s="18"/>
      <c r="H182" s="18"/>
      <c r="I182" s="18"/>
      <c r="J182" s="18"/>
      <c r="K182" s="18"/>
      <c r="L182" s="18">
        <v>0</v>
      </c>
      <c r="M182" s="18">
        <v>0</v>
      </c>
    </row>
    <row r="183" spans="1:13" hidden="1">
      <c r="A183" s="18">
        <v>2003</v>
      </c>
      <c r="B183" s="18">
        <v>59</v>
      </c>
      <c r="C183" s="18">
        <v>0</v>
      </c>
      <c r="D183" s="18">
        <v>0</v>
      </c>
      <c r="E183" s="18">
        <v>0</v>
      </c>
      <c r="F183" s="18">
        <v>0</v>
      </c>
      <c r="G183" s="18"/>
      <c r="H183" s="18"/>
      <c r="I183" s="18"/>
      <c r="J183" s="18"/>
      <c r="K183" s="18"/>
      <c r="L183" s="18"/>
      <c r="M183" s="18">
        <v>59</v>
      </c>
    </row>
    <row r="184" spans="1:13" hidden="1">
      <c r="A184" s="18">
        <v>2004</v>
      </c>
      <c r="B184" s="18">
        <v>0</v>
      </c>
      <c r="C184" s="18">
        <v>0</v>
      </c>
      <c r="D184" s="18">
        <v>0</v>
      </c>
      <c r="E184" s="18">
        <v>0</v>
      </c>
      <c r="F184" s="18">
        <v>0</v>
      </c>
      <c r="G184" s="18"/>
      <c r="H184" s="18"/>
      <c r="I184" s="18"/>
      <c r="J184" s="18"/>
      <c r="K184" s="18"/>
      <c r="L184" s="18"/>
      <c r="M184" s="18">
        <v>0</v>
      </c>
    </row>
    <row r="185" spans="1:13" hidden="1">
      <c r="A185" s="18">
        <v>2005</v>
      </c>
      <c r="B185" s="18">
        <v>0</v>
      </c>
      <c r="C185" s="18">
        <v>0</v>
      </c>
      <c r="D185" s="18">
        <v>0</v>
      </c>
      <c r="E185" s="18">
        <v>0</v>
      </c>
      <c r="F185" s="18">
        <v>0</v>
      </c>
      <c r="G185" s="18"/>
      <c r="H185" s="18"/>
      <c r="I185" s="18"/>
      <c r="J185" s="18"/>
      <c r="K185" s="18"/>
      <c r="L185" s="18"/>
      <c r="M185" s="18">
        <v>0</v>
      </c>
    </row>
    <row r="186" spans="1:13" hidden="1">
      <c r="A186" s="21">
        <v>2006</v>
      </c>
      <c r="B186" s="18">
        <v>8</v>
      </c>
      <c r="C186" s="18">
        <v>0</v>
      </c>
      <c r="D186" s="18">
        <v>0</v>
      </c>
      <c r="E186" s="18">
        <v>0</v>
      </c>
      <c r="F186" s="18">
        <v>0</v>
      </c>
      <c r="G186" s="18"/>
      <c r="H186" s="18"/>
      <c r="I186" s="18"/>
      <c r="J186" s="18"/>
      <c r="K186" s="18"/>
      <c r="L186" s="18"/>
      <c r="M186" s="18">
        <v>8</v>
      </c>
    </row>
    <row r="187" spans="1:13" hidden="1">
      <c r="A187" s="18">
        <v>2007</v>
      </c>
      <c r="B187" s="18">
        <v>0</v>
      </c>
      <c r="C187" s="18">
        <v>0</v>
      </c>
      <c r="D187" s="18">
        <v>0</v>
      </c>
      <c r="E187" s="18">
        <v>0</v>
      </c>
      <c r="F187" s="18">
        <v>0</v>
      </c>
      <c r="G187" s="18"/>
      <c r="H187" s="18"/>
      <c r="I187" s="18"/>
      <c r="J187" s="18"/>
      <c r="K187" s="18"/>
      <c r="L187" s="18"/>
      <c r="M187" s="18">
        <v>0</v>
      </c>
    </row>
    <row r="188" spans="1:13" hidden="1">
      <c r="A188" s="21">
        <v>2008</v>
      </c>
      <c r="B188" s="18">
        <v>0</v>
      </c>
      <c r="C188" s="18">
        <v>0</v>
      </c>
      <c r="D188" s="18">
        <v>0</v>
      </c>
      <c r="E188" s="18">
        <v>0</v>
      </c>
      <c r="F188" s="18">
        <v>0</v>
      </c>
      <c r="G188" s="18"/>
      <c r="H188" s="18"/>
      <c r="I188" s="18"/>
      <c r="J188" s="18"/>
      <c r="K188" s="18"/>
      <c r="L188" s="18"/>
      <c r="M188" s="18">
        <v>0</v>
      </c>
    </row>
    <row r="189" spans="1:13" hidden="1">
      <c r="A189" s="18">
        <v>2009</v>
      </c>
      <c r="B189" s="18">
        <v>0</v>
      </c>
      <c r="C189" s="18">
        <v>0</v>
      </c>
      <c r="D189" s="18">
        <v>0</v>
      </c>
      <c r="E189" s="18">
        <v>0</v>
      </c>
      <c r="F189" s="18">
        <v>0</v>
      </c>
      <c r="G189" s="18"/>
      <c r="H189" s="18"/>
      <c r="I189" s="18"/>
      <c r="J189" s="18"/>
      <c r="K189" s="18"/>
      <c r="L189" s="18"/>
      <c r="M189" s="18">
        <v>0</v>
      </c>
    </row>
    <row r="190" spans="1:13" hidden="1">
      <c r="A190" s="18" t="s">
        <v>6</v>
      </c>
      <c r="B190" s="18">
        <v>129.5</v>
      </c>
      <c r="C190" s="18">
        <v>26.2</v>
      </c>
      <c r="D190" s="18">
        <v>10.63</v>
      </c>
      <c r="E190" s="18">
        <v>0</v>
      </c>
      <c r="F190" s="18">
        <v>12</v>
      </c>
      <c r="G190" s="18">
        <v>20.45</v>
      </c>
      <c r="H190" s="18"/>
      <c r="I190" s="18">
        <v>0</v>
      </c>
      <c r="J190" s="18">
        <v>27.5</v>
      </c>
      <c r="K190" s="18">
        <v>24</v>
      </c>
      <c r="L190" s="18">
        <v>35</v>
      </c>
      <c r="M190" s="18">
        <v>285.27999999999997</v>
      </c>
    </row>
    <row r="191" spans="1:13" hidden="1">
      <c r="A191" s="18" t="s">
        <v>203</v>
      </c>
      <c r="B191" s="18"/>
      <c r="C191" s="18"/>
      <c r="D191" s="18"/>
      <c r="E191" s="18"/>
      <c r="F191" s="18"/>
      <c r="G191" s="18"/>
      <c r="H191" s="18"/>
      <c r="I191" s="18"/>
      <c r="J191" s="18"/>
      <c r="K191" s="18"/>
      <c r="L191" s="18"/>
      <c r="M191" s="18"/>
    </row>
    <row r="192" spans="1:13" hidden="1">
      <c r="A192" s="18" t="s">
        <v>204</v>
      </c>
      <c r="B192" s="18"/>
      <c r="C192" s="18"/>
      <c r="D192" s="18"/>
      <c r="E192" s="18"/>
      <c r="F192" s="18"/>
      <c r="G192" s="18"/>
      <c r="H192" s="18"/>
      <c r="I192" s="18"/>
      <c r="J192" s="18"/>
      <c r="K192" s="18"/>
      <c r="L192" s="18"/>
      <c r="M192" s="18"/>
    </row>
    <row r="193" spans="1:13" hidden="1">
      <c r="A193" s="18" t="s">
        <v>205</v>
      </c>
      <c r="B193" s="18"/>
      <c r="C193" s="18"/>
      <c r="D193" s="18"/>
      <c r="E193" s="18"/>
      <c r="F193" s="18"/>
      <c r="G193" s="18"/>
      <c r="H193" s="18"/>
      <c r="I193" s="18"/>
      <c r="J193" s="18"/>
      <c r="K193" s="18"/>
      <c r="L193" s="18"/>
      <c r="M193" s="18"/>
    </row>
    <row r="194" spans="1:13" hidden="1"/>
    <row r="195" spans="1:13" hidden="1">
      <c r="A195" s="17" t="s">
        <v>206</v>
      </c>
      <c r="B195" s="17"/>
      <c r="C195" s="17"/>
      <c r="D195" s="17"/>
      <c r="E195" s="17"/>
      <c r="F195" s="17"/>
      <c r="G195" s="17"/>
      <c r="H195" s="17"/>
      <c r="I195" s="17"/>
      <c r="J195" s="18"/>
      <c r="K195" s="18"/>
      <c r="L195" s="18"/>
      <c r="M195" s="18"/>
    </row>
    <row r="196" spans="1:13" hidden="1">
      <c r="A196" s="17"/>
      <c r="B196" s="17" t="s">
        <v>207</v>
      </c>
      <c r="C196" s="17" t="s">
        <v>208</v>
      </c>
      <c r="D196" s="17" t="s">
        <v>209</v>
      </c>
      <c r="E196" s="17" t="s">
        <v>210</v>
      </c>
      <c r="F196" s="17" t="s">
        <v>211</v>
      </c>
      <c r="G196" s="17" t="s">
        <v>212</v>
      </c>
      <c r="H196" s="17" t="s">
        <v>213</v>
      </c>
      <c r="I196" s="17" t="s">
        <v>214</v>
      </c>
      <c r="J196" s="17" t="s">
        <v>6</v>
      </c>
      <c r="K196" s="18"/>
      <c r="L196" s="18"/>
      <c r="M196" s="18"/>
    </row>
    <row r="197" spans="1:13" hidden="1">
      <c r="A197" s="19" t="s">
        <v>114</v>
      </c>
      <c r="B197" s="18">
        <v>0</v>
      </c>
      <c r="C197" s="18">
        <v>0</v>
      </c>
      <c r="D197" s="18">
        <v>0</v>
      </c>
      <c r="E197" s="18">
        <v>0</v>
      </c>
      <c r="F197" s="18">
        <v>0</v>
      </c>
      <c r="G197" s="18">
        <v>0</v>
      </c>
      <c r="H197" s="18">
        <v>0</v>
      </c>
      <c r="I197" s="18">
        <v>0</v>
      </c>
      <c r="J197" s="18">
        <v>0</v>
      </c>
      <c r="K197" s="18"/>
      <c r="L197" s="18"/>
      <c r="M197" s="18"/>
    </row>
    <row r="198" spans="1:13" hidden="1">
      <c r="A198" s="19" t="s">
        <v>115</v>
      </c>
      <c r="B198" s="18">
        <v>0</v>
      </c>
      <c r="C198" s="18">
        <v>0</v>
      </c>
      <c r="D198" s="18">
        <v>0</v>
      </c>
      <c r="E198" s="18">
        <v>0</v>
      </c>
      <c r="F198" s="18">
        <v>0</v>
      </c>
      <c r="G198" s="18">
        <v>0</v>
      </c>
      <c r="H198" s="18">
        <v>0</v>
      </c>
      <c r="I198" s="18">
        <v>0</v>
      </c>
      <c r="J198" s="18">
        <v>0</v>
      </c>
      <c r="K198" s="18"/>
      <c r="L198" s="18"/>
      <c r="M198" s="18"/>
    </row>
    <row r="199" spans="1:13" hidden="1">
      <c r="A199" s="19" t="s">
        <v>116</v>
      </c>
      <c r="B199" s="18">
        <v>0</v>
      </c>
      <c r="C199" s="18">
        <v>0</v>
      </c>
      <c r="D199" s="18">
        <v>0</v>
      </c>
      <c r="E199" s="18">
        <v>0</v>
      </c>
      <c r="F199" s="18">
        <v>0</v>
      </c>
      <c r="G199" s="18">
        <v>0</v>
      </c>
      <c r="H199" s="18">
        <v>0</v>
      </c>
      <c r="I199" s="18">
        <v>0</v>
      </c>
      <c r="J199" s="18">
        <v>0</v>
      </c>
      <c r="K199" s="18"/>
      <c r="L199" s="18"/>
      <c r="M199" s="18"/>
    </row>
    <row r="200" spans="1:13" hidden="1">
      <c r="A200" s="19" t="s">
        <v>117</v>
      </c>
      <c r="B200" s="18">
        <v>0</v>
      </c>
      <c r="C200" s="18">
        <v>0</v>
      </c>
      <c r="D200" s="18">
        <v>0</v>
      </c>
      <c r="E200" s="18">
        <v>0</v>
      </c>
      <c r="F200" s="18">
        <v>0</v>
      </c>
      <c r="G200" s="18">
        <v>0</v>
      </c>
      <c r="H200" s="18">
        <v>0</v>
      </c>
      <c r="I200" s="18">
        <v>0</v>
      </c>
      <c r="J200" s="18">
        <v>0</v>
      </c>
    </row>
    <row r="201" spans="1:13" hidden="1">
      <c r="A201" s="19" t="s">
        <v>118</v>
      </c>
      <c r="B201" s="18">
        <v>0</v>
      </c>
      <c r="C201" s="18">
        <v>0</v>
      </c>
      <c r="D201" s="18">
        <v>0</v>
      </c>
      <c r="E201" s="18">
        <v>0</v>
      </c>
      <c r="F201" s="18">
        <v>0</v>
      </c>
      <c r="G201" s="18">
        <v>0</v>
      </c>
      <c r="H201" s="18">
        <v>0</v>
      </c>
      <c r="I201" s="18">
        <v>0</v>
      </c>
      <c r="J201" s="18">
        <v>0</v>
      </c>
    </row>
    <row r="202" spans="1:13" hidden="1">
      <c r="A202" s="19" t="s">
        <v>119</v>
      </c>
      <c r="B202" s="18">
        <v>0</v>
      </c>
      <c r="C202" s="18">
        <v>0</v>
      </c>
      <c r="D202" s="18">
        <v>0</v>
      </c>
      <c r="E202" s="18">
        <v>0</v>
      </c>
      <c r="F202" s="18">
        <v>0</v>
      </c>
      <c r="G202" s="18">
        <v>0</v>
      </c>
      <c r="H202" s="18">
        <v>0</v>
      </c>
      <c r="I202" s="18">
        <v>0</v>
      </c>
      <c r="J202" s="18">
        <v>0</v>
      </c>
    </row>
    <row r="203" spans="1:13" hidden="1">
      <c r="A203" s="19" t="s">
        <v>120</v>
      </c>
      <c r="B203" s="18">
        <v>0</v>
      </c>
      <c r="C203" s="18">
        <v>0</v>
      </c>
      <c r="D203" s="18">
        <v>0</v>
      </c>
      <c r="E203" s="18">
        <v>0</v>
      </c>
      <c r="F203" s="18">
        <v>0</v>
      </c>
      <c r="G203" s="18">
        <v>0</v>
      </c>
      <c r="H203" s="18">
        <v>0</v>
      </c>
      <c r="I203" s="18">
        <v>0</v>
      </c>
      <c r="J203" s="18">
        <v>0</v>
      </c>
    </row>
    <row r="204" spans="1:13" hidden="1">
      <c r="A204" s="19" t="s">
        <v>121</v>
      </c>
      <c r="B204" s="18">
        <v>0</v>
      </c>
      <c r="C204" s="18">
        <v>0</v>
      </c>
      <c r="D204" s="18">
        <v>0</v>
      </c>
      <c r="E204" s="18">
        <v>0</v>
      </c>
      <c r="F204" s="18">
        <v>0</v>
      </c>
      <c r="G204" s="18">
        <v>0</v>
      </c>
      <c r="H204" s="18">
        <v>0</v>
      </c>
      <c r="I204" s="18">
        <v>0</v>
      </c>
      <c r="J204" s="18">
        <v>0</v>
      </c>
    </row>
    <row r="205" spans="1:13" hidden="1">
      <c r="A205" s="19" t="s">
        <v>122</v>
      </c>
      <c r="B205" s="18">
        <v>0</v>
      </c>
      <c r="C205" s="18">
        <v>0</v>
      </c>
      <c r="D205" s="18">
        <v>0</v>
      </c>
      <c r="E205" s="18">
        <v>0</v>
      </c>
      <c r="F205" s="18">
        <v>0</v>
      </c>
      <c r="G205" s="18">
        <v>0</v>
      </c>
      <c r="H205" s="18">
        <v>0</v>
      </c>
      <c r="I205" s="18">
        <v>0</v>
      </c>
      <c r="J205" s="18">
        <v>0</v>
      </c>
    </row>
    <row r="206" spans="1:13" hidden="1">
      <c r="A206" s="19" t="s">
        <v>123</v>
      </c>
      <c r="B206" s="18">
        <v>0</v>
      </c>
      <c r="C206" s="18">
        <v>0</v>
      </c>
      <c r="D206" s="18">
        <v>0</v>
      </c>
      <c r="E206" s="18">
        <v>0</v>
      </c>
      <c r="F206" s="18">
        <v>0</v>
      </c>
      <c r="G206" s="18">
        <v>0</v>
      </c>
      <c r="H206" s="18">
        <v>0</v>
      </c>
      <c r="I206" s="18">
        <v>0</v>
      </c>
      <c r="J206" s="18">
        <v>0</v>
      </c>
    </row>
    <row r="207" spans="1:13" hidden="1">
      <c r="A207" s="19" t="s">
        <v>124</v>
      </c>
      <c r="B207" s="18">
        <v>0</v>
      </c>
      <c r="C207" s="18">
        <v>0</v>
      </c>
      <c r="D207" s="18">
        <v>0</v>
      </c>
      <c r="E207" s="18">
        <v>0</v>
      </c>
      <c r="F207" s="18">
        <v>0</v>
      </c>
      <c r="G207" s="18">
        <v>0</v>
      </c>
      <c r="H207" s="18">
        <v>0</v>
      </c>
      <c r="I207" s="18">
        <v>0</v>
      </c>
      <c r="J207" s="18">
        <v>0</v>
      </c>
    </row>
    <row r="208" spans="1:13" hidden="1">
      <c r="A208" s="19" t="s">
        <v>125</v>
      </c>
      <c r="B208" s="18">
        <v>0</v>
      </c>
      <c r="C208" s="18">
        <v>0</v>
      </c>
      <c r="D208" s="18">
        <v>0</v>
      </c>
      <c r="E208" s="18">
        <v>0</v>
      </c>
      <c r="F208" s="18">
        <v>0</v>
      </c>
      <c r="G208" s="18">
        <v>0</v>
      </c>
      <c r="H208" s="18">
        <v>0</v>
      </c>
      <c r="I208" s="18">
        <v>0</v>
      </c>
      <c r="J208" s="18">
        <v>0</v>
      </c>
    </row>
    <row r="209" spans="1:10" hidden="1">
      <c r="A209" s="19" t="s">
        <v>126</v>
      </c>
      <c r="B209" s="18">
        <v>0</v>
      </c>
      <c r="C209" s="18">
        <v>0</v>
      </c>
      <c r="D209" s="18">
        <v>0</v>
      </c>
      <c r="E209" s="18">
        <v>0</v>
      </c>
      <c r="F209" s="18">
        <v>0</v>
      </c>
      <c r="G209" s="18">
        <v>0</v>
      </c>
      <c r="H209" s="18">
        <v>0</v>
      </c>
      <c r="I209" s="18">
        <v>0</v>
      </c>
      <c r="J209" s="18">
        <v>0</v>
      </c>
    </row>
    <row r="210" spans="1:10" hidden="1">
      <c r="A210" s="19" t="s">
        <v>127</v>
      </c>
      <c r="B210" s="18">
        <v>0</v>
      </c>
      <c r="C210" s="18">
        <v>0</v>
      </c>
      <c r="D210" s="18">
        <v>0</v>
      </c>
      <c r="E210" s="18">
        <v>0</v>
      </c>
      <c r="F210" s="18">
        <v>0</v>
      </c>
      <c r="G210" s="18">
        <v>0</v>
      </c>
      <c r="H210" s="18">
        <v>0</v>
      </c>
      <c r="I210" s="18">
        <v>0</v>
      </c>
      <c r="J210" s="18">
        <v>0</v>
      </c>
    </row>
    <row r="211" spans="1:10" hidden="1">
      <c r="A211" s="19" t="s">
        <v>128</v>
      </c>
      <c r="B211" s="18">
        <v>0</v>
      </c>
      <c r="C211" s="18">
        <v>0</v>
      </c>
      <c r="D211" s="18">
        <v>0</v>
      </c>
      <c r="E211" s="18">
        <v>0</v>
      </c>
      <c r="F211" s="18">
        <v>0</v>
      </c>
      <c r="G211" s="18">
        <v>0</v>
      </c>
      <c r="H211" s="18">
        <v>0</v>
      </c>
      <c r="I211" s="18">
        <v>0</v>
      </c>
      <c r="J211" s="18">
        <v>0</v>
      </c>
    </row>
    <row r="212" spans="1:10" hidden="1">
      <c r="A212" s="19" t="s">
        <v>129</v>
      </c>
      <c r="B212" s="18">
        <v>0</v>
      </c>
      <c r="C212" s="18">
        <v>0</v>
      </c>
      <c r="D212" s="18">
        <v>0</v>
      </c>
      <c r="E212" s="18">
        <v>0</v>
      </c>
      <c r="F212" s="18">
        <v>0</v>
      </c>
      <c r="G212" s="18">
        <v>0</v>
      </c>
      <c r="H212" s="18">
        <v>0</v>
      </c>
      <c r="I212" s="18">
        <v>0</v>
      </c>
      <c r="J212" s="18">
        <v>0</v>
      </c>
    </row>
    <row r="213" spans="1:10" hidden="1">
      <c r="A213" s="19" t="s">
        <v>130</v>
      </c>
      <c r="B213" s="18">
        <v>0</v>
      </c>
      <c r="C213" s="18">
        <v>0</v>
      </c>
      <c r="D213" s="18">
        <v>0</v>
      </c>
      <c r="E213" s="18">
        <v>0</v>
      </c>
      <c r="F213" s="18">
        <v>0</v>
      </c>
      <c r="G213" s="18">
        <v>0</v>
      </c>
      <c r="H213" s="18">
        <v>0</v>
      </c>
      <c r="I213" s="18">
        <v>0</v>
      </c>
      <c r="J213" s="18">
        <v>0</v>
      </c>
    </row>
    <row r="214" spans="1:10" hidden="1">
      <c r="A214" s="19" t="s">
        <v>131</v>
      </c>
      <c r="B214" s="18">
        <v>0</v>
      </c>
      <c r="C214" s="18">
        <v>0</v>
      </c>
      <c r="D214" s="18">
        <v>0</v>
      </c>
      <c r="E214" s="18">
        <v>0</v>
      </c>
      <c r="F214" s="18">
        <v>0</v>
      </c>
      <c r="G214" s="18">
        <v>0</v>
      </c>
      <c r="H214" s="18">
        <v>0</v>
      </c>
      <c r="I214" s="18">
        <v>0</v>
      </c>
      <c r="J214" s="18">
        <v>0</v>
      </c>
    </row>
    <row r="215" spans="1:10" hidden="1">
      <c r="A215" s="19" t="s">
        <v>132</v>
      </c>
      <c r="B215" s="18">
        <v>0</v>
      </c>
      <c r="C215" s="18">
        <v>0</v>
      </c>
      <c r="D215" s="18">
        <v>0</v>
      </c>
      <c r="E215" s="18">
        <v>0</v>
      </c>
      <c r="F215" s="18">
        <v>0</v>
      </c>
      <c r="G215" s="18">
        <v>0</v>
      </c>
      <c r="H215" s="18">
        <v>0</v>
      </c>
      <c r="I215" s="18">
        <v>0</v>
      </c>
      <c r="J215" s="18">
        <v>0</v>
      </c>
    </row>
    <row r="216" spans="1:10" hidden="1">
      <c r="A216" s="19" t="s">
        <v>133</v>
      </c>
      <c r="B216" s="18">
        <v>0</v>
      </c>
      <c r="C216" s="18">
        <v>0</v>
      </c>
      <c r="D216" s="18">
        <v>0</v>
      </c>
      <c r="E216" s="18">
        <v>0</v>
      </c>
      <c r="F216" s="18">
        <v>12.5</v>
      </c>
      <c r="G216" s="18">
        <v>0</v>
      </c>
      <c r="H216" s="18">
        <v>0</v>
      </c>
      <c r="I216" s="18">
        <v>0</v>
      </c>
      <c r="J216" s="18">
        <v>12.5</v>
      </c>
    </row>
    <row r="217" spans="1:10" hidden="1">
      <c r="A217" s="19" t="s">
        <v>134</v>
      </c>
      <c r="B217" s="18">
        <v>0</v>
      </c>
      <c r="C217" s="18">
        <v>0</v>
      </c>
      <c r="D217" s="18">
        <v>0</v>
      </c>
      <c r="E217" s="18">
        <v>0</v>
      </c>
      <c r="F217" s="18">
        <v>0</v>
      </c>
      <c r="G217" s="18">
        <v>0</v>
      </c>
      <c r="H217" s="18">
        <v>0</v>
      </c>
      <c r="I217" s="18">
        <v>0</v>
      </c>
      <c r="J217" s="18">
        <v>0</v>
      </c>
    </row>
    <row r="218" spans="1:10" hidden="1">
      <c r="A218" s="19" t="s">
        <v>135</v>
      </c>
      <c r="B218" s="18">
        <v>0</v>
      </c>
      <c r="C218" s="18">
        <v>0</v>
      </c>
      <c r="D218" s="18">
        <v>0</v>
      </c>
      <c r="E218" s="18">
        <v>0</v>
      </c>
      <c r="F218" s="18">
        <v>0</v>
      </c>
      <c r="G218" s="18">
        <v>0</v>
      </c>
      <c r="H218" s="18">
        <v>0</v>
      </c>
      <c r="I218" s="18">
        <v>0</v>
      </c>
      <c r="J218" s="18">
        <v>0</v>
      </c>
    </row>
    <row r="219" spans="1:10" hidden="1">
      <c r="A219" s="19" t="s">
        <v>136</v>
      </c>
      <c r="B219" s="18">
        <v>0</v>
      </c>
      <c r="C219" s="18">
        <v>0</v>
      </c>
      <c r="D219" s="18">
        <v>0</v>
      </c>
      <c r="E219" s="18">
        <v>0</v>
      </c>
      <c r="F219" s="18">
        <v>0</v>
      </c>
      <c r="G219" s="18">
        <v>0</v>
      </c>
      <c r="H219" s="18">
        <v>0</v>
      </c>
      <c r="I219" s="18">
        <v>0</v>
      </c>
      <c r="J219" s="18">
        <v>0</v>
      </c>
    </row>
    <row r="220" spans="1:10" hidden="1">
      <c r="A220" s="19" t="s">
        <v>137</v>
      </c>
      <c r="B220" s="18">
        <v>0</v>
      </c>
      <c r="C220" s="18">
        <v>0</v>
      </c>
      <c r="D220" s="18">
        <v>0</v>
      </c>
      <c r="E220" s="18">
        <v>0</v>
      </c>
      <c r="F220" s="18">
        <v>0</v>
      </c>
      <c r="G220" s="18">
        <v>0</v>
      </c>
      <c r="H220" s="18">
        <v>0</v>
      </c>
      <c r="I220" s="18">
        <v>0</v>
      </c>
      <c r="J220" s="18">
        <v>0</v>
      </c>
    </row>
    <row r="221" spans="1:10" hidden="1">
      <c r="A221" s="19" t="s">
        <v>138</v>
      </c>
      <c r="B221" s="18">
        <v>0</v>
      </c>
      <c r="C221" s="18">
        <v>0</v>
      </c>
      <c r="D221" s="18">
        <v>0</v>
      </c>
      <c r="E221" s="18">
        <v>0</v>
      </c>
      <c r="F221" s="18">
        <v>0</v>
      </c>
      <c r="G221" s="18">
        <v>0</v>
      </c>
      <c r="H221" s="18">
        <v>0</v>
      </c>
      <c r="I221" s="18">
        <v>0</v>
      </c>
      <c r="J221" s="18">
        <v>0</v>
      </c>
    </row>
    <row r="222" spans="1:10" hidden="1">
      <c r="A222" s="19" t="s">
        <v>139</v>
      </c>
      <c r="B222" s="18">
        <v>0</v>
      </c>
      <c r="C222" s="18">
        <v>0</v>
      </c>
      <c r="D222" s="18">
        <v>0</v>
      </c>
      <c r="E222" s="18">
        <v>0</v>
      </c>
      <c r="F222" s="18">
        <v>0</v>
      </c>
      <c r="G222" s="18">
        <v>0</v>
      </c>
      <c r="H222" s="18">
        <v>0</v>
      </c>
      <c r="I222" s="18">
        <v>0</v>
      </c>
      <c r="J222" s="18">
        <v>0</v>
      </c>
    </row>
    <row r="223" spans="1:10" hidden="1">
      <c r="A223" s="19" t="s">
        <v>140</v>
      </c>
      <c r="B223" s="18">
        <v>0</v>
      </c>
      <c r="C223" s="18">
        <v>0</v>
      </c>
      <c r="D223" s="18">
        <v>0</v>
      </c>
      <c r="E223" s="18">
        <v>0</v>
      </c>
      <c r="F223" s="18">
        <v>0</v>
      </c>
      <c r="G223" s="18">
        <v>0</v>
      </c>
      <c r="H223" s="18">
        <v>0</v>
      </c>
      <c r="I223" s="18">
        <v>0</v>
      </c>
      <c r="J223" s="18">
        <v>0</v>
      </c>
    </row>
    <row r="224" spans="1:10" hidden="1">
      <c r="A224" s="19" t="s">
        <v>141</v>
      </c>
      <c r="B224" s="18">
        <v>0</v>
      </c>
      <c r="C224" s="18">
        <v>0</v>
      </c>
      <c r="D224" s="18">
        <v>0</v>
      </c>
      <c r="E224" s="18">
        <v>26</v>
      </c>
      <c r="F224" s="18">
        <v>0</v>
      </c>
      <c r="G224" s="18">
        <v>0</v>
      </c>
      <c r="H224" s="18">
        <v>0</v>
      </c>
      <c r="I224" s="18">
        <v>0</v>
      </c>
      <c r="J224" s="18">
        <v>26</v>
      </c>
    </row>
    <row r="225" spans="1:10" hidden="1">
      <c r="A225" s="19" t="s">
        <v>142</v>
      </c>
      <c r="B225" s="18">
        <v>15.7</v>
      </c>
      <c r="C225" s="18">
        <v>0</v>
      </c>
      <c r="D225" s="18">
        <v>0</v>
      </c>
      <c r="E225" s="18">
        <v>0</v>
      </c>
      <c r="F225" s="18">
        <v>0</v>
      </c>
      <c r="G225" s="18">
        <v>30</v>
      </c>
      <c r="H225" s="18">
        <v>0</v>
      </c>
      <c r="I225" s="18">
        <v>0</v>
      </c>
      <c r="J225" s="18">
        <v>45.7</v>
      </c>
    </row>
    <row r="226" spans="1:10" hidden="1">
      <c r="A226" s="19" t="s">
        <v>143</v>
      </c>
      <c r="B226" s="18">
        <v>0</v>
      </c>
      <c r="C226" s="18">
        <v>0</v>
      </c>
      <c r="D226" s="18">
        <v>0</v>
      </c>
      <c r="E226" s="18">
        <v>0</v>
      </c>
      <c r="F226" s="18">
        <v>0</v>
      </c>
      <c r="G226" s="18">
        <v>0</v>
      </c>
      <c r="H226" s="18">
        <v>12</v>
      </c>
      <c r="I226" s="18">
        <v>24</v>
      </c>
      <c r="J226" s="18">
        <v>36</v>
      </c>
    </row>
    <row r="227" spans="1:10" hidden="1">
      <c r="A227" s="19" t="s">
        <v>144</v>
      </c>
      <c r="B227" s="18">
        <v>0</v>
      </c>
      <c r="C227" s="18">
        <v>0</v>
      </c>
      <c r="D227" s="18">
        <v>0</v>
      </c>
      <c r="E227" s="18">
        <v>0</v>
      </c>
      <c r="F227" s="18">
        <v>0</v>
      </c>
      <c r="G227" s="18">
        <v>0</v>
      </c>
      <c r="H227" s="18">
        <v>0</v>
      </c>
      <c r="I227" s="18">
        <v>0</v>
      </c>
      <c r="J227" s="18">
        <v>0</v>
      </c>
    </row>
    <row r="228" spans="1:10" hidden="1">
      <c r="A228" s="19" t="s">
        <v>145</v>
      </c>
      <c r="B228" s="18">
        <v>0</v>
      </c>
      <c r="C228" s="18">
        <v>0</v>
      </c>
      <c r="D228" s="18">
        <v>0</v>
      </c>
      <c r="E228" s="18">
        <v>0</v>
      </c>
      <c r="F228" s="18">
        <v>0</v>
      </c>
      <c r="G228" s="18">
        <v>0</v>
      </c>
      <c r="H228" s="18">
        <v>0</v>
      </c>
      <c r="I228" s="18">
        <v>0</v>
      </c>
      <c r="J228" s="18">
        <v>0</v>
      </c>
    </row>
    <row r="229" spans="1:10" hidden="1">
      <c r="A229" s="20" t="s">
        <v>146</v>
      </c>
      <c r="B229" s="18">
        <v>0</v>
      </c>
      <c r="C229" s="18">
        <v>4</v>
      </c>
      <c r="D229" s="18">
        <v>7</v>
      </c>
      <c r="E229" s="18">
        <v>0</v>
      </c>
      <c r="F229" s="18">
        <v>0</v>
      </c>
      <c r="G229" s="18">
        <v>0</v>
      </c>
      <c r="H229" s="18">
        <v>0</v>
      </c>
      <c r="I229" s="18">
        <v>0</v>
      </c>
      <c r="J229" s="18">
        <v>11</v>
      </c>
    </row>
    <row r="230" spans="1:10" hidden="1">
      <c r="A230" s="19" t="s">
        <v>147</v>
      </c>
      <c r="B230" s="18">
        <v>0</v>
      </c>
      <c r="C230" s="18">
        <v>0</v>
      </c>
      <c r="D230" s="18">
        <v>0</v>
      </c>
      <c r="E230" s="18">
        <v>0</v>
      </c>
      <c r="F230" s="18">
        <v>0</v>
      </c>
      <c r="G230" s="18">
        <v>0</v>
      </c>
      <c r="H230" s="18">
        <v>0</v>
      </c>
      <c r="I230" s="18">
        <v>0</v>
      </c>
      <c r="J230" s="18">
        <v>0</v>
      </c>
    </row>
    <row r="231" spans="1:10" hidden="1">
      <c r="A231" s="20" t="s">
        <v>148</v>
      </c>
      <c r="B231" s="18">
        <v>0</v>
      </c>
      <c r="C231" s="18">
        <v>0</v>
      </c>
      <c r="D231" s="18">
        <v>0</v>
      </c>
      <c r="E231" s="18">
        <v>0</v>
      </c>
      <c r="F231" s="18">
        <v>0</v>
      </c>
      <c r="G231" s="18">
        <v>8</v>
      </c>
      <c r="H231" s="18">
        <v>0</v>
      </c>
      <c r="I231" s="18">
        <v>0</v>
      </c>
      <c r="J231" s="18">
        <v>8</v>
      </c>
    </row>
    <row r="232" spans="1:10" hidden="1">
      <c r="A232" s="19" t="s">
        <v>149</v>
      </c>
      <c r="B232" s="18">
        <v>0</v>
      </c>
      <c r="C232" s="18">
        <v>0</v>
      </c>
      <c r="D232" s="18">
        <v>0</v>
      </c>
      <c r="E232" s="18">
        <v>0</v>
      </c>
      <c r="F232" s="18">
        <v>0</v>
      </c>
      <c r="G232" s="18">
        <v>0</v>
      </c>
      <c r="H232" s="18">
        <v>0</v>
      </c>
      <c r="I232" s="18">
        <v>0</v>
      </c>
      <c r="J232" s="18">
        <v>0</v>
      </c>
    </row>
    <row r="233" spans="1:10" hidden="1">
      <c r="A233" s="19" t="s">
        <v>150</v>
      </c>
      <c r="B233" s="18">
        <v>0</v>
      </c>
      <c r="C233" s="18">
        <v>0</v>
      </c>
      <c r="D233" s="18">
        <v>0</v>
      </c>
      <c r="E233" s="18">
        <v>0</v>
      </c>
      <c r="F233" s="18">
        <v>0</v>
      </c>
      <c r="G233" s="18">
        <v>0</v>
      </c>
      <c r="H233" s="18">
        <v>0</v>
      </c>
      <c r="I233" s="18">
        <v>0</v>
      </c>
      <c r="J233" s="18">
        <v>0</v>
      </c>
    </row>
    <row r="234" spans="1:10" hidden="1"/>
    <row r="235" spans="1:10" hidden="1"/>
    <row r="236" spans="1:10" hidden="1"/>
  </sheetData>
  <phoneticPr fontId="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1">
    <tabColor theme="1"/>
  </sheetPr>
  <dimension ref="B1:V111"/>
  <sheetViews>
    <sheetView showGridLines="0" zoomScale="80" zoomScaleNormal="80" workbookViewId="0">
      <pane xSplit="2" ySplit="3" topLeftCell="C30" activePane="bottomRight" state="frozen"/>
      <selection pane="topRight" activeCell="C1" sqref="C1"/>
      <selection pane="bottomLeft" activeCell="A4" sqref="A4"/>
      <selection pane="bottomRight" activeCell="Q54" sqref="Q54"/>
    </sheetView>
  </sheetViews>
  <sheetFormatPr defaultRowHeight="15"/>
  <cols>
    <col min="2" max="2" width="9.140625" style="399"/>
    <col min="3" max="3" width="37.28515625" customWidth="1"/>
    <col min="4" max="4" width="15" bestFit="1" customWidth="1"/>
    <col min="5" max="5" width="10.42578125" customWidth="1"/>
    <col min="11" max="11" width="7.85546875" bestFit="1" customWidth="1"/>
  </cols>
  <sheetData>
    <row r="1" spans="2:22">
      <c r="C1" s="583" t="s">
        <v>618</v>
      </c>
      <c r="D1" s="583"/>
      <c r="E1" s="583"/>
      <c r="F1" s="583"/>
    </row>
    <row r="2" spans="2:22">
      <c r="C2" s="583"/>
      <c r="D2" s="583"/>
      <c r="E2" s="583"/>
      <c r="F2" s="583"/>
    </row>
    <row r="3" spans="2:22" ht="27" customHeight="1">
      <c r="C3" s="691" t="s">
        <v>628</v>
      </c>
      <c r="D3" s="691"/>
      <c r="E3" s="691"/>
      <c r="F3" s="691"/>
      <c r="G3" s="691"/>
      <c r="H3" s="691"/>
      <c r="I3" s="691"/>
      <c r="J3" s="691"/>
      <c r="K3" s="691"/>
      <c r="L3" s="691"/>
      <c r="M3" s="691"/>
      <c r="N3" s="691"/>
      <c r="O3" s="691"/>
      <c r="P3" s="691"/>
      <c r="Q3" s="691"/>
      <c r="R3" s="691"/>
      <c r="S3" s="691"/>
    </row>
    <row r="8" spans="2:22">
      <c r="C8" s="690" t="s">
        <v>625</v>
      </c>
      <c r="D8" s="690"/>
      <c r="E8" s="690"/>
      <c r="F8" s="690"/>
      <c r="G8" s="690"/>
      <c r="H8" s="690"/>
      <c r="I8" s="690"/>
      <c r="J8" s="690"/>
      <c r="K8" s="690"/>
      <c r="L8" s="690"/>
      <c r="M8" s="690"/>
      <c r="N8" s="690"/>
      <c r="O8" s="690"/>
      <c r="P8" s="690"/>
      <c r="Q8" s="690"/>
      <c r="R8" s="690"/>
      <c r="S8" s="690"/>
      <c r="T8" s="690"/>
      <c r="U8" s="690"/>
      <c r="V8" s="690"/>
    </row>
    <row r="9" spans="2:22">
      <c r="C9" s="690"/>
      <c r="D9" s="690"/>
      <c r="E9" s="690"/>
      <c r="F9" s="690"/>
      <c r="G9" s="690"/>
      <c r="H9" s="690"/>
      <c r="I9" s="690"/>
      <c r="J9" s="690"/>
      <c r="K9" s="690"/>
      <c r="L9" s="690"/>
      <c r="M9" s="690"/>
      <c r="N9" s="690"/>
      <c r="O9" s="690"/>
      <c r="P9" s="690"/>
      <c r="Q9" s="690"/>
      <c r="R9" s="690"/>
      <c r="S9" s="690"/>
      <c r="T9" s="690"/>
      <c r="U9" s="690"/>
      <c r="V9" s="690"/>
    </row>
    <row r="10" spans="2:22" s="489" customFormat="1">
      <c r="B10" s="399"/>
      <c r="C10" s="488"/>
      <c r="D10" s="488"/>
      <c r="E10" s="488"/>
      <c r="F10" s="488"/>
      <c r="G10" s="488"/>
      <c r="H10" s="488"/>
      <c r="I10" s="488"/>
      <c r="J10" s="488"/>
      <c r="K10" s="488"/>
      <c r="L10" s="488"/>
      <c r="M10" s="488"/>
      <c r="N10" s="488"/>
      <c r="O10" s="488"/>
      <c r="P10" s="488"/>
      <c r="Q10" s="488"/>
      <c r="R10" s="488"/>
      <c r="S10" s="488"/>
      <c r="T10" s="488"/>
      <c r="U10" s="488"/>
      <c r="V10" s="488"/>
    </row>
    <row r="11" spans="2:22">
      <c r="C11" s="390" t="s">
        <v>623</v>
      </c>
    </row>
    <row r="12" spans="2:22" ht="25.5">
      <c r="C12" s="398" t="s">
        <v>546</v>
      </c>
      <c r="D12" s="228" t="s">
        <v>541</v>
      </c>
      <c r="E12" s="228" t="s">
        <v>542</v>
      </c>
      <c r="F12" s="228" t="s">
        <v>543</v>
      </c>
      <c r="G12" s="228" t="s">
        <v>544</v>
      </c>
      <c r="H12" s="228" t="s">
        <v>545</v>
      </c>
    </row>
    <row r="13" spans="2:22" ht="15" customHeight="1">
      <c r="B13" s="689"/>
      <c r="C13" s="220" t="s">
        <v>9</v>
      </c>
      <c r="D13" s="492">
        <f>100/8</f>
        <v>12.5</v>
      </c>
      <c r="E13" s="491">
        <f>100/7</f>
        <v>14.285714285714286</v>
      </c>
      <c r="F13" s="491">
        <f>D13</f>
        <v>12.5</v>
      </c>
      <c r="G13" s="491"/>
      <c r="H13" s="491"/>
    </row>
    <row r="14" spans="2:22">
      <c r="B14" s="689"/>
      <c r="C14" s="220" t="s">
        <v>296</v>
      </c>
      <c r="D14" s="491">
        <f>100/1.8</f>
        <v>55.555555555555557</v>
      </c>
      <c r="E14" s="491"/>
      <c r="F14" s="491"/>
      <c r="G14" s="491"/>
      <c r="H14" s="491">
        <v>20</v>
      </c>
    </row>
    <row r="15" spans="2:22">
      <c r="B15" s="689"/>
      <c r="C15" s="220" t="s">
        <v>5</v>
      </c>
      <c r="D15" s="491">
        <f>D13</f>
        <v>12.5</v>
      </c>
      <c r="E15" s="491">
        <f>E13</f>
        <v>14.285714285714286</v>
      </c>
      <c r="F15" s="491">
        <f>D15</f>
        <v>12.5</v>
      </c>
      <c r="G15" s="491"/>
      <c r="H15" s="491"/>
    </row>
    <row r="16" spans="2:22" ht="15" customHeight="1">
      <c r="B16" s="689"/>
      <c r="C16" s="220" t="s">
        <v>297</v>
      </c>
      <c r="D16" s="491">
        <v>25</v>
      </c>
      <c r="E16" s="491"/>
      <c r="F16" s="491"/>
      <c r="G16" s="491"/>
      <c r="H16" s="491"/>
    </row>
    <row r="17" spans="2:8">
      <c r="B17" s="689"/>
      <c r="C17" s="220" t="s">
        <v>1</v>
      </c>
      <c r="D17" s="491"/>
      <c r="E17" s="491">
        <f>100/28</f>
        <v>3.5714285714285716</v>
      </c>
      <c r="F17" s="491"/>
      <c r="G17" s="491"/>
      <c r="H17" s="491"/>
    </row>
    <row r="18" spans="2:8">
      <c r="B18" s="689"/>
      <c r="C18" s="220" t="s">
        <v>298</v>
      </c>
      <c r="D18" s="491"/>
      <c r="E18" s="491"/>
      <c r="F18" s="491"/>
      <c r="G18" s="491"/>
      <c r="H18" s="491"/>
    </row>
    <row r="22" spans="2:8">
      <c r="C22" s="390" t="s">
        <v>363</v>
      </c>
    </row>
    <row r="23" spans="2:8" ht="25.5">
      <c r="C23" s="398" t="s">
        <v>546</v>
      </c>
      <c r="D23" s="228" t="s">
        <v>549</v>
      </c>
      <c r="E23" s="228" t="s">
        <v>664</v>
      </c>
    </row>
    <row r="24" spans="2:8">
      <c r="C24" s="220" t="s">
        <v>9</v>
      </c>
      <c r="D24" s="492">
        <v>2.38</v>
      </c>
      <c r="E24" s="492">
        <v>2.38</v>
      </c>
    </row>
    <row r="25" spans="2:8">
      <c r="C25" s="220" t="s">
        <v>296</v>
      </c>
      <c r="D25" s="491">
        <v>1.26</v>
      </c>
      <c r="E25" s="491">
        <v>1.26</v>
      </c>
    </row>
    <row r="26" spans="2:8">
      <c r="C26" s="220" t="s">
        <v>5</v>
      </c>
      <c r="D26" s="491">
        <v>2.38</v>
      </c>
      <c r="E26" s="491">
        <v>2.38</v>
      </c>
    </row>
    <row r="27" spans="2:8">
      <c r="C27" s="220" t="s">
        <v>297</v>
      </c>
      <c r="D27" s="491">
        <v>1.92</v>
      </c>
      <c r="E27" s="491">
        <v>1.92</v>
      </c>
    </row>
    <row r="28" spans="2:8">
      <c r="C28" s="220" t="s">
        <v>1</v>
      </c>
      <c r="D28" s="491">
        <v>41.34</v>
      </c>
      <c r="E28" s="491">
        <v>41.34</v>
      </c>
    </row>
    <row r="29" spans="2:8">
      <c r="C29" s="220" t="s">
        <v>298</v>
      </c>
      <c r="D29" s="491"/>
      <c r="E29" s="491"/>
    </row>
    <row r="31" spans="2:8">
      <c r="C31" s="390" t="s">
        <v>547</v>
      </c>
    </row>
    <row r="32" spans="2:8">
      <c r="C32" s="398" t="s">
        <v>546</v>
      </c>
      <c r="D32" s="228" t="s">
        <v>548</v>
      </c>
    </row>
    <row r="33" spans="3:5">
      <c r="C33" s="220" t="s">
        <v>9</v>
      </c>
      <c r="D33" s="492">
        <v>9.9</v>
      </c>
    </row>
    <row r="34" spans="3:5">
      <c r="C34" s="220" t="s">
        <v>296</v>
      </c>
      <c r="D34" s="491">
        <v>6.7</v>
      </c>
    </row>
    <row r="35" spans="3:5">
      <c r="C35" s="220" t="s">
        <v>5</v>
      </c>
      <c r="D35" s="491">
        <v>9.9</v>
      </c>
    </row>
    <row r="36" spans="3:5">
      <c r="C36" s="220" t="s">
        <v>297</v>
      </c>
      <c r="D36" s="491">
        <v>7.3</v>
      </c>
    </row>
    <row r="37" spans="3:5">
      <c r="C37" s="220" t="s">
        <v>1</v>
      </c>
      <c r="D37" s="491">
        <v>10.5</v>
      </c>
    </row>
    <row r="38" spans="3:5">
      <c r="C38" s="220" t="s">
        <v>298</v>
      </c>
      <c r="D38" s="491"/>
    </row>
    <row r="41" spans="3:5">
      <c r="C41" s="483" t="s">
        <v>641</v>
      </c>
    </row>
    <row r="43" spans="3:5">
      <c r="C43" s="483" t="s">
        <v>339</v>
      </c>
    </row>
    <row r="44" spans="3:5">
      <c r="C44" s="220" t="str">
        <f>'IF Factors'!E8</f>
        <v>Petrol</v>
      </c>
      <c r="D44" s="491">
        <v>2.4159999999999999</v>
      </c>
      <c r="E44" s="493" t="s">
        <v>629</v>
      </c>
    </row>
    <row r="45" spans="3:5">
      <c r="C45" s="220" t="str">
        <f>'IF Factors'!F8</f>
        <v>Diesel</v>
      </c>
      <c r="D45" s="491">
        <v>2.5819999999999999</v>
      </c>
      <c r="E45" s="493" t="s">
        <v>629</v>
      </c>
    </row>
    <row r="46" spans="3:5">
      <c r="C46" s="220" t="str">
        <f>'IF Factors'!G8</f>
        <v>LPG</v>
      </c>
      <c r="D46" s="491">
        <v>1.5</v>
      </c>
      <c r="E46" s="493" t="s">
        <v>629</v>
      </c>
    </row>
    <row r="47" spans="3:5">
      <c r="C47" s="220" t="str">
        <f>'IF Factors'!H8</f>
        <v>CNG</v>
      </c>
      <c r="D47" s="491"/>
      <c r="E47" s="493" t="s">
        <v>630</v>
      </c>
    </row>
    <row r="50" spans="3:20">
      <c r="K50" s="55"/>
    </row>
    <row r="51" spans="3:20">
      <c r="C51" s="483" t="s">
        <v>634</v>
      </c>
      <c r="E51" s="55"/>
      <c r="F51" s="55"/>
      <c r="G51" s="55"/>
      <c r="H51" s="55"/>
      <c r="I51" s="55"/>
      <c r="J51" s="55"/>
      <c r="K51" s="55"/>
      <c r="M51" s="55"/>
      <c r="N51" s="55"/>
      <c r="O51" s="55"/>
      <c r="P51" s="216"/>
      <c r="Q51" s="55"/>
      <c r="R51" s="55"/>
      <c r="S51" s="55"/>
    </row>
    <row r="52" spans="3:20">
      <c r="C52" s="214"/>
      <c r="D52" s="401" t="s">
        <v>384</v>
      </c>
      <c r="E52" s="402"/>
      <c r="F52" s="402"/>
      <c r="G52" s="402"/>
      <c r="H52" s="402"/>
      <c r="I52" s="402"/>
      <c r="J52" s="402"/>
      <c r="K52" s="55"/>
      <c r="L52" s="401" t="s">
        <v>391</v>
      </c>
      <c r="M52" s="402"/>
      <c r="N52" s="402"/>
      <c r="O52" s="402"/>
      <c r="P52" s="402"/>
      <c r="Q52" s="402"/>
      <c r="R52" s="402"/>
    </row>
    <row r="53" spans="3:20">
      <c r="C53" s="400" t="s">
        <v>24</v>
      </c>
      <c r="D53" s="403" t="s">
        <v>27</v>
      </c>
      <c r="E53" s="403" t="s">
        <v>553</v>
      </c>
      <c r="F53" s="403" t="s">
        <v>554</v>
      </c>
      <c r="G53" s="403" t="s">
        <v>555</v>
      </c>
      <c r="H53" s="403" t="s">
        <v>550</v>
      </c>
      <c r="I53" s="403" t="s">
        <v>551</v>
      </c>
      <c r="J53" s="487" t="s">
        <v>552</v>
      </c>
      <c r="K53" s="55"/>
      <c r="L53" s="217" t="s">
        <v>27</v>
      </c>
      <c r="M53" s="217" t="s">
        <v>553</v>
      </c>
      <c r="N53" s="217" t="s">
        <v>554</v>
      </c>
      <c r="O53" s="217" t="s">
        <v>555</v>
      </c>
      <c r="P53" s="217" t="s">
        <v>550</v>
      </c>
      <c r="Q53" s="217" t="s">
        <v>551</v>
      </c>
      <c r="R53" s="487" t="s">
        <v>552</v>
      </c>
    </row>
    <row r="54" spans="3:20">
      <c r="C54" s="220" t="s">
        <v>9</v>
      </c>
      <c r="D54" s="494">
        <v>8.0000000000000002E-3</v>
      </c>
      <c r="E54" s="494">
        <v>5.963232280641077E-3</v>
      </c>
      <c r="F54" s="494">
        <v>3.6965601304194879E-3</v>
      </c>
      <c r="G54" s="494">
        <v>3.1887315418851134E-3</v>
      </c>
      <c r="H54" s="494">
        <v>3.0750601370907083E-3</v>
      </c>
      <c r="I54" s="494">
        <v>3.0750601370907083E-3</v>
      </c>
      <c r="J54" s="494">
        <v>3.0750601370907083E-3</v>
      </c>
      <c r="K54" s="55"/>
      <c r="L54" s="491">
        <v>0.95</v>
      </c>
      <c r="M54" s="491">
        <v>0.19719683039612831</v>
      </c>
      <c r="N54" s="491">
        <v>7.9679799845093907E-2</v>
      </c>
      <c r="O54" s="491">
        <v>4.1531539111535544E-2</v>
      </c>
      <c r="P54" s="491">
        <v>2.8354331744917229E-2</v>
      </c>
      <c r="Q54" s="491">
        <v>1.6835384473544608E-2</v>
      </c>
      <c r="R54" s="494">
        <v>1.6835384473544608E-2</v>
      </c>
    </row>
    <row r="55" spans="3:20">
      <c r="C55" s="220" t="s">
        <v>296</v>
      </c>
      <c r="D55" s="494">
        <v>0.02</v>
      </c>
      <c r="E55" s="494">
        <v>0.05</v>
      </c>
      <c r="F55" s="494">
        <v>2.2499999999999999E-2</v>
      </c>
      <c r="G55" s="494">
        <v>8.5000000000000006E-3</v>
      </c>
      <c r="H55" s="494"/>
      <c r="I55" s="494"/>
      <c r="J55" s="494"/>
      <c r="K55" s="55"/>
      <c r="L55" s="491">
        <v>0.05</v>
      </c>
      <c r="M55" s="491">
        <v>5.6778513421464866E-2</v>
      </c>
      <c r="N55" s="491">
        <v>5.4101667533859643E-2</v>
      </c>
      <c r="O55" s="491">
        <v>2.6775128404360801E-2</v>
      </c>
      <c r="P55" s="491"/>
      <c r="Q55" s="491"/>
      <c r="R55" s="494"/>
    </row>
    <row r="56" spans="3:20">
      <c r="C56" s="220" t="s">
        <v>5</v>
      </c>
      <c r="D56" s="494">
        <f>D54</f>
        <v>8.0000000000000002E-3</v>
      </c>
      <c r="E56" s="494">
        <f>E54</f>
        <v>5.963232280641077E-3</v>
      </c>
      <c r="F56" s="494">
        <f t="shared" ref="F56:I56" si="0">F54</f>
        <v>3.6965601304194879E-3</v>
      </c>
      <c r="G56" s="494">
        <f t="shared" si="0"/>
        <v>3.1887315418851134E-3</v>
      </c>
      <c r="H56" s="494">
        <f t="shared" si="0"/>
        <v>3.0750601370907083E-3</v>
      </c>
      <c r="I56" s="494">
        <f t="shared" si="0"/>
        <v>3.0750601370907083E-3</v>
      </c>
      <c r="J56" s="494">
        <f>J54</f>
        <v>3.0750601370907083E-3</v>
      </c>
      <c r="K56" s="55"/>
      <c r="L56" s="491">
        <f t="shared" ref="L56:R56" si="1">L54</f>
        <v>0.95</v>
      </c>
      <c r="M56" s="491">
        <f t="shared" si="1"/>
        <v>0.19719683039612831</v>
      </c>
      <c r="N56" s="491">
        <f t="shared" si="1"/>
        <v>7.9679799845093907E-2</v>
      </c>
      <c r="O56" s="491">
        <f t="shared" si="1"/>
        <v>4.1531539111535544E-2</v>
      </c>
      <c r="P56" s="491">
        <f t="shared" si="1"/>
        <v>2.8354331744917229E-2</v>
      </c>
      <c r="Q56" s="491">
        <f t="shared" si="1"/>
        <v>1.6835384473544608E-2</v>
      </c>
      <c r="R56" s="494">
        <f t="shared" si="1"/>
        <v>1.6835384473544608E-2</v>
      </c>
    </row>
    <row r="57" spans="3:20">
      <c r="C57" s="220" t="s">
        <v>297</v>
      </c>
      <c r="D57" s="494">
        <v>4.4999999999999998E-2</v>
      </c>
      <c r="E57" s="494">
        <v>1.4999999999999999E-2</v>
      </c>
      <c r="F57" s="494"/>
      <c r="G57" s="494"/>
      <c r="H57" s="494"/>
      <c r="I57" s="494"/>
      <c r="J57" s="494"/>
      <c r="K57" s="55"/>
      <c r="L57" s="491">
        <v>0.2</v>
      </c>
      <c r="M57" s="491">
        <v>0.53</v>
      </c>
      <c r="N57" s="491"/>
      <c r="O57" s="491"/>
      <c r="P57" s="491"/>
      <c r="Q57" s="491"/>
      <c r="R57" s="494"/>
    </row>
    <row r="58" spans="3:20">
      <c r="C58" s="220" t="s">
        <v>1</v>
      </c>
      <c r="D58" s="494"/>
      <c r="E58" s="494"/>
      <c r="F58" s="494"/>
      <c r="G58" s="494"/>
      <c r="H58" s="494"/>
      <c r="I58" s="494"/>
      <c r="J58" s="494"/>
      <c r="K58" s="55"/>
      <c r="L58" s="491"/>
      <c r="M58" s="491"/>
      <c r="N58" s="491"/>
      <c r="O58" s="491"/>
      <c r="P58" s="491"/>
      <c r="Q58" s="491"/>
      <c r="R58" s="494"/>
    </row>
    <row r="59" spans="3:20">
      <c r="C59" s="220" t="s">
        <v>298</v>
      </c>
      <c r="D59" s="494"/>
      <c r="E59" s="494"/>
      <c r="F59" s="494"/>
      <c r="G59" s="494"/>
      <c r="H59" s="494"/>
      <c r="I59" s="494"/>
      <c r="J59" s="494"/>
      <c r="K59" s="55"/>
      <c r="L59" s="491"/>
      <c r="M59" s="491"/>
      <c r="N59" s="491"/>
      <c r="O59" s="491"/>
      <c r="P59" s="491"/>
      <c r="Q59" s="491"/>
      <c r="R59" s="494"/>
    </row>
    <row r="60" spans="3:20">
      <c r="K60" s="55"/>
      <c r="T60" s="55"/>
    </row>
    <row r="61" spans="3:20">
      <c r="C61" s="484" t="s">
        <v>635</v>
      </c>
      <c r="D61" t="s">
        <v>36</v>
      </c>
      <c r="E61" s="55"/>
      <c r="F61" s="55"/>
      <c r="G61" s="55"/>
      <c r="H61" s="55"/>
      <c r="I61" s="55"/>
      <c r="J61" s="55"/>
      <c r="K61" s="55"/>
      <c r="L61" s="55"/>
      <c r="M61" s="55"/>
      <c r="N61" s="55"/>
      <c r="O61" s="55"/>
      <c r="P61" s="55"/>
      <c r="Q61" s="216"/>
      <c r="R61" s="55"/>
      <c r="T61" s="55"/>
    </row>
    <row r="62" spans="3:20">
      <c r="C62" s="214"/>
      <c r="D62" s="401" t="s">
        <v>384</v>
      </c>
      <c r="E62" s="402"/>
      <c r="F62" s="402"/>
      <c r="G62" s="402"/>
      <c r="H62" s="402"/>
      <c r="I62" s="402"/>
      <c r="J62" s="402"/>
      <c r="K62" s="55"/>
      <c r="L62" s="401" t="s">
        <v>391</v>
      </c>
      <c r="M62" s="402"/>
      <c r="N62" s="402"/>
      <c r="O62" s="402"/>
      <c r="P62" s="402"/>
      <c r="Q62" s="402"/>
      <c r="R62" s="402"/>
      <c r="T62" s="55"/>
    </row>
    <row r="63" spans="3:20">
      <c r="C63" s="400" t="s">
        <v>24</v>
      </c>
      <c r="D63" s="217" t="s">
        <v>27</v>
      </c>
      <c r="E63" s="217" t="s">
        <v>553</v>
      </c>
      <c r="F63" s="217" t="s">
        <v>554</v>
      </c>
      <c r="G63" s="217" t="s">
        <v>555</v>
      </c>
      <c r="H63" s="217" t="s">
        <v>550</v>
      </c>
      <c r="I63" s="217" t="s">
        <v>551</v>
      </c>
      <c r="J63" s="487" t="s">
        <v>552</v>
      </c>
      <c r="K63" s="55"/>
      <c r="L63" s="217" t="s">
        <v>27</v>
      </c>
      <c r="M63" s="217" t="s">
        <v>553</v>
      </c>
      <c r="N63" s="217" t="s">
        <v>554</v>
      </c>
      <c r="O63" s="217" t="s">
        <v>555</v>
      </c>
      <c r="P63" s="217" t="s">
        <v>550</v>
      </c>
      <c r="Q63" s="217" t="s">
        <v>551</v>
      </c>
      <c r="R63" s="487" t="s">
        <v>552</v>
      </c>
      <c r="T63" s="55"/>
    </row>
    <row r="64" spans="3:20">
      <c r="C64" s="220" t="s">
        <v>9</v>
      </c>
      <c r="D64" s="494">
        <v>0.14499999999999999</v>
      </c>
      <c r="E64" s="494">
        <v>5.7545355772175802E-2</v>
      </c>
      <c r="F64" s="494">
        <v>4.3583514765003301E-2</v>
      </c>
      <c r="G64" s="494">
        <v>3.0238964557882261E-2</v>
      </c>
      <c r="H64" s="494">
        <v>1.2919748233333483E-2</v>
      </c>
      <c r="I64" s="494">
        <v>5.0000000000000001E-4</v>
      </c>
      <c r="J64" s="494">
        <v>5.0000000000000001E-4</v>
      </c>
      <c r="K64" s="55"/>
      <c r="L64" s="494">
        <v>1.4568752989780807</v>
      </c>
      <c r="M64" s="494">
        <v>0.66608418292295346</v>
      </c>
      <c r="N64" s="494">
        <v>0.72066628380438302</v>
      </c>
      <c r="O64" s="494">
        <v>0.50105047122673863</v>
      </c>
      <c r="P64" s="494">
        <v>0.27937024797393184</v>
      </c>
      <c r="Q64" s="494">
        <v>0.18857491738240403</v>
      </c>
      <c r="R64" s="494">
        <v>8.3811074392179552E-2</v>
      </c>
      <c r="T64" s="55"/>
    </row>
    <row r="65" spans="3:20">
      <c r="C65" s="220" t="s">
        <v>296</v>
      </c>
      <c r="D65" s="494"/>
      <c r="E65" s="494"/>
      <c r="F65" s="494"/>
      <c r="G65" s="494"/>
      <c r="H65" s="494"/>
      <c r="I65" s="494"/>
      <c r="J65" s="494"/>
      <c r="K65" s="55"/>
      <c r="L65" s="494"/>
      <c r="M65" s="494"/>
      <c r="N65" s="494"/>
      <c r="O65" s="494"/>
      <c r="P65" s="494"/>
      <c r="Q65" s="494"/>
      <c r="R65" s="494"/>
      <c r="T65" s="55"/>
    </row>
    <row r="66" spans="3:20">
      <c r="C66" s="220" t="s">
        <v>5</v>
      </c>
      <c r="D66" s="494">
        <v>0.26704486586055021</v>
      </c>
      <c r="E66" s="494">
        <v>0.10264412714332943</v>
      </c>
      <c r="F66" s="494">
        <v>0.10946741981445998</v>
      </c>
      <c r="G66" s="494">
        <v>4.7287996696664433E-2</v>
      </c>
      <c r="H66" s="494">
        <v>2.8372798017998663E-2</v>
      </c>
      <c r="I66" s="494">
        <v>5.0000000000000001E-4</v>
      </c>
      <c r="J66" s="494">
        <v>5.0000000000000001E-4</v>
      </c>
      <c r="K66" s="55"/>
      <c r="L66" s="494">
        <v>1.6440243524279889</v>
      </c>
      <c r="M66" s="494">
        <v>1.145508338293133</v>
      </c>
      <c r="N66" s="494">
        <v>1.2514081369473389</v>
      </c>
      <c r="O66" s="494">
        <v>0.74041035164621039</v>
      </c>
      <c r="P66" s="494">
        <v>0.37020517582310519</v>
      </c>
      <c r="Q66" s="494">
        <v>0.24917656065016694</v>
      </c>
      <c r="R66" s="494">
        <v>0.11123953600453873</v>
      </c>
      <c r="T66" s="55"/>
    </row>
    <row r="67" spans="3:20">
      <c r="C67" s="220" t="s">
        <v>297</v>
      </c>
      <c r="D67" s="494"/>
      <c r="E67" s="494"/>
      <c r="F67" s="494"/>
      <c r="G67" s="494"/>
      <c r="H67" s="494"/>
      <c r="I67" s="494"/>
      <c r="J67" s="494"/>
      <c r="K67" s="55"/>
      <c r="L67" s="494"/>
      <c r="M67" s="494"/>
      <c r="N67" s="494"/>
      <c r="O67" s="494"/>
      <c r="P67" s="494"/>
      <c r="Q67" s="494"/>
      <c r="R67" s="494"/>
      <c r="T67" s="55"/>
    </row>
    <row r="68" spans="3:20">
      <c r="C68" s="220" t="s">
        <v>1</v>
      </c>
      <c r="D68" s="494">
        <v>1.2130000000000001</v>
      </c>
      <c r="E68" s="494">
        <v>0.77923158775445989</v>
      </c>
      <c r="F68" s="494">
        <v>0.34719586112500778</v>
      </c>
      <c r="G68" s="494">
        <v>0.29100895246397374</v>
      </c>
      <c r="H68" s="494">
        <v>8.5669935640662415E-2</v>
      </c>
      <c r="I68" s="494">
        <v>6.2786324569863383E-2</v>
      </c>
      <c r="J68" s="494">
        <v>6.2787926420588697E-3</v>
      </c>
      <c r="K68" s="55"/>
      <c r="L68" s="494">
        <v>11.458845790108038</v>
      </c>
      <c r="M68" s="494">
        <v>7.2065782243007339</v>
      </c>
      <c r="N68" s="494">
        <v>7.5356068037262318</v>
      </c>
      <c r="O68" s="494">
        <v>5.9370332212959225</v>
      </c>
      <c r="P68" s="494">
        <v>3.7081531812119843</v>
      </c>
      <c r="Q68" s="494">
        <v>2.1948680094314046</v>
      </c>
      <c r="R68" s="494">
        <v>0.43897360188628093</v>
      </c>
      <c r="T68" s="55"/>
    </row>
    <row r="69" spans="3:20">
      <c r="C69" s="220" t="s">
        <v>298</v>
      </c>
      <c r="D69" s="494">
        <v>0.47178236790889938</v>
      </c>
      <c r="E69" s="494">
        <v>0.35942451811771703</v>
      </c>
      <c r="F69" s="494">
        <v>0.16784055760065145</v>
      </c>
      <c r="G69" s="494">
        <v>0.17120362309955944</v>
      </c>
      <c r="H69" s="494">
        <v>3.2258252905680428E-2</v>
      </c>
      <c r="I69" s="494">
        <v>3.3149626402398366E-2</v>
      </c>
      <c r="J69" s="494">
        <v>3.3237513564872497E-3</v>
      </c>
      <c r="K69" s="55"/>
      <c r="L69" s="494">
        <v>10.990782492921644</v>
      </c>
      <c r="M69" s="494">
        <v>8.2372940183863061</v>
      </c>
      <c r="N69" s="494">
        <v>8.968251627638395</v>
      </c>
      <c r="O69" s="494">
        <v>7.267820597563996</v>
      </c>
      <c r="P69" s="494">
        <v>4.4282783888785975</v>
      </c>
      <c r="Q69" s="494">
        <v>2.6574170835653934</v>
      </c>
      <c r="R69" s="494">
        <v>0.53148341671307875</v>
      </c>
      <c r="T69" s="55"/>
    </row>
    <row r="70" spans="3:20">
      <c r="K70" s="55"/>
      <c r="T70" s="55"/>
    </row>
    <row r="71" spans="3:20">
      <c r="C71" s="483" t="s">
        <v>636</v>
      </c>
      <c r="E71" s="55"/>
      <c r="F71" s="55"/>
      <c r="G71" s="55"/>
      <c r="H71" s="55"/>
      <c r="I71" s="55"/>
      <c r="J71" s="55"/>
      <c r="K71" s="55"/>
      <c r="L71" s="55"/>
      <c r="M71" s="55"/>
      <c r="N71" s="55"/>
      <c r="O71" s="55"/>
      <c r="P71" s="55"/>
      <c r="Q71" s="216"/>
      <c r="R71" s="55"/>
      <c r="T71" s="55"/>
    </row>
    <row r="72" spans="3:20">
      <c r="C72" s="214"/>
      <c r="D72" s="401" t="s">
        <v>384</v>
      </c>
      <c r="E72" s="402"/>
      <c r="F72" s="402"/>
      <c r="G72" s="402"/>
      <c r="H72" s="402"/>
      <c r="I72" s="402"/>
      <c r="J72" s="402"/>
      <c r="K72" s="55"/>
      <c r="L72" s="401" t="s">
        <v>391</v>
      </c>
      <c r="M72" s="402"/>
      <c r="N72" s="402"/>
      <c r="O72" s="402"/>
      <c r="P72" s="402"/>
      <c r="Q72" s="402"/>
      <c r="R72" s="402"/>
      <c r="T72" s="55"/>
    </row>
    <row r="73" spans="3:20">
      <c r="C73" s="398"/>
      <c r="D73" s="217" t="s">
        <v>27</v>
      </c>
      <c r="E73" s="217" t="s">
        <v>553</v>
      </c>
      <c r="F73" s="217" t="s">
        <v>554</v>
      </c>
      <c r="G73" s="217" t="s">
        <v>555</v>
      </c>
      <c r="H73" s="217" t="s">
        <v>550</v>
      </c>
      <c r="I73" s="217" t="s">
        <v>551</v>
      </c>
      <c r="J73" s="487" t="s">
        <v>552</v>
      </c>
      <c r="K73" s="55"/>
      <c r="L73" s="217" t="s">
        <v>27</v>
      </c>
      <c r="M73" s="217" t="s">
        <v>553</v>
      </c>
      <c r="N73" s="217" t="s">
        <v>554</v>
      </c>
      <c r="O73" s="217" t="s">
        <v>555</v>
      </c>
      <c r="P73" s="217" t="s">
        <v>550</v>
      </c>
      <c r="Q73" s="217" t="s">
        <v>551</v>
      </c>
      <c r="R73" s="487" t="s">
        <v>552</v>
      </c>
      <c r="T73" s="55"/>
    </row>
    <row r="74" spans="3:20">
      <c r="C74" s="220" t="s">
        <v>9</v>
      </c>
      <c r="D74" s="494"/>
      <c r="E74" s="494">
        <v>2.7417942828668724E-3</v>
      </c>
      <c r="F74" s="494">
        <v>1.4408828814874953E-3</v>
      </c>
      <c r="G74" s="494">
        <v>1.4408828814874953E-3</v>
      </c>
      <c r="H74" s="494">
        <v>1.4408828814874953E-3</v>
      </c>
      <c r="I74" s="494">
        <v>1.4408828814874953E-3</v>
      </c>
      <c r="J74" s="494">
        <v>1.4408828814874953E-3</v>
      </c>
      <c r="K74" s="55"/>
      <c r="L74" s="494"/>
      <c r="M74" s="494">
        <v>0.2243914715282673</v>
      </c>
      <c r="N74" s="494">
        <v>0.11566570697333367</v>
      </c>
      <c r="O74" s="494">
        <v>0.31612551693264013</v>
      </c>
      <c r="P74" s="494">
        <v>0.16860027569740807</v>
      </c>
      <c r="Q74" s="494">
        <v>0.12645020677305607</v>
      </c>
      <c r="R74" s="494">
        <v>0.12645020677305607</v>
      </c>
      <c r="T74" s="55"/>
    </row>
    <row r="75" spans="3:20">
      <c r="C75" s="220" t="s">
        <v>296</v>
      </c>
      <c r="D75" s="494"/>
      <c r="E75" s="494"/>
      <c r="F75" s="494"/>
      <c r="G75" s="494"/>
      <c r="H75" s="494"/>
      <c r="I75" s="494"/>
      <c r="J75" s="494"/>
      <c r="K75" s="55"/>
      <c r="L75" s="494"/>
      <c r="M75" s="494"/>
      <c r="N75" s="494"/>
      <c r="O75" s="494"/>
      <c r="P75" s="494"/>
      <c r="Q75" s="494"/>
      <c r="R75" s="494"/>
      <c r="T75" s="55"/>
    </row>
    <row r="76" spans="3:20">
      <c r="C76" s="220" t="s">
        <v>5</v>
      </c>
      <c r="D76" s="494"/>
      <c r="E76" s="494"/>
      <c r="F76" s="494"/>
      <c r="G76" s="494"/>
      <c r="H76" s="494"/>
      <c r="I76" s="494"/>
      <c r="J76" s="494"/>
      <c r="K76" s="55"/>
      <c r="L76" s="494"/>
      <c r="M76" s="494"/>
      <c r="N76" s="494"/>
      <c r="O76" s="494"/>
      <c r="P76" s="494"/>
      <c r="Q76" s="494"/>
      <c r="R76" s="494"/>
      <c r="T76" s="55"/>
    </row>
    <row r="77" spans="3:20">
      <c r="C77" s="220" t="s">
        <v>297</v>
      </c>
      <c r="D77" s="494"/>
      <c r="E77" s="494"/>
      <c r="F77" s="494"/>
      <c r="G77" s="494"/>
      <c r="H77" s="494"/>
      <c r="I77" s="494"/>
      <c r="J77" s="494"/>
      <c r="K77" s="55"/>
      <c r="L77" s="494"/>
      <c r="M77" s="494"/>
      <c r="N77" s="494"/>
      <c r="O77" s="494"/>
      <c r="P77" s="494"/>
      <c r="Q77" s="494"/>
      <c r="R77" s="494"/>
      <c r="T77" s="55"/>
    </row>
    <row r="78" spans="3:20">
      <c r="C78" s="220" t="s">
        <v>1</v>
      </c>
      <c r="D78" s="494"/>
      <c r="E78" s="494"/>
      <c r="F78" s="494"/>
      <c r="G78" s="494"/>
      <c r="H78" s="494"/>
      <c r="I78" s="494"/>
      <c r="J78" s="494"/>
      <c r="K78" s="55"/>
      <c r="L78" s="494"/>
      <c r="M78" s="494"/>
      <c r="N78" s="494"/>
      <c r="O78" s="494"/>
      <c r="P78" s="494"/>
      <c r="Q78" s="494"/>
      <c r="R78" s="494"/>
      <c r="T78" s="55"/>
    </row>
    <row r="79" spans="3:20">
      <c r="C79" s="220" t="s">
        <v>298</v>
      </c>
      <c r="D79" s="494"/>
      <c r="E79" s="494"/>
      <c r="F79" s="494"/>
      <c r="G79" s="494"/>
      <c r="H79" s="494"/>
      <c r="I79" s="494"/>
      <c r="J79" s="494"/>
      <c r="K79" s="55"/>
      <c r="L79" s="494"/>
      <c r="M79" s="494"/>
      <c r="N79" s="494"/>
      <c r="O79" s="494"/>
      <c r="P79" s="494"/>
      <c r="Q79" s="494"/>
      <c r="R79" s="494"/>
      <c r="T79" s="55"/>
    </row>
    <row r="80" spans="3:20">
      <c r="K80" s="55"/>
      <c r="T80" s="55"/>
    </row>
    <row r="81" spans="2:22">
      <c r="C81" s="483" t="s">
        <v>637</v>
      </c>
      <c r="E81" s="55"/>
      <c r="F81" s="55"/>
      <c r="G81" s="55"/>
      <c r="H81" s="55"/>
      <c r="I81" s="55"/>
      <c r="J81" s="55"/>
      <c r="K81" s="55"/>
      <c r="L81" s="55"/>
      <c r="M81" s="55"/>
      <c r="N81" s="55"/>
      <c r="O81" s="55"/>
      <c r="P81" s="55"/>
      <c r="Q81" s="216"/>
      <c r="R81" s="55"/>
      <c r="T81" s="55"/>
    </row>
    <row r="82" spans="2:22">
      <c r="C82" s="214"/>
      <c r="D82" s="401" t="s">
        <v>384</v>
      </c>
      <c r="E82" s="402"/>
      <c r="F82" s="402"/>
      <c r="G82" s="402"/>
      <c r="H82" s="402"/>
      <c r="I82" s="402"/>
      <c r="J82" s="402"/>
      <c r="K82" s="55"/>
      <c r="L82" s="401" t="s">
        <v>391</v>
      </c>
      <c r="M82" s="402"/>
      <c r="N82" s="402"/>
      <c r="O82" s="402"/>
      <c r="P82" s="402"/>
      <c r="Q82" s="402"/>
      <c r="R82" s="402"/>
      <c r="T82" s="55"/>
    </row>
    <row r="83" spans="2:22">
      <c r="C83" s="398"/>
      <c r="D83" s="217" t="s">
        <v>27</v>
      </c>
      <c r="E83" s="217" t="s">
        <v>553</v>
      </c>
      <c r="F83" s="217" t="s">
        <v>554</v>
      </c>
      <c r="G83" s="217" t="s">
        <v>555</v>
      </c>
      <c r="H83" s="217" t="s">
        <v>550</v>
      </c>
      <c r="I83" s="217" t="s">
        <v>551</v>
      </c>
      <c r="J83" s="487" t="s">
        <v>552</v>
      </c>
      <c r="K83" s="55"/>
      <c r="L83" s="217" t="s">
        <v>27</v>
      </c>
      <c r="M83" s="217" t="s">
        <v>553</v>
      </c>
      <c r="N83" s="217" t="s">
        <v>554</v>
      </c>
      <c r="O83" s="217" t="s">
        <v>555</v>
      </c>
      <c r="P83" s="217" t="s">
        <v>550</v>
      </c>
      <c r="Q83" s="217" t="s">
        <v>551</v>
      </c>
      <c r="R83" s="487" t="s">
        <v>552</v>
      </c>
      <c r="T83" s="55"/>
    </row>
    <row r="84" spans="2:22">
      <c r="C84" s="220" t="s">
        <v>9</v>
      </c>
      <c r="D84" s="494"/>
      <c r="E84" s="494"/>
      <c r="F84" s="494"/>
      <c r="G84" s="494"/>
      <c r="H84" s="494"/>
      <c r="I84" s="494"/>
      <c r="J84" s="494"/>
      <c r="K84" s="55"/>
      <c r="L84" s="494"/>
      <c r="M84" s="494"/>
      <c r="N84" s="494"/>
      <c r="O84" s="494"/>
      <c r="P84" s="494"/>
      <c r="Q84" s="494"/>
      <c r="R84" s="494"/>
      <c r="T84" s="55"/>
    </row>
    <row r="85" spans="2:22">
      <c r="C85" s="220" t="s">
        <v>296</v>
      </c>
      <c r="D85" s="494"/>
      <c r="E85" s="494"/>
      <c r="F85" s="494"/>
      <c r="G85" s="494"/>
      <c r="H85" s="494"/>
      <c r="I85" s="494"/>
      <c r="J85" s="494"/>
      <c r="K85" s="55"/>
      <c r="L85" s="494"/>
      <c r="M85" s="494"/>
      <c r="N85" s="494"/>
      <c r="O85" s="494"/>
      <c r="P85" s="494"/>
      <c r="Q85" s="494"/>
      <c r="R85" s="494"/>
      <c r="T85" s="55"/>
    </row>
    <row r="86" spans="2:22">
      <c r="C86" s="220" t="s">
        <v>5</v>
      </c>
      <c r="D86" s="494"/>
      <c r="E86" s="494"/>
      <c r="F86" s="494"/>
      <c r="G86" s="494"/>
      <c r="H86" s="494"/>
      <c r="I86" s="494"/>
      <c r="J86" s="494"/>
      <c r="K86" s="55"/>
      <c r="L86" s="494"/>
      <c r="M86" s="494"/>
      <c r="N86" s="494"/>
      <c r="O86" s="494"/>
      <c r="P86" s="494"/>
      <c r="Q86" s="494"/>
      <c r="R86" s="494"/>
      <c r="T86" s="55"/>
    </row>
    <row r="87" spans="2:22">
      <c r="C87" s="220" t="s">
        <v>297</v>
      </c>
      <c r="D87" s="494"/>
      <c r="E87" s="494"/>
      <c r="F87" s="494"/>
      <c r="G87" s="494"/>
      <c r="H87" s="494"/>
      <c r="I87" s="494"/>
      <c r="J87" s="494"/>
      <c r="K87" s="55"/>
      <c r="L87" s="494"/>
      <c r="M87" s="494"/>
      <c r="N87" s="494"/>
      <c r="O87" s="494"/>
      <c r="P87" s="494"/>
      <c r="Q87" s="494"/>
      <c r="R87" s="494"/>
      <c r="T87" s="55"/>
    </row>
    <row r="88" spans="2:22">
      <c r="C88" s="220" t="s">
        <v>1</v>
      </c>
      <c r="D88" s="494"/>
      <c r="E88" s="494"/>
      <c r="F88" s="494"/>
      <c r="G88" s="494"/>
      <c r="H88" s="494"/>
      <c r="I88" s="494"/>
      <c r="J88" s="494"/>
      <c r="K88" s="55"/>
      <c r="L88" s="494"/>
      <c r="M88" s="494"/>
      <c r="N88" s="494"/>
      <c r="O88" s="494"/>
      <c r="P88" s="494"/>
      <c r="Q88" s="494"/>
      <c r="R88" s="494"/>
      <c r="T88" s="55"/>
    </row>
    <row r="89" spans="2:22">
      <c r="C89" s="220" t="s">
        <v>298</v>
      </c>
      <c r="D89" s="494"/>
      <c r="E89" s="494"/>
      <c r="F89" s="494"/>
      <c r="G89" s="494"/>
      <c r="H89" s="494"/>
      <c r="I89" s="494"/>
      <c r="J89" s="494"/>
      <c r="K89" s="55"/>
      <c r="L89" s="494"/>
      <c r="M89" s="494"/>
      <c r="N89" s="494"/>
      <c r="O89" s="494"/>
      <c r="P89" s="494"/>
      <c r="Q89" s="494"/>
      <c r="R89" s="494"/>
      <c r="T89" s="55"/>
    </row>
    <row r="90" spans="2:22">
      <c r="K90" s="55"/>
      <c r="T90" s="55"/>
    </row>
    <row r="91" spans="2:22">
      <c r="C91" s="214"/>
      <c r="E91" s="55"/>
      <c r="F91" s="55"/>
      <c r="G91" s="55"/>
      <c r="H91" s="55"/>
      <c r="I91" s="55"/>
      <c r="J91" s="55"/>
      <c r="K91" s="55"/>
      <c r="L91" s="55"/>
      <c r="M91" s="55"/>
      <c r="N91" s="55"/>
      <c r="O91" s="55"/>
      <c r="P91" s="55"/>
      <c r="Q91" s="216"/>
      <c r="S91" s="55"/>
      <c r="T91" s="55"/>
    </row>
    <row r="92" spans="2:22">
      <c r="C92" s="690" t="s">
        <v>626</v>
      </c>
      <c r="D92" s="690"/>
      <c r="E92" s="690"/>
      <c r="F92" s="690"/>
      <c r="G92" s="690"/>
      <c r="H92" s="690"/>
      <c r="I92" s="690"/>
      <c r="J92" s="690"/>
      <c r="K92" s="690"/>
      <c r="L92" s="690"/>
      <c r="M92" s="690"/>
      <c r="N92" s="690"/>
      <c r="O92" s="690"/>
      <c r="P92" s="690"/>
      <c r="Q92" s="690"/>
      <c r="R92" s="690"/>
      <c r="S92" s="690"/>
      <c r="T92" s="690"/>
      <c r="U92" s="690"/>
      <c r="V92" s="690"/>
    </row>
    <row r="93" spans="2:22">
      <c r="C93" s="690"/>
      <c r="D93" s="690"/>
      <c r="E93" s="690"/>
      <c r="F93" s="690"/>
      <c r="G93" s="690"/>
      <c r="H93" s="690"/>
      <c r="I93" s="690"/>
      <c r="J93" s="690"/>
      <c r="K93" s="690"/>
      <c r="L93" s="690"/>
      <c r="M93" s="690"/>
      <c r="N93" s="690"/>
      <c r="O93" s="690"/>
      <c r="P93" s="690"/>
      <c r="Q93" s="690"/>
      <c r="R93" s="690"/>
      <c r="S93" s="690"/>
      <c r="T93" s="690"/>
      <c r="U93" s="690"/>
      <c r="V93" s="690"/>
    </row>
    <row r="94" spans="2:22" s="489" customFormat="1">
      <c r="B94" s="399"/>
      <c r="C94" s="488"/>
      <c r="D94" s="488"/>
      <c r="E94" s="488"/>
      <c r="F94" s="488"/>
      <c r="G94" s="488"/>
      <c r="H94" s="488"/>
      <c r="I94" s="488"/>
      <c r="J94" s="488"/>
      <c r="K94" s="488"/>
      <c r="L94" s="488"/>
      <c r="M94" s="488"/>
      <c r="N94" s="488"/>
      <c r="O94" s="488"/>
      <c r="P94" s="488"/>
      <c r="Q94" s="488"/>
      <c r="R94" s="488"/>
      <c r="S94" s="488"/>
      <c r="T94" s="488"/>
      <c r="U94" s="488"/>
      <c r="V94" s="488"/>
    </row>
    <row r="95" spans="2:22">
      <c r="C95" s="482" t="s">
        <v>444</v>
      </c>
      <c r="D95" s="399"/>
      <c r="E95" s="399"/>
      <c r="F95" s="399"/>
      <c r="G95" s="399"/>
      <c r="H95" s="399"/>
      <c r="I95" s="399"/>
      <c r="J95" s="399"/>
      <c r="K95" s="55"/>
      <c r="L95" s="399"/>
      <c r="M95" s="399"/>
      <c r="N95" s="399"/>
      <c r="O95" s="399"/>
      <c r="P95" s="399"/>
      <c r="Q95" s="399"/>
      <c r="T95" s="55"/>
    </row>
    <row r="96" spans="2:22">
      <c r="C96" s="220" t="s">
        <v>33</v>
      </c>
      <c r="D96" s="491">
        <v>0.99</v>
      </c>
      <c r="E96" s="399"/>
      <c r="F96" s="399"/>
      <c r="G96" s="399"/>
      <c r="H96" s="399"/>
      <c r="I96" s="399"/>
      <c r="J96" s="399"/>
      <c r="K96" s="55"/>
      <c r="L96" s="399"/>
      <c r="M96" s="399"/>
      <c r="N96" s="399"/>
      <c r="O96" s="399"/>
      <c r="P96" s="399"/>
      <c r="Q96" s="399"/>
      <c r="T96" s="55"/>
    </row>
    <row r="97" spans="3:22">
      <c r="C97" s="220" t="s">
        <v>34</v>
      </c>
      <c r="D97" s="491">
        <v>0.03</v>
      </c>
      <c r="E97" s="399"/>
      <c r="F97" s="399"/>
      <c r="G97" s="399"/>
      <c r="H97" s="399"/>
      <c r="I97" s="399"/>
      <c r="J97" s="399"/>
      <c r="K97" s="55"/>
      <c r="L97" s="399"/>
      <c r="M97" s="399"/>
      <c r="N97" s="399"/>
      <c r="O97" s="399"/>
      <c r="P97" s="399"/>
      <c r="Q97" s="399"/>
      <c r="T97" s="55"/>
    </row>
    <row r="98" spans="3:22">
      <c r="C98" s="220" t="s">
        <v>35</v>
      </c>
      <c r="D98" s="491">
        <v>2.5</v>
      </c>
      <c r="E98" s="399"/>
      <c r="F98" s="399"/>
      <c r="G98" s="399"/>
      <c r="H98" s="399"/>
      <c r="I98" s="399"/>
      <c r="J98" s="399"/>
      <c r="K98" s="55"/>
      <c r="L98" s="399"/>
      <c r="M98" s="399"/>
      <c r="N98" s="399"/>
      <c r="O98" s="399"/>
      <c r="P98" s="399"/>
      <c r="Q98" s="399"/>
      <c r="T98" s="55"/>
    </row>
    <row r="99" spans="3:22">
      <c r="C99" s="399"/>
      <c r="D99" s="399"/>
      <c r="E99" s="399"/>
      <c r="F99" s="399"/>
      <c r="G99" s="399"/>
      <c r="H99" s="399"/>
      <c r="I99" s="399"/>
      <c r="J99" s="399"/>
      <c r="K99" s="55"/>
      <c r="L99" s="399"/>
      <c r="M99" s="399"/>
      <c r="N99" s="399"/>
      <c r="O99" s="399"/>
      <c r="P99" s="399"/>
      <c r="Q99" s="399"/>
      <c r="T99" s="55"/>
    </row>
    <row r="100" spans="3:22">
      <c r="C100" s="399"/>
      <c r="D100" s="399"/>
      <c r="E100" s="399"/>
      <c r="F100" s="399"/>
      <c r="G100" s="399"/>
      <c r="H100" s="399"/>
      <c r="I100" s="399"/>
      <c r="J100" s="399"/>
      <c r="K100" s="55"/>
      <c r="L100" s="399"/>
      <c r="M100" s="399"/>
      <c r="N100" s="399"/>
      <c r="O100" s="399"/>
      <c r="P100" s="399"/>
      <c r="Q100" s="399"/>
      <c r="T100" s="55"/>
    </row>
    <row r="101" spans="3:22">
      <c r="C101" s="690" t="s">
        <v>627</v>
      </c>
      <c r="D101" s="690"/>
      <c r="E101" s="690"/>
      <c r="F101" s="690"/>
      <c r="G101" s="690"/>
      <c r="H101" s="690"/>
      <c r="I101" s="690"/>
      <c r="J101" s="690"/>
      <c r="K101" s="690"/>
      <c r="L101" s="690"/>
      <c r="M101" s="690"/>
      <c r="N101" s="690"/>
      <c r="O101" s="690"/>
      <c r="P101" s="690"/>
      <c r="Q101" s="690"/>
      <c r="R101" s="690"/>
      <c r="S101" s="690"/>
      <c r="T101" s="690"/>
      <c r="U101" s="690"/>
      <c r="V101" s="690"/>
    </row>
    <row r="102" spans="3:22">
      <c r="C102" s="690"/>
      <c r="D102" s="690"/>
      <c r="E102" s="690"/>
      <c r="F102" s="690"/>
      <c r="G102" s="690"/>
      <c r="H102" s="690"/>
      <c r="I102" s="690"/>
      <c r="J102" s="690"/>
      <c r="K102" s="690"/>
      <c r="L102" s="690"/>
      <c r="M102" s="690"/>
      <c r="N102" s="690"/>
      <c r="O102" s="690"/>
      <c r="P102" s="690"/>
      <c r="Q102" s="690"/>
      <c r="R102" s="690"/>
      <c r="S102" s="690"/>
      <c r="T102" s="690"/>
      <c r="U102" s="690"/>
      <c r="V102" s="690"/>
    </row>
    <row r="103" spans="3:22">
      <c r="C103" s="482"/>
      <c r="D103" s="399"/>
      <c r="E103" s="399"/>
      <c r="F103" s="399"/>
      <c r="G103" s="399"/>
      <c r="H103" s="399"/>
      <c r="I103" s="399"/>
      <c r="J103" s="399"/>
      <c r="K103" s="55"/>
      <c r="L103" s="399"/>
      <c r="M103" s="399"/>
      <c r="N103" s="399"/>
      <c r="O103" s="399"/>
      <c r="P103" s="399"/>
      <c r="Q103" s="399"/>
      <c r="T103" s="55"/>
    </row>
    <row r="104" spans="3:22">
      <c r="C104" s="220" t="s">
        <v>478</v>
      </c>
      <c r="D104" s="491">
        <v>50000000</v>
      </c>
      <c r="E104" s="399"/>
      <c r="F104" s="399"/>
      <c r="G104" s="399"/>
      <c r="H104" s="399"/>
      <c r="I104" s="399"/>
      <c r="J104" s="399"/>
      <c r="K104" s="55"/>
      <c r="L104" s="399"/>
      <c r="M104" s="399"/>
      <c r="N104" s="399"/>
      <c r="O104" s="399"/>
      <c r="P104" s="399"/>
      <c r="Q104" s="399"/>
      <c r="T104" s="55"/>
    </row>
    <row r="105" spans="3:22">
      <c r="C105" s="220" t="s">
        <v>479</v>
      </c>
      <c r="D105" s="491">
        <v>20</v>
      </c>
      <c r="E105" s="399"/>
      <c r="F105" s="399"/>
      <c r="G105" s="399"/>
      <c r="H105" s="399"/>
      <c r="I105" s="399"/>
      <c r="J105" s="399"/>
      <c r="K105" s="55"/>
      <c r="L105" s="399"/>
      <c r="M105" s="399"/>
      <c r="N105" s="399"/>
      <c r="O105" s="399"/>
      <c r="P105" s="399"/>
      <c r="Q105" s="399"/>
      <c r="T105" s="55"/>
    </row>
    <row r="106" spans="3:22">
      <c r="C106" s="220" t="s">
        <v>480</v>
      </c>
      <c r="D106" s="491">
        <v>15000</v>
      </c>
      <c r="E106" s="399"/>
      <c r="F106" s="399"/>
      <c r="G106" s="399"/>
      <c r="H106" s="399"/>
      <c r="I106" s="399"/>
      <c r="J106" s="399"/>
      <c r="K106" s="55"/>
      <c r="L106" s="399"/>
      <c r="M106" s="399"/>
      <c r="N106" s="399"/>
      <c r="O106" s="399"/>
      <c r="P106" s="399"/>
      <c r="Q106" s="399"/>
    </row>
    <row r="107" spans="3:22">
      <c r="C107" s="220" t="s">
        <v>481</v>
      </c>
      <c r="D107" s="491">
        <v>3500</v>
      </c>
      <c r="E107" s="399"/>
      <c r="F107" s="399"/>
      <c r="G107" s="399"/>
      <c r="H107" s="399"/>
      <c r="I107" s="399"/>
      <c r="J107" s="399"/>
      <c r="K107" s="55"/>
      <c r="L107" s="399"/>
      <c r="M107" s="399"/>
      <c r="N107" s="399"/>
      <c r="O107" s="399"/>
      <c r="P107" s="399"/>
      <c r="Q107" s="399"/>
    </row>
    <row r="108" spans="3:22">
      <c r="C108" s="220" t="s">
        <v>482</v>
      </c>
      <c r="D108" s="491">
        <v>0.3</v>
      </c>
      <c r="E108" s="399"/>
      <c r="F108" s="399"/>
      <c r="G108" s="399"/>
      <c r="H108" s="399"/>
      <c r="I108" s="399"/>
      <c r="J108" s="399"/>
      <c r="K108" s="55"/>
      <c r="L108" s="399"/>
      <c r="M108" s="399"/>
      <c r="N108" s="399"/>
      <c r="O108" s="399"/>
      <c r="P108" s="399"/>
      <c r="Q108" s="399"/>
    </row>
    <row r="109" spans="3:22">
      <c r="C109" s="220" t="s">
        <v>483</v>
      </c>
      <c r="D109" s="491">
        <v>100000</v>
      </c>
      <c r="E109" s="399"/>
      <c r="F109" s="399"/>
      <c r="G109" s="399"/>
      <c r="H109" s="399"/>
      <c r="I109" s="399"/>
      <c r="J109" s="399"/>
      <c r="L109" s="399"/>
      <c r="M109" s="399"/>
      <c r="N109" s="399"/>
      <c r="O109" s="399"/>
      <c r="P109" s="399"/>
      <c r="Q109" s="399"/>
    </row>
    <row r="110" spans="3:22">
      <c r="C110" s="220" t="s">
        <v>484</v>
      </c>
      <c r="D110" s="491">
        <v>40000</v>
      </c>
    </row>
    <row r="111" spans="3:22">
      <c r="C111" s="220" t="s">
        <v>231</v>
      </c>
      <c r="D111" s="491">
        <v>1E-3</v>
      </c>
    </row>
  </sheetData>
  <mergeCells count="6">
    <mergeCell ref="B13:B18"/>
    <mergeCell ref="C1:F2"/>
    <mergeCell ref="C8:V9"/>
    <mergeCell ref="C92:V93"/>
    <mergeCell ref="C101:V102"/>
    <mergeCell ref="C3:S3"/>
  </mergeCells>
  <dataValidations count="1">
    <dataValidation allowBlank="1" showInputMessage="1" showErrorMessage="1" prompt="Copert-3, CORINAIR, green transport, diesel, updated road user cost study of India and TRL emission factors for 2009 for Department of Transportation, UK" sqref="C41"/>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54">
    <tabColor theme="1"/>
  </sheetPr>
  <dimension ref="A1"/>
  <sheetViews>
    <sheetView showGridLines="0" workbookViewId="0"/>
  </sheetViews>
  <sheetFormatPr defaultRowHeight="15"/>
  <sheetData>
    <row r="1" spans="1:1">
      <c r="A1" s="14"/>
    </row>
  </sheetData>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heet55">
    <tabColor theme="1"/>
  </sheetPr>
  <dimension ref="A1:Z100"/>
  <sheetViews>
    <sheetView zoomScale="70" zoomScaleNormal="70" workbookViewId="0"/>
  </sheetViews>
  <sheetFormatPr defaultRowHeight="15"/>
  <cols>
    <col min="10" max="11" width="0" hidden="1" customWidth="1"/>
  </cols>
  <sheetData>
    <row r="1" spans="1:26">
      <c r="A1" s="390"/>
    </row>
    <row r="2" spans="1:26">
      <c r="B2" s="234"/>
      <c r="C2" s="235" t="s">
        <v>16</v>
      </c>
      <c r="D2" s="235" t="s">
        <v>16</v>
      </c>
      <c r="E2" s="235" t="s">
        <v>16</v>
      </c>
      <c r="F2" s="235" t="s">
        <v>16</v>
      </c>
      <c r="G2" s="235" t="s">
        <v>16</v>
      </c>
      <c r="H2" s="235" t="s">
        <v>16</v>
      </c>
      <c r="L2" s="234"/>
      <c r="M2" s="235" t="s">
        <v>13</v>
      </c>
      <c r="N2" s="235" t="s">
        <v>13</v>
      </c>
      <c r="O2" s="235" t="s">
        <v>13</v>
      </c>
      <c r="P2" s="235" t="s">
        <v>13</v>
      </c>
      <c r="Q2" s="235" t="s">
        <v>13</v>
      </c>
      <c r="R2" s="235" t="s">
        <v>13</v>
      </c>
      <c r="T2" s="234"/>
      <c r="U2" s="235" t="s">
        <v>358</v>
      </c>
      <c r="V2" s="235" t="s">
        <v>358</v>
      </c>
      <c r="W2" s="235" t="s">
        <v>358</v>
      </c>
      <c r="X2" s="235" t="s">
        <v>358</v>
      </c>
      <c r="Y2" s="235" t="s">
        <v>358</v>
      </c>
      <c r="Z2" s="235" t="s">
        <v>358</v>
      </c>
    </row>
    <row r="3" spans="1:26" ht="15.75">
      <c r="B3" s="236"/>
      <c r="C3" s="237" t="s">
        <v>1</v>
      </c>
      <c r="D3" s="238" t="s">
        <v>0</v>
      </c>
      <c r="E3" s="237" t="s">
        <v>9</v>
      </c>
      <c r="F3" s="236" t="s">
        <v>359</v>
      </c>
      <c r="G3" s="229" t="s">
        <v>360</v>
      </c>
      <c r="H3" s="229" t="s">
        <v>361</v>
      </c>
      <c r="J3" t="s">
        <v>362</v>
      </c>
      <c r="L3" s="236"/>
      <c r="M3" s="237" t="s">
        <v>1</v>
      </c>
      <c r="N3" s="238" t="s">
        <v>0</v>
      </c>
      <c r="O3" s="237" t="s">
        <v>9</v>
      </c>
      <c r="P3" s="236" t="s">
        <v>359</v>
      </c>
      <c r="Q3" s="229" t="s">
        <v>360</v>
      </c>
      <c r="R3" s="229" t="s">
        <v>361</v>
      </c>
      <c r="T3" s="236"/>
      <c r="U3" s="237" t="s">
        <v>1</v>
      </c>
      <c r="V3" s="238" t="s">
        <v>0</v>
      </c>
      <c r="W3" s="237" t="s">
        <v>9</v>
      </c>
      <c r="X3" s="236" t="s">
        <v>359</v>
      </c>
      <c r="Y3" s="229" t="s">
        <v>360</v>
      </c>
      <c r="Z3" s="229" t="s">
        <v>361</v>
      </c>
    </row>
    <row r="4" spans="1:26">
      <c r="B4" s="236">
        <v>1</v>
      </c>
      <c r="C4" s="230">
        <v>350.045553011013</v>
      </c>
      <c r="D4" s="230">
        <v>157.00069110830401</v>
      </c>
      <c r="E4" s="230">
        <v>273.41320299518799</v>
      </c>
      <c r="F4" s="230">
        <v>157.00069110830401</v>
      </c>
      <c r="G4" s="230">
        <v>307.65103986362601</v>
      </c>
      <c r="H4" s="230">
        <v>350.045553011013</v>
      </c>
      <c r="L4" s="236">
        <v>1</v>
      </c>
      <c r="M4" s="230">
        <v>0.254</v>
      </c>
      <c r="N4" s="230">
        <v>0.762631665147954</v>
      </c>
      <c r="O4" s="230">
        <v>0.762631665147954</v>
      </c>
      <c r="P4" s="230">
        <v>0.762631665147954</v>
      </c>
      <c r="Q4" s="230">
        <v>0.254</v>
      </c>
      <c r="R4" s="230">
        <v>0.83284427421436202</v>
      </c>
      <c r="T4" s="236">
        <v>1</v>
      </c>
      <c r="U4" s="230">
        <v>0.79056004433069504</v>
      </c>
      <c r="V4" s="230">
        <v>0.80101690219997002</v>
      </c>
      <c r="W4" s="230">
        <v>0.80101690219997002</v>
      </c>
      <c r="X4" s="230">
        <v>0.80101690219997002</v>
      </c>
      <c r="Y4" s="230">
        <v>0.72652671999152107</v>
      </c>
      <c r="Z4" s="230">
        <v>0.68141669962977802</v>
      </c>
    </row>
    <row r="5" spans="1:26">
      <c r="B5" s="229">
        <v>5</v>
      </c>
      <c r="C5" s="230">
        <v>350.045553011013</v>
      </c>
      <c r="D5" s="230">
        <v>157.00069110830401</v>
      </c>
      <c r="E5" s="230">
        <v>273.41320299518799</v>
      </c>
      <c r="F5" s="230">
        <v>157.00069110830401</v>
      </c>
      <c r="G5" s="230">
        <v>307.65103986362601</v>
      </c>
      <c r="H5" s="230">
        <v>350.045553011013</v>
      </c>
      <c r="J5" s="239"/>
      <c r="L5" s="229">
        <v>5</v>
      </c>
      <c r="M5" s="230">
        <v>0.254</v>
      </c>
      <c r="N5" s="230">
        <v>0.762631665147954</v>
      </c>
      <c r="O5" s="230">
        <v>0.762631665147954</v>
      </c>
      <c r="P5" s="230">
        <v>0.762631665147954</v>
      </c>
      <c r="Q5" s="230">
        <v>0.254</v>
      </c>
      <c r="R5" s="230">
        <v>0.83284427421436202</v>
      </c>
      <c r="T5" s="229">
        <v>5</v>
      </c>
      <c r="U5" s="230">
        <v>0.79056004433069504</v>
      </c>
      <c r="V5" s="230">
        <v>0.80101690219997002</v>
      </c>
      <c r="W5" s="230">
        <v>0.80101690219997002</v>
      </c>
      <c r="X5" s="230">
        <v>0.80101690219997002</v>
      </c>
      <c r="Y5" s="230">
        <v>0.72652671999152107</v>
      </c>
      <c r="Z5" s="230">
        <v>0.68141669962977802</v>
      </c>
    </row>
    <row r="6" spans="1:26">
      <c r="B6" s="229">
        <v>6</v>
      </c>
      <c r="C6" s="230">
        <v>304.64853517179102</v>
      </c>
      <c r="D6" s="230">
        <v>141.66616761199651</v>
      </c>
      <c r="E6" s="230">
        <v>239.0668885522492</v>
      </c>
      <c r="F6" s="230">
        <v>141.66616761199651</v>
      </c>
      <c r="G6" s="230">
        <v>264.2834069612835</v>
      </c>
      <c r="H6" s="230">
        <v>304.64853517179102</v>
      </c>
      <c r="L6" s="229">
        <v>6</v>
      </c>
      <c r="M6" s="230">
        <v>0.25405904470630558</v>
      </c>
      <c r="N6" s="230">
        <v>0.71301514510955544</v>
      </c>
      <c r="O6" s="230">
        <v>0.71301514510955544</v>
      </c>
      <c r="P6" s="230">
        <v>0.71301514510955544</v>
      </c>
      <c r="Q6" s="230">
        <v>0.25405904470630558</v>
      </c>
      <c r="R6" s="230">
        <v>0.8038532432491361</v>
      </c>
      <c r="T6" s="229">
        <v>6</v>
      </c>
      <c r="U6" s="230">
        <v>0.76475074982731006</v>
      </c>
      <c r="V6" s="230">
        <v>0.75292148245811996</v>
      </c>
      <c r="W6" s="230">
        <v>0.75292148245811996</v>
      </c>
      <c r="X6" s="230">
        <v>0.75292148245811996</v>
      </c>
      <c r="Y6" s="230">
        <v>0.68245199062575634</v>
      </c>
      <c r="Z6" s="230">
        <v>0.65521682462599695</v>
      </c>
    </row>
    <row r="7" spans="1:26">
      <c r="B7" s="229">
        <v>7</v>
      </c>
      <c r="C7" s="230">
        <v>259.25151733256905</v>
      </c>
      <c r="D7" s="230">
        <v>126.33164411568902</v>
      </c>
      <c r="E7" s="230">
        <v>204.72057410931041</v>
      </c>
      <c r="F7" s="230">
        <v>126.33164411568902</v>
      </c>
      <c r="G7" s="230">
        <v>220.915774058941</v>
      </c>
      <c r="H7" s="230">
        <v>259.25151733256905</v>
      </c>
      <c r="L7" s="229">
        <v>7</v>
      </c>
      <c r="M7" s="230">
        <v>0.25411808941261121</v>
      </c>
      <c r="N7" s="230">
        <v>0.66339862507115688</v>
      </c>
      <c r="O7" s="230">
        <v>0.66339862507115688</v>
      </c>
      <c r="P7" s="230">
        <v>0.66339862507115688</v>
      </c>
      <c r="Q7" s="230">
        <v>0.25411808941261121</v>
      </c>
      <c r="R7" s="230">
        <v>0.77486221228391017</v>
      </c>
      <c r="T7" s="229">
        <v>7</v>
      </c>
      <c r="U7" s="230">
        <v>0.73894145532392497</v>
      </c>
      <c r="V7" s="230">
        <v>0.70482606271627002</v>
      </c>
      <c r="W7" s="230">
        <v>0.70482606271627002</v>
      </c>
      <c r="X7" s="230">
        <v>0.70482606271627002</v>
      </c>
      <c r="Y7" s="230">
        <v>0.63837726125999172</v>
      </c>
      <c r="Z7" s="230">
        <v>0.62901694962221599</v>
      </c>
    </row>
    <row r="8" spans="1:26">
      <c r="B8" s="229">
        <v>8</v>
      </c>
      <c r="C8" s="230">
        <v>213.85449949334705</v>
      </c>
      <c r="D8" s="230">
        <v>110.99712061938152</v>
      </c>
      <c r="E8" s="230">
        <v>170.37425966637161</v>
      </c>
      <c r="F8" s="230">
        <v>110.99712061938152</v>
      </c>
      <c r="G8" s="230">
        <v>177.54814115659849</v>
      </c>
      <c r="H8" s="230">
        <v>213.85449949334705</v>
      </c>
      <c r="L8" s="229">
        <v>8</v>
      </c>
      <c r="M8" s="230">
        <v>0.25417713411891685</v>
      </c>
      <c r="N8" s="230">
        <v>0.61378210503275821</v>
      </c>
      <c r="O8" s="230">
        <v>0.61378210503275821</v>
      </c>
      <c r="P8" s="230">
        <v>0.61378210503275821</v>
      </c>
      <c r="Q8" s="230">
        <v>0.25417713411891685</v>
      </c>
      <c r="R8" s="230">
        <v>0.74587118131868424</v>
      </c>
      <c r="T8" s="229">
        <v>8</v>
      </c>
      <c r="U8" s="230">
        <v>0.71313216082053998</v>
      </c>
      <c r="V8" s="230">
        <v>0.65673064297442008</v>
      </c>
      <c r="W8" s="230">
        <v>0.65673064297442008</v>
      </c>
      <c r="X8" s="230">
        <v>0.65673064297442008</v>
      </c>
      <c r="Y8" s="230">
        <v>0.5943025318942271</v>
      </c>
      <c r="Z8" s="230">
        <v>0.60281707461843492</v>
      </c>
    </row>
    <row r="9" spans="1:26">
      <c r="B9" s="229">
        <v>9</v>
      </c>
      <c r="C9" s="230">
        <v>168.45748165412505</v>
      </c>
      <c r="D9" s="230">
        <v>95.662597123074022</v>
      </c>
      <c r="E9" s="230">
        <v>136.02794522343282</v>
      </c>
      <c r="F9" s="230">
        <v>95.662597123074022</v>
      </c>
      <c r="G9" s="230">
        <v>134.18050825425598</v>
      </c>
      <c r="H9" s="230">
        <v>168.45748165412505</v>
      </c>
      <c r="L9" s="229">
        <v>9</v>
      </c>
      <c r="M9" s="230">
        <v>0.25423617882522243</v>
      </c>
      <c r="N9" s="230">
        <v>0.56416558499435965</v>
      </c>
      <c r="O9" s="230">
        <v>0.56416558499435965</v>
      </c>
      <c r="P9" s="230">
        <v>0.56416558499435965</v>
      </c>
      <c r="Q9" s="230">
        <v>0.25423617882522243</v>
      </c>
      <c r="R9" s="230">
        <v>0.71688015035345831</v>
      </c>
      <c r="T9" s="229">
        <v>9</v>
      </c>
      <c r="U9" s="230">
        <v>0.687322866317155</v>
      </c>
      <c r="V9" s="230">
        <v>0.60863522323257013</v>
      </c>
      <c r="W9" s="230">
        <v>0.60863522323257013</v>
      </c>
      <c r="X9" s="230">
        <v>0.60863522323257013</v>
      </c>
      <c r="Y9" s="230">
        <v>0.55022780252846248</v>
      </c>
      <c r="Z9" s="230">
        <v>0.57661719961465396</v>
      </c>
    </row>
    <row r="10" spans="1:26">
      <c r="B10" s="229">
        <v>10</v>
      </c>
      <c r="C10" s="230">
        <v>123.060463814903</v>
      </c>
      <c r="D10" s="230">
        <v>80.328073626766496</v>
      </c>
      <c r="E10" s="230">
        <v>101.681630780494</v>
      </c>
      <c r="F10" s="230">
        <v>80.328073626766496</v>
      </c>
      <c r="G10" s="230">
        <v>90.812875351913405</v>
      </c>
      <c r="H10" s="230">
        <v>123.060463814903</v>
      </c>
      <c r="L10" s="229">
        <v>10</v>
      </c>
      <c r="M10" s="230">
        <v>0.254295223531528</v>
      </c>
      <c r="N10" s="230">
        <v>0.51454906495596098</v>
      </c>
      <c r="O10" s="230">
        <v>0.51454906495596098</v>
      </c>
      <c r="P10" s="230">
        <v>0.51454906495596098</v>
      </c>
      <c r="Q10" s="230">
        <v>0.254295223531528</v>
      </c>
      <c r="R10" s="230">
        <v>0.68788911938823205</v>
      </c>
      <c r="T10" s="229">
        <v>10</v>
      </c>
      <c r="U10" s="230">
        <v>0.66151357181376991</v>
      </c>
      <c r="V10" s="230">
        <v>0.56053980349071997</v>
      </c>
      <c r="W10" s="230">
        <v>0.56053980349071997</v>
      </c>
      <c r="X10" s="230">
        <v>0.56053980349071997</v>
      </c>
      <c r="Y10" s="230">
        <v>0.50615307316269798</v>
      </c>
      <c r="Z10" s="230">
        <v>0.550417324610873</v>
      </c>
    </row>
    <row r="11" spans="1:26">
      <c r="B11" s="229">
        <v>11</v>
      </c>
      <c r="C11" s="230">
        <v>117.2640365558435</v>
      </c>
      <c r="D11" s="230">
        <v>78.16679152824662</v>
      </c>
      <c r="E11" s="230">
        <v>93.583481240191261</v>
      </c>
      <c r="F11" s="230">
        <v>78.16679152824662</v>
      </c>
      <c r="G11" s="230">
        <v>86.39769216039484</v>
      </c>
      <c r="H11" s="230">
        <v>117.2640365558435</v>
      </c>
      <c r="L11" s="229">
        <v>11</v>
      </c>
      <c r="M11" s="230">
        <v>0.24505627721563183</v>
      </c>
      <c r="N11" s="230">
        <v>0.49690705717020078</v>
      </c>
      <c r="O11" s="230">
        <v>0.49690705717020078</v>
      </c>
      <c r="P11" s="230">
        <v>0.49690705717020078</v>
      </c>
      <c r="Q11" s="230">
        <v>0.24505627721563183</v>
      </c>
      <c r="R11" s="230">
        <v>0.67094641512468689</v>
      </c>
      <c r="T11" s="229">
        <v>11</v>
      </c>
      <c r="U11" s="230">
        <v>0.64120633312534647</v>
      </c>
      <c r="V11" s="230">
        <v>0.53371670593264464</v>
      </c>
      <c r="W11" s="230">
        <v>0.53371670593264464</v>
      </c>
      <c r="X11" s="230">
        <v>0.53371670593264464</v>
      </c>
      <c r="Y11" s="230">
        <v>0.47512128222582961</v>
      </c>
      <c r="Z11" s="230">
        <v>0.52921461571702755</v>
      </c>
    </row>
    <row r="12" spans="1:26">
      <c r="B12" s="229">
        <v>12</v>
      </c>
      <c r="C12" s="230">
        <v>111.467609296784</v>
      </c>
      <c r="D12" s="230">
        <v>76.005509429726743</v>
      </c>
      <c r="E12" s="230">
        <v>85.485331699888519</v>
      </c>
      <c r="F12" s="230">
        <v>76.005509429726743</v>
      </c>
      <c r="G12" s="230">
        <v>81.982508968876274</v>
      </c>
      <c r="H12" s="230">
        <v>111.467609296784</v>
      </c>
      <c r="L12" s="229">
        <v>12</v>
      </c>
      <c r="M12" s="230">
        <v>0.23581733089973564</v>
      </c>
      <c r="N12" s="230">
        <v>0.47926504938444059</v>
      </c>
      <c r="O12" s="230">
        <v>0.47926504938444059</v>
      </c>
      <c r="P12" s="230">
        <v>0.47926504938444059</v>
      </c>
      <c r="Q12" s="230">
        <v>0.23581733089973564</v>
      </c>
      <c r="R12" s="230">
        <v>0.65400371086114162</v>
      </c>
      <c r="T12" s="229">
        <v>12</v>
      </c>
      <c r="U12" s="230">
        <v>0.62089909443692315</v>
      </c>
      <c r="V12" s="230">
        <v>0.5068936083745692</v>
      </c>
      <c r="W12" s="230">
        <v>0.5068936083745692</v>
      </c>
      <c r="X12" s="230">
        <v>0.5068936083745692</v>
      </c>
      <c r="Y12" s="230">
        <v>0.44408949128896119</v>
      </c>
      <c r="Z12" s="230">
        <v>0.50801190682318209</v>
      </c>
    </row>
    <row r="13" spans="1:26">
      <c r="B13" s="229">
        <v>13</v>
      </c>
      <c r="C13" s="230">
        <v>105.67118203772451</v>
      </c>
      <c r="D13" s="230">
        <v>73.844227331206866</v>
      </c>
      <c r="E13" s="230">
        <v>77.387182159585777</v>
      </c>
      <c r="F13" s="230">
        <v>73.844227331206866</v>
      </c>
      <c r="G13" s="230">
        <v>77.567325777357709</v>
      </c>
      <c r="H13" s="230">
        <v>105.67118203772451</v>
      </c>
      <c r="L13" s="229">
        <v>13</v>
      </c>
      <c r="M13" s="230">
        <v>0.22657838458383947</v>
      </c>
      <c r="N13" s="230">
        <v>0.46162304159868045</v>
      </c>
      <c r="O13" s="230">
        <v>0.46162304159868045</v>
      </c>
      <c r="P13" s="230">
        <v>0.46162304159868045</v>
      </c>
      <c r="Q13" s="230">
        <v>0.22657838458383947</v>
      </c>
      <c r="R13" s="230">
        <v>0.63706100659759646</v>
      </c>
      <c r="T13" s="229">
        <v>13</v>
      </c>
      <c r="U13" s="230">
        <v>0.60059185574849971</v>
      </c>
      <c r="V13" s="230">
        <v>0.48007051081649388</v>
      </c>
      <c r="W13" s="230">
        <v>0.48007051081649388</v>
      </c>
      <c r="X13" s="230">
        <v>0.48007051081649388</v>
      </c>
      <c r="Y13" s="230">
        <v>0.41305770035209277</v>
      </c>
      <c r="Z13" s="230">
        <v>0.48680919792933675</v>
      </c>
    </row>
    <row r="14" spans="1:26">
      <c r="B14" s="229">
        <v>14</v>
      </c>
      <c r="C14" s="230">
        <v>99.874754778665007</v>
      </c>
      <c r="D14" s="230">
        <v>71.68294523268699</v>
      </c>
      <c r="E14" s="230">
        <v>69.289032619283034</v>
      </c>
      <c r="F14" s="230">
        <v>71.68294523268699</v>
      </c>
      <c r="G14" s="230">
        <v>73.152142585839144</v>
      </c>
      <c r="H14" s="230">
        <v>99.874754778665007</v>
      </c>
      <c r="L14" s="229">
        <v>14</v>
      </c>
      <c r="M14" s="230">
        <v>0.21733943826794327</v>
      </c>
      <c r="N14" s="230">
        <v>0.44398103381292026</v>
      </c>
      <c r="O14" s="230">
        <v>0.44398103381292026</v>
      </c>
      <c r="P14" s="230">
        <v>0.44398103381292026</v>
      </c>
      <c r="Q14" s="230">
        <v>0.21733943826794327</v>
      </c>
      <c r="R14" s="230">
        <v>0.62011830233405119</v>
      </c>
      <c r="T14" s="229">
        <v>14</v>
      </c>
      <c r="U14" s="230">
        <v>0.58028461706007639</v>
      </c>
      <c r="V14" s="230">
        <v>0.4532474132584185</v>
      </c>
      <c r="W14" s="230">
        <v>0.4532474132584185</v>
      </c>
      <c r="X14" s="230">
        <v>0.4532474132584185</v>
      </c>
      <c r="Y14" s="230">
        <v>0.38202590941522435</v>
      </c>
      <c r="Z14" s="230">
        <v>0.46560648903549129</v>
      </c>
    </row>
    <row r="15" spans="1:26">
      <c r="B15" s="229">
        <v>15</v>
      </c>
      <c r="C15" s="230">
        <v>94.078327519605494</v>
      </c>
      <c r="D15" s="230">
        <v>69.521663134167099</v>
      </c>
      <c r="E15" s="230">
        <v>61.190883078980299</v>
      </c>
      <c r="F15" s="230">
        <v>69.521663134167099</v>
      </c>
      <c r="G15" s="230">
        <v>68.736959394320607</v>
      </c>
      <c r="H15" s="230">
        <v>94.078327519605494</v>
      </c>
      <c r="L15" s="229">
        <v>15</v>
      </c>
      <c r="M15" s="230">
        <v>0.20810049195204702</v>
      </c>
      <c r="N15" s="230">
        <v>0.42633902602716001</v>
      </c>
      <c r="O15" s="230">
        <v>0.42633902602716001</v>
      </c>
      <c r="P15" s="230">
        <v>0.42633902602716001</v>
      </c>
      <c r="Q15" s="230">
        <v>0.20810049195204702</v>
      </c>
      <c r="R15" s="230">
        <v>0.60317559807050602</v>
      </c>
      <c r="T15" s="229">
        <v>15</v>
      </c>
      <c r="U15" s="230">
        <v>0.55997737837165307</v>
      </c>
      <c r="V15" s="230">
        <v>0.42642431570034295</v>
      </c>
      <c r="W15" s="230">
        <v>0.42642431570034295</v>
      </c>
      <c r="X15" s="230">
        <v>0.42642431570034295</v>
      </c>
      <c r="Y15" s="230">
        <v>0.35099411847835599</v>
      </c>
      <c r="Z15" s="230">
        <v>0.444403780141646</v>
      </c>
    </row>
    <row r="16" spans="1:26">
      <c r="B16" s="229">
        <v>16</v>
      </c>
      <c r="C16" s="230">
        <v>85.460267386421435</v>
      </c>
      <c r="D16" s="230">
        <v>64.232371865053892</v>
      </c>
      <c r="E16" s="230">
        <v>55.828018440726858</v>
      </c>
      <c r="F16" s="230">
        <v>64.232371865053892</v>
      </c>
      <c r="G16" s="230">
        <v>62.570766729216764</v>
      </c>
      <c r="H16" s="230">
        <v>85.460267386421435</v>
      </c>
      <c r="L16" s="229">
        <v>16</v>
      </c>
      <c r="M16" s="230">
        <v>0.1976412896919838</v>
      </c>
      <c r="N16" s="230">
        <v>0.39352667343047643</v>
      </c>
      <c r="O16" s="230">
        <v>0.39352667343047643</v>
      </c>
      <c r="P16" s="230">
        <v>0.39352667343047643</v>
      </c>
      <c r="Q16" s="230">
        <v>0.1976412896919838</v>
      </c>
      <c r="R16" s="230">
        <v>0.59192785570463546</v>
      </c>
      <c r="T16" s="229">
        <v>16</v>
      </c>
      <c r="U16" s="230">
        <v>0.53967013968322985</v>
      </c>
      <c r="V16" s="230">
        <v>0.40483870349612561</v>
      </c>
      <c r="W16" s="230">
        <v>0.40483870349612561</v>
      </c>
      <c r="X16" s="230">
        <v>0.40483870349612561</v>
      </c>
      <c r="Y16" s="230">
        <v>0.32707559996785318</v>
      </c>
      <c r="Z16" s="230">
        <v>0.4283778885471286</v>
      </c>
    </row>
    <row r="17" spans="2:26">
      <c r="B17" s="229">
        <v>17</v>
      </c>
      <c r="C17" s="230">
        <v>76.842207253237376</v>
      </c>
      <c r="D17" s="230">
        <v>58.943080595940692</v>
      </c>
      <c r="E17" s="230">
        <v>50.465153802473417</v>
      </c>
      <c r="F17" s="230">
        <v>58.943080595940692</v>
      </c>
      <c r="G17" s="230">
        <v>56.404574064112921</v>
      </c>
      <c r="H17" s="230">
        <v>76.842207253237376</v>
      </c>
      <c r="L17" s="229">
        <v>17</v>
      </c>
      <c r="M17" s="230">
        <v>0.18718208743192061</v>
      </c>
      <c r="N17" s="230">
        <v>0.36071432083379285</v>
      </c>
      <c r="O17" s="230">
        <v>0.36071432083379285</v>
      </c>
      <c r="P17" s="230">
        <v>0.36071432083379285</v>
      </c>
      <c r="Q17" s="230">
        <v>0.18718208743192061</v>
      </c>
      <c r="R17" s="230">
        <v>0.58068011333876479</v>
      </c>
      <c r="T17" s="229">
        <v>17</v>
      </c>
      <c r="U17" s="230">
        <v>0.51936290099480653</v>
      </c>
      <c r="V17" s="230">
        <v>0.38325309129190821</v>
      </c>
      <c r="W17" s="230">
        <v>0.38325309129190821</v>
      </c>
      <c r="X17" s="230">
        <v>0.38325309129190821</v>
      </c>
      <c r="Y17" s="230">
        <v>0.30315708145735043</v>
      </c>
      <c r="Z17" s="230">
        <v>0.41235199695261121</v>
      </c>
    </row>
    <row r="18" spans="2:26">
      <c r="B18" s="229">
        <v>18</v>
      </c>
      <c r="C18" s="230">
        <v>68.224147120053317</v>
      </c>
      <c r="D18" s="230">
        <v>53.653789326827493</v>
      </c>
      <c r="E18" s="230">
        <v>45.102289164219975</v>
      </c>
      <c r="F18" s="230">
        <v>53.653789326827493</v>
      </c>
      <c r="G18" s="230">
        <v>50.238381399009079</v>
      </c>
      <c r="H18" s="230">
        <v>68.224147120053317</v>
      </c>
      <c r="L18" s="229">
        <v>18</v>
      </c>
      <c r="M18" s="230">
        <v>0.17672288517185741</v>
      </c>
      <c r="N18" s="230">
        <v>0.32790196823710926</v>
      </c>
      <c r="O18" s="230">
        <v>0.32790196823710926</v>
      </c>
      <c r="P18" s="230">
        <v>0.32790196823710926</v>
      </c>
      <c r="Q18" s="230">
        <v>0.17672288517185741</v>
      </c>
      <c r="R18" s="230">
        <v>0.56943237097289423</v>
      </c>
      <c r="T18" s="229">
        <v>18</v>
      </c>
      <c r="U18" s="230">
        <v>0.49905566230638337</v>
      </c>
      <c r="V18" s="230">
        <v>0.36166747908769081</v>
      </c>
      <c r="W18" s="230">
        <v>0.36166747908769081</v>
      </c>
      <c r="X18" s="230">
        <v>0.36166747908769081</v>
      </c>
      <c r="Y18" s="230">
        <v>0.27923856294684762</v>
      </c>
      <c r="Z18" s="230">
        <v>0.39632610535809382</v>
      </c>
    </row>
    <row r="19" spans="2:26">
      <c r="B19" s="229">
        <v>19</v>
      </c>
      <c r="C19" s="230">
        <v>59.606086986869258</v>
      </c>
      <c r="D19" s="230">
        <v>48.364498057714293</v>
      </c>
      <c r="E19" s="230">
        <v>39.739424525966534</v>
      </c>
      <c r="F19" s="230">
        <v>48.364498057714293</v>
      </c>
      <c r="G19" s="230">
        <v>44.072188733905236</v>
      </c>
      <c r="H19" s="230">
        <v>59.606086986869258</v>
      </c>
      <c r="L19" s="229">
        <v>19</v>
      </c>
      <c r="M19" s="230">
        <v>0.16626368291179422</v>
      </c>
      <c r="N19" s="230">
        <v>0.29508961564042568</v>
      </c>
      <c r="O19" s="230">
        <v>0.29508961564042568</v>
      </c>
      <c r="P19" s="230">
        <v>0.29508961564042568</v>
      </c>
      <c r="Q19" s="230">
        <v>0.16626368291179422</v>
      </c>
      <c r="R19" s="230">
        <v>0.55818462860702367</v>
      </c>
      <c r="T19" s="229">
        <v>19</v>
      </c>
      <c r="U19" s="230">
        <v>0.47874842361796011</v>
      </c>
      <c r="V19" s="230">
        <v>0.34008186688347342</v>
      </c>
      <c r="W19" s="230">
        <v>0.34008186688347342</v>
      </c>
      <c r="X19" s="230">
        <v>0.34008186688347342</v>
      </c>
      <c r="Y19" s="230">
        <v>0.25532004443634482</v>
      </c>
      <c r="Z19" s="230">
        <v>0.38030021376357648</v>
      </c>
    </row>
    <row r="20" spans="2:26">
      <c r="B20" s="229">
        <v>20</v>
      </c>
      <c r="C20" s="230">
        <v>50.988026853685199</v>
      </c>
      <c r="D20" s="230">
        <v>43.075206788601101</v>
      </c>
      <c r="E20" s="230">
        <v>34.3765598877131</v>
      </c>
      <c r="F20" s="230">
        <v>43.075206788601101</v>
      </c>
      <c r="G20" s="230">
        <v>37.9059960688014</v>
      </c>
      <c r="H20" s="230">
        <v>50.988026853685199</v>
      </c>
      <c r="L20" s="229">
        <v>20</v>
      </c>
      <c r="M20" s="230">
        <v>0.155804480651731</v>
      </c>
      <c r="N20" s="230">
        <v>0.26227726304374199</v>
      </c>
      <c r="O20" s="230">
        <v>0.26227726304374199</v>
      </c>
      <c r="P20" s="230">
        <v>0.26227726304374199</v>
      </c>
      <c r="Q20" s="230">
        <v>0.155804480651731</v>
      </c>
      <c r="R20" s="230">
        <v>0.546936886241153</v>
      </c>
      <c r="T20" s="229">
        <v>20</v>
      </c>
      <c r="U20" s="230">
        <v>0.45844118492953695</v>
      </c>
      <c r="V20" s="230">
        <v>0.31849625467925596</v>
      </c>
      <c r="W20" s="230">
        <v>0.31849625467925596</v>
      </c>
      <c r="X20" s="230">
        <v>0.31849625467925596</v>
      </c>
      <c r="Y20" s="230">
        <v>0.23140152592584201</v>
      </c>
      <c r="Z20" s="230">
        <v>0.36427432216905897</v>
      </c>
    </row>
    <row r="21" spans="2:26">
      <c r="B21" s="229">
        <v>21</v>
      </c>
      <c r="C21" s="230">
        <v>48.665360619364137</v>
      </c>
      <c r="D21" s="230">
        <v>39.688497780568859</v>
      </c>
      <c r="E21" s="230">
        <v>31.50585451434484</v>
      </c>
      <c r="F21" s="230">
        <v>39.688497780568859</v>
      </c>
      <c r="G21" s="230">
        <v>34.799158977410499</v>
      </c>
      <c r="H21" s="230">
        <v>48.665360619364137</v>
      </c>
      <c r="L21" s="229">
        <v>21</v>
      </c>
      <c r="M21" s="230">
        <v>0.14947189936554758</v>
      </c>
      <c r="N21" s="230">
        <v>0.24512348926189043</v>
      </c>
      <c r="O21" s="230">
        <v>0.24512348926189043</v>
      </c>
      <c r="P21" s="230">
        <v>0.24512348926189043</v>
      </c>
      <c r="Q21" s="230">
        <v>0.14947189936554758</v>
      </c>
      <c r="R21" s="230">
        <v>0.52689129942650681</v>
      </c>
      <c r="T21" s="229">
        <v>21</v>
      </c>
      <c r="U21" s="230">
        <v>0.44148679453325995</v>
      </c>
      <c r="V21" s="230">
        <v>0.30080606178860758</v>
      </c>
      <c r="W21" s="230">
        <v>0.30080606178860758</v>
      </c>
      <c r="X21" s="230">
        <v>0.30080606178860758</v>
      </c>
      <c r="Y21" s="230">
        <v>0.2133128619507742</v>
      </c>
      <c r="Z21" s="230">
        <v>0.34792004314492897</v>
      </c>
    </row>
    <row r="22" spans="2:26">
      <c r="B22" s="229">
        <v>22</v>
      </c>
      <c r="C22" s="230">
        <v>46.342694385043075</v>
      </c>
      <c r="D22" s="230">
        <v>36.301788772536618</v>
      </c>
      <c r="E22" s="230">
        <v>28.63514914097658</v>
      </c>
      <c r="F22" s="230">
        <v>36.301788772536618</v>
      </c>
      <c r="G22" s="230">
        <v>31.692321886019599</v>
      </c>
      <c r="H22" s="230">
        <v>46.342694385043075</v>
      </c>
      <c r="L22" s="229">
        <v>22</v>
      </c>
      <c r="M22" s="230">
        <v>0.1431393180793642</v>
      </c>
      <c r="N22" s="230">
        <v>0.2279697154800388</v>
      </c>
      <c r="O22" s="230">
        <v>0.2279697154800388</v>
      </c>
      <c r="P22" s="230">
        <v>0.2279697154800388</v>
      </c>
      <c r="Q22" s="230">
        <v>0.1431393180793642</v>
      </c>
      <c r="R22" s="230">
        <v>0.50684571261186062</v>
      </c>
      <c r="T22" s="229">
        <v>22</v>
      </c>
      <c r="U22" s="230">
        <v>0.42453240413698295</v>
      </c>
      <c r="V22" s="230">
        <v>0.2831158688979592</v>
      </c>
      <c r="W22" s="230">
        <v>0.2831158688979592</v>
      </c>
      <c r="X22" s="230">
        <v>0.2831158688979592</v>
      </c>
      <c r="Y22" s="230">
        <v>0.19522419797570642</v>
      </c>
      <c r="Z22" s="230">
        <v>0.33156576412079902</v>
      </c>
    </row>
    <row r="23" spans="2:26">
      <c r="B23" s="229">
        <v>23</v>
      </c>
      <c r="C23" s="230">
        <v>44.020028150722013</v>
      </c>
      <c r="D23" s="230">
        <v>32.915079764504377</v>
      </c>
      <c r="E23" s="230">
        <v>25.76444376760832</v>
      </c>
      <c r="F23" s="230">
        <v>32.915079764504377</v>
      </c>
      <c r="G23" s="230">
        <v>28.585484794628698</v>
      </c>
      <c r="H23" s="230">
        <v>44.020028150722013</v>
      </c>
      <c r="L23" s="229">
        <v>23</v>
      </c>
      <c r="M23" s="230">
        <v>0.13680673679318078</v>
      </c>
      <c r="N23" s="230">
        <v>0.21081594169818721</v>
      </c>
      <c r="O23" s="230">
        <v>0.21081594169818721</v>
      </c>
      <c r="P23" s="230">
        <v>0.21081594169818721</v>
      </c>
      <c r="Q23" s="230">
        <v>0.13680673679318078</v>
      </c>
      <c r="R23" s="230">
        <v>0.48680012579721432</v>
      </c>
      <c r="T23" s="229">
        <v>23</v>
      </c>
      <c r="U23" s="230">
        <v>0.40757801374070596</v>
      </c>
      <c r="V23" s="230">
        <v>0.26542567600731082</v>
      </c>
      <c r="W23" s="230">
        <v>0.26542567600731082</v>
      </c>
      <c r="X23" s="230">
        <v>0.26542567600731082</v>
      </c>
      <c r="Y23" s="230">
        <v>0.17713553400063861</v>
      </c>
      <c r="Z23" s="230">
        <v>0.31521148509666902</v>
      </c>
    </row>
    <row r="24" spans="2:26">
      <c r="B24" s="229">
        <v>24</v>
      </c>
      <c r="C24" s="230">
        <v>41.697361916400951</v>
      </c>
      <c r="D24" s="230">
        <v>29.528370756472135</v>
      </c>
      <c r="E24" s="230">
        <v>22.89373839424006</v>
      </c>
      <c r="F24" s="230">
        <v>29.528370756472135</v>
      </c>
      <c r="G24" s="230">
        <v>25.478647703237797</v>
      </c>
      <c r="H24" s="230">
        <v>41.697361916400951</v>
      </c>
      <c r="L24" s="229">
        <v>24</v>
      </c>
      <c r="M24" s="230">
        <v>0.13047415550699737</v>
      </c>
      <c r="N24" s="230">
        <v>0.19366216791633561</v>
      </c>
      <c r="O24" s="230">
        <v>0.19366216791633561</v>
      </c>
      <c r="P24" s="230">
        <v>0.19366216791633561</v>
      </c>
      <c r="Q24" s="230">
        <v>0.13047415550699737</v>
      </c>
      <c r="R24" s="230">
        <v>0.46675453898256813</v>
      </c>
      <c r="T24" s="229">
        <v>24</v>
      </c>
      <c r="U24" s="230">
        <v>0.39062362334442896</v>
      </c>
      <c r="V24" s="230">
        <v>0.24773548311666238</v>
      </c>
      <c r="W24" s="230">
        <v>0.24773548311666238</v>
      </c>
      <c r="X24" s="230">
        <v>0.24773548311666238</v>
      </c>
      <c r="Y24" s="230">
        <v>0.15904687002557083</v>
      </c>
      <c r="Z24" s="230">
        <v>0.29885720607253902</v>
      </c>
    </row>
    <row r="25" spans="2:26">
      <c r="B25" s="229">
        <v>25</v>
      </c>
      <c r="C25" s="230">
        <v>39.374695682079903</v>
      </c>
      <c r="D25" s="230">
        <v>26.141661748439901</v>
      </c>
      <c r="E25" s="230">
        <v>20.0230330208718</v>
      </c>
      <c r="F25" s="230">
        <v>26.141661748439901</v>
      </c>
      <c r="G25" s="230">
        <v>22.3718106118469</v>
      </c>
      <c r="H25" s="230">
        <v>39.374695682079903</v>
      </c>
      <c r="L25" s="229">
        <v>25</v>
      </c>
      <c r="M25" s="230">
        <v>0.12414157422081401</v>
      </c>
      <c r="N25" s="230">
        <v>0.17650839413448399</v>
      </c>
      <c r="O25" s="230">
        <v>0.17650839413448399</v>
      </c>
      <c r="P25" s="230">
        <v>0.17650839413448399</v>
      </c>
      <c r="Q25" s="230">
        <v>0.12414157422081401</v>
      </c>
      <c r="R25" s="230">
        <v>0.44670895216792206</v>
      </c>
      <c r="T25" s="229">
        <v>25</v>
      </c>
      <c r="U25" s="230">
        <v>0.37366923294815202</v>
      </c>
      <c r="V25" s="230">
        <v>0.230045290226014</v>
      </c>
      <c r="W25" s="230">
        <v>0.230045290226014</v>
      </c>
      <c r="X25" s="230">
        <v>0.230045290226014</v>
      </c>
      <c r="Y25" s="230">
        <v>0.14095820605050299</v>
      </c>
      <c r="Z25" s="230">
        <v>0.28250292704840896</v>
      </c>
    </row>
    <row r="26" spans="2:26">
      <c r="B26" s="229">
        <v>26</v>
      </c>
      <c r="C26" s="230">
        <v>36.181671589407621</v>
      </c>
      <c r="D26" s="230">
        <v>25.098417013498082</v>
      </c>
      <c r="E26" s="230">
        <v>18.504766478880079</v>
      </c>
      <c r="F26" s="230">
        <v>25.098417013498082</v>
      </c>
      <c r="G26" s="230">
        <v>21.466355267293562</v>
      </c>
      <c r="H26" s="230">
        <v>36.181671589407621</v>
      </c>
      <c r="L26" s="229">
        <v>26</v>
      </c>
      <c r="M26" s="230">
        <v>0.11731545476633289</v>
      </c>
      <c r="N26" s="230">
        <v>0.16352308549187058</v>
      </c>
      <c r="O26" s="230">
        <v>0.16352308549187058</v>
      </c>
      <c r="P26" s="230">
        <v>0.16352308549187058</v>
      </c>
      <c r="Q26" s="230">
        <v>0.11731545476633289</v>
      </c>
      <c r="R26" s="230">
        <v>0.4268447059354934</v>
      </c>
      <c r="T26" s="229">
        <v>26</v>
      </c>
      <c r="U26" s="230">
        <v>0.35671484255187502</v>
      </c>
      <c r="V26" s="230">
        <v>0.2155664468726658</v>
      </c>
      <c r="W26" s="230">
        <v>0.2155664468726658</v>
      </c>
      <c r="X26" s="230">
        <v>0.2155664468726658</v>
      </c>
      <c r="Y26" s="230">
        <v>0.12784161485243323</v>
      </c>
      <c r="Z26" s="230">
        <v>0.27060273150227498</v>
      </c>
    </row>
    <row r="27" spans="2:26">
      <c r="B27" s="229">
        <v>27</v>
      </c>
      <c r="C27" s="230">
        <v>32.988647496735339</v>
      </c>
      <c r="D27" s="230">
        <v>24.055172278556263</v>
      </c>
      <c r="E27" s="230">
        <v>16.986499936888357</v>
      </c>
      <c r="F27" s="230">
        <v>24.055172278556263</v>
      </c>
      <c r="G27" s="230">
        <v>20.560899922740223</v>
      </c>
      <c r="H27" s="230">
        <v>32.988647496735339</v>
      </c>
      <c r="L27" s="229">
        <v>27</v>
      </c>
      <c r="M27" s="230">
        <v>0.11048933531185176</v>
      </c>
      <c r="N27" s="230">
        <v>0.15053777684925718</v>
      </c>
      <c r="O27" s="230">
        <v>0.15053777684925718</v>
      </c>
      <c r="P27" s="230">
        <v>0.15053777684925718</v>
      </c>
      <c r="Q27" s="230">
        <v>0.11048933531185176</v>
      </c>
      <c r="R27" s="230">
        <v>0.40698045970306479</v>
      </c>
      <c r="T27" s="229">
        <v>27</v>
      </c>
      <c r="U27" s="230">
        <v>0.33976045215559803</v>
      </c>
      <c r="V27" s="230">
        <v>0.20108760351931759</v>
      </c>
      <c r="W27" s="230">
        <v>0.20108760351931759</v>
      </c>
      <c r="X27" s="230">
        <v>0.20108760351931759</v>
      </c>
      <c r="Y27" s="230">
        <v>0.11472502365436345</v>
      </c>
      <c r="Z27" s="230">
        <v>0.25870253595614101</v>
      </c>
    </row>
    <row r="28" spans="2:26">
      <c r="B28" s="229">
        <v>28</v>
      </c>
      <c r="C28" s="230">
        <v>29.795623404063058</v>
      </c>
      <c r="D28" s="230">
        <v>23.011927543614444</v>
      </c>
      <c r="E28" s="230">
        <v>15.468233394896638</v>
      </c>
      <c r="F28" s="230">
        <v>23.011927543614444</v>
      </c>
      <c r="G28" s="230">
        <v>19.655444578186884</v>
      </c>
      <c r="H28" s="230">
        <v>29.795623404063058</v>
      </c>
      <c r="L28" s="229">
        <v>28</v>
      </c>
      <c r="M28" s="230">
        <v>0.10366321585737064</v>
      </c>
      <c r="N28" s="230">
        <v>0.1375524682066438</v>
      </c>
      <c r="O28" s="230">
        <v>0.1375524682066438</v>
      </c>
      <c r="P28" s="230">
        <v>0.1375524682066438</v>
      </c>
      <c r="Q28" s="230">
        <v>0.10366321585737064</v>
      </c>
      <c r="R28" s="230">
        <v>0.38711621347063618</v>
      </c>
      <c r="T28" s="229">
        <v>28</v>
      </c>
      <c r="U28" s="230">
        <v>0.32280606175932097</v>
      </c>
      <c r="V28" s="230">
        <v>0.18660876016596942</v>
      </c>
      <c r="W28" s="230">
        <v>0.18660876016596942</v>
      </c>
      <c r="X28" s="230">
        <v>0.18660876016596942</v>
      </c>
      <c r="Y28" s="230">
        <v>0.10160843245629367</v>
      </c>
      <c r="Z28" s="230">
        <v>0.24680234041000698</v>
      </c>
    </row>
    <row r="29" spans="2:26">
      <c r="B29" s="229">
        <v>29</v>
      </c>
      <c r="C29" s="230">
        <v>26.602599311390776</v>
      </c>
      <c r="D29" s="230">
        <v>21.968682808672625</v>
      </c>
      <c r="E29" s="230">
        <v>13.949966852904918</v>
      </c>
      <c r="F29" s="230">
        <v>21.968682808672625</v>
      </c>
      <c r="G29" s="230">
        <v>18.749989233633546</v>
      </c>
      <c r="H29" s="230">
        <v>26.602599311390776</v>
      </c>
      <c r="L29" s="229">
        <v>29</v>
      </c>
      <c r="M29" s="230">
        <v>9.6837096402889511E-2</v>
      </c>
      <c r="N29" s="230">
        <v>0.12456715956403039</v>
      </c>
      <c r="O29" s="230">
        <v>0.12456715956403039</v>
      </c>
      <c r="P29" s="230">
        <v>0.12456715956403039</v>
      </c>
      <c r="Q29" s="230">
        <v>9.6837096402889511E-2</v>
      </c>
      <c r="R29" s="230">
        <v>0.36725196723820758</v>
      </c>
      <c r="T29" s="229">
        <v>29</v>
      </c>
      <c r="U29" s="230">
        <v>0.30585167136304398</v>
      </c>
      <c r="V29" s="230">
        <v>0.17212991681262121</v>
      </c>
      <c r="W29" s="230">
        <v>0.17212991681262121</v>
      </c>
      <c r="X29" s="230">
        <v>0.17212991681262121</v>
      </c>
      <c r="Y29" s="230">
        <v>8.8491841258223902E-2</v>
      </c>
      <c r="Z29" s="230">
        <v>0.23490214486387298</v>
      </c>
    </row>
    <row r="30" spans="2:26">
      <c r="B30" s="229">
        <v>30</v>
      </c>
      <c r="C30" s="230">
        <v>23.409575218718501</v>
      </c>
      <c r="D30" s="230">
        <v>20.925438073730799</v>
      </c>
      <c r="E30" s="230">
        <v>12.4317003109132</v>
      </c>
      <c r="F30" s="230">
        <v>20.925438073730799</v>
      </c>
      <c r="G30" s="230">
        <v>17.8445338890802</v>
      </c>
      <c r="H30" s="230">
        <v>23.409575218718501</v>
      </c>
      <c r="L30" s="229">
        <v>30</v>
      </c>
      <c r="M30" s="230">
        <v>9.00109769484084E-2</v>
      </c>
      <c r="N30" s="230">
        <v>0.11158185092141699</v>
      </c>
      <c r="O30" s="230">
        <v>0.11158185092141699</v>
      </c>
      <c r="P30" s="230">
        <v>0.11158185092141699</v>
      </c>
      <c r="Q30" s="230">
        <v>9.00109769484084E-2</v>
      </c>
      <c r="R30" s="230">
        <v>0.34738772100577897</v>
      </c>
      <c r="T30" s="229">
        <v>30</v>
      </c>
      <c r="U30" s="230">
        <v>0.28889728096676698</v>
      </c>
      <c r="V30" s="230">
        <v>0.15765107345927298</v>
      </c>
      <c r="W30" s="230">
        <v>0.15765107345927298</v>
      </c>
      <c r="X30" s="230">
        <v>0.15765107345927298</v>
      </c>
      <c r="Y30" s="230">
        <v>7.5375250060154095E-2</v>
      </c>
      <c r="Z30" s="230">
        <v>0.22300194931773898</v>
      </c>
    </row>
    <row r="31" spans="2:26">
      <c r="B31" s="229">
        <v>31</v>
      </c>
      <c r="C31" s="230">
        <v>21.821545682515442</v>
      </c>
      <c r="D31" s="230">
        <v>18.178992211286616</v>
      </c>
      <c r="E31" s="230">
        <v>10.998570743844882</v>
      </c>
      <c r="F31" s="230">
        <v>18.178992211286616</v>
      </c>
      <c r="G31" s="230">
        <v>15.391798232004954</v>
      </c>
      <c r="H31" s="230">
        <v>21.821545682515442</v>
      </c>
      <c r="L31" s="229">
        <v>31</v>
      </c>
      <c r="M31" s="230">
        <v>8.5191880150276025E-2</v>
      </c>
      <c r="N31" s="230">
        <v>0.10202101536536151</v>
      </c>
      <c r="O31" s="230">
        <v>0.10202101536536151</v>
      </c>
      <c r="P31" s="230">
        <v>0.10202101536536151</v>
      </c>
      <c r="Q31" s="230">
        <v>8.5191880150276025E-2</v>
      </c>
      <c r="R31" s="230">
        <v>0.32793855307363418</v>
      </c>
      <c r="T31" s="229">
        <v>31</v>
      </c>
      <c r="U31" s="230">
        <v>0.27382906316757316</v>
      </c>
      <c r="V31" s="230">
        <v>0.14601449821626683</v>
      </c>
      <c r="W31" s="230">
        <v>0.14601449821626683</v>
      </c>
      <c r="X31" s="230">
        <v>0.14601449821626683</v>
      </c>
      <c r="Y31" s="230">
        <v>6.6556913208624599E-2</v>
      </c>
      <c r="Z31" s="230">
        <v>0.20874850770256898</v>
      </c>
    </row>
    <row r="32" spans="2:26">
      <c r="B32" s="229">
        <v>32</v>
      </c>
      <c r="C32" s="230">
        <v>20.233516146312382</v>
      </c>
      <c r="D32" s="230">
        <v>15.432546348842433</v>
      </c>
      <c r="E32" s="230">
        <v>9.565441176776563</v>
      </c>
      <c r="F32" s="230">
        <v>15.432546348842433</v>
      </c>
      <c r="G32" s="230">
        <v>12.939062574929707</v>
      </c>
      <c r="H32" s="230">
        <v>20.233516146312382</v>
      </c>
      <c r="L32" s="229">
        <v>32</v>
      </c>
      <c r="M32" s="230">
        <v>8.0372783352143637E-2</v>
      </c>
      <c r="N32" s="230">
        <v>9.2460179809306028E-2</v>
      </c>
      <c r="O32" s="230">
        <v>9.2460179809306028E-2</v>
      </c>
      <c r="P32" s="230">
        <v>9.2460179809306028E-2</v>
      </c>
      <c r="Q32" s="230">
        <v>8.0372783352143637E-2</v>
      </c>
      <c r="R32" s="230">
        <v>0.30848938514148938</v>
      </c>
      <c r="T32" s="229">
        <v>32</v>
      </c>
      <c r="U32" s="230">
        <v>0.25876084536837934</v>
      </c>
      <c r="V32" s="230">
        <v>0.13437792297326065</v>
      </c>
      <c r="W32" s="230">
        <v>0.13437792297326065</v>
      </c>
      <c r="X32" s="230">
        <v>0.13437792297326065</v>
      </c>
      <c r="Y32" s="230">
        <v>5.7738576357095103E-2</v>
      </c>
      <c r="Z32" s="230">
        <v>0.194495066087399</v>
      </c>
    </row>
    <row r="33" spans="2:26">
      <c r="B33" s="229">
        <v>33</v>
      </c>
      <c r="C33" s="230">
        <v>18.645486610109323</v>
      </c>
      <c r="D33" s="230">
        <v>12.686100486398249</v>
      </c>
      <c r="E33" s="230">
        <v>8.1323116097082444</v>
      </c>
      <c r="F33" s="230">
        <v>12.686100486398249</v>
      </c>
      <c r="G33" s="230">
        <v>10.486326917854461</v>
      </c>
      <c r="H33" s="230">
        <v>18.645486610109323</v>
      </c>
      <c r="L33" s="229">
        <v>33</v>
      </c>
      <c r="M33" s="230">
        <v>7.5553686554011248E-2</v>
      </c>
      <c r="N33" s="230">
        <v>8.2899344253250545E-2</v>
      </c>
      <c r="O33" s="230">
        <v>8.2899344253250545E-2</v>
      </c>
      <c r="P33" s="230">
        <v>8.2899344253250545E-2</v>
      </c>
      <c r="Q33" s="230">
        <v>7.5553686554011248E-2</v>
      </c>
      <c r="R33" s="230">
        <v>0.28904021720934459</v>
      </c>
      <c r="T33" s="229">
        <v>33</v>
      </c>
      <c r="U33" s="230">
        <v>0.24369262756918555</v>
      </c>
      <c r="V33" s="230">
        <v>0.12274134773025447</v>
      </c>
      <c r="W33" s="230">
        <v>0.12274134773025447</v>
      </c>
      <c r="X33" s="230">
        <v>0.12274134773025447</v>
      </c>
      <c r="Y33" s="230">
        <v>4.8920239505565608E-2</v>
      </c>
      <c r="Z33" s="230">
        <v>0.180241624472229</v>
      </c>
    </row>
    <row r="34" spans="2:26">
      <c r="B34" s="229">
        <v>34</v>
      </c>
      <c r="C34" s="230">
        <v>17.057457073906264</v>
      </c>
      <c r="D34" s="230">
        <v>9.9396546239540662</v>
      </c>
      <c r="E34" s="230">
        <v>6.6991820426399258</v>
      </c>
      <c r="F34" s="230">
        <v>9.9396546239540662</v>
      </c>
      <c r="G34" s="230">
        <v>8.0335912607792146</v>
      </c>
      <c r="H34" s="230">
        <v>17.057457073906264</v>
      </c>
      <c r="L34" s="229">
        <v>34</v>
      </c>
      <c r="M34" s="230">
        <v>7.073458975587886E-2</v>
      </c>
      <c r="N34" s="230">
        <v>7.3338508697195062E-2</v>
      </c>
      <c r="O34" s="230">
        <v>7.3338508697195062E-2</v>
      </c>
      <c r="P34" s="230">
        <v>7.3338508697195062E-2</v>
      </c>
      <c r="Q34" s="230">
        <v>7.073458975587886E-2</v>
      </c>
      <c r="R34" s="230">
        <v>0.26959104927719979</v>
      </c>
      <c r="T34" s="229">
        <v>34</v>
      </c>
      <c r="U34" s="230">
        <v>0.22862440976999174</v>
      </c>
      <c r="V34" s="230">
        <v>0.11110477248724829</v>
      </c>
      <c r="W34" s="230">
        <v>0.11110477248724829</v>
      </c>
      <c r="X34" s="230">
        <v>0.11110477248724829</v>
      </c>
      <c r="Y34" s="230">
        <v>4.0101902654036105E-2</v>
      </c>
      <c r="Z34" s="230">
        <v>0.16598818285705899</v>
      </c>
    </row>
    <row r="35" spans="2:26">
      <c r="B35" s="229">
        <v>35</v>
      </c>
      <c r="C35" s="230">
        <v>15.469427537703201</v>
      </c>
      <c r="D35" s="230">
        <v>7.1932087615098803</v>
      </c>
      <c r="E35" s="230">
        <v>5.2660524755716098</v>
      </c>
      <c r="F35" s="230">
        <v>7.1932087615098803</v>
      </c>
      <c r="G35" s="230">
        <v>5.58085560370397</v>
      </c>
      <c r="H35" s="230">
        <v>15.469427537703201</v>
      </c>
      <c r="L35" s="229">
        <v>35</v>
      </c>
      <c r="M35" s="230">
        <v>6.5915492957746499E-2</v>
      </c>
      <c r="N35" s="230">
        <v>6.3777673141139607E-2</v>
      </c>
      <c r="O35" s="230">
        <v>6.3777673141139607E-2</v>
      </c>
      <c r="P35" s="230">
        <v>6.3777673141139607E-2</v>
      </c>
      <c r="Q35" s="230">
        <v>6.5915492957746499E-2</v>
      </c>
      <c r="R35" s="230">
        <v>0.25014188134505499</v>
      </c>
      <c r="T35" s="229">
        <v>35</v>
      </c>
      <c r="U35" s="230">
        <v>0.213556191970798</v>
      </c>
      <c r="V35" s="230">
        <v>9.9468197244242093E-2</v>
      </c>
      <c r="W35" s="230">
        <v>9.9468197244242093E-2</v>
      </c>
      <c r="X35" s="230">
        <v>9.9468197244242093E-2</v>
      </c>
      <c r="Y35" s="230">
        <v>3.1283565802506602E-2</v>
      </c>
      <c r="Z35" s="230">
        <v>0.15173474124188899</v>
      </c>
    </row>
    <row r="36" spans="2:26">
      <c r="B36" s="229">
        <v>36</v>
      </c>
      <c r="C36" s="230">
        <v>14.10583100799165</v>
      </c>
      <c r="D36" s="230">
        <v>7.188534200010694</v>
      </c>
      <c r="E36" s="230">
        <v>4.8560002731421479</v>
      </c>
      <c r="F36" s="230">
        <v>7.188534200010694</v>
      </c>
      <c r="G36" s="230">
        <v>5.8008252836188641</v>
      </c>
      <c r="H36" s="230">
        <v>14.10583100799165</v>
      </c>
      <c r="L36" s="229">
        <v>36</v>
      </c>
      <c r="M36" s="230">
        <v>6.083424621804906E-2</v>
      </c>
      <c r="N36" s="230">
        <v>5.7107505002886666E-2</v>
      </c>
      <c r="O36" s="230">
        <v>5.7107505002886666E-2</v>
      </c>
      <c r="P36" s="230">
        <v>5.7107505002886666E-2</v>
      </c>
      <c r="Q36" s="230">
        <v>6.083424621804906E-2</v>
      </c>
      <c r="R36" s="230">
        <v>0.23159898802729018</v>
      </c>
      <c r="T36" s="229">
        <v>36</v>
      </c>
      <c r="U36" s="230">
        <v>0.19848797417160419</v>
      </c>
      <c r="V36" s="230">
        <v>9.0452269450056397E-2</v>
      </c>
      <c r="W36" s="230">
        <v>9.0452269450056397E-2</v>
      </c>
      <c r="X36" s="230">
        <v>9.0452269450056397E-2</v>
      </c>
      <c r="Y36" s="230">
        <v>2.6179599856836509E-2</v>
      </c>
      <c r="Z36" s="230">
        <v>0.14224172557778078</v>
      </c>
    </row>
    <row r="37" spans="2:26">
      <c r="B37" s="229">
        <v>37</v>
      </c>
      <c r="C37" s="230">
        <v>12.7422344782801</v>
      </c>
      <c r="D37" s="230">
        <v>7.1838596385115077</v>
      </c>
      <c r="E37" s="230">
        <v>4.4459480707126859</v>
      </c>
      <c r="F37" s="230">
        <v>7.1838596385115077</v>
      </c>
      <c r="G37" s="230">
        <v>6.0207949635337581</v>
      </c>
      <c r="H37" s="230">
        <v>12.7422344782801</v>
      </c>
      <c r="L37" s="229">
        <v>37</v>
      </c>
      <c r="M37" s="230">
        <v>5.5752999478351627E-2</v>
      </c>
      <c r="N37" s="230">
        <v>5.0437336864633725E-2</v>
      </c>
      <c r="O37" s="230">
        <v>5.0437336864633725E-2</v>
      </c>
      <c r="P37" s="230">
        <v>5.0437336864633725E-2</v>
      </c>
      <c r="Q37" s="230">
        <v>5.5752999478351627E-2</v>
      </c>
      <c r="R37" s="230">
        <v>0.21305609470952538</v>
      </c>
      <c r="T37" s="229">
        <v>37</v>
      </c>
      <c r="U37" s="230">
        <v>0.18341975637241037</v>
      </c>
      <c r="V37" s="230">
        <v>8.14363416558707E-2</v>
      </c>
      <c r="W37" s="230">
        <v>8.14363416558707E-2</v>
      </c>
      <c r="X37" s="230">
        <v>8.14363416558707E-2</v>
      </c>
      <c r="Y37" s="230">
        <v>2.107563391116642E-2</v>
      </c>
      <c r="Z37" s="230">
        <v>0.13274870991367257</v>
      </c>
    </row>
    <row r="38" spans="2:26">
      <c r="B38" s="229">
        <v>38</v>
      </c>
      <c r="C38" s="230">
        <v>11.378637948568549</v>
      </c>
      <c r="D38" s="230">
        <v>7.1791850770123213</v>
      </c>
      <c r="E38" s="230">
        <v>4.035895868283224</v>
      </c>
      <c r="F38" s="230">
        <v>7.1791850770123213</v>
      </c>
      <c r="G38" s="230">
        <v>6.2407646434486521</v>
      </c>
      <c r="H38" s="230">
        <v>11.378637948568549</v>
      </c>
      <c r="L38" s="229">
        <v>38</v>
      </c>
      <c r="M38" s="230">
        <v>5.0671752738654187E-2</v>
      </c>
      <c r="N38" s="230">
        <v>4.3767168726380791E-2</v>
      </c>
      <c r="O38" s="230">
        <v>4.3767168726380791E-2</v>
      </c>
      <c r="P38" s="230">
        <v>4.3767168726380791E-2</v>
      </c>
      <c r="Q38" s="230">
        <v>5.0671752738654187E-2</v>
      </c>
      <c r="R38" s="230">
        <v>0.19451320139176062</v>
      </c>
      <c r="T38" s="229">
        <v>38</v>
      </c>
      <c r="U38" s="230">
        <v>0.16835153857321658</v>
      </c>
      <c r="V38" s="230">
        <v>7.2420413861685004E-2</v>
      </c>
      <c r="W38" s="230">
        <v>7.2420413861685004E-2</v>
      </c>
      <c r="X38" s="230">
        <v>7.2420413861685004E-2</v>
      </c>
      <c r="Y38" s="230">
        <v>1.5971667965496331E-2</v>
      </c>
      <c r="Z38" s="230">
        <v>0.12325569424956438</v>
      </c>
    </row>
    <row r="39" spans="2:26">
      <c r="B39" s="229">
        <v>39</v>
      </c>
      <c r="C39" s="230">
        <v>10.015041418856999</v>
      </c>
      <c r="D39" s="230">
        <v>7.174510515513135</v>
      </c>
      <c r="E39" s="230">
        <v>3.6258436658537621</v>
      </c>
      <c r="F39" s="230">
        <v>7.174510515513135</v>
      </c>
      <c r="G39" s="230">
        <v>6.4607343233635461</v>
      </c>
      <c r="H39" s="230">
        <v>10.015041418856999</v>
      </c>
      <c r="L39" s="229">
        <v>39</v>
      </c>
      <c r="M39" s="230">
        <v>4.5590505998956754E-2</v>
      </c>
      <c r="N39" s="230">
        <v>3.709700058812785E-2</v>
      </c>
      <c r="O39" s="230">
        <v>3.709700058812785E-2</v>
      </c>
      <c r="P39" s="230">
        <v>3.709700058812785E-2</v>
      </c>
      <c r="Q39" s="230">
        <v>4.5590505998956754E-2</v>
      </c>
      <c r="R39" s="230">
        <v>0.17597030807399583</v>
      </c>
      <c r="T39" s="229">
        <v>39</v>
      </c>
      <c r="U39" s="230">
        <v>0.15328332077402279</v>
      </c>
      <c r="V39" s="230">
        <v>6.3404486067499308E-2</v>
      </c>
      <c r="W39" s="230">
        <v>6.3404486067499308E-2</v>
      </c>
      <c r="X39" s="230">
        <v>6.3404486067499308E-2</v>
      </c>
      <c r="Y39" s="230">
        <v>1.086770201982624E-2</v>
      </c>
      <c r="Z39" s="230">
        <v>0.11376267858545618</v>
      </c>
    </row>
    <row r="40" spans="2:26">
      <c r="B40" s="229">
        <v>40</v>
      </c>
      <c r="C40" s="230">
        <v>8.6514448891454503</v>
      </c>
      <c r="D40" s="230">
        <v>7.1698359540139496</v>
      </c>
      <c r="E40" s="230">
        <v>3.2157914634243001</v>
      </c>
      <c r="F40" s="230">
        <v>7.1698359540139496</v>
      </c>
      <c r="G40" s="230">
        <v>6.6807040032784402</v>
      </c>
      <c r="H40" s="230">
        <v>8.6514448891454503</v>
      </c>
      <c r="L40" s="229">
        <v>40</v>
      </c>
      <c r="M40" s="230">
        <v>4.05092592592593E-2</v>
      </c>
      <c r="N40" s="230">
        <v>3.0426832449874902E-2</v>
      </c>
      <c r="O40" s="230">
        <v>3.0426832449874902E-2</v>
      </c>
      <c r="P40" s="230">
        <v>3.0426832449874902E-2</v>
      </c>
      <c r="Q40" s="230">
        <v>4.05092592592593E-2</v>
      </c>
      <c r="R40" s="230">
        <v>0.15742741475623101</v>
      </c>
      <c r="T40" s="229">
        <v>40</v>
      </c>
      <c r="U40" s="230">
        <v>0.138215102974829</v>
      </c>
      <c r="V40" s="230">
        <v>5.4388558273313597E-2</v>
      </c>
      <c r="W40" s="230">
        <v>5.4388558273313597E-2</v>
      </c>
      <c r="X40" s="230">
        <v>5.4388558273313597E-2</v>
      </c>
      <c r="Y40" s="230">
        <v>5.7637360741561502E-3</v>
      </c>
      <c r="Z40" s="230">
        <v>0.104269662921348</v>
      </c>
    </row>
    <row r="41" spans="2:26">
      <c r="B41" s="229">
        <v>41</v>
      </c>
      <c r="C41" s="230">
        <v>7.5891441432601701</v>
      </c>
      <c r="D41" s="230">
        <v>5.8740048185783129</v>
      </c>
      <c r="E41" s="230">
        <v>2.659631890958754</v>
      </c>
      <c r="F41" s="230">
        <v>5.8740048185783129</v>
      </c>
      <c r="G41" s="230">
        <v>5.3725730859529257</v>
      </c>
      <c r="H41" s="230">
        <v>7.5891441432601701</v>
      </c>
      <c r="L41" s="229">
        <v>41</v>
      </c>
      <c r="M41" s="230">
        <v>3.6542079586970359E-2</v>
      </c>
      <c r="N41" s="230">
        <v>2.6265553279191972E-2</v>
      </c>
      <c r="O41" s="230">
        <v>2.6265553279191972E-2</v>
      </c>
      <c r="P41" s="230">
        <v>2.6265553279191972E-2</v>
      </c>
      <c r="Q41" s="230">
        <v>3.6542079586970359E-2</v>
      </c>
      <c r="R41" s="230">
        <v>0.14049240786959177</v>
      </c>
      <c r="T41" s="229">
        <v>41</v>
      </c>
      <c r="U41" s="230">
        <v>0.12439359267734605</v>
      </c>
      <c r="V41" s="230">
        <v>4.7817946330836865E-2</v>
      </c>
      <c r="W41" s="230">
        <v>4.7817946330836865E-2</v>
      </c>
      <c r="X41" s="230">
        <v>4.7817946330836865E-2</v>
      </c>
      <c r="Y41" s="230">
        <v>5.3796398145170609E-3</v>
      </c>
      <c r="Z41" s="230">
        <v>9.126632409211767E-2</v>
      </c>
    </row>
    <row r="42" spans="2:26">
      <c r="B42" s="229">
        <v>42</v>
      </c>
      <c r="C42" s="230">
        <v>6.5268433973748898</v>
      </c>
      <c r="D42" s="230">
        <v>4.5781736831426763</v>
      </c>
      <c r="E42" s="230">
        <v>2.1034723184932078</v>
      </c>
      <c r="F42" s="230">
        <v>4.5781736831426763</v>
      </c>
      <c r="G42" s="230">
        <v>4.0644421686274104</v>
      </c>
      <c r="H42" s="230">
        <v>6.5268433973748898</v>
      </c>
      <c r="L42" s="229">
        <v>42</v>
      </c>
      <c r="M42" s="230">
        <v>3.2574899914681418E-2</v>
      </c>
      <c r="N42" s="230">
        <v>2.2104274108509046E-2</v>
      </c>
      <c r="O42" s="230">
        <v>2.2104274108509046E-2</v>
      </c>
      <c r="P42" s="230">
        <v>2.2104274108509046E-2</v>
      </c>
      <c r="Q42" s="230">
        <v>3.2574899914681418E-2</v>
      </c>
      <c r="R42" s="230">
        <v>0.12355740098295255</v>
      </c>
      <c r="T42" s="229">
        <v>42</v>
      </c>
      <c r="U42" s="230">
        <v>0.1105720823798631</v>
      </c>
      <c r="V42" s="230">
        <v>4.1247334388360125E-2</v>
      </c>
      <c r="W42" s="230">
        <v>4.1247334388360125E-2</v>
      </c>
      <c r="X42" s="230">
        <v>4.1247334388360125E-2</v>
      </c>
      <c r="Y42" s="230">
        <v>4.9955435548779716E-3</v>
      </c>
      <c r="Z42" s="230">
        <v>7.8262985262887358E-2</v>
      </c>
    </row>
    <row r="43" spans="2:26">
      <c r="B43" s="229">
        <v>43</v>
      </c>
      <c r="C43" s="230">
        <v>5.4645426514896096</v>
      </c>
      <c r="D43" s="230">
        <v>3.2823425477070396</v>
      </c>
      <c r="E43" s="230">
        <v>1.5473127460276614</v>
      </c>
      <c r="F43" s="230">
        <v>3.2823425477070396</v>
      </c>
      <c r="G43" s="230">
        <v>2.7563112513018955</v>
      </c>
      <c r="H43" s="230">
        <v>5.4645426514896096</v>
      </c>
      <c r="L43" s="229">
        <v>43</v>
      </c>
      <c r="M43" s="230">
        <v>2.8607720242392477E-2</v>
      </c>
      <c r="N43" s="230">
        <v>1.7942994937826119E-2</v>
      </c>
      <c r="O43" s="230">
        <v>1.7942994937826119E-2</v>
      </c>
      <c r="P43" s="230">
        <v>1.7942994937826119E-2</v>
      </c>
      <c r="Q43" s="230">
        <v>2.8607720242392477E-2</v>
      </c>
      <c r="R43" s="230">
        <v>0.10662239409631333</v>
      </c>
      <c r="T43" s="229">
        <v>43</v>
      </c>
      <c r="U43" s="230">
        <v>9.6750572082380165E-2</v>
      </c>
      <c r="V43" s="230">
        <v>3.4676722445883386E-2</v>
      </c>
      <c r="W43" s="230">
        <v>3.4676722445883386E-2</v>
      </c>
      <c r="X43" s="230">
        <v>3.4676722445883386E-2</v>
      </c>
      <c r="Y43" s="230">
        <v>4.6114472952388831E-3</v>
      </c>
      <c r="Z43" s="230">
        <v>6.5259646433657045E-2</v>
      </c>
    </row>
    <row r="44" spans="2:26">
      <c r="B44" s="229">
        <v>44</v>
      </c>
      <c r="C44" s="230">
        <v>4.4022419056043294</v>
      </c>
      <c r="D44" s="230">
        <v>1.9865114122714029</v>
      </c>
      <c r="E44" s="230">
        <v>0.99115317356211508</v>
      </c>
      <c r="F44" s="230">
        <v>1.9865114122714029</v>
      </c>
      <c r="G44" s="230">
        <v>1.4481803339763806</v>
      </c>
      <c r="H44" s="230">
        <v>4.4022419056043294</v>
      </c>
      <c r="L44" s="229">
        <v>44</v>
      </c>
      <c r="M44" s="230">
        <v>2.4640540570103536E-2</v>
      </c>
      <c r="N44" s="230">
        <v>1.3781715767143189E-2</v>
      </c>
      <c r="O44" s="230">
        <v>1.3781715767143189E-2</v>
      </c>
      <c r="P44" s="230">
        <v>1.3781715767143189E-2</v>
      </c>
      <c r="Q44" s="230">
        <v>2.4640540570103536E-2</v>
      </c>
      <c r="R44" s="230">
        <v>8.9687387209674105E-2</v>
      </c>
      <c r="T44" s="229">
        <v>44</v>
      </c>
      <c r="U44" s="230">
        <v>8.2929061784897215E-2</v>
      </c>
      <c r="V44" s="230">
        <v>2.8106110503406646E-2</v>
      </c>
      <c r="W44" s="230">
        <v>2.8106110503406646E-2</v>
      </c>
      <c r="X44" s="230">
        <v>2.8106110503406646E-2</v>
      </c>
      <c r="Y44" s="230">
        <v>4.2273510355997938E-3</v>
      </c>
      <c r="Z44" s="230">
        <v>5.2256307604426719E-2</v>
      </c>
    </row>
    <row r="45" spans="2:26">
      <c r="B45" s="229">
        <v>45</v>
      </c>
      <c r="C45" s="230">
        <v>3.33994115971905</v>
      </c>
      <c r="D45" s="230">
        <v>0.69068027683576605</v>
      </c>
      <c r="E45" s="230">
        <v>0.43499360109656798</v>
      </c>
      <c r="F45" s="230">
        <v>0.69068027683576605</v>
      </c>
      <c r="G45" s="230">
        <v>0.14004941665086601</v>
      </c>
      <c r="H45" s="230">
        <v>3.33994115971905</v>
      </c>
      <c r="L45" s="229">
        <v>45</v>
      </c>
      <c r="M45" s="230">
        <v>2.0673360897814602E-2</v>
      </c>
      <c r="N45" s="230">
        <v>9.6204365964602592E-3</v>
      </c>
      <c r="O45" s="230">
        <v>9.6204365964602592E-3</v>
      </c>
      <c r="P45" s="230">
        <v>9.6204365964602592E-3</v>
      </c>
      <c r="Q45" s="230">
        <v>2.0673360897814602E-2</v>
      </c>
      <c r="R45" s="230">
        <v>7.275238032303491E-2</v>
      </c>
      <c r="T45" s="229">
        <v>45</v>
      </c>
      <c r="U45" s="230">
        <v>6.9107551487414293E-2</v>
      </c>
      <c r="V45" s="230">
        <v>2.1535498560929903E-2</v>
      </c>
      <c r="W45" s="230">
        <v>2.1535498560929903E-2</v>
      </c>
      <c r="X45" s="230">
        <v>2.1535498560929903E-2</v>
      </c>
      <c r="Y45" s="230">
        <v>3.8432547759607049E-3</v>
      </c>
      <c r="Z45" s="230">
        <v>3.9252968775196399E-2</v>
      </c>
    </row>
    <row r="46" spans="2:26">
      <c r="B46" s="229">
        <v>46</v>
      </c>
      <c r="C46" s="230">
        <v>2.6719529277752398</v>
      </c>
      <c r="D46" s="230">
        <v>0.55254422146861282</v>
      </c>
      <c r="E46" s="230">
        <v>0.34799488087725439</v>
      </c>
      <c r="F46" s="230">
        <v>0.55254422146861282</v>
      </c>
      <c r="G46" s="230">
        <v>0.1120395333206928</v>
      </c>
      <c r="H46" s="230">
        <v>2.6719529277752398</v>
      </c>
      <c r="L46" s="229">
        <v>46</v>
      </c>
      <c r="M46" s="230">
        <v>1.6538688718251683E-2</v>
      </c>
      <c r="N46" s="230">
        <v>7.6963492771682084E-3</v>
      </c>
      <c r="O46" s="230">
        <v>7.6963492771682084E-3</v>
      </c>
      <c r="P46" s="230">
        <v>7.6963492771682084E-3</v>
      </c>
      <c r="Q46" s="230">
        <v>1.6538688718251683E-2</v>
      </c>
      <c r="R46" s="230">
        <v>5.8201904258427924E-2</v>
      </c>
      <c r="T46" s="229">
        <v>46</v>
      </c>
      <c r="U46" s="230">
        <v>5.528604118993144E-2</v>
      </c>
      <c r="V46" s="230">
        <v>1.7228398848743921E-2</v>
      </c>
      <c r="W46" s="230">
        <v>1.7228398848743921E-2</v>
      </c>
      <c r="X46" s="230">
        <v>1.7228398848743921E-2</v>
      </c>
      <c r="Y46" s="230">
        <v>3.0746038207685638E-3</v>
      </c>
      <c r="Z46" s="230">
        <v>3.1402375020157122E-2</v>
      </c>
    </row>
    <row r="47" spans="2:26">
      <c r="B47" s="229">
        <v>47</v>
      </c>
      <c r="C47" s="230">
        <v>2.0039646958314297</v>
      </c>
      <c r="D47" s="230">
        <v>0.41440816610145959</v>
      </c>
      <c r="E47" s="230">
        <v>0.26099616065794079</v>
      </c>
      <c r="F47" s="230">
        <v>0.41440816610145959</v>
      </c>
      <c r="G47" s="230">
        <v>8.4029649990519595E-2</v>
      </c>
      <c r="H47" s="230">
        <v>2.0039646958314297</v>
      </c>
      <c r="L47" s="229">
        <v>47</v>
      </c>
      <c r="M47" s="230">
        <v>1.2404016538688762E-2</v>
      </c>
      <c r="N47" s="230">
        <v>5.7722619578761568E-3</v>
      </c>
      <c r="O47" s="230">
        <v>5.7722619578761568E-3</v>
      </c>
      <c r="P47" s="230">
        <v>5.7722619578761568E-3</v>
      </c>
      <c r="Q47" s="230">
        <v>1.2404016538688762E-2</v>
      </c>
      <c r="R47" s="230">
        <v>4.3651428193820944E-2</v>
      </c>
      <c r="T47" s="229">
        <v>47</v>
      </c>
      <c r="U47" s="230">
        <v>4.146453089244858E-2</v>
      </c>
      <c r="V47" s="230">
        <v>1.2921299136557943E-2</v>
      </c>
      <c r="W47" s="230">
        <v>1.2921299136557943E-2</v>
      </c>
      <c r="X47" s="230">
        <v>1.2921299136557943E-2</v>
      </c>
      <c r="Y47" s="230">
        <v>2.3059528655764226E-3</v>
      </c>
      <c r="Z47" s="230">
        <v>2.3551781265117842E-2</v>
      </c>
    </row>
    <row r="48" spans="2:26">
      <c r="B48" s="229">
        <v>48</v>
      </c>
      <c r="C48" s="230">
        <v>1.3359764638876197</v>
      </c>
      <c r="D48" s="230">
        <v>0.27627211073430635</v>
      </c>
      <c r="E48" s="230">
        <v>0.17399744043862719</v>
      </c>
      <c r="F48" s="230">
        <v>0.27627211073430635</v>
      </c>
      <c r="G48" s="230">
        <v>5.6019766660346394E-2</v>
      </c>
      <c r="H48" s="230">
        <v>1.3359764638876197</v>
      </c>
      <c r="L48" s="229">
        <v>48</v>
      </c>
      <c r="M48" s="230">
        <v>8.2693443591258416E-3</v>
      </c>
      <c r="N48" s="230">
        <v>3.8481746385841046E-3</v>
      </c>
      <c r="O48" s="230">
        <v>3.8481746385841046E-3</v>
      </c>
      <c r="P48" s="230">
        <v>3.8481746385841046E-3</v>
      </c>
      <c r="Q48" s="230">
        <v>8.2693443591258416E-3</v>
      </c>
      <c r="R48" s="230">
        <v>2.9100952129213962E-2</v>
      </c>
      <c r="T48" s="229">
        <v>48</v>
      </c>
      <c r="U48" s="230">
        <v>2.764302059496572E-2</v>
      </c>
      <c r="V48" s="230">
        <v>8.6141994243719624E-3</v>
      </c>
      <c r="W48" s="230">
        <v>8.6141994243719624E-3</v>
      </c>
      <c r="X48" s="230">
        <v>8.6141994243719624E-3</v>
      </c>
      <c r="Y48" s="230">
        <v>1.5373019103842817E-3</v>
      </c>
      <c r="Z48" s="230">
        <v>1.5701187510078561E-2</v>
      </c>
    </row>
    <row r="49" spans="2:26">
      <c r="B49" s="229">
        <v>49</v>
      </c>
      <c r="C49" s="230">
        <v>0.66798823194380974</v>
      </c>
      <c r="D49" s="230">
        <v>0.13813605536715315</v>
      </c>
      <c r="E49" s="230">
        <v>8.6998720219313597E-2</v>
      </c>
      <c r="F49" s="230">
        <v>0.13813605536715315</v>
      </c>
      <c r="G49" s="230">
        <v>2.8009883330173194E-2</v>
      </c>
      <c r="H49" s="230">
        <v>0.66798823194380974</v>
      </c>
      <c r="L49" s="229">
        <v>49</v>
      </c>
      <c r="M49" s="230">
        <v>4.1346721795629216E-3</v>
      </c>
      <c r="N49" s="230">
        <v>1.9240873192920528E-3</v>
      </c>
      <c r="O49" s="230">
        <v>1.9240873192920528E-3</v>
      </c>
      <c r="P49" s="230">
        <v>1.9240873192920528E-3</v>
      </c>
      <c r="Q49" s="230">
        <v>4.1346721795629216E-3</v>
      </c>
      <c r="R49" s="230">
        <v>1.4550476064606981E-2</v>
      </c>
      <c r="T49" s="229">
        <v>49</v>
      </c>
      <c r="U49" s="230">
        <v>1.382151029748286E-2</v>
      </c>
      <c r="V49" s="230">
        <v>4.3070997121859821E-3</v>
      </c>
      <c r="W49" s="230">
        <v>4.3070997121859821E-3</v>
      </c>
      <c r="X49" s="230">
        <v>4.3070997121859821E-3</v>
      </c>
      <c r="Y49" s="230">
        <v>7.6865095519214072E-4</v>
      </c>
      <c r="Z49" s="230">
        <v>7.8505937550392823E-3</v>
      </c>
    </row>
    <row r="50" spans="2:26">
      <c r="B50" s="229">
        <v>50</v>
      </c>
      <c r="C50" s="230">
        <v>0</v>
      </c>
      <c r="D50" s="230">
        <v>0</v>
      </c>
      <c r="E50" s="230">
        <v>0</v>
      </c>
      <c r="F50" s="230">
        <v>0</v>
      </c>
      <c r="G50" s="230">
        <v>0</v>
      </c>
      <c r="H50" s="230">
        <v>0</v>
      </c>
      <c r="L50" s="229">
        <v>50</v>
      </c>
      <c r="M50" s="230">
        <v>0</v>
      </c>
      <c r="N50" s="230">
        <v>0</v>
      </c>
      <c r="O50" s="230">
        <v>0</v>
      </c>
      <c r="P50" s="230">
        <v>0</v>
      </c>
      <c r="Q50" s="230">
        <v>0</v>
      </c>
      <c r="R50" s="230">
        <v>0</v>
      </c>
      <c r="T50" s="229">
        <v>50</v>
      </c>
      <c r="U50" s="230">
        <v>0</v>
      </c>
      <c r="V50" s="230">
        <v>0</v>
      </c>
      <c r="W50" s="230">
        <v>0</v>
      </c>
      <c r="X50" s="230">
        <v>0</v>
      </c>
      <c r="Y50" s="230">
        <v>0</v>
      </c>
      <c r="Z50" s="230">
        <v>0</v>
      </c>
    </row>
    <row r="51" spans="2:26">
      <c r="B51" s="229">
        <v>51</v>
      </c>
      <c r="C51" s="230">
        <v>0.38332022519188402</v>
      </c>
      <c r="D51" s="230">
        <v>9.0889574855277197E-2</v>
      </c>
      <c r="E51" s="230">
        <v>0.21947729571942598</v>
      </c>
      <c r="F51" s="230">
        <v>9.0889574855277197E-2</v>
      </c>
      <c r="G51" s="230">
        <v>0.25371838238498801</v>
      </c>
      <c r="H51" s="230">
        <v>0.38332022519188402</v>
      </c>
      <c r="L51" s="229">
        <v>51</v>
      </c>
      <c r="M51" s="230">
        <v>3.4355828220858932E-3</v>
      </c>
      <c r="N51" s="230">
        <v>1.1378739808806319E-4</v>
      </c>
      <c r="O51" s="230">
        <v>1.1378739808806319E-4</v>
      </c>
      <c r="P51" s="230">
        <v>1.1378739808806319E-4</v>
      </c>
      <c r="Q51" s="230">
        <v>3.4355828220858932E-3</v>
      </c>
      <c r="R51" s="230">
        <v>1.1484897097620262E-2</v>
      </c>
      <c r="T51" s="229">
        <v>51</v>
      </c>
      <c r="U51" s="230">
        <v>1.2822049131216309E-2</v>
      </c>
      <c r="V51" s="230">
        <v>2.2429209512524946E-3</v>
      </c>
      <c r="W51" s="230">
        <v>2.2429209512524946E-3</v>
      </c>
      <c r="X51" s="230">
        <v>2.2429209512524946E-3</v>
      </c>
      <c r="Y51" s="230">
        <v>3.0037248958903803E-3</v>
      </c>
      <c r="Z51" s="230">
        <v>1.2166043910381388E-2</v>
      </c>
    </row>
    <row r="52" spans="2:26">
      <c r="B52" s="229">
        <v>52</v>
      </c>
      <c r="C52" s="230">
        <v>0.76664045038376805</v>
      </c>
      <c r="D52" s="230">
        <v>0.18177914971055439</v>
      </c>
      <c r="E52" s="230">
        <v>0.43895459143885196</v>
      </c>
      <c r="F52" s="230">
        <v>0.18177914971055439</v>
      </c>
      <c r="G52" s="230">
        <v>0.50743676476997601</v>
      </c>
      <c r="H52" s="230">
        <v>0.76664045038376805</v>
      </c>
      <c r="L52" s="229">
        <v>52</v>
      </c>
      <c r="M52" s="230">
        <v>6.8711656441717865E-3</v>
      </c>
      <c r="N52" s="230">
        <v>2.2757479617612638E-4</v>
      </c>
      <c r="O52" s="230">
        <v>2.2757479617612638E-4</v>
      </c>
      <c r="P52" s="230">
        <v>2.2757479617612638E-4</v>
      </c>
      <c r="Q52" s="230">
        <v>6.8711656441717865E-3</v>
      </c>
      <c r="R52" s="230">
        <v>2.2969794195240523E-2</v>
      </c>
      <c r="T52" s="229">
        <v>52</v>
      </c>
      <c r="U52" s="230">
        <v>2.5644098262432618E-2</v>
      </c>
      <c r="V52" s="230">
        <v>4.4858419025049891E-3</v>
      </c>
      <c r="W52" s="230">
        <v>4.4858419025049891E-3</v>
      </c>
      <c r="X52" s="230">
        <v>4.4858419025049891E-3</v>
      </c>
      <c r="Y52" s="230">
        <v>6.0074497917807605E-3</v>
      </c>
      <c r="Z52" s="230">
        <v>2.4332087820762776E-2</v>
      </c>
    </row>
    <row r="53" spans="2:26">
      <c r="B53" s="229">
        <v>53</v>
      </c>
      <c r="C53" s="230">
        <v>1.149960675575652</v>
      </c>
      <c r="D53" s="230">
        <v>0.27266872456583158</v>
      </c>
      <c r="E53" s="230">
        <v>0.65843188715827794</v>
      </c>
      <c r="F53" s="230">
        <v>0.27266872456583158</v>
      </c>
      <c r="G53" s="230">
        <v>0.76115514715496402</v>
      </c>
      <c r="H53" s="230">
        <v>1.149960675575652</v>
      </c>
      <c r="L53" s="229">
        <v>53</v>
      </c>
      <c r="M53" s="230">
        <v>1.0306748466257681E-2</v>
      </c>
      <c r="N53" s="230">
        <v>3.4136219426418959E-4</v>
      </c>
      <c r="O53" s="230">
        <v>3.4136219426418959E-4</v>
      </c>
      <c r="P53" s="230">
        <v>3.4136219426418959E-4</v>
      </c>
      <c r="Q53" s="230">
        <v>1.0306748466257681E-2</v>
      </c>
      <c r="R53" s="230">
        <v>3.4454691292860787E-2</v>
      </c>
      <c r="T53" s="229">
        <v>53</v>
      </c>
      <c r="U53" s="230">
        <v>3.8466147393648925E-2</v>
      </c>
      <c r="V53" s="230">
        <v>6.7287628537574841E-3</v>
      </c>
      <c r="W53" s="230">
        <v>6.7287628537574841E-3</v>
      </c>
      <c r="X53" s="230">
        <v>6.7287628537574841E-3</v>
      </c>
      <c r="Y53" s="230">
        <v>9.011174687671139E-3</v>
      </c>
      <c r="Z53" s="230">
        <v>3.6498131731144162E-2</v>
      </c>
    </row>
    <row r="54" spans="2:26">
      <c r="B54" s="229">
        <v>54</v>
      </c>
      <c r="C54" s="230">
        <v>1.5332809007675361</v>
      </c>
      <c r="D54" s="230">
        <v>0.36355829942110879</v>
      </c>
      <c r="E54" s="230">
        <v>0.87790918287770392</v>
      </c>
      <c r="F54" s="230">
        <v>0.36355829942110879</v>
      </c>
      <c r="G54" s="230">
        <v>1.014873529539952</v>
      </c>
      <c r="H54" s="230">
        <v>1.5332809007675361</v>
      </c>
      <c r="L54" s="229">
        <v>54</v>
      </c>
      <c r="M54" s="230">
        <v>1.3742331288343573E-2</v>
      </c>
      <c r="N54" s="230">
        <v>4.5514959235225277E-4</v>
      </c>
      <c r="O54" s="230">
        <v>4.5514959235225277E-4</v>
      </c>
      <c r="P54" s="230">
        <v>4.5514959235225277E-4</v>
      </c>
      <c r="Q54" s="230">
        <v>1.3742331288343573E-2</v>
      </c>
      <c r="R54" s="230">
        <v>4.5939588390481047E-2</v>
      </c>
      <c r="T54" s="229">
        <v>54</v>
      </c>
      <c r="U54" s="230">
        <v>5.1288196524865236E-2</v>
      </c>
      <c r="V54" s="230">
        <v>8.9716838050099782E-3</v>
      </c>
      <c r="W54" s="230">
        <v>8.9716838050099782E-3</v>
      </c>
      <c r="X54" s="230">
        <v>8.9716838050099782E-3</v>
      </c>
      <c r="Y54" s="230">
        <v>1.2014899583561521E-2</v>
      </c>
      <c r="Z54" s="230">
        <v>4.8664175641525552E-2</v>
      </c>
    </row>
    <row r="55" spans="2:26">
      <c r="B55" s="229">
        <v>55</v>
      </c>
      <c r="C55" s="230">
        <v>1.91660112595942</v>
      </c>
      <c r="D55" s="230">
        <v>0.454447874276386</v>
      </c>
      <c r="E55" s="230">
        <v>1.0973864785971299</v>
      </c>
      <c r="F55" s="230">
        <v>0.454447874276386</v>
      </c>
      <c r="G55" s="230">
        <v>1.26859191192494</v>
      </c>
      <c r="H55" s="230">
        <v>1.91660112595942</v>
      </c>
      <c r="L55" s="229">
        <v>55</v>
      </c>
      <c r="M55" s="230">
        <v>1.7177914110429463E-2</v>
      </c>
      <c r="N55" s="230">
        <v>5.6893699044031595E-4</v>
      </c>
      <c r="O55" s="230">
        <v>5.6893699044031595E-4</v>
      </c>
      <c r="P55" s="230">
        <v>5.6893699044031595E-4</v>
      </c>
      <c r="Q55" s="230">
        <v>1.7177914110429463E-2</v>
      </c>
      <c r="R55" s="230">
        <v>5.74244854881013E-2</v>
      </c>
      <c r="T55" s="229">
        <v>55</v>
      </c>
      <c r="U55" s="230">
        <v>6.4110245656081546E-2</v>
      </c>
      <c r="V55" s="230">
        <v>1.1214604756262474E-2</v>
      </c>
      <c r="W55" s="230">
        <v>1.1214604756262474E-2</v>
      </c>
      <c r="X55" s="230">
        <v>1.1214604756262474E-2</v>
      </c>
      <c r="Y55" s="230">
        <v>1.5018624479451901E-2</v>
      </c>
      <c r="Z55" s="230">
        <v>6.0830219551906942E-2</v>
      </c>
    </row>
    <row r="56" spans="2:26">
      <c r="B56" s="229">
        <v>56</v>
      </c>
      <c r="C56" s="230">
        <v>2.4584380573696158</v>
      </c>
      <c r="D56" s="230">
        <v>0.49279758032398557</v>
      </c>
      <c r="E56" s="230">
        <v>1.099183315091828</v>
      </c>
      <c r="F56" s="230">
        <v>0.49279758032398557</v>
      </c>
      <c r="G56" s="230">
        <v>1.6895520206188819</v>
      </c>
      <c r="H56" s="230">
        <v>2.4584380573696158</v>
      </c>
      <c r="L56" s="229">
        <v>56</v>
      </c>
      <c r="M56" s="230">
        <v>2.0733592212188744E-2</v>
      </c>
      <c r="N56" s="230">
        <v>2.5589046682898929E-3</v>
      </c>
      <c r="O56" s="230">
        <v>2.5589046682898929E-3</v>
      </c>
      <c r="P56" s="230">
        <v>2.5589046682898929E-3</v>
      </c>
      <c r="Q56" s="230">
        <v>2.0733592212188744E-2</v>
      </c>
      <c r="R56" s="230">
        <v>6.5414666358940068E-2</v>
      </c>
      <c r="T56" s="229">
        <v>56</v>
      </c>
      <c r="U56" s="230">
        <v>7.693229478729785E-2</v>
      </c>
      <c r="V56" s="230">
        <v>1.159864856926335E-2</v>
      </c>
      <c r="W56" s="230">
        <v>1.159864856926335E-2</v>
      </c>
      <c r="X56" s="230">
        <v>1.159864856926335E-2</v>
      </c>
      <c r="Y56" s="230">
        <v>1.9842036135054201E-2</v>
      </c>
      <c r="Z56" s="230">
        <v>6.74347574197912E-2</v>
      </c>
    </row>
    <row r="57" spans="2:26">
      <c r="B57" s="229">
        <v>57</v>
      </c>
      <c r="C57" s="230">
        <v>3.0002749887798119</v>
      </c>
      <c r="D57" s="230">
        <v>0.53114728637158515</v>
      </c>
      <c r="E57" s="230">
        <v>1.1009801515865261</v>
      </c>
      <c r="F57" s="230">
        <v>0.53114728637158515</v>
      </c>
      <c r="G57" s="230">
        <v>2.1105121293128235</v>
      </c>
      <c r="H57" s="230">
        <v>3.0002749887798119</v>
      </c>
      <c r="L57" s="229">
        <v>57</v>
      </c>
      <c r="M57" s="230">
        <v>2.4289270313948022E-2</v>
      </c>
      <c r="N57" s="230">
        <v>4.5488723461394702E-3</v>
      </c>
      <c r="O57" s="230">
        <v>4.5488723461394702E-3</v>
      </c>
      <c r="P57" s="230">
        <v>4.5488723461394702E-3</v>
      </c>
      <c r="Q57" s="230">
        <v>2.4289270313948022E-2</v>
      </c>
      <c r="R57" s="230">
        <v>7.3404847229778844E-2</v>
      </c>
      <c r="T57" s="229">
        <v>57</v>
      </c>
      <c r="U57" s="230">
        <v>8.9754343918514154E-2</v>
      </c>
      <c r="V57" s="230">
        <v>1.1982692382264227E-2</v>
      </c>
      <c r="W57" s="230">
        <v>1.1982692382264227E-2</v>
      </c>
      <c r="X57" s="230">
        <v>1.1982692382264227E-2</v>
      </c>
      <c r="Y57" s="230">
        <v>2.4665447790656502E-2</v>
      </c>
      <c r="Z57" s="230">
        <v>7.4039295287675458E-2</v>
      </c>
    </row>
    <row r="58" spans="2:26">
      <c r="B58" s="229">
        <v>58</v>
      </c>
      <c r="C58" s="230">
        <v>3.542111920190008</v>
      </c>
      <c r="D58" s="230">
        <v>0.56949699241918472</v>
      </c>
      <c r="E58" s="230">
        <v>1.1027769880812242</v>
      </c>
      <c r="F58" s="230">
        <v>0.56949699241918472</v>
      </c>
      <c r="G58" s="230">
        <v>2.5314722380067654</v>
      </c>
      <c r="H58" s="230">
        <v>3.542111920190008</v>
      </c>
      <c r="L58" s="229">
        <v>58</v>
      </c>
      <c r="M58" s="230">
        <v>2.78449484157073E-2</v>
      </c>
      <c r="N58" s="230">
        <v>6.5388400239890466E-3</v>
      </c>
      <c r="O58" s="230">
        <v>6.5388400239890466E-3</v>
      </c>
      <c r="P58" s="230">
        <v>6.5388400239890466E-3</v>
      </c>
      <c r="Q58" s="230">
        <v>2.78449484157073E-2</v>
      </c>
      <c r="R58" s="230">
        <v>8.139502810061762E-2</v>
      </c>
      <c r="T58" s="229">
        <v>58</v>
      </c>
      <c r="U58" s="230">
        <v>0.10257639304973047</v>
      </c>
      <c r="V58" s="230">
        <v>1.2366736195265102E-2</v>
      </c>
      <c r="W58" s="230">
        <v>1.2366736195265102E-2</v>
      </c>
      <c r="X58" s="230">
        <v>1.2366736195265102E-2</v>
      </c>
      <c r="Y58" s="230">
        <v>2.94888594462588E-2</v>
      </c>
      <c r="Z58" s="230">
        <v>8.0643833155559716E-2</v>
      </c>
    </row>
    <row r="59" spans="2:26">
      <c r="B59" s="229">
        <v>59</v>
      </c>
      <c r="C59" s="230">
        <v>4.083948851600204</v>
      </c>
      <c r="D59" s="230">
        <v>0.6078466984667843</v>
      </c>
      <c r="E59" s="230">
        <v>1.1045738245759222</v>
      </c>
      <c r="F59" s="230">
        <v>0.6078466984667843</v>
      </c>
      <c r="G59" s="230">
        <v>2.9524323467007072</v>
      </c>
      <c r="H59" s="230">
        <v>4.083948851600204</v>
      </c>
      <c r="L59" s="229">
        <v>59</v>
      </c>
      <c r="M59" s="230">
        <v>3.1400626517466577E-2</v>
      </c>
      <c r="N59" s="230">
        <v>8.528807701838623E-3</v>
      </c>
      <c r="O59" s="230">
        <v>8.528807701838623E-3</v>
      </c>
      <c r="P59" s="230">
        <v>8.528807701838623E-3</v>
      </c>
      <c r="Q59" s="230">
        <v>3.1400626517466577E-2</v>
      </c>
      <c r="R59" s="230">
        <v>8.9385208971456381E-2</v>
      </c>
      <c r="T59" s="229">
        <v>59</v>
      </c>
      <c r="U59" s="230">
        <v>0.11539844218094679</v>
      </c>
      <c r="V59" s="230">
        <v>1.2750780008265978E-2</v>
      </c>
      <c r="W59" s="230">
        <v>1.2750780008265978E-2</v>
      </c>
      <c r="X59" s="230">
        <v>1.2750780008265978E-2</v>
      </c>
      <c r="Y59" s="230">
        <v>3.4312271101861101E-2</v>
      </c>
      <c r="Z59" s="230">
        <v>8.7248371023443988E-2</v>
      </c>
    </row>
    <row r="60" spans="2:26">
      <c r="B60" s="229">
        <v>60</v>
      </c>
      <c r="C60" s="230">
        <v>4.6257857830104001</v>
      </c>
      <c r="D60" s="230">
        <v>0.64619640451438398</v>
      </c>
      <c r="E60" s="230">
        <v>1.1063706610706201</v>
      </c>
      <c r="F60" s="230">
        <v>0.64619640451438398</v>
      </c>
      <c r="G60" s="230">
        <v>3.3733924553946495</v>
      </c>
      <c r="H60" s="230">
        <v>4.6257857830104001</v>
      </c>
      <c r="L60" s="229">
        <v>60</v>
      </c>
      <c r="M60" s="230">
        <v>3.4956304619225859E-2</v>
      </c>
      <c r="N60" s="230">
        <v>1.05187753796882E-2</v>
      </c>
      <c r="O60" s="230">
        <v>1.05187753796882E-2</v>
      </c>
      <c r="P60" s="230">
        <v>1.05187753796882E-2</v>
      </c>
      <c r="Q60" s="230">
        <v>3.4956304619225859E-2</v>
      </c>
      <c r="R60" s="230">
        <v>9.7375389842295143E-2</v>
      </c>
      <c r="T60" s="229">
        <v>60</v>
      </c>
      <c r="U60" s="230">
        <v>0.12822049131216309</v>
      </c>
      <c r="V60" s="230">
        <v>1.3134823821266857E-2</v>
      </c>
      <c r="W60" s="230">
        <v>1.3134823821266857E-2</v>
      </c>
      <c r="X60" s="230">
        <v>1.3134823821266857E-2</v>
      </c>
      <c r="Y60" s="230">
        <v>3.9135682757463403E-2</v>
      </c>
      <c r="Z60" s="230">
        <v>9.385290889132826E-2</v>
      </c>
    </row>
    <row r="61" spans="2:26">
      <c r="B61" s="229">
        <v>61</v>
      </c>
      <c r="C61" s="230">
        <v>4.2286415273674471</v>
      </c>
      <c r="D61" s="230">
        <v>1.3639622658746791</v>
      </c>
      <c r="E61" s="230">
        <v>2.0090947960694923</v>
      </c>
      <c r="F61" s="230">
        <v>1.3639622658746791</v>
      </c>
      <c r="G61" s="230">
        <v>4.0825900587263977</v>
      </c>
      <c r="H61" s="230">
        <v>4.2286415273674471</v>
      </c>
      <c r="L61" s="229">
        <v>61</v>
      </c>
      <c r="M61" s="230">
        <v>3.4956304619225859E-2</v>
      </c>
      <c r="N61" s="230">
        <v>1.4231571663494641E-2</v>
      </c>
      <c r="O61" s="230">
        <v>1.4231571663494641E-2</v>
      </c>
      <c r="P61" s="230">
        <v>1.4231571663494641E-2</v>
      </c>
      <c r="Q61" s="230">
        <v>3.4956304619225859E-2</v>
      </c>
      <c r="R61" s="230">
        <v>0.10178771702775764</v>
      </c>
      <c r="T61" s="229">
        <v>61</v>
      </c>
      <c r="U61" s="230">
        <v>0.12822049131216309</v>
      </c>
      <c r="V61" s="230">
        <v>1.1857102355658964E-2</v>
      </c>
      <c r="W61" s="230">
        <v>1.1857102355658964E-2</v>
      </c>
      <c r="X61" s="230">
        <v>1.1857102355658964E-2</v>
      </c>
      <c r="Y61" s="230">
        <v>4.5405095083112725E-2</v>
      </c>
      <c r="Z61" s="230">
        <v>9.3973046498015925E-2</v>
      </c>
    </row>
    <row r="62" spans="2:26">
      <c r="B62" s="229">
        <v>62</v>
      </c>
      <c r="C62" s="230">
        <v>3.8314972717244946</v>
      </c>
      <c r="D62" s="230">
        <v>2.0817281272349741</v>
      </c>
      <c r="E62" s="230">
        <v>2.9118189310683644</v>
      </c>
      <c r="F62" s="230">
        <v>2.0817281272349741</v>
      </c>
      <c r="G62" s="230">
        <v>4.7917876620581454</v>
      </c>
      <c r="H62" s="230">
        <v>3.8314972717244946</v>
      </c>
      <c r="L62" s="229">
        <v>62</v>
      </c>
      <c r="M62" s="230">
        <v>3.4956304619225859E-2</v>
      </c>
      <c r="N62" s="230">
        <v>1.7944367947301081E-2</v>
      </c>
      <c r="O62" s="230">
        <v>1.7944367947301081E-2</v>
      </c>
      <c r="P62" s="230">
        <v>1.7944367947301081E-2</v>
      </c>
      <c r="Q62" s="230">
        <v>3.4956304619225859E-2</v>
      </c>
      <c r="R62" s="230">
        <v>0.10620004421322013</v>
      </c>
      <c r="T62" s="229">
        <v>62</v>
      </c>
      <c r="U62" s="230">
        <v>0.12822049131216309</v>
      </c>
      <c r="V62" s="230">
        <v>1.057938089005107E-2</v>
      </c>
      <c r="W62" s="230">
        <v>1.057938089005107E-2</v>
      </c>
      <c r="X62" s="230">
        <v>1.057938089005107E-2</v>
      </c>
      <c r="Y62" s="230">
        <v>5.1674507408762047E-2</v>
      </c>
      <c r="Z62" s="230">
        <v>9.4093184104703589E-2</v>
      </c>
    </row>
    <row r="63" spans="2:26">
      <c r="B63" s="229">
        <v>63</v>
      </c>
      <c r="C63" s="230">
        <v>3.4343530160815421</v>
      </c>
      <c r="D63" s="230">
        <v>2.7994939885952692</v>
      </c>
      <c r="E63" s="230">
        <v>3.8145430660672366</v>
      </c>
      <c r="F63" s="230">
        <v>2.7994939885952692</v>
      </c>
      <c r="G63" s="230">
        <v>5.5009852653898932</v>
      </c>
      <c r="H63" s="230">
        <v>3.4343530160815421</v>
      </c>
      <c r="L63" s="229">
        <v>63</v>
      </c>
      <c r="M63" s="230">
        <v>3.4956304619225859E-2</v>
      </c>
      <c r="N63" s="230">
        <v>2.1657164231107518E-2</v>
      </c>
      <c r="O63" s="230">
        <v>2.1657164231107518E-2</v>
      </c>
      <c r="P63" s="230">
        <v>2.1657164231107518E-2</v>
      </c>
      <c r="Q63" s="230">
        <v>3.4956304619225859E-2</v>
      </c>
      <c r="R63" s="230">
        <v>0.11061237139868263</v>
      </c>
      <c r="T63" s="229">
        <v>63</v>
      </c>
      <c r="U63" s="230">
        <v>0.12822049131216309</v>
      </c>
      <c r="V63" s="230">
        <v>9.3016594244431788E-3</v>
      </c>
      <c r="W63" s="230">
        <v>9.3016594244431788E-3</v>
      </c>
      <c r="X63" s="230">
        <v>9.3016594244431788E-3</v>
      </c>
      <c r="Y63" s="230">
        <v>5.7943919734411369E-2</v>
      </c>
      <c r="Z63" s="230">
        <v>9.4213321711391254E-2</v>
      </c>
    </row>
    <row r="64" spans="2:26">
      <c r="B64" s="229">
        <v>64</v>
      </c>
      <c r="C64" s="230">
        <v>3.0372087604385896</v>
      </c>
      <c r="D64" s="230">
        <v>3.5172598499555643</v>
      </c>
      <c r="E64" s="230">
        <v>4.7172672010661083</v>
      </c>
      <c r="F64" s="230">
        <v>3.5172598499555643</v>
      </c>
      <c r="G64" s="230">
        <v>6.2101828687216409</v>
      </c>
      <c r="H64" s="230">
        <v>3.0372087604385896</v>
      </c>
      <c r="L64" s="229">
        <v>64</v>
      </c>
      <c r="M64" s="230">
        <v>3.4956304619225859E-2</v>
      </c>
      <c r="N64" s="230">
        <v>2.5369960514913959E-2</v>
      </c>
      <c r="O64" s="230">
        <v>2.5369960514913959E-2</v>
      </c>
      <c r="P64" s="230">
        <v>2.5369960514913959E-2</v>
      </c>
      <c r="Q64" s="230">
        <v>3.4956304619225859E-2</v>
      </c>
      <c r="R64" s="230">
        <v>0.11502469858414513</v>
      </c>
      <c r="T64" s="229">
        <v>64</v>
      </c>
      <c r="U64" s="230">
        <v>0.12822049131216309</v>
      </c>
      <c r="V64" s="230">
        <v>8.0239379588352856E-3</v>
      </c>
      <c r="W64" s="230">
        <v>8.0239379588352856E-3</v>
      </c>
      <c r="X64" s="230">
        <v>8.0239379588352856E-3</v>
      </c>
      <c r="Y64" s="230">
        <v>6.421333206006069E-2</v>
      </c>
      <c r="Z64" s="230">
        <v>9.4333459318078919E-2</v>
      </c>
    </row>
    <row r="65" spans="2:26">
      <c r="B65" s="229">
        <v>65</v>
      </c>
      <c r="C65" s="230">
        <v>2.6400645047956366</v>
      </c>
      <c r="D65" s="230">
        <v>4.2350257113158598</v>
      </c>
      <c r="E65" s="230">
        <v>5.61999133606498</v>
      </c>
      <c r="F65" s="230">
        <v>4.2350257113158598</v>
      </c>
      <c r="G65" s="230">
        <v>6.9193804720533896</v>
      </c>
      <c r="H65" s="230">
        <v>2.6400645047956366</v>
      </c>
      <c r="L65" s="229">
        <v>65</v>
      </c>
      <c r="M65" s="230">
        <v>3.4956304619225859E-2</v>
      </c>
      <c r="N65" s="230">
        <v>2.90827567987204E-2</v>
      </c>
      <c r="O65" s="230">
        <v>2.90827567987204E-2</v>
      </c>
      <c r="P65" s="230">
        <v>2.90827567987204E-2</v>
      </c>
      <c r="Q65" s="230">
        <v>3.4956304619225859E-2</v>
      </c>
      <c r="R65" s="230">
        <v>0.11943702576960759</v>
      </c>
      <c r="T65" s="229">
        <v>65</v>
      </c>
      <c r="U65" s="230">
        <v>0.12822049131216309</v>
      </c>
      <c r="V65" s="230">
        <v>6.7462164932273923E-3</v>
      </c>
      <c r="W65" s="230">
        <v>6.7462164932273923E-3</v>
      </c>
      <c r="X65" s="230">
        <v>6.7462164932273923E-3</v>
      </c>
      <c r="Y65" s="230">
        <v>7.0482744385710006E-2</v>
      </c>
      <c r="Z65" s="230">
        <v>9.4453596924766611E-2</v>
      </c>
    </row>
    <row r="66" spans="2:26">
      <c r="B66" s="229">
        <v>66</v>
      </c>
      <c r="C66" s="230">
        <v>3.3576546048122138</v>
      </c>
      <c r="D66" s="230">
        <v>3.7968264111416397</v>
      </c>
      <c r="E66" s="230">
        <v>5.605465324723192</v>
      </c>
      <c r="F66" s="230">
        <v>3.7968264111416397</v>
      </c>
      <c r="G66" s="230">
        <v>5.9809068605657023</v>
      </c>
      <c r="H66" s="230">
        <v>3.3576546048122138</v>
      </c>
      <c r="L66" s="229">
        <v>66</v>
      </c>
      <c r="M66" s="230">
        <v>3.4956304619225859E-2</v>
      </c>
      <c r="N66" s="230">
        <v>3.4352528589542922E-2</v>
      </c>
      <c r="O66" s="230">
        <v>3.4352528589542922E-2</v>
      </c>
      <c r="P66" s="230">
        <v>3.4352528589542922E-2</v>
      </c>
      <c r="Q66" s="230">
        <v>3.4956304619225859E-2</v>
      </c>
      <c r="R66" s="230">
        <v>0.12053977384816075</v>
      </c>
      <c r="T66" s="229">
        <v>66</v>
      </c>
      <c r="U66" s="230">
        <v>0.12822049131216309</v>
      </c>
      <c r="V66" s="230">
        <v>6.8061529802464762E-3</v>
      </c>
      <c r="W66" s="230">
        <v>6.8061529802464762E-3</v>
      </c>
      <c r="X66" s="230">
        <v>6.8061529802464762E-3</v>
      </c>
      <c r="Y66" s="230">
        <v>7.7866796801738594E-2</v>
      </c>
      <c r="Z66" s="230">
        <v>9.4333459318078947E-2</v>
      </c>
    </row>
    <row r="67" spans="2:26">
      <c r="B67" s="229">
        <v>67</v>
      </c>
      <c r="C67" s="230">
        <v>4.0752447048287905</v>
      </c>
      <c r="D67" s="230">
        <v>3.3586271109674195</v>
      </c>
      <c r="E67" s="230">
        <v>5.590939313381404</v>
      </c>
      <c r="F67" s="230">
        <v>3.3586271109674195</v>
      </c>
      <c r="G67" s="230">
        <v>5.042433249078015</v>
      </c>
      <c r="H67" s="230">
        <v>4.0752447048287905</v>
      </c>
      <c r="L67" s="229">
        <v>67</v>
      </c>
      <c r="M67" s="230">
        <v>3.4956304619225859E-2</v>
      </c>
      <c r="N67" s="230">
        <v>3.9622300380365433E-2</v>
      </c>
      <c r="O67" s="230">
        <v>3.9622300380365433E-2</v>
      </c>
      <c r="P67" s="230">
        <v>3.9622300380365433E-2</v>
      </c>
      <c r="Q67" s="230">
        <v>3.4956304619225859E-2</v>
      </c>
      <c r="R67" s="230">
        <v>0.12164252192671393</v>
      </c>
      <c r="T67" s="229">
        <v>67</v>
      </c>
      <c r="U67" s="230">
        <v>0.12822049131216309</v>
      </c>
      <c r="V67" s="230">
        <v>6.8660894672655593E-3</v>
      </c>
      <c r="W67" s="230">
        <v>6.8660894672655593E-3</v>
      </c>
      <c r="X67" s="230">
        <v>6.8660894672655593E-3</v>
      </c>
      <c r="Y67" s="230">
        <v>8.5250849217767211E-2</v>
      </c>
      <c r="Z67" s="230">
        <v>9.4213321711391268E-2</v>
      </c>
    </row>
    <row r="68" spans="2:26">
      <c r="B68" s="229">
        <v>68</v>
      </c>
      <c r="C68" s="230">
        <v>4.7928348048453673</v>
      </c>
      <c r="D68" s="230">
        <v>2.9204278107931994</v>
      </c>
      <c r="E68" s="230">
        <v>5.576413302039616</v>
      </c>
      <c r="F68" s="230">
        <v>2.9204278107931994</v>
      </c>
      <c r="G68" s="230">
        <v>4.1039596375903278</v>
      </c>
      <c r="H68" s="230">
        <v>4.7928348048453673</v>
      </c>
      <c r="L68" s="229">
        <v>68</v>
      </c>
      <c r="M68" s="230">
        <v>3.4956304619225859E-2</v>
      </c>
      <c r="N68" s="230">
        <v>4.4892072171187951E-2</v>
      </c>
      <c r="O68" s="230">
        <v>4.4892072171187951E-2</v>
      </c>
      <c r="P68" s="230">
        <v>4.4892072171187951E-2</v>
      </c>
      <c r="Q68" s="230">
        <v>3.4956304619225859E-2</v>
      </c>
      <c r="R68" s="230">
        <v>0.1227452700052671</v>
      </c>
      <c r="T68" s="229">
        <v>68</v>
      </c>
      <c r="U68" s="230">
        <v>0.12822049131216309</v>
      </c>
      <c r="V68" s="230">
        <v>6.9260259542846423E-3</v>
      </c>
      <c r="W68" s="230">
        <v>6.9260259542846423E-3</v>
      </c>
      <c r="X68" s="230">
        <v>6.9260259542846423E-3</v>
      </c>
      <c r="Y68" s="230">
        <v>9.2634901633795813E-2</v>
      </c>
      <c r="Z68" s="230">
        <v>9.4093184104703603E-2</v>
      </c>
    </row>
    <row r="69" spans="2:26">
      <c r="B69" s="229">
        <v>69</v>
      </c>
      <c r="C69" s="230">
        <v>5.510424904861944</v>
      </c>
      <c r="D69" s="230">
        <v>2.4822285106189792</v>
      </c>
      <c r="E69" s="230">
        <v>5.5618872906978281</v>
      </c>
      <c r="F69" s="230">
        <v>2.4822285106189792</v>
      </c>
      <c r="G69" s="230">
        <v>3.1654860261026401</v>
      </c>
      <c r="H69" s="230">
        <v>5.510424904861944</v>
      </c>
      <c r="L69" s="229">
        <v>69</v>
      </c>
      <c r="M69" s="230">
        <v>3.4956304619225859E-2</v>
      </c>
      <c r="N69" s="230">
        <v>5.0161843962010469E-2</v>
      </c>
      <c r="O69" s="230">
        <v>5.0161843962010469E-2</v>
      </c>
      <c r="P69" s="230">
        <v>5.0161843962010469E-2</v>
      </c>
      <c r="Q69" s="230">
        <v>3.4956304619225859E-2</v>
      </c>
      <c r="R69" s="230">
        <v>0.12384801808382027</v>
      </c>
      <c r="T69" s="229">
        <v>69</v>
      </c>
      <c r="U69" s="230">
        <v>0.12822049131216309</v>
      </c>
      <c r="V69" s="230">
        <v>6.9859624413037254E-3</v>
      </c>
      <c r="W69" s="230">
        <v>6.9859624413037254E-3</v>
      </c>
      <c r="X69" s="230">
        <v>6.9859624413037254E-3</v>
      </c>
      <c r="Y69" s="230">
        <v>0.10001895404982442</v>
      </c>
      <c r="Z69" s="230">
        <v>9.3973046498015939E-2</v>
      </c>
    </row>
    <row r="70" spans="2:26">
      <c r="B70" s="229">
        <v>70</v>
      </c>
      <c r="C70" s="230">
        <v>6.2280150048785217</v>
      </c>
      <c r="D70" s="230">
        <v>2.0440292104447599</v>
      </c>
      <c r="E70" s="230">
        <v>5.5473612793560401</v>
      </c>
      <c r="F70" s="230">
        <v>2.0440292104447599</v>
      </c>
      <c r="G70" s="230">
        <v>2.2270124146149519</v>
      </c>
      <c r="H70" s="230">
        <v>6.2280150048785217</v>
      </c>
      <c r="L70" s="229">
        <v>70</v>
      </c>
      <c r="M70" s="230">
        <v>3.4956304619225859E-2</v>
      </c>
      <c r="N70" s="230">
        <v>5.5431615752832994E-2</v>
      </c>
      <c r="O70" s="230">
        <v>5.5431615752832994E-2</v>
      </c>
      <c r="P70" s="230">
        <v>5.5431615752832994E-2</v>
      </c>
      <c r="Q70" s="230">
        <v>3.4956304619225859E-2</v>
      </c>
      <c r="R70" s="230">
        <v>0.12495076616237347</v>
      </c>
      <c r="T70" s="229">
        <v>70</v>
      </c>
      <c r="U70" s="230">
        <v>0.12822049131216309</v>
      </c>
      <c r="V70" s="230">
        <v>7.0458989283228102E-3</v>
      </c>
      <c r="W70" s="230">
        <v>7.0458989283228102E-3</v>
      </c>
      <c r="X70" s="230">
        <v>7.0458989283228102E-3</v>
      </c>
      <c r="Y70" s="230">
        <v>0.107403006465853</v>
      </c>
      <c r="Z70" s="230">
        <v>9.385290889132826E-2</v>
      </c>
    </row>
    <row r="71" spans="2:26">
      <c r="B71" s="229">
        <v>71</v>
      </c>
      <c r="C71" s="230">
        <v>5.0791156030431015</v>
      </c>
      <c r="D71" s="230">
        <v>4.002666972118428</v>
      </c>
      <c r="E71" s="230">
        <v>7.0829141709369523</v>
      </c>
      <c r="F71" s="230">
        <v>4.002666972118428</v>
      </c>
      <c r="G71" s="230">
        <v>5.0423633734684206</v>
      </c>
      <c r="H71" s="230">
        <v>5.0791156030431015</v>
      </c>
      <c r="L71" s="229">
        <v>71</v>
      </c>
      <c r="M71" s="230">
        <v>2.9913886569923928E-2</v>
      </c>
      <c r="N71" s="230">
        <v>6.2069198621951538E-2</v>
      </c>
      <c r="O71" s="230">
        <v>6.2069198621951538E-2</v>
      </c>
      <c r="P71" s="230">
        <v>6.2069198621951538E-2</v>
      </c>
      <c r="Q71" s="230">
        <v>2.9913886569923928E-2</v>
      </c>
      <c r="R71" s="230">
        <v>0.12328934824184028</v>
      </c>
      <c r="T71" s="229">
        <v>71</v>
      </c>
      <c r="U71" s="230">
        <v>0.12287561113071847</v>
      </c>
      <c r="V71" s="230">
        <v>1.1121860181527408E-2</v>
      </c>
      <c r="W71" s="230">
        <v>1.1121860181527408E-2</v>
      </c>
      <c r="X71" s="230">
        <v>1.1121860181527408E-2</v>
      </c>
      <c r="Y71" s="230">
        <v>0.11561152740533559</v>
      </c>
      <c r="Z71" s="230">
        <v>8.8540725051803784E-2</v>
      </c>
    </row>
    <row r="72" spans="2:26">
      <c r="B72" s="229">
        <v>72</v>
      </c>
      <c r="C72" s="230">
        <v>3.9302162012076809</v>
      </c>
      <c r="D72" s="230">
        <v>5.9613047337920957</v>
      </c>
      <c r="E72" s="230">
        <v>8.6184670625178637</v>
      </c>
      <c r="F72" s="230">
        <v>5.9613047337920957</v>
      </c>
      <c r="G72" s="230">
        <v>7.8577143323218896</v>
      </c>
      <c r="H72" s="230">
        <v>3.9302162012076809</v>
      </c>
      <c r="L72" s="229">
        <v>72</v>
      </c>
      <c r="M72" s="230">
        <v>2.4871468520621994E-2</v>
      </c>
      <c r="N72" s="230">
        <v>6.8706781491070068E-2</v>
      </c>
      <c r="O72" s="230">
        <v>6.8706781491070068E-2</v>
      </c>
      <c r="P72" s="230">
        <v>6.8706781491070068E-2</v>
      </c>
      <c r="Q72" s="230">
        <v>2.4871468520621994E-2</v>
      </c>
      <c r="R72" s="230">
        <v>0.12162793032130709</v>
      </c>
      <c r="T72" s="229">
        <v>72</v>
      </c>
      <c r="U72" s="230">
        <v>0.11753073094927385</v>
      </c>
      <c r="V72" s="230">
        <v>1.5197821434732006E-2</v>
      </c>
      <c r="W72" s="230">
        <v>1.5197821434732006E-2</v>
      </c>
      <c r="X72" s="230">
        <v>1.5197821434732006E-2</v>
      </c>
      <c r="Y72" s="230">
        <v>0.12382004834481819</v>
      </c>
      <c r="Z72" s="230">
        <v>8.3228541212279308E-2</v>
      </c>
    </row>
    <row r="73" spans="2:26">
      <c r="B73" s="229">
        <v>73</v>
      </c>
      <c r="C73" s="230">
        <v>2.7813167993722603</v>
      </c>
      <c r="D73" s="230">
        <v>7.9199424954657633</v>
      </c>
      <c r="E73" s="230">
        <v>10.154019954098775</v>
      </c>
      <c r="F73" s="230">
        <v>7.9199424954657633</v>
      </c>
      <c r="G73" s="230">
        <v>10.673065291175359</v>
      </c>
      <c r="H73" s="230">
        <v>2.7813167993722603</v>
      </c>
      <c r="L73" s="229">
        <v>73</v>
      </c>
      <c r="M73" s="230">
        <v>1.9829050471320067E-2</v>
      </c>
      <c r="N73" s="230">
        <v>7.5344364360188612E-2</v>
      </c>
      <c r="O73" s="230">
        <v>7.5344364360188612E-2</v>
      </c>
      <c r="P73" s="230">
        <v>7.5344364360188612E-2</v>
      </c>
      <c r="Q73" s="230">
        <v>1.9829050471320067E-2</v>
      </c>
      <c r="R73" s="230">
        <v>0.11996651240077391</v>
      </c>
      <c r="T73" s="229">
        <v>73</v>
      </c>
      <c r="U73" s="230">
        <v>0.11218585076782923</v>
      </c>
      <c r="V73" s="230">
        <v>1.9273782687936603E-2</v>
      </c>
      <c r="W73" s="230">
        <v>1.9273782687936603E-2</v>
      </c>
      <c r="X73" s="230">
        <v>1.9273782687936603E-2</v>
      </c>
      <c r="Y73" s="230">
        <v>0.13202856928430079</v>
      </c>
      <c r="Z73" s="230">
        <v>7.7916357372754833E-2</v>
      </c>
    </row>
    <row r="74" spans="2:26">
      <c r="B74" s="229">
        <v>74</v>
      </c>
      <c r="C74" s="230">
        <v>1.6324173975368397</v>
      </c>
      <c r="D74" s="230">
        <v>9.878580257139431</v>
      </c>
      <c r="E74" s="230">
        <v>11.689572845679686</v>
      </c>
      <c r="F74" s="230">
        <v>9.878580257139431</v>
      </c>
      <c r="G74" s="230">
        <v>13.488416250028827</v>
      </c>
      <c r="H74" s="230">
        <v>1.6324173975368397</v>
      </c>
      <c r="L74" s="229">
        <v>74</v>
      </c>
      <c r="M74" s="230">
        <v>1.4786632422018138E-2</v>
      </c>
      <c r="N74" s="230">
        <v>8.1981947229307156E-2</v>
      </c>
      <c r="O74" s="230">
        <v>8.1981947229307156E-2</v>
      </c>
      <c r="P74" s="230">
        <v>8.1981947229307156E-2</v>
      </c>
      <c r="Q74" s="230">
        <v>1.4786632422018138E-2</v>
      </c>
      <c r="R74" s="230">
        <v>0.11830509448024072</v>
      </c>
      <c r="T74" s="229">
        <v>74</v>
      </c>
      <c r="U74" s="230">
        <v>0.10684097058638463</v>
      </c>
      <c r="V74" s="230">
        <v>2.3349743941141202E-2</v>
      </c>
      <c r="W74" s="230">
        <v>2.3349743941141202E-2</v>
      </c>
      <c r="X74" s="230">
        <v>2.3349743941141202E-2</v>
      </c>
      <c r="Y74" s="230">
        <v>0.14023709022378339</v>
      </c>
      <c r="Z74" s="230">
        <v>7.2604173533230357E-2</v>
      </c>
    </row>
    <row r="75" spans="2:26">
      <c r="B75" s="229">
        <v>75</v>
      </c>
      <c r="C75" s="230">
        <v>0.48351799570141901</v>
      </c>
      <c r="D75" s="230">
        <v>11.8372180188131</v>
      </c>
      <c r="E75" s="230">
        <v>13.225125737260599</v>
      </c>
      <c r="F75" s="230">
        <v>11.8372180188131</v>
      </c>
      <c r="G75" s="230">
        <v>16.303767208882299</v>
      </c>
      <c r="H75" s="230">
        <v>0.48351799570141901</v>
      </c>
      <c r="L75" s="229">
        <v>75</v>
      </c>
      <c r="M75" s="230">
        <v>9.7442143727162096E-3</v>
      </c>
      <c r="N75" s="230">
        <v>8.8619530098425686E-2</v>
      </c>
      <c r="O75" s="230">
        <v>8.8619530098425686E-2</v>
      </c>
      <c r="P75" s="230">
        <v>8.8619530098425686E-2</v>
      </c>
      <c r="Q75" s="230">
        <v>9.7442143727162096E-3</v>
      </c>
      <c r="R75" s="230">
        <v>0.11664367655970753</v>
      </c>
      <c r="T75" s="229">
        <v>75</v>
      </c>
      <c r="U75" s="230">
        <v>0.10149609040494</v>
      </c>
      <c r="V75" s="230">
        <v>2.7425705194345798E-2</v>
      </c>
      <c r="W75" s="230">
        <v>2.7425705194345798E-2</v>
      </c>
      <c r="X75" s="230">
        <v>2.7425705194345798E-2</v>
      </c>
      <c r="Y75" s="230">
        <v>0.14844561116326602</v>
      </c>
      <c r="Z75" s="230">
        <v>6.7291989693705881E-2</v>
      </c>
    </row>
    <row r="76" spans="2:26">
      <c r="B76" s="229">
        <v>76</v>
      </c>
      <c r="C76" s="230">
        <v>1.4384645760785213</v>
      </c>
      <c r="D76" s="230">
        <v>10.988436682758705</v>
      </c>
      <c r="E76" s="230">
        <v>13.173640036679039</v>
      </c>
      <c r="F76" s="230">
        <v>10.988436682758705</v>
      </c>
      <c r="G76" s="230">
        <v>13.761539784983935</v>
      </c>
      <c r="H76" s="230">
        <v>1.4384645760785213</v>
      </c>
      <c r="L76" s="229">
        <v>76</v>
      </c>
      <c r="M76" s="230">
        <v>1.0649117039195568E-2</v>
      </c>
      <c r="N76" s="230">
        <v>9.6411250706034568E-2</v>
      </c>
      <c r="O76" s="230">
        <v>9.6411250706034568E-2</v>
      </c>
      <c r="P76" s="230">
        <v>9.6411250706034568E-2</v>
      </c>
      <c r="Q76" s="230">
        <v>1.0649117039195568E-2</v>
      </c>
      <c r="R76" s="230">
        <v>0.11292390855278278</v>
      </c>
      <c r="T76" s="229">
        <v>76</v>
      </c>
      <c r="U76" s="230">
        <v>9.6151210223495376E-2</v>
      </c>
      <c r="V76" s="230">
        <v>3.2672494801621939E-2</v>
      </c>
      <c r="W76" s="230">
        <v>3.2672494801621939E-2</v>
      </c>
      <c r="X76" s="230">
        <v>3.2672494801621939E-2</v>
      </c>
      <c r="Y76" s="230">
        <v>0.1572271034225424</v>
      </c>
      <c r="Z76" s="230">
        <v>6.1979805854181412E-2</v>
      </c>
    </row>
    <row r="77" spans="2:26">
      <c r="B77" s="229">
        <v>77</v>
      </c>
      <c r="C77" s="230">
        <v>2.3934111564556235</v>
      </c>
      <c r="D77" s="230">
        <v>10.139655346704309</v>
      </c>
      <c r="E77" s="230">
        <v>13.122154336097479</v>
      </c>
      <c r="F77" s="230">
        <v>10.139655346704309</v>
      </c>
      <c r="G77" s="230">
        <v>11.219312361085571</v>
      </c>
      <c r="H77" s="230">
        <v>2.3934111564556235</v>
      </c>
      <c r="L77" s="229">
        <v>77</v>
      </c>
      <c r="M77" s="230">
        <v>1.1554019705674927E-2</v>
      </c>
      <c r="N77" s="230">
        <v>0.10420297131364344</v>
      </c>
      <c r="O77" s="230">
        <v>0.10420297131364344</v>
      </c>
      <c r="P77" s="230">
        <v>0.10420297131364344</v>
      </c>
      <c r="Q77" s="230">
        <v>1.1554019705674927E-2</v>
      </c>
      <c r="R77" s="230">
        <v>0.10920414054585802</v>
      </c>
      <c r="T77" s="229">
        <v>77</v>
      </c>
      <c r="U77" s="230">
        <v>9.0806330042050756E-2</v>
      </c>
      <c r="V77" s="230">
        <v>3.791928440889808E-2</v>
      </c>
      <c r="W77" s="230">
        <v>3.791928440889808E-2</v>
      </c>
      <c r="X77" s="230">
        <v>3.791928440889808E-2</v>
      </c>
      <c r="Y77" s="230">
        <v>0.1660085956818188</v>
      </c>
      <c r="Z77" s="230">
        <v>5.6667622014656936E-2</v>
      </c>
    </row>
    <row r="78" spans="2:26">
      <c r="B78" s="229">
        <v>78</v>
      </c>
      <c r="C78" s="230">
        <v>3.3483577368327255</v>
      </c>
      <c r="D78" s="230">
        <v>9.2908740106499135</v>
      </c>
      <c r="E78" s="230">
        <v>13.070668635515919</v>
      </c>
      <c r="F78" s="230">
        <v>9.2908740106499135</v>
      </c>
      <c r="G78" s="230">
        <v>8.6770849371872067</v>
      </c>
      <c r="H78" s="230">
        <v>3.3483577368327255</v>
      </c>
      <c r="L78" s="229">
        <v>78</v>
      </c>
      <c r="M78" s="230">
        <v>1.2458922372154286E-2</v>
      </c>
      <c r="N78" s="230">
        <v>0.1119946919212523</v>
      </c>
      <c r="O78" s="230">
        <v>0.1119946919212523</v>
      </c>
      <c r="P78" s="230">
        <v>0.1119946919212523</v>
      </c>
      <c r="Q78" s="230">
        <v>1.2458922372154286E-2</v>
      </c>
      <c r="R78" s="230">
        <v>0.10548437253893325</v>
      </c>
      <c r="T78" s="229">
        <v>78</v>
      </c>
      <c r="U78" s="230">
        <v>8.5461449860606151E-2</v>
      </c>
      <c r="V78" s="230">
        <v>4.3166074016174213E-2</v>
      </c>
      <c r="W78" s="230">
        <v>4.3166074016174213E-2</v>
      </c>
      <c r="X78" s="230">
        <v>4.3166074016174213E-2</v>
      </c>
      <c r="Y78" s="230">
        <v>0.17479008794109521</v>
      </c>
      <c r="Z78" s="230">
        <v>5.135543817513246E-2</v>
      </c>
    </row>
    <row r="79" spans="2:26">
      <c r="B79" s="229">
        <v>79</v>
      </c>
      <c r="C79" s="230">
        <v>4.303304317209828</v>
      </c>
      <c r="D79" s="230">
        <v>8.4420926745955178</v>
      </c>
      <c r="E79" s="230">
        <v>13.019182934934358</v>
      </c>
      <c r="F79" s="230">
        <v>8.4420926745955178</v>
      </c>
      <c r="G79" s="230">
        <v>6.1348575132888428</v>
      </c>
      <c r="H79" s="230">
        <v>4.303304317209828</v>
      </c>
      <c r="L79" s="229">
        <v>79</v>
      </c>
      <c r="M79" s="230">
        <v>1.3363825038633646E-2</v>
      </c>
      <c r="N79" s="230">
        <v>0.11978641252886117</v>
      </c>
      <c r="O79" s="230">
        <v>0.11978641252886117</v>
      </c>
      <c r="P79" s="230">
        <v>0.11978641252886117</v>
      </c>
      <c r="Q79" s="230">
        <v>1.3363825038633646E-2</v>
      </c>
      <c r="R79" s="230">
        <v>0.1017646045320085</v>
      </c>
      <c r="T79" s="229">
        <v>79</v>
      </c>
      <c r="U79" s="230">
        <v>8.0116569679161531E-2</v>
      </c>
      <c r="V79" s="230">
        <v>4.8412863623450347E-2</v>
      </c>
      <c r="W79" s="230">
        <v>4.8412863623450347E-2</v>
      </c>
      <c r="X79" s="230">
        <v>4.8412863623450347E-2</v>
      </c>
      <c r="Y79" s="230">
        <v>0.18357158020037162</v>
      </c>
      <c r="Z79" s="230">
        <v>4.6043254335607985E-2</v>
      </c>
    </row>
    <row r="80" spans="2:26">
      <c r="B80" s="229">
        <v>80</v>
      </c>
      <c r="C80" s="230">
        <v>5.2582508975869304</v>
      </c>
      <c r="D80" s="230">
        <v>7.5933113385411204</v>
      </c>
      <c r="E80" s="230">
        <v>12.9676972343528</v>
      </c>
      <c r="F80" s="230">
        <v>7.5933113385411204</v>
      </c>
      <c r="G80" s="230">
        <v>3.5926300893904801</v>
      </c>
      <c r="H80" s="230">
        <v>5.2582508975869304</v>
      </c>
      <c r="L80" s="229">
        <v>80</v>
      </c>
      <c r="M80" s="230">
        <v>1.4268727705112999E-2</v>
      </c>
      <c r="N80" s="230">
        <v>0.12757813313647001</v>
      </c>
      <c r="O80" s="230">
        <v>0.12757813313647001</v>
      </c>
      <c r="P80" s="230">
        <v>0.12757813313647001</v>
      </c>
      <c r="Q80" s="230">
        <v>1.4268727705112999E-2</v>
      </c>
      <c r="R80" s="230">
        <v>9.8044836525083737E-2</v>
      </c>
      <c r="T80" s="229">
        <v>80</v>
      </c>
      <c r="U80" s="230">
        <v>7.4771689497716884E-2</v>
      </c>
      <c r="V80" s="230">
        <v>5.3659653230726495E-2</v>
      </c>
      <c r="W80" s="230">
        <v>5.3659653230726495E-2</v>
      </c>
      <c r="X80" s="230">
        <v>5.3659653230726495E-2</v>
      </c>
      <c r="Y80" s="230">
        <v>0.192353072459648</v>
      </c>
      <c r="Z80" s="230">
        <v>4.0731070496083516E-2</v>
      </c>
    </row>
    <row r="81" spans="2:26">
      <c r="B81" s="229">
        <v>81</v>
      </c>
      <c r="C81" s="230">
        <v>5.5900614429655784</v>
      </c>
      <c r="D81" s="230">
        <v>10.723502404108617</v>
      </c>
      <c r="E81" s="230">
        <v>15.098996680738519</v>
      </c>
      <c r="F81" s="230">
        <v>10.723502404108617</v>
      </c>
      <c r="G81" s="230">
        <v>8.6357349156803451</v>
      </c>
      <c r="H81" s="230">
        <v>5.5900614429655784</v>
      </c>
      <c r="L81" s="229">
        <v>81</v>
      </c>
      <c r="M81" s="230">
        <v>2.06209660536186E-2</v>
      </c>
      <c r="N81" s="230">
        <v>0.1362920324389966</v>
      </c>
      <c r="O81" s="230">
        <v>0.1362920324389966</v>
      </c>
      <c r="P81" s="230">
        <v>0.1362920324389966</v>
      </c>
      <c r="Q81" s="230">
        <v>2.06209660536186E-2</v>
      </c>
      <c r="R81" s="230">
        <v>9.3017091309246111E-2</v>
      </c>
      <c r="T81" s="229">
        <v>81</v>
      </c>
      <c r="U81" s="230">
        <v>6.8097518406617569E-2</v>
      </c>
      <c r="V81" s="230">
        <v>5.9943895130882295E-2</v>
      </c>
      <c r="W81" s="230">
        <v>5.9943895130882295E-2</v>
      </c>
      <c r="X81" s="230">
        <v>5.9943895130882295E-2</v>
      </c>
      <c r="Y81" s="230">
        <v>0.20149142636806519</v>
      </c>
      <c r="Z81" s="230">
        <v>3.4306175107425674E-2</v>
      </c>
    </row>
    <row r="82" spans="2:26">
      <c r="B82" s="229">
        <v>82</v>
      </c>
      <c r="C82" s="230">
        <v>5.9218719883442263</v>
      </c>
      <c r="D82" s="230">
        <v>13.853693469676113</v>
      </c>
      <c r="E82" s="230">
        <v>17.230296127124241</v>
      </c>
      <c r="F82" s="230">
        <v>13.853693469676113</v>
      </c>
      <c r="G82" s="230">
        <v>13.67883974197021</v>
      </c>
      <c r="H82" s="230">
        <v>5.9218719883442263</v>
      </c>
      <c r="L82" s="229">
        <v>82</v>
      </c>
      <c r="M82" s="230">
        <v>2.6973204402124203E-2</v>
      </c>
      <c r="N82" s="230">
        <v>0.14500593174152321</v>
      </c>
      <c r="O82" s="230">
        <v>0.14500593174152321</v>
      </c>
      <c r="P82" s="230">
        <v>0.14500593174152321</v>
      </c>
      <c r="Q82" s="230">
        <v>2.6973204402124203E-2</v>
      </c>
      <c r="R82" s="230">
        <v>8.7989346093408471E-2</v>
      </c>
      <c r="T82" s="229">
        <v>82</v>
      </c>
      <c r="U82" s="230">
        <v>6.1423347315518254E-2</v>
      </c>
      <c r="V82" s="230">
        <v>6.6228137031038095E-2</v>
      </c>
      <c r="W82" s="230">
        <v>6.6228137031038095E-2</v>
      </c>
      <c r="X82" s="230">
        <v>6.6228137031038095E-2</v>
      </c>
      <c r="Y82" s="230">
        <v>0.21062978027648238</v>
      </c>
      <c r="Z82" s="230">
        <v>2.7881279718767839E-2</v>
      </c>
    </row>
    <row r="83" spans="2:26">
      <c r="B83" s="229">
        <v>83</v>
      </c>
      <c r="C83" s="230">
        <v>6.2536825337228743</v>
      </c>
      <c r="D83" s="230">
        <v>16.983884535243607</v>
      </c>
      <c r="E83" s="230">
        <v>19.361595573509959</v>
      </c>
      <c r="F83" s="230">
        <v>16.983884535243607</v>
      </c>
      <c r="G83" s="230">
        <v>18.721944568260074</v>
      </c>
      <c r="H83" s="230">
        <v>6.2536825337228743</v>
      </c>
      <c r="L83" s="229">
        <v>83</v>
      </c>
      <c r="M83" s="230">
        <v>3.3325442750629805E-2</v>
      </c>
      <c r="N83" s="230">
        <v>0.15371983104404979</v>
      </c>
      <c r="O83" s="230">
        <v>0.15371983104404979</v>
      </c>
      <c r="P83" s="230">
        <v>0.15371983104404979</v>
      </c>
      <c r="Q83" s="230">
        <v>3.3325442750629805E-2</v>
      </c>
      <c r="R83" s="230">
        <v>8.2961600877570832E-2</v>
      </c>
      <c r="T83" s="229">
        <v>83</v>
      </c>
      <c r="U83" s="230">
        <v>5.4749176224418938E-2</v>
      </c>
      <c r="V83" s="230">
        <v>7.2512378931193902E-2</v>
      </c>
      <c r="W83" s="230">
        <v>7.2512378931193902E-2</v>
      </c>
      <c r="X83" s="230">
        <v>7.2512378931193902E-2</v>
      </c>
      <c r="Y83" s="230">
        <v>0.21976813418489957</v>
      </c>
      <c r="Z83" s="230">
        <v>2.145638433011E-2</v>
      </c>
    </row>
    <row r="84" spans="2:26">
      <c r="B84" s="229">
        <v>84</v>
      </c>
      <c r="C84" s="230">
        <v>6.5854930791015223</v>
      </c>
      <c r="D84" s="230">
        <v>20.114075600811102</v>
      </c>
      <c r="E84" s="230">
        <v>21.492895019895677</v>
      </c>
      <c r="F84" s="230">
        <v>20.114075600811102</v>
      </c>
      <c r="G84" s="230">
        <v>23.765049394549941</v>
      </c>
      <c r="H84" s="230">
        <v>6.5854930791015223</v>
      </c>
      <c r="L84" s="229">
        <v>84</v>
      </c>
      <c r="M84" s="230">
        <v>3.9677681099135408E-2</v>
      </c>
      <c r="N84" s="230">
        <v>0.1624337303465764</v>
      </c>
      <c r="O84" s="230">
        <v>0.1624337303465764</v>
      </c>
      <c r="P84" s="230">
        <v>0.1624337303465764</v>
      </c>
      <c r="Q84" s="230">
        <v>3.9677681099135408E-2</v>
      </c>
      <c r="R84" s="230">
        <v>7.7933855661733192E-2</v>
      </c>
      <c r="T84" s="229">
        <v>84</v>
      </c>
      <c r="U84" s="230">
        <v>4.807500513331963E-2</v>
      </c>
      <c r="V84" s="230">
        <v>7.8796620831349695E-2</v>
      </c>
      <c r="W84" s="230">
        <v>7.8796620831349695E-2</v>
      </c>
      <c r="X84" s="230">
        <v>7.8796620831349695E-2</v>
      </c>
      <c r="Y84" s="230">
        <v>0.22890648809331676</v>
      </c>
      <c r="Z84" s="230">
        <v>1.503148894145216E-2</v>
      </c>
    </row>
    <row r="85" spans="2:26">
      <c r="B85" s="229">
        <v>85</v>
      </c>
      <c r="C85" s="230">
        <v>6.9173036244801702</v>
      </c>
      <c r="D85" s="230">
        <v>23.2442666663786</v>
      </c>
      <c r="E85" s="230">
        <v>23.624194466281399</v>
      </c>
      <c r="F85" s="230">
        <v>23.2442666663786</v>
      </c>
      <c r="G85" s="230">
        <v>28.8081542208398</v>
      </c>
      <c r="H85" s="230">
        <v>6.9173036244801702</v>
      </c>
      <c r="L85" s="229">
        <v>85</v>
      </c>
      <c r="M85" s="230">
        <v>4.6029919447641003E-2</v>
      </c>
      <c r="N85" s="230">
        <v>0.17114762964910302</v>
      </c>
      <c r="O85" s="230">
        <v>0.17114762964910302</v>
      </c>
      <c r="P85" s="230">
        <v>0.17114762964910302</v>
      </c>
      <c r="Q85" s="230">
        <v>4.6029919447641003E-2</v>
      </c>
      <c r="R85" s="230">
        <v>7.2906110445895539E-2</v>
      </c>
      <c r="T85" s="229">
        <v>85</v>
      </c>
      <c r="U85" s="230">
        <v>4.1400834042220308E-2</v>
      </c>
      <c r="V85" s="230">
        <v>8.5080862731505502E-2</v>
      </c>
      <c r="W85" s="230">
        <v>8.5080862731505502E-2</v>
      </c>
      <c r="X85" s="230">
        <v>8.5080862731505502E-2</v>
      </c>
      <c r="Y85" s="230">
        <v>0.23804484200173398</v>
      </c>
      <c r="Z85" s="230">
        <v>8.6065935527943199E-3</v>
      </c>
    </row>
    <row r="86" spans="2:26">
      <c r="B86" s="229">
        <v>86</v>
      </c>
      <c r="C86" s="230">
        <v>5.9506025455256548</v>
      </c>
      <c r="D86" s="230">
        <v>21.931566031202681</v>
      </c>
      <c r="E86" s="230">
        <v>23.575651034644</v>
      </c>
      <c r="F86" s="230">
        <v>21.931566031202681</v>
      </c>
      <c r="G86" s="230">
        <v>25.806542791920322</v>
      </c>
      <c r="H86" s="230">
        <v>5.9506025455256548</v>
      </c>
      <c r="L86" s="229">
        <v>86</v>
      </c>
      <c r="M86" s="230">
        <v>5.1985585502371458E-2</v>
      </c>
      <c r="N86" s="230">
        <v>0.18054397965839603</v>
      </c>
      <c r="O86" s="230">
        <v>0.18054397965839603</v>
      </c>
      <c r="P86" s="230">
        <v>0.18054397965839603</v>
      </c>
      <c r="Q86" s="230">
        <v>5.1985585502371458E-2</v>
      </c>
      <c r="R86" s="230">
        <v>6.7280315896908818E-2</v>
      </c>
      <c r="T86" s="229">
        <v>86</v>
      </c>
      <c r="U86" s="230">
        <v>3.4726662951120993E-2</v>
      </c>
      <c r="V86" s="230">
        <v>9.2278131805794791E-2</v>
      </c>
      <c r="W86" s="230">
        <v>9.2278131805794791E-2</v>
      </c>
      <c r="X86" s="230">
        <v>9.2278131805794791E-2</v>
      </c>
      <c r="Y86" s="230">
        <v>0.24735584604493638</v>
      </c>
      <c r="Z86" s="230">
        <v>1.1588851520334436E-2</v>
      </c>
    </row>
    <row r="87" spans="2:26">
      <c r="B87" s="229">
        <v>87</v>
      </c>
      <c r="C87" s="230">
        <v>4.9839014665711394</v>
      </c>
      <c r="D87" s="230">
        <v>20.618865396026763</v>
      </c>
      <c r="E87" s="230">
        <v>23.527107603006602</v>
      </c>
      <c r="F87" s="230">
        <v>20.618865396026763</v>
      </c>
      <c r="G87" s="230">
        <v>22.80493136300084</v>
      </c>
      <c r="H87" s="230">
        <v>4.9839014665711394</v>
      </c>
      <c r="L87" s="229">
        <v>87</v>
      </c>
      <c r="M87" s="230">
        <v>5.7941251557101919E-2</v>
      </c>
      <c r="N87" s="230">
        <v>0.18994032966768903</v>
      </c>
      <c r="O87" s="230">
        <v>0.18994032966768903</v>
      </c>
      <c r="P87" s="230">
        <v>0.18994032966768903</v>
      </c>
      <c r="Q87" s="230">
        <v>5.7941251557101919E-2</v>
      </c>
      <c r="R87" s="230">
        <v>6.1654521347922105E-2</v>
      </c>
      <c r="T87" s="229">
        <v>87</v>
      </c>
      <c r="U87" s="230">
        <v>2.8052491860021681E-2</v>
      </c>
      <c r="V87" s="230">
        <v>9.9475400880084094E-2</v>
      </c>
      <c r="W87" s="230">
        <v>9.9475400880084094E-2</v>
      </c>
      <c r="X87" s="230">
        <v>9.9475400880084094E-2</v>
      </c>
      <c r="Y87" s="230">
        <v>0.25666685008813878</v>
      </c>
      <c r="Z87" s="230">
        <v>1.4571109487874552E-2</v>
      </c>
    </row>
    <row r="88" spans="2:26">
      <c r="B88" s="229">
        <v>88</v>
      </c>
      <c r="C88" s="230">
        <v>4.017200387616624</v>
      </c>
      <c r="D88" s="230">
        <v>19.306164760850844</v>
      </c>
      <c r="E88" s="230">
        <v>23.478564171369204</v>
      </c>
      <c r="F88" s="230">
        <v>19.306164760850844</v>
      </c>
      <c r="G88" s="230">
        <v>19.803319934081358</v>
      </c>
      <c r="H88" s="230">
        <v>4.017200387616624</v>
      </c>
      <c r="L88" s="229">
        <v>88</v>
      </c>
      <c r="M88" s="230">
        <v>6.3896917611832374E-2</v>
      </c>
      <c r="N88" s="230">
        <v>0.19933667967698201</v>
      </c>
      <c r="O88" s="230">
        <v>0.19933667967698201</v>
      </c>
      <c r="P88" s="230">
        <v>0.19933667967698201</v>
      </c>
      <c r="Q88" s="230">
        <v>6.3896917611832374E-2</v>
      </c>
      <c r="R88" s="230">
        <v>5.6028726798935384E-2</v>
      </c>
      <c r="T88" s="229">
        <v>88</v>
      </c>
      <c r="U88" s="230">
        <v>2.1378320768922369E-2</v>
      </c>
      <c r="V88" s="230">
        <v>0.1066726699543734</v>
      </c>
      <c r="W88" s="230">
        <v>0.1066726699543734</v>
      </c>
      <c r="X88" s="230">
        <v>0.1066726699543734</v>
      </c>
      <c r="Y88" s="230">
        <v>0.26597785413134117</v>
      </c>
      <c r="Z88" s="230">
        <v>1.7553367455414668E-2</v>
      </c>
    </row>
    <row r="89" spans="2:26">
      <c r="B89" s="229">
        <v>89</v>
      </c>
      <c r="C89" s="230">
        <v>3.0504993086621086</v>
      </c>
      <c r="D89" s="230">
        <v>17.993464125674926</v>
      </c>
      <c r="E89" s="230">
        <v>23.430020739731805</v>
      </c>
      <c r="F89" s="230">
        <v>17.993464125674926</v>
      </c>
      <c r="G89" s="230">
        <v>16.801708505161876</v>
      </c>
      <c r="H89" s="230">
        <v>3.0504993086621086</v>
      </c>
      <c r="L89" s="229">
        <v>89</v>
      </c>
      <c r="M89" s="230">
        <v>6.9852583666562829E-2</v>
      </c>
      <c r="N89" s="230">
        <v>0.20873302968627502</v>
      </c>
      <c r="O89" s="230">
        <v>0.20873302968627502</v>
      </c>
      <c r="P89" s="230">
        <v>0.20873302968627502</v>
      </c>
      <c r="Q89" s="230">
        <v>6.9852583666562829E-2</v>
      </c>
      <c r="R89" s="230">
        <v>5.0402932249948663E-2</v>
      </c>
      <c r="T89" s="229">
        <v>89</v>
      </c>
      <c r="U89" s="230">
        <v>1.4704149677823058E-2</v>
      </c>
      <c r="V89" s="230">
        <v>0.11386993902866269</v>
      </c>
      <c r="W89" s="230">
        <v>0.11386993902866269</v>
      </c>
      <c r="X89" s="230">
        <v>0.11386993902866269</v>
      </c>
      <c r="Y89" s="230">
        <v>0.27528885817454357</v>
      </c>
      <c r="Z89" s="230">
        <v>2.0535625422954781E-2</v>
      </c>
    </row>
    <row r="90" spans="2:26">
      <c r="B90" s="229">
        <v>90</v>
      </c>
      <c r="C90" s="230">
        <v>2.0837982297075923</v>
      </c>
      <c r="D90" s="230">
        <v>16.680763490499</v>
      </c>
      <c r="E90" s="230">
        <v>23.3814773080944</v>
      </c>
      <c r="F90" s="230">
        <v>16.680763490499</v>
      </c>
      <c r="G90" s="230">
        <v>13.8000970762424</v>
      </c>
      <c r="H90" s="230">
        <v>2.0837982297075923</v>
      </c>
      <c r="L90" s="229">
        <v>90</v>
      </c>
      <c r="M90" s="230">
        <v>7.5808249721293297E-2</v>
      </c>
      <c r="N90" s="230">
        <v>0.218129379695568</v>
      </c>
      <c r="O90" s="230">
        <v>0.218129379695568</v>
      </c>
      <c r="P90" s="230">
        <v>0.218129379695568</v>
      </c>
      <c r="Q90" s="230">
        <v>7.5808249721293297E-2</v>
      </c>
      <c r="R90" s="230">
        <v>4.4777137700961964E-2</v>
      </c>
      <c r="T90" s="229">
        <v>90</v>
      </c>
      <c r="U90" s="230">
        <v>8.0299785867237409E-3</v>
      </c>
      <c r="V90" s="230">
        <v>0.121067208102952</v>
      </c>
      <c r="W90" s="230">
        <v>0.121067208102952</v>
      </c>
      <c r="X90" s="230">
        <v>0.121067208102952</v>
      </c>
      <c r="Y90" s="230">
        <v>0.28459986221774597</v>
      </c>
      <c r="Z90" s="230">
        <v>2.3517883390494897E-2</v>
      </c>
    </row>
    <row r="91" spans="2:26">
      <c r="B91" s="229">
        <v>91</v>
      </c>
      <c r="C91" s="230">
        <v>4.9429626945319738</v>
      </c>
      <c r="D91" s="230">
        <v>20.69301054161242</v>
      </c>
      <c r="E91" s="230">
        <v>25.988693435036922</v>
      </c>
      <c r="F91" s="230">
        <v>20.69301054161242</v>
      </c>
      <c r="G91" s="230">
        <v>19.94545006520416</v>
      </c>
      <c r="H91" s="230">
        <v>4.9429626945319738</v>
      </c>
      <c r="L91" s="229">
        <v>91</v>
      </c>
      <c r="M91" s="230">
        <v>7.5808249721293297E-2</v>
      </c>
      <c r="N91" s="230">
        <v>0.2279723949498636</v>
      </c>
      <c r="O91" s="230">
        <v>0.2279723949498636</v>
      </c>
      <c r="P91" s="230">
        <v>0.2279723949498636</v>
      </c>
      <c r="Q91" s="230">
        <v>7.5808249721293297E-2</v>
      </c>
      <c r="R91" s="230">
        <v>6.4202893883855569E-2</v>
      </c>
      <c r="T91" s="229">
        <v>91</v>
      </c>
      <c r="U91" s="230">
        <v>8.0299785867237409E-3</v>
      </c>
      <c r="V91" s="230">
        <v>0.1290565416227796</v>
      </c>
      <c r="W91" s="230">
        <v>0.1290565416227796</v>
      </c>
      <c r="X91" s="230">
        <v>0.1290565416227796</v>
      </c>
      <c r="Y91" s="230">
        <v>0.2939279179203178</v>
      </c>
      <c r="Z91" s="230">
        <v>2.3517883390494897E-2</v>
      </c>
    </row>
    <row r="92" spans="2:26">
      <c r="B92" s="229">
        <v>92</v>
      </c>
      <c r="C92" s="230">
        <v>7.8021271593563553</v>
      </c>
      <c r="D92" s="230">
        <v>24.70525759272584</v>
      </c>
      <c r="E92" s="230">
        <v>28.595909561979443</v>
      </c>
      <c r="F92" s="230">
        <v>24.70525759272584</v>
      </c>
      <c r="G92" s="230">
        <v>26.090803054165917</v>
      </c>
      <c r="H92" s="230">
        <v>7.8021271593563553</v>
      </c>
      <c r="L92" s="229">
        <v>92</v>
      </c>
      <c r="M92" s="230">
        <v>7.5808249721293297E-2</v>
      </c>
      <c r="N92" s="230">
        <v>0.23781541020415922</v>
      </c>
      <c r="O92" s="230">
        <v>0.23781541020415922</v>
      </c>
      <c r="P92" s="230">
        <v>0.23781541020415922</v>
      </c>
      <c r="Q92" s="230">
        <v>7.5808249721293297E-2</v>
      </c>
      <c r="R92" s="230">
        <v>8.3628650066749174E-2</v>
      </c>
      <c r="T92" s="229">
        <v>92</v>
      </c>
      <c r="U92" s="230">
        <v>8.0299785867237409E-3</v>
      </c>
      <c r="V92" s="230">
        <v>0.13704587514260719</v>
      </c>
      <c r="W92" s="230">
        <v>0.13704587514260719</v>
      </c>
      <c r="X92" s="230">
        <v>0.13704587514260719</v>
      </c>
      <c r="Y92" s="230">
        <v>0.30325597362288959</v>
      </c>
      <c r="Z92" s="230">
        <v>2.3517883390494897E-2</v>
      </c>
    </row>
    <row r="93" spans="2:26">
      <c r="B93" s="229">
        <v>93</v>
      </c>
      <c r="C93" s="230">
        <v>10.661291624180738</v>
      </c>
      <c r="D93" s="230">
        <v>28.717504643839259</v>
      </c>
      <c r="E93" s="230">
        <v>31.203125688921965</v>
      </c>
      <c r="F93" s="230">
        <v>28.717504643839259</v>
      </c>
      <c r="G93" s="230">
        <v>32.236156043127679</v>
      </c>
      <c r="H93" s="230">
        <v>10.661291624180738</v>
      </c>
      <c r="L93" s="229">
        <v>93</v>
      </c>
      <c r="M93" s="230">
        <v>7.5808249721293297E-2</v>
      </c>
      <c r="N93" s="230">
        <v>0.24765842545845485</v>
      </c>
      <c r="O93" s="230">
        <v>0.24765842545845485</v>
      </c>
      <c r="P93" s="230">
        <v>0.24765842545845485</v>
      </c>
      <c r="Q93" s="230">
        <v>7.5808249721293297E-2</v>
      </c>
      <c r="R93" s="230">
        <v>0.10305440624964278</v>
      </c>
      <c r="T93" s="229">
        <v>93</v>
      </c>
      <c r="U93" s="230">
        <v>8.0299785867237409E-3</v>
      </c>
      <c r="V93" s="230">
        <v>0.1450352086624348</v>
      </c>
      <c r="W93" s="230">
        <v>0.1450352086624348</v>
      </c>
      <c r="X93" s="230">
        <v>0.1450352086624348</v>
      </c>
      <c r="Y93" s="230">
        <v>0.31258402932546142</v>
      </c>
      <c r="Z93" s="230">
        <v>2.3517883390494897E-2</v>
      </c>
    </row>
    <row r="94" spans="2:26">
      <c r="B94" s="229">
        <v>94</v>
      </c>
      <c r="C94" s="230">
        <v>13.520456089005119</v>
      </c>
      <c r="D94" s="230">
        <v>32.729751694952682</v>
      </c>
      <c r="E94" s="230">
        <v>33.810341815864483</v>
      </c>
      <c r="F94" s="230">
        <v>32.729751694952682</v>
      </c>
      <c r="G94" s="230">
        <v>38.38150903208944</v>
      </c>
      <c r="H94" s="230">
        <v>13.520456089005119</v>
      </c>
      <c r="L94" s="229">
        <v>94</v>
      </c>
      <c r="M94" s="230">
        <v>7.5808249721293297E-2</v>
      </c>
      <c r="N94" s="230">
        <v>0.25750144071275044</v>
      </c>
      <c r="O94" s="230">
        <v>0.25750144071275044</v>
      </c>
      <c r="P94" s="230">
        <v>0.25750144071275044</v>
      </c>
      <c r="Q94" s="230">
        <v>7.5808249721293297E-2</v>
      </c>
      <c r="R94" s="230">
        <v>0.1224801624325364</v>
      </c>
      <c r="T94" s="229">
        <v>94</v>
      </c>
      <c r="U94" s="230">
        <v>8.0299785867237409E-3</v>
      </c>
      <c r="V94" s="230">
        <v>0.15302454218226239</v>
      </c>
      <c r="W94" s="230">
        <v>0.15302454218226239</v>
      </c>
      <c r="X94" s="230">
        <v>0.15302454218226239</v>
      </c>
      <c r="Y94" s="230">
        <v>0.3219120850280332</v>
      </c>
      <c r="Z94" s="230">
        <v>2.3517883390494897E-2</v>
      </c>
    </row>
    <row r="95" spans="2:26">
      <c r="B95" s="229">
        <v>95</v>
      </c>
      <c r="C95" s="230">
        <v>16.379620553829501</v>
      </c>
      <c r="D95" s="230">
        <v>36.741998746066102</v>
      </c>
      <c r="E95" s="230">
        <v>36.417557942807001</v>
      </c>
      <c r="F95" s="230">
        <v>36.741998746066102</v>
      </c>
      <c r="G95" s="230">
        <v>44.526862021051201</v>
      </c>
      <c r="H95" s="230">
        <v>16.379620553829501</v>
      </c>
      <c r="L95" s="229">
        <v>95</v>
      </c>
      <c r="M95" s="230">
        <v>7.5808249721293297E-2</v>
      </c>
      <c r="N95" s="230">
        <v>0.26734445596704598</v>
      </c>
      <c r="O95" s="230">
        <v>0.26734445596704598</v>
      </c>
      <c r="P95" s="230">
        <v>0.26734445596704598</v>
      </c>
      <c r="Q95" s="230">
        <v>7.5808249721293297E-2</v>
      </c>
      <c r="R95" s="230">
        <v>0.14190591861543</v>
      </c>
      <c r="T95" s="229">
        <v>95</v>
      </c>
      <c r="U95" s="230">
        <v>8.0299785867237409E-3</v>
      </c>
      <c r="V95" s="230">
        <v>0.16101387570209</v>
      </c>
      <c r="W95" s="230">
        <v>0.16101387570209</v>
      </c>
      <c r="X95" s="230">
        <v>0.16101387570209</v>
      </c>
      <c r="Y95" s="230">
        <v>0.33124014073060498</v>
      </c>
      <c r="Z95" s="230">
        <v>2.3517883390494897E-2</v>
      </c>
    </row>
    <row r="96" spans="2:26">
      <c r="B96" s="229">
        <v>96</v>
      </c>
      <c r="C96" s="230">
        <v>13.722708192498811</v>
      </c>
      <c r="D96" s="230">
        <v>34.864266213685163</v>
      </c>
      <c r="E96" s="230">
        <v>36.398776469992583</v>
      </c>
      <c r="F96" s="230">
        <v>34.864266213685163</v>
      </c>
      <c r="G96" s="230">
        <v>41.650830419248884</v>
      </c>
      <c r="H96" s="230">
        <v>13.722708192498811</v>
      </c>
      <c r="L96" s="229">
        <v>96</v>
      </c>
      <c r="M96" s="230">
        <v>7.5808249721293297E-2</v>
      </c>
      <c r="N96" s="230">
        <v>0.27741283513287102</v>
      </c>
      <c r="O96" s="230">
        <v>0.27741283513287102</v>
      </c>
      <c r="P96" s="230">
        <v>0.27741283513287102</v>
      </c>
      <c r="Q96" s="230">
        <v>7.5808249721293297E-2</v>
      </c>
      <c r="R96" s="230">
        <v>0.14651974487259559</v>
      </c>
      <c r="T96" s="229">
        <v>96</v>
      </c>
      <c r="U96" s="230">
        <v>8.0299785867237409E-3</v>
      </c>
      <c r="V96" s="230">
        <v>0.16967184701696719</v>
      </c>
      <c r="W96" s="230">
        <v>0.16967184701696719</v>
      </c>
      <c r="X96" s="230">
        <v>0.16967184701696719</v>
      </c>
      <c r="Y96" s="230">
        <v>0.3404553905440324</v>
      </c>
      <c r="Z96" s="230">
        <v>2.3517883390494897E-2</v>
      </c>
    </row>
    <row r="97" spans="2:26">
      <c r="B97" s="229">
        <v>97</v>
      </c>
      <c r="C97" s="230">
        <v>11.065795831168121</v>
      </c>
      <c r="D97" s="230">
        <v>32.986533681304223</v>
      </c>
      <c r="E97" s="230">
        <v>36.379994997178166</v>
      </c>
      <c r="F97" s="230">
        <v>32.986533681304223</v>
      </c>
      <c r="G97" s="230">
        <v>38.774798817446566</v>
      </c>
      <c r="H97" s="230">
        <v>11.065795831168121</v>
      </c>
      <c r="L97" s="229">
        <v>97</v>
      </c>
      <c r="M97" s="230">
        <v>7.5808249721293297E-2</v>
      </c>
      <c r="N97" s="230">
        <v>0.287481214298696</v>
      </c>
      <c r="O97" s="230">
        <v>0.287481214298696</v>
      </c>
      <c r="P97" s="230">
        <v>0.287481214298696</v>
      </c>
      <c r="Q97" s="230">
        <v>7.5808249721293297E-2</v>
      </c>
      <c r="R97" s="230">
        <v>0.1511335711297612</v>
      </c>
      <c r="T97" s="229">
        <v>97</v>
      </c>
      <c r="U97" s="230">
        <v>8.0299785867237409E-3</v>
      </c>
      <c r="V97" s="230">
        <v>0.17832981833184441</v>
      </c>
      <c r="W97" s="230">
        <v>0.17832981833184441</v>
      </c>
      <c r="X97" s="230">
        <v>0.17832981833184441</v>
      </c>
      <c r="Y97" s="230">
        <v>0.34967064035745987</v>
      </c>
      <c r="Z97" s="230">
        <v>2.3517883390494897E-2</v>
      </c>
    </row>
    <row r="98" spans="2:26">
      <c r="B98" s="229">
        <v>98</v>
      </c>
      <c r="C98" s="230">
        <v>8.4088834698374306</v>
      </c>
      <c r="D98" s="230">
        <v>31.108801148923284</v>
      </c>
      <c r="E98" s="230">
        <v>36.361213524363748</v>
      </c>
      <c r="F98" s="230">
        <v>31.108801148923284</v>
      </c>
      <c r="G98" s="230">
        <v>35.898767215644249</v>
      </c>
      <c r="H98" s="230">
        <v>8.4088834698374306</v>
      </c>
      <c r="L98" s="229">
        <v>98</v>
      </c>
      <c r="M98" s="230">
        <v>7.5808249721293297E-2</v>
      </c>
      <c r="N98" s="230">
        <v>0.29754959346452103</v>
      </c>
      <c r="O98" s="230">
        <v>0.29754959346452103</v>
      </c>
      <c r="P98" s="230">
        <v>0.29754959346452103</v>
      </c>
      <c r="Q98" s="230">
        <v>7.5808249721293297E-2</v>
      </c>
      <c r="R98" s="230">
        <v>0.15574739738692681</v>
      </c>
      <c r="T98" s="229">
        <v>98</v>
      </c>
      <c r="U98" s="230">
        <v>8.0299785867237409E-3</v>
      </c>
      <c r="V98" s="230">
        <v>0.18698778964672161</v>
      </c>
      <c r="W98" s="230">
        <v>0.18698778964672161</v>
      </c>
      <c r="X98" s="230">
        <v>0.18698778964672161</v>
      </c>
      <c r="Y98" s="230">
        <v>0.35888589017088729</v>
      </c>
      <c r="Z98" s="230">
        <v>2.3517883390494897E-2</v>
      </c>
    </row>
    <row r="99" spans="2:26">
      <c r="B99" s="229">
        <v>99</v>
      </c>
      <c r="C99" s="230">
        <v>5.7519711085067406</v>
      </c>
      <c r="D99" s="230">
        <v>29.231068616542345</v>
      </c>
      <c r="E99" s="230">
        <v>36.342432051549331</v>
      </c>
      <c r="F99" s="230">
        <v>29.231068616542345</v>
      </c>
      <c r="G99" s="230">
        <v>33.022735613841931</v>
      </c>
      <c r="H99" s="230">
        <v>5.7519711085067406</v>
      </c>
      <c r="L99" s="229">
        <v>99</v>
      </c>
      <c r="M99" s="230">
        <v>7.5808249721293297E-2</v>
      </c>
      <c r="N99" s="230">
        <v>0.30761797263034607</v>
      </c>
      <c r="O99" s="230">
        <v>0.30761797263034607</v>
      </c>
      <c r="P99" s="230">
        <v>0.30761797263034607</v>
      </c>
      <c r="Q99" s="230">
        <v>7.5808249721293297E-2</v>
      </c>
      <c r="R99" s="230">
        <v>0.16036122364409242</v>
      </c>
      <c r="T99" s="229">
        <v>99</v>
      </c>
      <c r="U99" s="230">
        <v>8.0299785867237409E-3</v>
      </c>
      <c r="V99" s="230">
        <v>0.19564576096159883</v>
      </c>
      <c r="W99" s="230">
        <v>0.19564576096159883</v>
      </c>
      <c r="X99" s="230">
        <v>0.19564576096159883</v>
      </c>
      <c r="Y99" s="230">
        <v>0.36810113998431471</v>
      </c>
      <c r="Z99" s="230">
        <v>2.3517883390494897E-2</v>
      </c>
    </row>
    <row r="100" spans="2:26">
      <c r="B100" s="229">
        <v>100</v>
      </c>
      <c r="C100" s="230">
        <v>3.0950587471760498</v>
      </c>
      <c r="D100" s="230">
        <v>27.353336084161398</v>
      </c>
      <c r="E100" s="230">
        <v>36.323650578734899</v>
      </c>
      <c r="F100" s="230">
        <v>27.353336084161398</v>
      </c>
      <c r="G100" s="230">
        <v>30.146704012039599</v>
      </c>
      <c r="H100" s="230">
        <v>3.0950587471760498</v>
      </c>
      <c r="L100" s="229">
        <v>100</v>
      </c>
      <c r="M100" s="230">
        <v>7.5808249721293297E-2</v>
      </c>
      <c r="N100" s="230">
        <v>0.317686351796171</v>
      </c>
      <c r="O100" s="230">
        <v>0.317686351796171</v>
      </c>
      <c r="P100" s="230">
        <v>0.317686351796171</v>
      </c>
      <c r="Q100" s="230">
        <v>7.5808249721293297E-2</v>
      </c>
      <c r="R100" s="230">
        <v>0.164975049901258</v>
      </c>
      <c r="T100" s="229">
        <v>100</v>
      </c>
      <c r="U100" s="230">
        <v>8.0299785867237409E-3</v>
      </c>
      <c r="V100" s="230">
        <v>0.204303732276476</v>
      </c>
      <c r="W100" s="230">
        <v>0.204303732276476</v>
      </c>
      <c r="X100" s="230">
        <v>0.204303732276476</v>
      </c>
      <c r="Y100" s="230">
        <v>0.37731638979774201</v>
      </c>
      <c r="Z100" s="230">
        <v>2.3517883390494897E-2</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Sheet56">
    <tabColor theme="1"/>
  </sheetPr>
  <dimension ref="B2:K39"/>
  <sheetViews>
    <sheetView showGridLines="0" topLeftCell="B17" workbookViewId="0">
      <selection activeCell="I33" sqref="I33"/>
    </sheetView>
  </sheetViews>
  <sheetFormatPr defaultRowHeight="15"/>
  <cols>
    <col min="2" max="2" width="17.42578125" style="1" customWidth="1"/>
    <col min="3" max="3" width="20.7109375" style="1" customWidth="1"/>
    <col min="4" max="4" width="26.42578125" style="1" customWidth="1"/>
    <col min="5" max="5" width="24.140625" style="1" customWidth="1"/>
    <col min="6" max="6" width="22.28515625" style="1" customWidth="1"/>
    <col min="7" max="7" width="11.85546875" style="1" customWidth="1"/>
    <col min="8" max="8" width="14.5703125" style="1" customWidth="1"/>
    <col min="9" max="9" width="18.42578125" style="1" customWidth="1"/>
    <col min="10" max="10" width="14.5703125" style="1" customWidth="1"/>
    <col min="11" max="11" width="13.42578125" bestFit="1" customWidth="1"/>
  </cols>
  <sheetData>
    <row r="2" spans="2:10" ht="15.75">
      <c r="B2" s="692" t="s">
        <v>53</v>
      </c>
      <c r="C2" s="692"/>
      <c r="D2" s="692"/>
      <c r="E2" s="692"/>
      <c r="F2" s="692"/>
      <c r="G2" s="692"/>
      <c r="H2" s="692"/>
      <c r="I2" s="692"/>
      <c r="J2" s="692"/>
    </row>
    <row r="3" spans="2:10" ht="25.5" customHeight="1">
      <c r="B3" s="693" t="s">
        <v>54</v>
      </c>
      <c r="C3" s="695" t="s">
        <v>55</v>
      </c>
      <c r="D3" s="697" t="s">
        <v>56</v>
      </c>
      <c r="E3" s="697"/>
      <c r="F3" s="697"/>
      <c r="G3" s="698" t="s">
        <v>57</v>
      </c>
      <c r="H3" s="699"/>
      <c r="I3" s="693" t="s">
        <v>82</v>
      </c>
      <c r="J3" s="693" t="s">
        <v>443</v>
      </c>
    </row>
    <row r="4" spans="2:10" ht="24">
      <c r="B4" s="694"/>
      <c r="C4" s="696"/>
      <c r="D4" s="297" t="s">
        <v>78</v>
      </c>
      <c r="E4" s="296" t="s">
        <v>79</v>
      </c>
      <c r="F4" s="296" t="s">
        <v>80</v>
      </c>
      <c r="G4" s="296" t="s">
        <v>81</v>
      </c>
      <c r="H4" s="296" t="s">
        <v>58</v>
      </c>
      <c r="I4" s="694"/>
      <c r="J4" s="694"/>
    </row>
    <row r="5" spans="2:10" ht="15" customHeight="1">
      <c r="B5" s="290">
        <v>1081</v>
      </c>
      <c r="C5" s="290" t="s">
        <v>59</v>
      </c>
      <c r="D5" s="289">
        <v>20780.666666666599</v>
      </c>
      <c r="E5" s="289" t="s">
        <v>60</v>
      </c>
      <c r="F5" s="289" t="s">
        <v>60</v>
      </c>
      <c r="G5" s="289">
        <v>29</v>
      </c>
      <c r="H5" s="289">
        <v>0</v>
      </c>
      <c r="I5" s="289">
        <v>716.57471264367587</v>
      </c>
      <c r="J5" s="289"/>
    </row>
    <row r="6" spans="2:10" ht="15" customHeight="1">
      <c r="B6" s="290">
        <v>2178</v>
      </c>
      <c r="C6" s="290" t="s">
        <v>61</v>
      </c>
      <c r="D6" s="289">
        <v>95000</v>
      </c>
      <c r="E6" s="289" t="s">
        <v>60</v>
      </c>
      <c r="F6" s="289" t="s">
        <v>60</v>
      </c>
      <c r="G6" s="289">
        <v>20.5</v>
      </c>
      <c r="H6" s="289" t="s">
        <v>60</v>
      </c>
      <c r="I6" s="289">
        <v>4634.1463414634145</v>
      </c>
      <c r="J6" s="289"/>
    </row>
    <row r="7" spans="2:10" ht="15" customHeight="1">
      <c r="B7" s="290">
        <v>2368</v>
      </c>
      <c r="C7" s="290" t="s">
        <v>62</v>
      </c>
      <c r="D7" s="289">
        <v>6630.125</v>
      </c>
      <c r="E7" s="289">
        <v>0</v>
      </c>
      <c r="F7" s="289" t="s">
        <v>60</v>
      </c>
      <c r="G7" s="289">
        <v>24.5</v>
      </c>
      <c r="H7" s="289">
        <v>320000</v>
      </c>
      <c r="I7" s="289">
        <v>270.61734693877548</v>
      </c>
      <c r="J7" s="289">
        <v>2.0719140625E-2</v>
      </c>
    </row>
    <row r="8" spans="2:10" ht="15" customHeight="1">
      <c r="B8" s="290">
        <v>2604</v>
      </c>
      <c r="C8" s="290" t="s">
        <v>63</v>
      </c>
      <c r="D8" s="289">
        <v>35373.5</v>
      </c>
      <c r="E8" s="289">
        <v>0</v>
      </c>
      <c r="F8" s="289">
        <v>0</v>
      </c>
      <c r="G8" s="289">
        <v>25.5</v>
      </c>
      <c r="H8" s="289">
        <v>60000</v>
      </c>
      <c r="I8" s="289">
        <v>1387.1960784313726</v>
      </c>
      <c r="J8" s="289">
        <v>0.5895583333333333</v>
      </c>
    </row>
    <row r="9" spans="2:10" ht="15" customHeight="1">
      <c r="B9" s="290">
        <v>2801</v>
      </c>
      <c r="C9" s="290" t="s">
        <v>64</v>
      </c>
      <c r="D9" s="289">
        <v>30250</v>
      </c>
      <c r="E9" s="289">
        <v>0</v>
      </c>
      <c r="F9" s="289">
        <v>831000</v>
      </c>
      <c r="G9" s="289">
        <v>22</v>
      </c>
      <c r="H9" s="289">
        <v>22000</v>
      </c>
      <c r="I9" s="289">
        <v>1375</v>
      </c>
      <c r="J9" s="289">
        <v>1.375</v>
      </c>
    </row>
    <row r="10" spans="2:10" ht="15" customHeight="1">
      <c r="B10" s="290" t="s">
        <v>65</v>
      </c>
      <c r="C10" s="290"/>
      <c r="D10" s="289"/>
      <c r="E10" s="289"/>
      <c r="F10" s="289"/>
      <c r="G10" s="289">
        <v>121.5</v>
      </c>
      <c r="H10" s="289"/>
      <c r="I10" s="289">
        <v>1676.7068958954478</v>
      </c>
      <c r="J10" s="289">
        <v>0.66175915798611107</v>
      </c>
    </row>
    <row r="11" spans="2:10" ht="15" customHeight="1">
      <c r="B11" s="290">
        <v>2954</v>
      </c>
      <c r="C11" s="290" t="s">
        <v>66</v>
      </c>
      <c r="D11" s="289">
        <v>263600</v>
      </c>
      <c r="E11" s="289" t="s">
        <v>60</v>
      </c>
      <c r="F11" s="289">
        <v>0</v>
      </c>
      <c r="G11" s="289">
        <v>250</v>
      </c>
      <c r="H11" s="289">
        <v>600000</v>
      </c>
      <c r="I11" s="289">
        <v>1054.4000000000001</v>
      </c>
      <c r="J11" s="289">
        <v>0.43933333333333335</v>
      </c>
    </row>
    <row r="12" spans="2:10" ht="15" customHeight="1">
      <c r="B12" s="290">
        <v>2954</v>
      </c>
      <c r="C12" s="290" t="s">
        <v>66</v>
      </c>
      <c r="D12" s="289">
        <v>46200</v>
      </c>
      <c r="E12" s="289" t="s">
        <v>60</v>
      </c>
      <c r="F12" s="289">
        <v>0</v>
      </c>
      <c r="G12" s="289">
        <v>250</v>
      </c>
      <c r="H12" s="289">
        <v>105000</v>
      </c>
      <c r="I12" s="289">
        <v>184.8</v>
      </c>
      <c r="J12" s="289">
        <v>0.44</v>
      </c>
    </row>
    <row r="13" spans="2:10" ht="15" customHeight="1">
      <c r="B13" s="290">
        <v>2954</v>
      </c>
      <c r="C13" s="290" t="s">
        <v>66</v>
      </c>
      <c r="D13" s="289">
        <v>52000</v>
      </c>
      <c r="E13" s="289" t="s">
        <v>60</v>
      </c>
      <c r="F13" s="289">
        <v>0</v>
      </c>
      <c r="G13" s="289">
        <v>250</v>
      </c>
      <c r="H13" s="289">
        <v>118000</v>
      </c>
      <c r="I13" s="289">
        <v>208</v>
      </c>
      <c r="J13" s="289">
        <v>0.44067796610169491</v>
      </c>
    </row>
    <row r="14" spans="2:10" ht="15" customHeight="1">
      <c r="B14" s="290">
        <v>2954</v>
      </c>
      <c r="C14" s="290" t="s">
        <v>66</v>
      </c>
      <c r="D14" s="289">
        <v>64200</v>
      </c>
      <c r="E14" s="289" t="s">
        <v>60</v>
      </c>
      <c r="F14" s="289">
        <v>0</v>
      </c>
      <c r="G14" s="289">
        <v>250</v>
      </c>
      <c r="H14" s="289">
        <v>133000</v>
      </c>
      <c r="I14" s="289">
        <v>256.8</v>
      </c>
      <c r="J14" s="289">
        <v>0.48270676691729325</v>
      </c>
    </row>
    <row r="15" spans="2:10" ht="15" customHeight="1">
      <c r="B15" s="290">
        <v>2954</v>
      </c>
      <c r="C15" s="290" t="s">
        <v>66</v>
      </c>
      <c r="D15" s="289">
        <v>42000</v>
      </c>
      <c r="E15" s="289" t="s">
        <v>60</v>
      </c>
      <c r="F15" s="289">
        <v>0</v>
      </c>
      <c r="G15" s="289">
        <v>250</v>
      </c>
      <c r="H15" s="289">
        <v>96000</v>
      </c>
      <c r="I15" s="289">
        <v>168</v>
      </c>
      <c r="J15" s="289">
        <v>0.4375</v>
      </c>
    </row>
    <row r="16" spans="2:10" ht="15" customHeight="1">
      <c r="B16" s="290">
        <v>2954</v>
      </c>
      <c r="C16" s="290" t="s">
        <v>66</v>
      </c>
      <c r="D16" s="289">
        <v>121400</v>
      </c>
      <c r="E16" s="289" t="s">
        <v>60</v>
      </c>
      <c r="F16" s="289">
        <v>0</v>
      </c>
      <c r="G16" s="289">
        <v>250</v>
      </c>
      <c r="H16" s="289">
        <v>0</v>
      </c>
      <c r="I16" s="289">
        <v>485.6</v>
      </c>
      <c r="J16" s="289"/>
    </row>
    <row r="17" spans="2:11" ht="15" customHeight="1">
      <c r="B17" s="290">
        <v>2954</v>
      </c>
      <c r="C17" s="290" t="s">
        <v>66</v>
      </c>
      <c r="D17" s="289">
        <v>15000</v>
      </c>
      <c r="E17" s="289" t="s">
        <v>60</v>
      </c>
      <c r="F17" s="289">
        <v>0</v>
      </c>
      <c r="G17" s="289">
        <v>250</v>
      </c>
      <c r="H17" s="289">
        <v>32000</v>
      </c>
      <c r="I17" s="289">
        <v>60</v>
      </c>
      <c r="J17" s="289">
        <v>0.46875</v>
      </c>
    </row>
    <row r="18" spans="2:11" ht="15" customHeight="1">
      <c r="B18" s="290"/>
      <c r="C18" s="290" t="s">
        <v>67</v>
      </c>
      <c r="D18" s="289">
        <v>263600</v>
      </c>
      <c r="E18" s="289"/>
      <c r="F18" s="289"/>
      <c r="G18" s="289">
        <v>250</v>
      </c>
      <c r="H18" s="289">
        <v>600000</v>
      </c>
      <c r="I18" s="289">
        <v>1054.4000000000001</v>
      </c>
      <c r="J18" s="289">
        <v>0.43933333333333335</v>
      </c>
    </row>
    <row r="19" spans="2:11" ht="15" customHeight="1">
      <c r="B19" s="290">
        <v>2954</v>
      </c>
      <c r="C19" s="290" t="s">
        <v>68</v>
      </c>
      <c r="D19" s="289">
        <v>604400</v>
      </c>
      <c r="E19" s="289"/>
      <c r="F19" s="289"/>
      <c r="G19" s="289">
        <v>250</v>
      </c>
      <c r="H19" s="289">
        <v>1084000</v>
      </c>
      <c r="I19" s="289">
        <v>2417.6</v>
      </c>
      <c r="J19" s="289">
        <v>0.55756457564575646</v>
      </c>
    </row>
    <row r="20" spans="2:11" ht="15" customHeight="1">
      <c r="B20" s="290" t="s">
        <v>69</v>
      </c>
      <c r="C20" s="290"/>
      <c r="D20" s="289"/>
      <c r="E20" s="289"/>
      <c r="F20" s="289"/>
      <c r="G20" s="292">
        <v>19.55263157894737</v>
      </c>
      <c r="H20" s="292">
        <v>148600</v>
      </c>
      <c r="I20" s="292">
        <v>1800.1890799128732</v>
      </c>
      <c r="J20" s="292">
        <v>0.6357105124010225</v>
      </c>
      <c r="K20" s="58"/>
    </row>
    <row r="21" spans="2:11" ht="15" customHeight="1">
      <c r="B21" s="290" t="s">
        <v>70</v>
      </c>
      <c r="C21" s="290" t="s">
        <v>442</v>
      </c>
      <c r="D21" s="295">
        <v>204715</v>
      </c>
      <c r="E21" s="295"/>
      <c r="F21" s="295"/>
      <c r="G21" s="295">
        <v>106</v>
      </c>
      <c r="H21" s="295">
        <v>2771300</v>
      </c>
      <c r="I21" s="294">
        <f>D21/G21</f>
        <v>1931.2735849056603</v>
      </c>
      <c r="J21" s="294">
        <f>D21/H21</f>
        <v>7.3869664056579951E-2</v>
      </c>
    </row>
    <row r="22" spans="2:11" ht="15" customHeight="1">
      <c r="B22" s="290" t="s">
        <v>70</v>
      </c>
      <c r="C22" s="290" t="s">
        <v>441</v>
      </c>
      <c r="D22" s="295">
        <v>12343</v>
      </c>
      <c r="E22" s="295"/>
      <c r="F22" s="295"/>
      <c r="G22" s="295">
        <v>12.3</v>
      </c>
      <c r="H22" s="295">
        <v>210400</v>
      </c>
      <c r="I22" s="294">
        <f>D22/G22</f>
        <v>1003.4959349593495</v>
      </c>
      <c r="J22" s="294">
        <f>D22/H22</f>
        <v>5.8664448669201522E-2</v>
      </c>
    </row>
    <row r="23" spans="2:11" ht="15" customHeight="1">
      <c r="B23" s="290" t="s">
        <v>70</v>
      </c>
      <c r="C23" s="290" t="s">
        <v>100</v>
      </c>
      <c r="D23" s="295">
        <v>534188</v>
      </c>
      <c r="E23" s="295"/>
      <c r="F23" s="295"/>
      <c r="G23" s="295">
        <v>46.9</v>
      </c>
      <c r="H23" s="295">
        <v>2798700</v>
      </c>
      <c r="I23" s="294">
        <f>D23/G23</f>
        <v>11389.936034115139</v>
      </c>
      <c r="J23" s="294">
        <f>D23/H23</f>
        <v>0.19087004680744632</v>
      </c>
    </row>
    <row r="24" spans="2:11" ht="15" customHeight="1">
      <c r="B24" s="290" t="s">
        <v>70</v>
      </c>
      <c r="C24" s="290" t="s">
        <v>440</v>
      </c>
      <c r="D24" s="295">
        <v>218067</v>
      </c>
      <c r="E24" s="295"/>
      <c r="F24" s="295"/>
      <c r="G24" s="295">
        <v>81.3</v>
      </c>
      <c r="H24" s="295">
        <v>1742200</v>
      </c>
      <c r="I24" s="294">
        <f>D24/G24</f>
        <v>2682.2509225092253</v>
      </c>
      <c r="J24" s="294">
        <f>D24/H24</f>
        <v>0.12516760417862471</v>
      </c>
    </row>
    <row r="25" spans="2:11" ht="15" customHeight="1">
      <c r="B25" s="290"/>
      <c r="C25" s="290"/>
      <c r="D25" s="295"/>
      <c r="E25" s="295"/>
      <c r="F25" s="295"/>
      <c r="G25" s="295"/>
      <c r="H25" s="295"/>
      <c r="I25" s="294"/>
      <c r="J25" s="294"/>
    </row>
    <row r="26" spans="2:11" ht="15" customHeight="1">
      <c r="B26" s="290" t="s">
        <v>70</v>
      </c>
      <c r="C26" s="290" t="s">
        <v>439</v>
      </c>
      <c r="D26" s="295">
        <v>123479</v>
      </c>
      <c r="E26" s="295"/>
      <c r="F26" s="295"/>
      <c r="G26" s="295">
        <v>108</v>
      </c>
      <c r="H26" s="295">
        <v>561200</v>
      </c>
      <c r="I26" s="294">
        <f>D26/G26</f>
        <v>1143.3240740740741</v>
      </c>
      <c r="J26" s="294">
        <f>D26/H26</f>
        <v>0.22002672843905915</v>
      </c>
    </row>
    <row r="27" spans="2:11" ht="15" customHeight="1">
      <c r="B27" s="290" t="s">
        <v>70</v>
      </c>
      <c r="C27" s="290" t="s">
        <v>438</v>
      </c>
      <c r="D27" s="295">
        <v>145863</v>
      </c>
      <c r="E27" s="295"/>
      <c r="F27" s="295"/>
      <c r="G27" s="295">
        <v>101</v>
      </c>
      <c r="H27" s="295">
        <v>650000</v>
      </c>
      <c r="I27" s="294">
        <f>D27/G27</f>
        <v>1444.1881188118812</v>
      </c>
      <c r="J27" s="294">
        <f>D27/H27</f>
        <v>0.2244046153846154</v>
      </c>
    </row>
    <row r="28" spans="2:11" ht="15" customHeight="1">
      <c r="B28" s="290" t="s">
        <v>70</v>
      </c>
      <c r="C28" s="290" t="s">
        <v>71</v>
      </c>
      <c r="D28" s="293">
        <v>212633.28571428571</v>
      </c>
      <c r="E28" s="293" t="s">
        <v>60</v>
      </c>
      <c r="F28" s="293" t="s">
        <v>60</v>
      </c>
      <c r="G28" s="293">
        <v>61</v>
      </c>
      <c r="H28" s="293">
        <v>353000</v>
      </c>
      <c r="I28" s="293">
        <v>3485.7915690866512</v>
      </c>
      <c r="J28" s="293">
        <v>0.60236058276001614</v>
      </c>
    </row>
    <row r="29" spans="2:11" ht="15" customHeight="1">
      <c r="B29" s="290" t="s">
        <v>70</v>
      </c>
      <c r="C29" s="290" t="s">
        <v>72</v>
      </c>
      <c r="D29" s="293">
        <v>246562.85714285713</v>
      </c>
      <c r="E29" s="293" t="s">
        <v>60</v>
      </c>
      <c r="F29" s="293" t="s">
        <v>60</v>
      </c>
      <c r="G29" s="293">
        <v>130</v>
      </c>
      <c r="H29" s="293">
        <v>1800000</v>
      </c>
      <c r="I29" s="293">
        <v>1896.6373626373625</v>
      </c>
      <c r="J29" s="293">
        <v>0.13697936507936506</v>
      </c>
    </row>
    <row r="30" spans="2:11" ht="15" customHeight="1">
      <c r="B30" s="290" t="s">
        <v>70</v>
      </c>
      <c r="C30" s="290" t="s">
        <v>73</v>
      </c>
      <c r="D30" s="293">
        <v>35081.571428571428</v>
      </c>
      <c r="E30" s="293" t="s">
        <v>60</v>
      </c>
      <c r="F30" s="293" t="s">
        <v>60</v>
      </c>
      <c r="G30" s="293">
        <v>44</v>
      </c>
      <c r="H30" s="293">
        <v>1000000</v>
      </c>
      <c r="I30" s="293">
        <v>797.30844155844159</v>
      </c>
      <c r="J30" s="293">
        <v>3.5081571428571427E-2</v>
      </c>
    </row>
    <row r="31" spans="2:11" ht="15" customHeight="1">
      <c r="B31" s="290" t="s">
        <v>70</v>
      </c>
      <c r="C31" s="290" t="s">
        <v>74</v>
      </c>
      <c r="D31" s="293">
        <v>26163.428571428572</v>
      </c>
      <c r="E31" s="293" t="s">
        <v>60</v>
      </c>
      <c r="F31" s="293" t="s">
        <v>60</v>
      </c>
      <c r="G31" s="293">
        <v>27.6</v>
      </c>
      <c r="H31" s="293">
        <v>250000</v>
      </c>
      <c r="I31" s="293">
        <v>947.9503105590062</v>
      </c>
      <c r="J31" s="293">
        <v>0.10465371428571429</v>
      </c>
    </row>
    <row r="32" spans="2:11" ht="15" customHeight="1">
      <c r="B32" s="290" t="s">
        <v>75</v>
      </c>
      <c r="C32" s="290"/>
      <c r="D32" s="289"/>
      <c r="E32" s="289"/>
      <c r="F32" s="289"/>
      <c r="G32" s="292">
        <f>AVERAGE(G21:G31)</f>
        <v>71.81</v>
      </c>
      <c r="H32" s="292">
        <f>AVERAGE(H21:H31)</f>
        <v>1213680</v>
      </c>
      <c r="I32" s="292">
        <f>AVERAGE(I21:I31)</f>
        <v>2672.2156353216787</v>
      </c>
      <c r="J32" s="292">
        <f>AVERAGE(J21:J31)</f>
        <v>0.17720783410891941</v>
      </c>
    </row>
    <row r="33" spans="2:11" ht="15" customHeight="1">
      <c r="B33" s="291" t="s">
        <v>76</v>
      </c>
      <c r="C33" s="290"/>
      <c r="D33" s="289"/>
      <c r="E33" s="289"/>
      <c r="F33" s="289"/>
      <c r="G33" s="289"/>
      <c r="H33" s="289"/>
      <c r="I33" s="288">
        <f>AVERAGE(I32,I20)</f>
        <v>2236.202357617276</v>
      </c>
      <c r="J33" s="288">
        <f>AVERAGE(J32,J20)</f>
        <v>0.40645917325497094</v>
      </c>
    </row>
    <row r="34" spans="2:11" ht="18.75">
      <c r="B34" s="287" t="s">
        <v>84</v>
      </c>
      <c r="C34" s="286"/>
    </row>
    <row r="38" spans="2:11">
      <c r="E38" s="284"/>
      <c r="F38" s="284"/>
      <c r="G38" s="284"/>
      <c r="H38" s="284"/>
      <c r="I38" s="284"/>
      <c r="J38" s="284"/>
      <c r="K38" s="285"/>
    </row>
    <row r="39" spans="2:11">
      <c r="F39" s="284"/>
      <c r="G39" s="284"/>
      <c r="H39" s="284"/>
      <c r="I39" s="284"/>
    </row>
  </sheetData>
  <mergeCells count="7">
    <mergeCell ref="B2:J2"/>
    <mergeCell ref="B3:B4"/>
    <mergeCell ref="C3:C4"/>
    <mergeCell ref="D3:F3"/>
    <mergeCell ref="G3:H3"/>
    <mergeCell ref="I3:I4"/>
    <mergeCell ref="J3:J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46"/>
  <dimension ref="C1:G100"/>
  <sheetViews>
    <sheetView showGridLines="0" zoomScale="90" zoomScaleNormal="90" workbookViewId="0">
      <pane ySplit="3" topLeftCell="A4" activePane="bottomLeft" state="frozen"/>
      <selection pane="bottomLeft"/>
    </sheetView>
  </sheetViews>
  <sheetFormatPr defaultRowHeight="15"/>
  <cols>
    <col min="2" max="2" width="40.28515625" customWidth="1"/>
  </cols>
  <sheetData>
    <row r="1" spans="3:7" ht="20.100000000000001" customHeight="1">
      <c r="C1" s="562" t="s">
        <v>536</v>
      </c>
      <c r="D1" s="562"/>
      <c r="E1" s="562"/>
      <c r="F1" s="562"/>
      <c r="G1" s="562"/>
    </row>
    <row r="2" spans="3:7" ht="46.5" customHeight="1">
      <c r="C2" s="562"/>
      <c r="D2" s="562"/>
      <c r="E2" s="562"/>
      <c r="F2" s="562"/>
      <c r="G2" s="562"/>
    </row>
    <row r="3" spans="3:7" hidden="1"/>
    <row r="4" spans="3:7" hidden="1"/>
    <row r="5" spans="3:7" hidden="1"/>
    <row r="7" spans="3:7" hidden="1"/>
    <row r="8" spans="3:7" hidden="1"/>
    <row r="29" hidden="1"/>
    <row r="100" hidden="1"/>
  </sheetData>
  <mergeCells count="1">
    <mergeCell ref="C1:G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9">
    <tabColor theme="6"/>
  </sheetPr>
  <dimension ref="A1:AL707"/>
  <sheetViews>
    <sheetView showGridLines="0" zoomScale="80" zoomScaleNormal="80" workbookViewId="0">
      <pane ySplit="2" topLeftCell="A3" activePane="bottomLeft" state="frozen"/>
      <selection pane="bottomLeft" activeCell="J27" sqref="J27"/>
    </sheetView>
  </sheetViews>
  <sheetFormatPr defaultRowHeight="15"/>
  <cols>
    <col min="1" max="2" width="10.7109375" customWidth="1"/>
    <col min="5" max="5" width="3.5703125" customWidth="1"/>
    <col min="6" max="6" width="60.28515625" customWidth="1"/>
    <col min="7" max="7" width="12" customWidth="1"/>
    <col min="8" max="8" width="13.140625" customWidth="1"/>
    <col min="9" max="9" width="14" customWidth="1"/>
    <col min="10" max="11" width="12" bestFit="1" customWidth="1"/>
    <col min="12" max="12" width="9.5703125" style="7" bestFit="1" customWidth="1"/>
    <col min="13" max="13" width="9.5703125" style="7" customWidth="1"/>
    <col min="14" max="14" width="14.5703125" style="7" hidden="1" customWidth="1"/>
    <col min="15" max="15" width="9.5703125" style="7" hidden="1" customWidth="1"/>
    <col min="16" max="16" width="11.28515625" hidden="1" customWidth="1"/>
    <col min="17" max="17" width="13.7109375" hidden="1" customWidth="1"/>
    <col min="18" max="18" width="16.42578125" hidden="1" customWidth="1"/>
    <col min="19" max="19" width="12" hidden="1" customWidth="1"/>
    <col min="20" max="20" width="13" hidden="1" customWidth="1"/>
    <col min="21" max="21" width="11.28515625" hidden="1" customWidth="1"/>
    <col min="22" max="24" width="9.140625" hidden="1" customWidth="1"/>
    <col min="25" max="26" width="9.140625" customWidth="1"/>
    <col min="38" max="38" width="55.85546875" customWidth="1"/>
  </cols>
  <sheetData>
    <row r="1" spans="3:38">
      <c r="C1" s="585" t="s">
        <v>522</v>
      </c>
      <c r="D1" s="585"/>
      <c r="E1" s="585"/>
      <c r="F1" s="585"/>
      <c r="G1" s="585"/>
      <c r="H1" s="585"/>
      <c r="I1" s="585"/>
      <c r="J1" s="585"/>
      <c r="K1" s="585"/>
      <c r="L1" s="585"/>
      <c r="M1" s="585"/>
      <c r="AI1" s="583"/>
      <c r="AJ1" s="583"/>
      <c r="AK1" s="583"/>
      <c r="AL1" s="583"/>
    </row>
    <row r="2" spans="3:38">
      <c r="C2" s="585"/>
      <c r="D2" s="585"/>
      <c r="E2" s="585"/>
      <c r="F2" s="585"/>
      <c r="G2" s="585"/>
      <c r="H2" s="585"/>
      <c r="I2" s="585"/>
      <c r="J2" s="585"/>
      <c r="K2" s="585"/>
      <c r="L2" s="585"/>
      <c r="M2" s="585"/>
      <c r="AI2" s="583"/>
      <c r="AJ2" s="583"/>
      <c r="AK2" s="583"/>
      <c r="AL2" s="583"/>
    </row>
    <row r="4" spans="3:38" ht="14.25" hidden="1" customHeight="1">
      <c r="C4" s="44"/>
      <c r="G4" s="45"/>
      <c r="H4" s="45"/>
      <c r="I4" s="45"/>
      <c r="J4" s="45"/>
      <c r="K4" s="45"/>
      <c r="L4" s="12"/>
      <c r="M4" s="12"/>
      <c r="N4" s="12"/>
      <c r="O4" s="12"/>
    </row>
    <row r="5" spans="3:38">
      <c r="F5" s="45"/>
      <c r="G5" s="45"/>
      <c r="H5" s="45"/>
      <c r="I5" s="45"/>
      <c r="J5" s="45"/>
      <c r="K5" s="45"/>
      <c r="L5" s="12"/>
      <c r="M5" s="12"/>
      <c r="N5" s="12"/>
      <c r="O5" s="12"/>
    </row>
    <row r="6" spans="3:38" ht="15" customHeight="1">
      <c r="D6" s="520"/>
      <c r="E6" s="565" t="s">
        <v>517</v>
      </c>
      <c r="F6" s="565"/>
      <c r="G6" s="565"/>
      <c r="H6" s="565"/>
      <c r="I6" s="565"/>
      <c r="J6" s="565"/>
      <c r="K6" s="565"/>
      <c r="L6" s="565"/>
      <c r="M6" s="565"/>
      <c r="N6" s="12"/>
      <c r="O6" s="12"/>
    </row>
    <row r="7" spans="3:38" ht="18.75">
      <c r="D7" s="6"/>
      <c r="E7" s="6"/>
      <c r="F7" s="147"/>
      <c r="G7" s="47"/>
      <c r="H7" s="47"/>
      <c r="I7" s="47"/>
      <c r="J7" s="47"/>
      <c r="K7" s="47"/>
      <c r="L7" s="42"/>
      <c r="M7" s="42"/>
      <c r="N7" s="12"/>
      <c r="O7" s="12"/>
    </row>
    <row r="8" spans="3:38">
      <c r="F8" s="279" t="s">
        <v>221</v>
      </c>
      <c r="G8" s="567"/>
      <c r="H8" s="567"/>
      <c r="I8" s="567"/>
      <c r="J8" s="567"/>
      <c r="K8" s="567"/>
      <c r="L8" s="42"/>
      <c r="M8" s="42"/>
      <c r="N8" s="12"/>
      <c r="O8" s="12"/>
    </row>
    <row r="9" spans="3:38" ht="13.5" customHeight="1">
      <c r="F9" s="279" t="s">
        <v>222</v>
      </c>
      <c r="G9" s="567"/>
      <c r="H9" s="567"/>
      <c r="I9" s="567"/>
      <c r="J9" s="567"/>
      <c r="K9" s="567"/>
      <c r="L9" s="42"/>
      <c r="M9" s="42"/>
      <c r="N9" s="12"/>
      <c r="O9" s="12"/>
    </row>
    <row r="10" spans="3:38" ht="33" customHeight="1">
      <c r="F10" s="283" t="s">
        <v>223</v>
      </c>
      <c r="G10" s="568"/>
      <c r="H10" s="569"/>
      <c r="I10" s="569"/>
      <c r="J10" s="569"/>
      <c r="K10" s="570"/>
      <c r="L10" s="42"/>
      <c r="M10" s="42"/>
      <c r="N10" s="12"/>
      <c r="O10" s="12"/>
    </row>
    <row r="11" spans="3:38" ht="3" customHeight="1">
      <c r="D11" s="6"/>
      <c r="E11" s="6"/>
      <c r="F11" s="47"/>
      <c r="G11" s="47"/>
      <c r="H11" s="47"/>
      <c r="I11" s="47"/>
      <c r="J11" s="47"/>
      <c r="K11" s="47"/>
      <c r="L11" s="6"/>
      <c r="M11" s="42"/>
      <c r="N11" s="12"/>
      <c r="O11"/>
    </row>
    <row r="12" spans="3:38">
      <c r="D12" s="6"/>
      <c r="E12" s="6"/>
      <c r="F12" s="701" t="s">
        <v>703</v>
      </c>
      <c r="G12" s="201"/>
      <c r="H12" s="198" t="str">
        <f>IF(G12="","",G12+9)</f>
        <v/>
      </c>
      <c r="I12" s="198" t="str">
        <f>IF(H12="","",H12+10)</f>
        <v/>
      </c>
      <c r="J12" s="47"/>
      <c r="K12" s="47"/>
      <c r="L12" s="6"/>
      <c r="M12" s="42"/>
      <c r="N12" s="12"/>
      <c r="O12"/>
    </row>
    <row r="13" spans="3:38">
      <c r="D13" s="6"/>
      <c r="E13" s="6"/>
      <c r="F13" s="702" t="s">
        <v>77</v>
      </c>
      <c r="G13" s="186"/>
      <c r="H13" s="186"/>
      <c r="I13" s="186"/>
      <c r="J13" s="47"/>
      <c r="K13" s="47"/>
      <c r="L13" s="6"/>
      <c r="M13" s="42"/>
      <c r="N13" s="12"/>
      <c r="O13"/>
    </row>
    <row r="14" spans="3:38" ht="3" customHeight="1">
      <c r="D14" s="6"/>
      <c r="E14" s="6"/>
      <c r="F14" s="148"/>
      <c r="G14" s="47"/>
      <c r="H14" s="47"/>
      <c r="I14" s="47"/>
      <c r="J14" s="47"/>
      <c r="K14" s="47"/>
      <c r="L14" s="13"/>
      <c r="M14" s="42"/>
      <c r="N14" s="12"/>
      <c r="O14"/>
    </row>
    <row r="15" spans="3:38">
      <c r="D15" s="6"/>
      <c r="E15" s="6"/>
      <c r="F15" s="571" t="s">
        <v>435</v>
      </c>
      <c r="G15" s="572"/>
      <c r="H15" s="572"/>
      <c r="I15" s="573"/>
      <c r="J15" s="47"/>
      <c r="K15" s="47"/>
      <c r="L15" s="13"/>
      <c r="M15" s="42"/>
      <c r="N15" s="12"/>
      <c r="O15"/>
      <c r="R15" s="136">
        <f>IF(F16=R16,1,0)</f>
        <v>0</v>
      </c>
    </row>
    <row r="16" spans="3:38" ht="15" customHeight="1">
      <c r="D16" s="6"/>
      <c r="E16" s="6"/>
      <c r="F16" s="581" t="s">
        <v>44</v>
      </c>
      <c r="G16" s="581"/>
      <c r="H16" s="581"/>
      <c r="I16" s="581"/>
      <c r="J16" s="47"/>
      <c r="K16" s="47"/>
      <c r="L16" s="13"/>
      <c r="M16" s="42"/>
      <c r="N16" s="12"/>
      <c r="O16"/>
      <c r="R16" s="134" t="s">
        <v>43</v>
      </c>
    </row>
    <row r="17" spans="4:18">
      <c r="D17" s="6"/>
      <c r="E17" s="6"/>
      <c r="F17" s="582" t="str">
        <f>IF(R15=1," BRT Ridership ('000)/day","")</f>
        <v/>
      </c>
      <c r="G17" s="176" t="str">
        <f>IF(G12="","",G12)</f>
        <v/>
      </c>
      <c r="H17" s="267" t="str">
        <f>H12</f>
        <v/>
      </c>
      <c r="I17" s="267" t="str">
        <f>I12</f>
        <v/>
      </c>
      <c r="J17" s="47"/>
      <c r="K17" s="47"/>
      <c r="L17" s="13"/>
      <c r="M17" s="42"/>
      <c r="N17" s="12"/>
      <c r="O17"/>
      <c r="R17" s="135" t="s">
        <v>44</v>
      </c>
    </row>
    <row r="18" spans="4:18">
      <c r="D18" s="6"/>
      <c r="E18" s="6"/>
      <c r="F18" s="582"/>
      <c r="G18" s="274"/>
      <c r="H18" s="274"/>
      <c r="I18" s="274"/>
      <c r="J18" s="50"/>
      <c r="K18" s="49"/>
      <c r="L18" s="13"/>
      <c r="M18" s="42"/>
      <c r="N18" s="12"/>
      <c r="O18"/>
    </row>
    <row r="19" spans="4:18" ht="3" customHeight="1">
      <c r="D19" s="6"/>
      <c r="F19" s="192"/>
      <c r="G19" s="6"/>
      <c r="H19" s="6"/>
      <c r="I19" s="6"/>
      <c r="J19" s="6"/>
      <c r="K19" s="6"/>
      <c r="L19" s="6"/>
      <c r="M19" s="42"/>
      <c r="N19" s="12"/>
      <c r="O19" s="9"/>
    </row>
    <row r="20" spans="4:18">
      <c r="D20" s="6"/>
      <c r="E20" s="6"/>
      <c r="F20" s="566" t="s">
        <v>327</v>
      </c>
      <c r="G20" s="175">
        <f>G12</f>
        <v>0</v>
      </c>
      <c r="H20" s="175" t="str">
        <f>H12</f>
        <v/>
      </c>
      <c r="I20" s="175" t="str">
        <f>I12</f>
        <v/>
      </c>
      <c r="J20" s="163"/>
      <c r="K20" s="163"/>
      <c r="L20" s="200"/>
      <c r="M20" s="42"/>
      <c r="N20" s="12"/>
      <c r="O20" s="9"/>
    </row>
    <row r="21" spans="4:18" ht="15" customHeight="1">
      <c r="D21" s="6"/>
      <c r="E21" s="6"/>
      <c r="F21" s="566"/>
      <c r="G21" s="187"/>
      <c r="H21" s="273"/>
      <c r="I21" s="273"/>
      <c r="J21" s="163"/>
      <c r="K21" s="163"/>
      <c r="L21" s="200"/>
      <c r="M21" s="42"/>
      <c r="N21" s="12"/>
      <c r="O21" s="9"/>
    </row>
    <row r="22" spans="4:18" ht="3" customHeight="1">
      <c r="D22" s="6"/>
      <c r="E22" s="6"/>
      <c r="F22" s="280"/>
      <c r="G22" s="163"/>
      <c r="H22" s="163"/>
      <c r="I22" s="163"/>
      <c r="J22" s="163"/>
      <c r="K22" s="163"/>
      <c r="L22" s="200"/>
      <c r="M22" s="42"/>
      <c r="N22" s="12"/>
      <c r="O22" s="9"/>
    </row>
    <row r="23" spans="4:18">
      <c r="D23" s="6"/>
      <c r="E23" s="6"/>
      <c r="F23" s="566" t="s">
        <v>632</v>
      </c>
      <c r="G23" s="176" t="str">
        <f>CONCATENATE(G20,"-",G20+4)</f>
        <v>0-4</v>
      </c>
      <c r="H23" s="176" t="e">
        <f>CONCATENATE(H20-4,"-",H20)</f>
        <v>#VALUE!</v>
      </c>
      <c r="I23" s="176" t="e">
        <f>CONCATENATE(H20+1,"-",I20-5)</f>
        <v>#VALUE!</v>
      </c>
      <c r="J23" s="176" t="e">
        <f>CONCATENATE(H20+6,"-",I20)</f>
        <v>#VALUE!</v>
      </c>
      <c r="K23" s="163"/>
      <c r="L23" s="200"/>
      <c r="M23" s="42"/>
      <c r="N23" s="12"/>
      <c r="O23" s="9"/>
    </row>
    <row r="24" spans="4:18">
      <c r="D24" s="6"/>
      <c r="E24" s="6"/>
      <c r="F24" s="566"/>
      <c r="G24" s="547"/>
      <c r="H24" s="547"/>
      <c r="I24" s="547"/>
      <c r="J24" s="547"/>
      <c r="K24" s="163"/>
      <c r="L24" s="200"/>
      <c r="M24" s="42"/>
      <c r="N24" s="12"/>
      <c r="O24" s="9"/>
    </row>
    <row r="25" spans="4:18" ht="3" customHeight="1">
      <c r="D25" s="6"/>
      <c r="F25" s="192"/>
      <c r="G25" s="47"/>
      <c r="H25" s="47"/>
      <c r="I25" s="47"/>
      <c r="J25" s="163"/>
      <c r="K25" s="164"/>
      <c r="L25" s="200"/>
      <c r="M25" s="42"/>
      <c r="N25" s="12"/>
      <c r="O25" s="9"/>
    </row>
    <row r="26" spans="4:18" ht="15" customHeight="1">
      <c r="D26" s="6"/>
      <c r="F26" s="270" t="str">
        <f>IF(R15=0,"Mode shift to BRT","Mode share in the corridor if the BRT is not implemented")</f>
        <v>Mode shift to BRT</v>
      </c>
      <c r="G26" s="175" t="str">
        <f>IF(G12="","",G12)</f>
        <v/>
      </c>
      <c r="H26" s="175" t="str">
        <f t="shared" ref="H26:I26" si="0">H20</f>
        <v/>
      </c>
      <c r="I26" s="175" t="str">
        <f t="shared" si="0"/>
        <v/>
      </c>
      <c r="J26" s="163"/>
      <c r="K26" s="165"/>
      <c r="L26" s="200"/>
      <c r="M26" s="42"/>
      <c r="N26" s="12"/>
      <c r="O26" s="9"/>
    </row>
    <row r="27" spans="4:18" ht="15" customHeight="1">
      <c r="D27" s="6"/>
      <c r="E27" s="584" t="s">
        <v>609</v>
      </c>
      <c r="F27" s="173" t="s">
        <v>9</v>
      </c>
      <c r="G27" s="188"/>
      <c r="H27" s="188"/>
      <c r="I27" s="188"/>
      <c r="J27" s="6"/>
      <c r="K27" s="165"/>
      <c r="L27" s="200"/>
      <c r="M27" s="42"/>
      <c r="N27" s="12"/>
      <c r="O27" s="9"/>
    </row>
    <row r="28" spans="4:18">
      <c r="D28" s="6"/>
      <c r="E28" s="584"/>
      <c r="F28" s="173" t="s">
        <v>296</v>
      </c>
      <c r="G28" s="188"/>
      <c r="H28" s="188"/>
      <c r="I28" s="188"/>
      <c r="J28" s="6"/>
      <c r="K28" s="165"/>
      <c r="L28" s="200"/>
      <c r="M28" s="42"/>
      <c r="N28" s="12"/>
      <c r="O28" s="9"/>
    </row>
    <row r="29" spans="4:18">
      <c r="D29" s="6"/>
      <c r="E29" s="584"/>
      <c r="F29" s="173" t="s">
        <v>5</v>
      </c>
      <c r="G29" s="188"/>
      <c r="H29" s="188"/>
      <c r="I29" s="188"/>
      <c r="J29" s="48"/>
      <c r="K29" s="47"/>
      <c r="L29" s="13"/>
      <c r="M29" s="42"/>
      <c r="N29" s="12"/>
      <c r="O29" s="9"/>
    </row>
    <row r="30" spans="4:18">
      <c r="D30" s="6"/>
      <c r="E30" s="584"/>
      <c r="F30" s="259"/>
      <c r="G30" s="188"/>
      <c r="H30" s="188"/>
      <c r="I30" s="188"/>
      <c r="J30" s="48"/>
      <c r="K30" s="47"/>
      <c r="L30" s="13"/>
      <c r="M30" s="42"/>
      <c r="N30" s="12"/>
      <c r="O30" s="9"/>
    </row>
    <row r="31" spans="4:18">
      <c r="D31" s="6"/>
      <c r="E31" s="584"/>
      <c r="F31" s="259"/>
      <c r="G31" s="188"/>
      <c r="H31" s="188"/>
      <c r="I31" s="188"/>
      <c r="J31" s="48"/>
      <c r="K31" s="47"/>
      <c r="L31" s="13"/>
      <c r="M31" s="42"/>
      <c r="N31" s="12"/>
      <c r="O31" s="9"/>
    </row>
    <row r="32" spans="4:18">
      <c r="D32" s="6"/>
      <c r="E32" s="584" t="s">
        <v>610</v>
      </c>
      <c r="F32" s="173" t="s">
        <v>297</v>
      </c>
      <c r="G32" s="188"/>
      <c r="H32" s="188"/>
      <c r="I32" s="188"/>
      <c r="J32" s="48"/>
      <c r="K32" s="47"/>
      <c r="L32" s="13"/>
      <c r="M32" s="42"/>
      <c r="N32" s="12"/>
      <c r="O32" s="9"/>
    </row>
    <row r="33" spans="4:21" ht="15" customHeight="1">
      <c r="D33" s="6"/>
      <c r="E33" s="584"/>
      <c r="F33" s="173" t="s">
        <v>1</v>
      </c>
      <c r="G33" s="188"/>
      <c r="H33" s="188"/>
      <c r="I33" s="188"/>
      <c r="J33" s="48"/>
      <c r="K33" s="47"/>
      <c r="L33" s="13"/>
      <c r="M33" s="42"/>
      <c r="N33" s="12"/>
      <c r="O33" s="9"/>
    </row>
    <row r="34" spans="4:21">
      <c r="D34" s="6"/>
      <c r="E34" s="584"/>
      <c r="F34" s="173" t="s">
        <v>298</v>
      </c>
      <c r="G34" s="188"/>
      <c r="H34" s="188"/>
      <c r="I34" s="188"/>
      <c r="J34" s="48"/>
      <c r="K34" s="47"/>
      <c r="L34" s="13"/>
      <c r="M34" s="42"/>
      <c r="N34" s="12"/>
      <c r="O34" s="9"/>
    </row>
    <row r="35" spans="4:21" ht="15" customHeight="1">
      <c r="D35" s="6"/>
      <c r="E35" s="584"/>
      <c r="F35" s="259"/>
      <c r="G35" s="188"/>
      <c r="H35" s="188"/>
      <c r="I35" s="188"/>
      <c r="J35" s="48"/>
      <c r="K35" s="47"/>
      <c r="L35" s="13"/>
      <c r="M35" s="42"/>
      <c r="N35" s="12"/>
      <c r="O35" s="9"/>
    </row>
    <row r="36" spans="4:21" ht="13.5" customHeight="1">
      <c r="D36" s="6"/>
      <c r="E36" s="584"/>
      <c r="F36" s="188"/>
      <c r="G36" s="188"/>
      <c r="H36" s="188"/>
      <c r="I36" s="188"/>
      <c r="J36" s="48"/>
      <c r="K36" s="47"/>
      <c r="L36" s="13"/>
      <c r="M36" s="42"/>
      <c r="N36" s="12"/>
      <c r="O36" s="9"/>
    </row>
    <row r="37" spans="4:21">
      <c r="D37" s="6"/>
      <c r="E37" s="211"/>
      <c r="F37" s="173" t="s">
        <v>42</v>
      </c>
      <c r="G37" s="548">
        <f>SUM(G27:G36)</f>
        <v>0</v>
      </c>
      <c r="H37" s="209">
        <f>SUM(H27:H36)</f>
        <v>0</v>
      </c>
      <c r="I37" s="209">
        <f>SUM(I27:I36)</f>
        <v>0</v>
      </c>
      <c r="J37" s="48"/>
      <c r="K37" s="47"/>
      <c r="L37" s="13"/>
      <c r="M37" s="42"/>
      <c r="N37" s="12"/>
      <c r="O37" s="9"/>
    </row>
    <row r="38" spans="4:21">
      <c r="D38" s="6"/>
      <c r="E38" s="211"/>
      <c r="J38" s="48"/>
      <c r="K38" s="47"/>
      <c r="L38" s="13"/>
      <c r="M38" s="42"/>
      <c r="N38" s="12"/>
      <c r="O38" s="9"/>
    </row>
    <row r="39" spans="4:21" ht="15" hidden="1" customHeight="1">
      <c r="D39" s="6"/>
      <c r="E39" s="211"/>
      <c r="J39" s="48"/>
      <c r="K39" s="47"/>
      <c r="L39" s="13"/>
      <c r="M39" s="42"/>
      <c r="N39" s="12"/>
      <c r="O39" s="9"/>
    </row>
    <row r="40" spans="4:21" ht="15" hidden="1" customHeight="1">
      <c r="D40" s="6"/>
      <c r="E40" s="211"/>
      <c r="J40" s="48"/>
      <c r="K40" s="48"/>
      <c r="L40" s="200"/>
      <c r="M40" s="42"/>
      <c r="N40" s="12"/>
      <c r="O40" s="9"/>
    </row>
    <row r="41" spans="4:21" ht="16.5" customHeight="1">
      <c r="D41" s="6"/>
      <c r="E41" s="199"/>
      <c r="F41" s="192" t="s">
        <v>694</v>
      </c>
      <c r="G41" s="47"/>
      <c r="H41" s="47"/>
      <c r="I41" s="47"/>
      <c r="J41" s="163"/>
      <c r="K41" s="163"/>
      <c r="L41" s="200"/>
      <c r="M41" s="42"/>
      <c r="N41" s="12"/>
      <c r="O41" s="9"/>
    </row>
    <row r="42" spans="4:21" ht="15.75" thickBot="1">
      <c r="D42" s="6"/>
      <c r="E42" s="16"/>
      <c r="F42" s="559" t="s">
        <v>695</v>
      </c>
      <c r="G42" s="559"/>
      <c r="H42" s="47"/>
      <c r="I42" s="47"/>
      <c r="J42" s="163"/>
      <c r="K42" s="163"/>
      <c r="L42" s="200"/>
      <c r="M42" s="42"/>
      <c r="N42" s="12"/>
      <c r="O42" s="9"/>
    </row>
    <row r="43" spans="4:21" ht="36" customHeight="1" thickBot="1">
      <c r="D43" s="6"/>
      <c r="E43" s="6"/>
      <c r="F43" s="189" t="s">
        <v>316</v>
      </c>
      <c r="G43" s="190" t="s">
        <v>304</v>
      </c>
      <c r="H43" s="190" t="s">
        <v>305</v>
      </c>
      <c r="I43" s="191" t="s">
        <v>306</v>
      </c>
      <c r="J43" s="6"/>
      <c r="K43" s="47"/>
      <c r="L43" s="6"/>
      <c r="M43" s="42"/>
      <c r="N43" s="12"/>
      <c r="O43" s="150" t="str">
        <f>G43</f>
        <v>Existing System</v>
      </c>
      <c r="P43" s="150" t="str">
        <f>H43</f>
        <v>BRT System</v>
      </c>
      <c r="R43" s="162"/>
      <c r="S43" s="162" t="s">
        <v>240</v>
      </c>
      <c r="T43" s="162" t="s">
        <v>312</v>
      </c>
      <c r="U43" s="162" t="s">
        <v>313</v>
      </c>
    </row>
    <row r="44" spans="4:21">
      <c r="D44" s="6"/>
      <c r="E44" s="6"/>
      <c r="F44" s="499" t="s">
        <v>675</v>
      </c>
      <c r="G44" s="500"/>
      <c r="H44" s="500"/>
      <c r="I44" s="501"/>
      <c r="J44" s="6"/>
      <c r="K44" s="47"/>
      <c r="L44" s="6"/>
      <c r="M44" s="42"/>
      <c r="N44" s="12"/>
      <c r="O44" s="151"/>
      <c r="P44" s="152"/>
      <c r="R44" s="156"/>
      <c r="S44" s="156"/>
      <c r="T44" s="157"/>
      <c r="U44" s="161"/>
    </row>
    <row r="45" spans="4:21">
      <c r="D45" s="6"/>
      <c r="E45" s="6"/>
      <c r="F45" s="180" t="s">
        <v>666</v>
      </c>
      <c r="G45" s="502"/>
      <c r="H45" s="503"/>
      <c r="I45" s="181">
        <v>8</v>
      </c>
      <c r="J45" s="6"/>
      <c r="K45" s="6"/>
      <c r="L45" s="6"/>
      <c r="M45" s="42"/>
      <c r="N45" s="12"/>
      <c r="O45" s="149">
        <f>G45</f>
        <v>0</v>
      </c>
      <c r="P45" s="149">
        <f t="shared" ref="P45:P59" si="1">H45</f>
        <v>0</v>
      </c>
      <c r="R45" s="156">
        <v>1</v>
      </c>
      <c r="S45" s="156" t="str">
        <f>G26</f>
        <v/>
      </c>
      <c r="T45" s="157">
        <f>$G$24</f>
        <v>0</v>
      </c>
      <c r="U45" s="161">
        <f>G21*1000</f>
        <v>0</v>
      </c>
    </row>
    <row r="46" spans="4:21">
      <c r="D46" s="6"/>
      <c r="E46" s="6"/>
      <c r="F46" s="507" t="s">
        <v>676</v>
      </c>
      <c r="G46" s="502"/>
      <c r="H46" s="556"/>
      <c r="I46" s="557">
        <v>8</v>
      </c>
      <c r="J46" s="6"/>
      <c r="K46" s="6"/>
      <c r="L46" s="6"/>
      <c r="M46" s="42"/>
      <c r="N46" s="12"/>
      <c r="O46" s="149">
        <f t="shared" ref="O46:O49" si="2">G46</f>
        <v>0</v>
      </c>
      <c r="P46" s="149">
        <f t="shared" si="1"/>
        <v>0</v>
      </c>
      <c r="R46" s="558">
        <v>2</v>
      </c>
      <c r="S46" s="156" t="e">
        <f>S45+1</f>
        <v>#VALUE!</v>
      </c>
      <c r="T46" s="157">
        <f>$G$24</f>
        <v>0</v>
      </c>
      <c r="U46" s="161">
        <f>U45+(U45*T46)</f>
        <v>0</v>
      </c>
    </row>
    <row r="47" spans="4:21">
      <c r="D47" s="6"/>
      <c r="E47" s="6"/>
      <c r="F47" s="180" t="s">
        <v>667</v>
      </c>
      <c r="G47" s="502"/>
      <c r="H47" s="556"/>
      <c r="I47" s="557">
        <v>8</v>
      </c>
      <c r="J47" s="6"/>
      <c r="K47" s="6"/>
      <c r="L47" s="6"/>
      <c r="M47" s="42"/>
      <c r="N47" s="12"/>
      <c r="O47" s="149">
        <f t="shared" si="2"/>
        <v>0</v>
      </c>
      <c r="P47" s="149">
        <f t="shared" si="1"/>
        <v>0</v>
      </c>
      <c r="R47" s="558">
        <v>3</v>
      </c>
      <c r="S47" s="156" t="e">
        <f t="shared" ref="S46:S51" si="3">S46+1</f>
        <v>#VALUE!</v>
      </c>
      <c r="T47" s="157">
        <f>$G$24</f>
        <v>0</v>
      </c>
      <c r="U47" s="161">
        <f t="shared" ref="U47:U67" si="4">U46+(U46*T47)</f>
        <v>0</v>
      </c>
    </row>
    <row r="48" spans="4:21">
      <c r="D48" s="6"/>
      <c r="E48" s="6"/>
      <c r="F48" s="180" t="s">
        <v>677</v>
      </c>
      <c r="G48" s="502"/>
      <c r="H48" s="556"/>
      <c r="I48" s="557">
        <v>7</v>
      </c>
      <c r="J48" s="6"/>
      <c r="K48" s="6"/>
      <c r="L48" s="6"/>
      <c r="M48" s="42"/>
      <c r="N48" s="12"/>
      <c r="O48" s="149">
        <f t="shared" si="2"/>
        <v>0</v>
      </c>
      <c r="P48" s="149">
        <f t="shared" si="1"/>
        <v>0</v>
      </c>
      <c r="R48" s="558">
        <v>4</v>
      </c>
      <c r="S48" s="156" t="e">
        <f t="shared" si="3"/>
        <v>#VALUE!</v>
      </c>
      <c r="T48" s="157">
        <f>$G$24</f>
        <v>0</v>
      </c>
      <c r="U48" s="161">
        <f t="shared" si="4"/>
        <v>0</v>
      </c>
    </row>
    <row r="49" spans="1:22" ht="15.75" thickBot="1">
      <c r="D49" s="6"/>
      <c r="E49" s="6"/>
      <c r="F49" s="180" t="s">
        <v>280</v>
      </c>
      <c r="G49" s="502"/>
      <c r="H49" s="556"/>
      <c r="I49" s="557">
        <v>7</v>
      </c>
      <c r="J49" s="6"/>
      <c r="K49" s="6"/>
      <c r="L49" s="6"/>
      <c r="M49" s="42"/>
      <c r="N49" s="12"/>
      <c r="O49" s="149">
        <f t="shared" si="2"/>
        <v>0</v>
      </c>
      <c r="P49" s="149">
        <f t="shared" si="1"/>
        <v>0</v>
      </c>
      <c r="R49" s="558">
        <v>5</v>
      </c>
      <c r="S49" s="156" t="e">
        <f t="shared" si="3"/>
        <v>#VALUE!</v>
      </c>
      <c r="T49" s="157">
        <f>$G$24</f>
        <v>0</v>
      </c>
      <c r="U49" s="161">
        <f t="shared" si="4"/>
        <v>0</v>
      </c>
    </row>
    <row r="50" spans="1:22">
      <c r="D50" s="6"/>
      <c r="E50" s="6"/>
      <c r="F50" s="499" t="s">
        <v>246</v>
      </c>
      <c r="G50" s="500"/>
      <c r="H50" s="500"/>
      <c r="I50" s="501"/>
      <c r="J50" s="6"/>
      <c r="K50" s="6"/>
      <c r="L50" s="6"/>
      <c r="M50" s="42"/>
      <c r="N50" s="12"/>
      <c r="O50" s="151"/>
      <c r="P50" s="152"/>
      <c r="R50" s="558">
        <v>6</v>
      </c>
      <c r="S50" s="156" t="e">
        <f t="shared" si="3"/>
        <v>#VALUE!</v>
      </c>
      <c r="T50" s="158">
        <f t="shared" ref="T50:T54" si="5">$H$24</f>
        <v>0</v>
      </c>
      <c r="U50" s="161">
        <f t="shared" si="4"/>
        <v>0</v>
      </c>
    </row>
    <row r="51" spans="1:22" s="137" customFormat="1">
      <c r="A51" s="141"/>
      <c r="B51" s="141"/>
      <c r="C51" s="141"/>
      <c r="D51" s="144"/>
      <c r="E51" s="171"/>
      <c r="F51" s="504" t="s">
        <v>668</v>
      </c>
      <c r="G51" s="502"/>
      <c r="H51" s="503"/>
      <c r="I51" s="181">
        <v>4</v>
      </c>
      <c r="J51" s="144"/>
      <c r="K51" s="144"/>
      <c r="L51" s="144"/>
      <c r="M51" s="42"/>
      <c r="N51" s="12"/>
      <c r="O51" s="149">
        <f t="shared" ref="O51:O59" si="6">G51</f>
        <v>0</v>
      </c>
      <c r="P51" s="149">
        <f t="shared" si="1"/>
        <v>0</v>
      </c>
      <c r="R51" s="156">
        <v>7</v>
      </c>
      <c r="S51" s="156" t="e">
        <f t="shared" si="3"/>
        <v>#VALUE!</v>
      </c>
      <c r="T51" s="158">
        <f t="shared" si="5"/>
        <v>0</v>
      </c>
      <c r="U51" s="161">
        <f t="shared" si="4"/>
        <v>0</v>
      </c>
      <c r="V51" s="138"/>
    </row>
    <row r="52" spans="1:22" s="139" customFormat="1">
      <c r="A52" s="141"/>
      <c r="B52" s="141"/>
      <c r="C52" s="141"/>
      <c r="D52" s="144"/>
      <c r="E52" s="172"/>
      <c r="F52" s="504" t="s">
        <v>669</v>
      </c>
      <c r="G52" s="502"/>
      <c r="H52" s="503"/>
      <c r="I52" s="181">
        <v>3</v>
      </c>
      <c r="J52" s="144"/>
      <c r="K52" s="144"/>
      <c r="L52" s="144"/>
      <c r="M52" s="42"/>
      <c r="N52" s="12"/>
      <c r="O52" s="149">
        <f>G52</f>
        <v>0</v>
      </c>
      <c r="P52" s="149">
        <f>H52</f>
        <v>0</v>
      </c>
      <c r="R52" s="156">
        <v>8</v>
      </c>
      <c r="S52" s="156" t="e">
        <f t="shared" ref="S52:S66" si="7">S51+1</f>
        <v>#VALUE!</v>
      </c>
      <c r="T52" s="158">
        <f t="shared" si="5"/>
        <v>0</v>
      </c>
      <c r="U52" s="161">
        <f t="shared" si="4"/>
        <v>0</v>
      </c>
    </row>
    <row r="53" spans="1:22" s="139" customFormat="1">
      <c r="A53" s="141"/>
      <c r="B53" s="141"/>
      <c r="C53" s="141"/>
      <c r="D53" s="144"/>
      <c r="E53" s="172"/>
      <c r="F53" s="504" t="s">
        <v>670</v>
      </c>
      <c r="G53" s="502"/>
      <c r="H53" s="503"/>
      <c r="I53" s="181">
        <v>3</v>
      </c>
      <c r="J53" s="144"/>
      <c r="K53" s="144"/>
      <c r="L53" s="144"/>
      <c r="M53" s="42"/>
      <c r="N53" s="12"/>
      <c r="O53" s="149">
        <f>G53</f>
        <v>0</v>
      </c>
      <c r="P53" s="149">
        <f>H53</f>
        <v>0</v>
      </c>
      <c r="R53" s="156">
        <v>9</v>
      </c>
      <c r="S53" s="156" t="e">
        <f t="shared" si="7"/>
        <v>#VALUE!</v>
      </c>
      <c r="T53" s="158">
        <f t="shared" si="5"/>
        <v>0</v>
      </c>
      <c r="U53" s="161">
        <f t="shared" si="4"/>
        <v>0</v>
      </c>
    </row>
    <row r="54" spans="1:22" s="139" customFormat="1">
      <c r="A54" s="141"/>
      <c r="B54" s="141"/>
      <c r="C54" s="141"/>
      <c r="D54" s="144"/>
      <c r="E54" s="172"/>
      <c r="F54" s="504" t="s">
        <v>671</v>
      </c>
      <c r="G54" s="502"/>
      <c r="H54" s="503"/>
      <c r="I54" s="181">
        <v>2</v>
      </c>
      <c r="J54" s="144"/>
      <c r="K54" s="144"/>
      <c r="L54" s="144"/>
      <c r="M54" s="42"/>
      <c r="N54" s="12"/>
      <c r="O54" s="149">
        <f>G54</f>
        <v>0</v>
      </c>
      <c r="P54" s="149">
        <f>H54</f>
        <v>0</v>
      </c>
      <c r="R54" s="156">
        <v>10</v>
      </c>
      <c r="S54" s="156" t="e">
        <f t="shared" si="7"/>
        <v>#VALUE!</v>
      </c>
      <c r="T54" s="158">
        <f t="shared" si="5"/>
        <v>0</v>
      </c>
      <c r="U54" s="161">
        <f t="shared" si="4"/>
        <v>0</v>
      </c>
    </row>
    <row r="55" spans="1:22" s="139" customFormat="1">
      <c r="A55" s="141"/>
      <c r="B55" s="141"/>
      <c r="C55" s="141"/>
      <c r="D55" s="144"/>
      <c r="E55" s="172"/>
      <c r="F55" s="504" t="s">
        <v>645</v>
      </c>
      <c r="G55" s="502"/>
      <c r="H55" s="503"/>
      <c r="I55" s="527">
        <v>2</v>
      </c>
      <c r="J55" s="144"/>
      <c r="K55" s="144"/>
      <c r="L55" s="144"/>
      <c r="M55" s="42"/>
      <c r="N55" s="12"/>
      <c r="O55" s="149">
        <f>G55</f>
        <v>0</v>
      </c>
      <c r="P55" s="149">
        <f>H55</f>
        <v>0</v>
      </c>
      <c r="R55" s="156">
        <v>11</v>
      </c>
      <c r="S55" s="156" t="e">
        <f t="shared" si="7"/>
        <v>#VALUE!</v>
      </c>
      <c r="T55" s="158">
        <f>$I$24</f>
        <v>0</v>
      </c>
      <c r="U55" s="161">
        <f t="shared" si="4"/>
        <v>0</v>
      </c>
    </row>
    <row r="56" spans="1:22" s="137" customFormat="1">
      <c r="A56" s="141"/>
      <c r="B56" s="141"/>
      <c r="C56" s="141"/>
      <c r="D56" s="144"/>
      <c r="E56" s="171"/>
      <c r="F56" s="504" t="s">
        <v>702</v>
      </c>
      <c r="G56" s="502"/>
      <c r="H56" s="503"/>
      <c r="I56" s="181">
        <v>3</v>
      </c>
      <c r="J56" s="144"/>
      <c r="K56" s="144"/>
      <c r="L56" s="144"/>
      <c r="M56" s="42"/>
      <c r="N56" s="12"/>
      <c r="O56" s="149">
        <f>G56</f>
        <v>0</v>
      </c>
      <c r="P56" s="149">
        <f>H56</f>
        <v>0</v>
      </c>
      <c r="R56" s="156">
        <v>12</v>
      </c>
      <c r="S56" s="156" t="e">
        <f t="shared" si="7"/>
        <v>#VALUE!</v>
      </c>
      <c r="T56" s="158">
        <f>$I$24</f>
        <v>0</v>
      </c>
      <c r="U56" s="161">
        <f t="shared" si="4"/>
        <v>0</v>
      </c>
      <c r="V56" s="138"/>
    </row>
    <row r="57" spans="1:22" s="137" customFormat="1" ht="15.75" thickBot="1">
      <c r="A57" s="141"/>
      <c r="B57" s="141"/>
      <c r="C57" s="141"/>
      <c r="D57" s="144"/>
      <c r="E57" s="171"/>
      <c r="F57" s="555" t="s">
        <v>673</v>
      </c>
      <c r="G57" s="505"/>
      <c r="H57" s="506"/>
      <c r="I57" s="183">
        <v>2</v>
      </c>
      <c r="J57" s="144"/>
      <c r="K57" s="144"/>
      <c r="L57" s="144"/>
      <c r="M57" s="42"/>
      <c r="N57" s="12"/>
      <c r="O57" s="149">
        <f>G57</f>
        <v>0</v>
      </c>
      <c r="P57" s="149">
        <f>H57</f>
        <v>0</v>
      </c>
      <c r="R57" s="156">
        <v>13</v>
      </c>
      <c r="S57" s="156" t="e">
        <f t="shared" si="7"/>
        <v>#VALUE!</v>
      </c>
      <c r="T57" s="158">
        <f>$I$24</f>
        <v>0</v>
      </c>
      <c r="U57" s="161">
        <f t="shared" si="4"/>
        <v>0</v>
      </c>
      <c r="V57" s="138"/>
    </row>
    <row r="58" spans="1:22" s="137" customFormat="1">
      <c r="A58" s="141"/>
      <c r="B58" s="141"/>
      <c r="C58" s="141"/>
      <c r="D58" s="144"/>
      <c r="E58" s="171"/>
      <c r="F58" s="499" t="s">
        <v>302</v>
      </c>
      <c r="G58" s="500"/>
      <c r="H58" s="500"/>
      <c r="I58" s="501"/>
      <c r="J58" s="144"/>
      <c r="K58" s="144"/>
      <c r="L58" s="144"/>
      <c r="M58" s="42"/>
      <c r="N58" s="12"/>
      <c r="O58" s="151"/>
      <c r="P58" s="152"/>
      <c r="R58" s="156">
        <v>14</v>
      </c>
      <c r="S58" s="156" t="e">
        <f t="shared" si="7"/>
        <v>#VALUE!</v>
      </c>
      <c r="T58" s="158">
        <f>$I$24</f>
        <v>0</v>
      </c>
      <c r="U58" s="161">
        <f t="shared" si="4"/>
        <v>0</v>
      </c>
      <c r="V58" s="138"/>
    </row>
    <row r="59" spans="1:22" s="137" customFormat="1">
      <c r="A59" s="141"/>
      <c r="B59" s="141"/>
      <c r="C59" s="141"/>
      <c r="D59" s="144"/>
      <c r="E59" s="144"/>
      <c r="F59" s="507" t="s">
        <v>674</v>
      </c>
      <c r="G59" s="502"/>
      <c r="H59" s="503"/>
      <c r="I59" s="181">
        <v>4</v>
      </c>
      <c r="J59" s="144"/>
      <c r="K59" s="144"/>
      <c r="L59" s="144"/>
      <c r="M59" s="42"/>
      <c r="N59" s="12"/>
      <c r="O59" s="149">
        <f>G59</f>
        <v>0</v>
      </c>
      <c r="P59" s="149">
        <f>H59</f>
        <v>0</v>
      </c>
      <c r="R59" s="156">
        <v>15</v>
      </c>
      <c r="S59" s="156" t="e">
        <f t="shared" si="7"/>
        <v>#VALUE!</v>
      </c>
      <c r="T59" s="158">
        <f>$I$24</f>
        <v>0</v>
      </c>
      <c r="U59" s="161">
        <f t="shared" si="4"/>
        <v>0</v>
      </c>
      <c r="V59" s="140"/>
    </row>
    <row r="60" spans="1:22" s="137" customFormat="1">
      <c r="A60" s="141"/>
      <c r="B60" s="141"/>
      <c r="C60" s="141"/>
      <c r="D60" s="144"/>
      <c r="E60" s="144"/>
      <c r="F60" s="504" t="s">
        <v>678</v>
      </c>
      <c r="G60" s="502"/>
      <c r="H60" s="503"/>
      <c r="I60" s="181">
        <v>3</v>
      </c>
      <c r="J60" s="145"/>
      <c r="K60" s="145"/>
      <c r="L60" s="144"/>
      <c r="M60" s="42"/>
      <c r="N60" s="12"/>
      <c r="O60" s="149">
        <f t="shared" ref="O60:O63" si="8">G60</f>
        <v>0</v>
      </c>
      <c r="P60" s="149">
        <f t="shared" ref="P60:P63" si="9">H60</f>
        <v>0</v>
      </c>
      <c r="R60" s="156">
        <v>16</v>
      </c>
      <c r="S60" s="156" t="e">
        <f t="shared" si="7"/>
        <v>#VALUE!</v>
      </c>
      <c r="T60" s="159">
        <f>$J$24</f>
        <v>0</v>
      </c>
      <c r="U60" s="161">
        <f t="shared" si="4"/>
        <v>0</v>
      </c>
      <c r="V60" s="140"/>
    </row>
    <row r="61" spans="1:22" s="142" customFormat="1">
      <c r="A61" s="141"/>
      <c r="B61" s="141"/>
      <c r="C61" s="141"/>
      <c r="D61" s="144"/>
      <c r="E61" s="144"/>
      <c r="F61" s="508" t="s">
        <v>679</v>
      </c>
      <c r="G61" s="502"/>
      <c r="H61" s="503"/>
      <c r="I61" s="181">
        <v>3</v>
      </c>
      <c r="J61" s="145"/>
      <c r="K61" s="145"/>
      <c r="L61" s="144"/>
      <c r="M61" s="42"/>
      <c r="N61" s="12"/>
      <c r="O61" s="149">
        <f t="shared" si="8"/>
        <v>0</v>
      </c>
      <c r="P61" s="149">
        <f t="shared" si="9"/>
        <v>0</v>
      </c>
      <c r="R61" s="156">
        <v>17</v>
      </c>
      <c r="S61" s="156" t="e">
        <f>#REF!+1</f>
        <v>#REF!</v>
      </c>
      <c r="T61" s="159">
        <f>$J$24</f>
        <v>0</v>
      </c>
      <c r="U61" s="161">
        <f t="shared" si="4"/>
        <v>0</v>
      </c>
      <c r="V61" s="143"/>
    </row>
    <row r="62" spans="1:22" s="142" customFormat="1">
      <c r="D62" s="145"/>
      <c r="E62" s="145"/>
      <c r="F62" s="504" t="s">
        <v>680</v>
      </c>
      <c r="G62" s="502"/>
      <c r="H62" s="503"/>
      <c r="I62" s="181">
        <v>2</v>
      </c>
      <c r="J62" s="145"/>
      <c r="K62" s="145"/>
      <c r="L62" s="144"/>
      <c r="M62" s="42"/>
      <c r="N62" s="12"/>
      <c r="O62" s="149">
        <f t="shared" si="8"/>
        <v>0</v>
      </c>
      <c r="P62" s="149">
        <f t="shared" si="9"/>
        <v>0</v>
      </c>
      <c r="R62" s="156">
        <v>18</v>
      </c>
      <c r="S62" s="156" t="e">
        <f t="shared" si="7"/>
        <v>#REF!</v>
      </c>
      <c r="T62" s="159">
        <f>$J$24</f>
        <v>0</v>
      </c>
      <c r="U62" s="161">
        <f t="shared" si="4"/>
        <v>0</v>
      </c>
      <c r="V62" s="143"/>
    </row>
    <row r="63" spans="1:22" s="142" customFormat="1" ht="15.75" thickBot="1">
      <c r="D63" s="145"/>
      <c r="E63" s="145"/>
      <c r="F63" s="182" t="s">
        <v>303</v>
      </c>
      <c r="G63" s="505"/>
      <c r="H63" s="506"/>
      <c r="I63" s="183">
        <v>2</v>
      </c>
      <c r="J63" s="167"/>
      <c r="K63" s="167"/>
      <c r="L63" s="167"/>
      <c r="M63" s="42"/>
      <c r="N63" s="12"/>
      <c r="O63" s="149">
        <f t="shared" si="8"/>
        <v>0</v>
      </c>
      <c r="P63" s="149">
        <f t="shared" si="9"/>
        <v>0</v>
      </c>
      <c r="R63" s="156">
        <v>19</v>
      </c>
      <c r="S63" s="156" t="e">
        <f t="shared" si="7"/>
        <v>#REF!</v>
      </c>
      <c r="T63" s="160">
        <f t="shared" ref="T63:T67" si="10">$J$24</f>
        <v>0</v>
      </c>
      <c r="U63" s="161">
        <f t="shared" si="4"/>
        <v>0</v>
      </c>
      <c r="V63" s="146"/>
    </row>
    <row r="64" spans="1:22" s="142" customFormat="1">
      <c r="D64" s="145"/>
      <c r="E64" s="145"/>
      <c r="F64" s="499" t="s">
        <v>301</v>
      </c>
      <c r="G64" s="500"/>
      <c r="H64" s="500"/>
      <c r="I64" s="501"/>
      <c r="J64" s="6"/>
      <c r="K64" s="6"/>
      <c r="L64" s="6"/>
      <c r="M64" s="42"/>
      <c r="N64" s="12"/>
      <c r="O64" s="151"/>
      <c r="P64" s="152"/>
      <c r="R64" s="156">
        <v>20</v>
      </c>
      <c r="S64" s="156" t="e">
        <f t="shared" si="7"/>
        <v>#REF!</v>
      </c>
      <c r="T64" s="160">
        <f t="shared" si="10"/>
        <v>0</v>
      </c>
      <c r="U64" s="161">
        <f t="shared" si="4"/>
        <v>0</v>
      </c>
      <c r="V64" s="146"/>
    </row>
    <row r="65" spans="4:21" s="11" customFormat="1">
      <c r="D65" s="167"/>
      <c r="E65" s="167"/>
      <c r="F65" s="508" t="s">
        <v>681</v>
      </c>
      <c r="G65" s="502"/>
      <c r="H65" s="503"/>
      <c r="I65" s="528">
        <v>2</v>
      </c>
      <c r="J65" s="6"/>
      <c r="K65" s="6"/>
      <c r="L65" s="13"/>
      <c r="M65" s="42"/>
      <c r="N65" s="12"/>
      <c r="O65" s="149">
        <f>G65</f>
        <v>0</v>
      </c>
      <c r="P65" s="149">
        <f>H65</f>
        <v>0</v>
      </c>
      <c r="R65" s="156">
        <v>21</v>
      </c>
      <c r="S65" s="156" t="e">
        <f t="shared" si="7"/>
        <v>#REF!</v>
      </c>
      <c r="T65" s="160">
        <f t="shared" si="10"/>
        <v>0</v>
      </c>
      <c r="U65" s="161">
        <f t="shared" si="4"/>
        <v>0</v>
      </c>
    </row>
    <row r="66" spans="4:21" ht="25.5">
      <c r="D66" s="6"/>
      <c r="E66" s="6"/>
      <c r="F66" s="508" t="s">
        <v>682</v>
      </c>
      <c r="G66" s="502"/>
      <c r="H66" s="503"/>
      <c r="I66" s="181">
        <v>3</v>
      </c>
      <c r="J66" s="6"/>
      <c r="K66" s="6"/>
      <c r="L66" s="13"/>
      <c r="M66" s="42"/>
      <c r="N66" s="12"/>
      <c r="O66" s="149">
        <f t="shared" ref="O66:O69" si="11">G66</f>
        <v>0</v>
      </c>
      <c r="P66" s="149">
        <f t="shared" ref="P66:P69" si="12">H66</f>
        <v>0</v>
      </c>
      <c r="R66" s="156">
        <v>22</v>
      </c>
      <c r="S66" s="156" t="e">
        <f t="shared" si="7"/>
        <v>#REF!</v>
      </c>
      <c r="T66" s="160">
        <f t="shared" si="10"/>
        <v>0</v>
      </c>
      <c r="U66" s="161">
        <f t="shared" si="4"/>
        <v>0</v>
      </c>
    </row>
    <row r="67" spans="4:21">
      <c r="D67" s="6"/>
      <c r="E67" s="6"/>
      <c r="F67" s="508" t="s">
        <v>683</v>
      </c>
      <c r="G67" s="502"/>
      <c r="H67" s="503"/>
      <c r="I67" s="181">
        <v>3</v>
      </c>
      <c r="J67" s="6"/>
      <c r="K67" s="6"/>
      <c r="L67" s="13"/>
      <c r="M67" s="42"/>
      <c r="N67" s="12"/>
      <c r="O67" s="149">
        <f t="shared" si="11"/>
        <v>0</v>
      </c>
      <c r="P67" s="149">
        <f t="shared" si="12"/>
        <v>0</v>
      </c>
      <c r="R67" s="156">
        <v>23</v>
      </c>
      <c r="S67" s="156" t="e">
        <f>#REF!+1</f>
        <v>#REF!</v>
      </c>
      <c r="T67" s="160">
        <f t="shared" si="10"/>
        <v>0</v>
      </c>
      <c r="U67" s="161">
        <f t="shared" si="4"/>
        <v>0</v>
      </c>
    </row>
    <row r="68" spans="4:21" ht="15" customHeight="1">
      <c r="D68" s="6"/>
      <c r="E68" s="6"/>
      <c r="F68" s="508" t="s">
        <v>684</v>
      </c>
      <c r="G68" s="502"/>
      <c r="H68" s="503"/>
      <c r="I68" s="181">
        <v>1</v>
      </c>
      <c r="J68" s="6"/>
      <c r="K68" s="6"/>
      <c r="L68" s="13"/>
      <c r="M68" s="42"/>
      <c r="N68" s="12"/>
      <c r="O68" s="149">
        <f t="shared" si="11"/>
        <v>0</v>
      </c>
      <c r="P68" s="149">
        <f t="shared" si="12"/>
        <v>0</v>
      </c>
    </row>
    <row r="69" spans="4:21" ht="15" customHeight="1" thickBot="1">
      <c r="D69" s="6"/>
      <c r="E69" s="6"/>
      <c r="F69" s="185" t="s">
        <v>685</v>
      </c>
      <c r="G69" s="505"/>
      <c r="H69" s="506"/>
      <c r="I69" s="183">
        <v>1</v>
      </c>
      <c r="J69" s="6"/>
      <c r="K69" s="6"/>
      <c r="L69" s="13"/>
      <c r="M69" s="42"/>
      <c r="N69" s="12"/>
      <c r="O69" s="149">
        <f t="shared" si="11"/>
        <v>0</v>
      </c>
      <c r="P69" s="149">
        <f t="shared" si="12"/>
        <v>0</v>
      </c>
      <c r="R69" s="168" t="s">
        <v>256</v>
      </c>
      <c r="S69" s="170">
        <f>G89</f>
        <v>0</v>
      </c>
    </row>
    <row r="70" spans="4:21" ht="15" customHeight="1">
      <c r="D70" s="6"/>
      <c r="E70" s="6"/>
      <c r="F70" s="499" t="s">
        <v>285</v>
      </c>
      <c r="G70" s="500"/>
      <c r="H70" s="500"/>
      <c r="I70" s="501"/>
      <c r="J70" s="6"/>
      <c r="K70" s="6"/>
      <c r="L70" s="13"/>
      <c r="M70" s="42"/>
      <c r="N70" s="12"/>
      <c r="O70" s="151"/>
      <c r="P70" s="152"/>
      <c r="R70" s="168" t="s">
        <v>258</v>
      </c>
      <c r="S70" s="170">
        <f>H89</f>
        <v>0</v>
      </c>
    </row>
    <row r="71" spans="4:21" ht="17.25" customHeight="1">
      <c r="D71" s="6"/>
      <c r="E71" s="6"/>
      <c r="F71" s="509" t="s">
        <v>686</v>
      </c>
      <c r="G71" s="502"/>
      <c r="H71" s="503"/>
      <c r="I71" s="184">
        <v>3</v>
      </c>
      <c r="J71" s="6"/>
      <c r="K71" s="6"/>
      <c r="L71" s="13"/>
      <c r="M71" s="42"/>
      <c r="N71" s="12"/>
      <c r="O71" s="149">
        <f>G71</f>
        <v>0</v>
      </c>
      <c r="P71" s="149">
        <f>H71</f>
        <v>0</v>
      </c>
      <c r="R71" s="169" t="s">
        <v>260</v>
      </c>
    </row>
    <row r="72" spans="4:21" ht="15" customHeight="1" thickBot="1">
      <c r="D72" s="6"/>
      <c r="E72" s="6"/>
      <c r="F72" s="202" t="s">
        <v>687</v>
      </c>
      <c r="G72" s="505"/>
      <c r="H72" s="506"/>
      <c r="I72" s="183">
        <v>2</v>
      </c>
      <c r="J72" s="6"/>
      <c r="K72" s="6"/>
      <c r="L72" s="13"/>
      <c r="M72" s="42"/>
      <c r="N72" s="12"/>
      <c r="O72" s="149">
        <f>G72</f>
        <v>0</v>
      </c>
      <c r="P72" s="149">
        <f>H72</f>
        <v>0</v>
      </c>
    </row>
    <row r="73" spans="4:21">
      <c r="D73" s="6"/>
      <c r="E73" s="6"/>
      <c r="F73" s="499" t="s">
        <v>300</v>
      </c>
      <c r="G73" s="500"/>
      <c r="H73" s="500"/>
      <c r="I73" s="501"/>
      <c r="J73" s="6"/>
      <c r="K73" s="6"/>
      <c r="L73" s="13"/>
      <c r="M73" s="42"/>
      <c r="N73" s="12"/>
      <c r="O73" s="151"/>
      <c r="P73" s="152"/>
    </row>
    <row r="74" spans="4:21">
      <c r="D74" s="6"/>
      <c r="E74" s="6"/>
      <c r="F74" s="510" t="s">
        <v>289</v>
      </c>
      <c r="G74" s="502"/>
      <c r="H74" s="503"/>
      <c r="I74" s="181">
        <v>3</v>
      </c>
      <c r="J74" s="6"/>
      <c r="K74" s="6"/>
      <c r="L74" s="13"/>
      <c r="M74" s="42"/>
      <c r="N74" s="12"/>
      <c r="O74" s="149">
        <f>G74</f>
        <v>0</v>
      </c>
      <c r="P74" s="149">
        <f>H74</f>
        <v>0</v>
      </c>
    </row>
    <row r="75" spans="4:21">
      <c r="D75" s="6"/>
      <c r="E75" s="6"/>
      <c r="F75" s="509" t="s">
        <v>299</v>
      </c>
      <c r="G75" s="502"/>
      <c r="H75" s="503"/>
      <c r="I75" s="181">
        <v>3</v>
      </c>
      <c r="J75" s="6"/>
      <c r="K75" s="6"/>
      <c r="L75" s="13"/>
      <c r="M75" s="42"/>
      <c r="N75" s="12"/>
      <c r="O75" s="149">
        <f t="shared" ref="O75:O79" si="13">G75</f>
        <v>0</v>
      </c>
      <c r="P75" s="149">
        <f t="shared" ref="P75:P79" si="14">H75</f>
        <v>0</v>
      </c>
    </row>
    <row r="76" spans="4:21">
      <c r="D76" s="6"/>
      <c r="E76" s="6"/>
      <c r="F76" s="510" t="s">
        <v>688</v>
      </c>
      <c r="G76" s="502"/>
      <c r="H76" s="503"/>
      <c r="I76" s="181">
        <v>3</v>
      </c>
      <c r="J76" s="6"/>
      <c r="K76" s="6"/>
      <c r="L76" s="13"/>
      <c r="M76" s="42"/>
      <c r="N76" s="12"/>
      <c r="O76" s="149">
        <f t="shared" si="13"/>
        <v>0</v>
      </c>
      <c r="P76" s="149">
        <f t="shared" si="14"/>
        <v>0</v>
      </c>
    </row>
    <row r="77" spans="4:21">
      <c r="D77" s="6"/>
      <c r="E77" s="6"/>
      <c r="F77" s="509" t="s">
        <v>689</v>
      </c>
      <c r="G77" s="502"/>
      <c r="H77" s="503"/>
      <c r="I77" s="181">
        <v>2</v>
      </c>
      <c r="J77" s="6"/>
      <c r="K77" s="6"/>
      <c r="L77" s="13"/>
      <c r="M77" s="42"/>
      <c r="N77" s="12"/>
      <c r="O77" s="149">
        <f t="shared" si="13"/>
        <v>0</v>
      </c>
      <c r="P77" s="149">
        <f t="shared" si="14"/>
        <v>0</v>
      </c>
    </row>
    <row r="78" spans="4:21">
      <c r="D78" s="6"/>
      <c r="E78" s="6"/>
      <c r="F78" s="510" t="s">
        <v>690</v>
      </c>
      <c r="G78" s="502"/>
      <c r="H78" s="503"/>
      <c r="I78" s="181">
        <v>2</v>
      </c>
      <c r="J78" s="6"/>
      <c r="K78" s="6"/>
      <c r="L78" s="13"/>
      <c r="M78" s="42"/>
      <c r="N78" s="12"/>
      <c r="O78" s="149">
        <f t="shared" si="13"/>
        <v>0</v>
      </c>
      <c r="P78" s="149">
        <f t="shared" si="14"/>
        <v>0</v>
      </c>
    </row>
    <row r="79" spans="4:21" ht="15.75" thickBot="1">
      <c r="D79" s="6"/>
      <c r="E79" s="6"/>
      <c r="F79" s="510" t="s">
        <v>691</v>
      </c>
      <c r="G79" s="502"/>
      <c r="H79" s="503"/>
      <c r="I79" s="181">
        <v>1</v>
      </c>
      <c r="J79" s="6"/>
      <c r="K79" s="6"/>
      <c r="L79" s="13"/>
      <c r="M79" s="42"/>
      <c r="N79" s="12"/>
      <c r="O79" s="149">
        <f t="shared" si="13"/>
        <v>0</v>
      </c>
      <c r="P79" s="149">
        <f t="shared" si="14"/>
        <v>0</v>
      </c>
    </row>
    <row r="80" spans="4:21">
      <c r="D80" s="6"/>
      <c r="E80" s="6"/>
      <c r="F80" s="499" t="s">
        <v>607</v>
      </c>
      <c r="G80" s="500"/>
      <c r="H80" s="500"/>
      <c r="I80" s="501"/>
      <c r="J80" s="6"/>
      <c r="K80" s="6"/>
      <c r="L80" s="13"/>
      <c r="M80" s="42"/>
      <c r="N80" s="12"/>
      <c r="O80" s="151"/>
      <c r="P80" s="152"/>
    </row>
    <row r="81" spans="4:18">
      <c r="D81" s="6"/>
      <c r="E81" s="6"/>
      <c r="F81" s="509" t="s">
        <v>692</v>
      </c>
      <c r="G81" s="502"/>
      <c r="H81" s="503"/>
      <c r="I81" s="181">
        <v>-10</v>
      </c>
      <c r="J81" s="6"/>
      <c r="K81" s="6"/>
      <c r="L81" s="13"/>
      <c r="M81" s="42"/>
      <c r="N81" s="12"/>
      <c r="O81" s="149">
        <f>G81</f>
        <v>0</v>
      </c>
      <c r="P81" s="149">
        <f>H81</f>
        <v>0</v>
      </c>
    </row>
    <row r="82" spans="4:18">
      <c r="D82" s="6"/>
      <c r="E82" s="6"/>
      <c r="F82" s="509" t="s">
        <v>603</v>
      </c>
      <c r="G82" s="502"/>
      <c r="H82" s="503"/>
      <c r="I82" s="181">
        <v>-5</v>
      </c>
      <c r="J82" s="6"/>
      <c r="K82" s="6"/>
      <c r="L82" s="13"/>
      <c r="M82" s="42"/>
      <c r="N82" s="12"/>
      <c r="O82" s="149">
        <f t="shared" ref="O82:O88" si="15">G82</f>
        <v>0</v>
      </c>
      <c r="P82" s="149">
        <f t="shared" ref="P82:P88" si="16">H82</f>
        <v>0</v>
      </c>
    </row>
    <row r="83" spans="4:18">
      <c r="D83" s="6"/>
      <c r="E83" s="6"/>
      <c r="F83" s="509" t="s">
        <v>604</v>
      </c>
      <c r="G83" s="502"/>
      <c r="H83" s="503"/>
      <c r="I83" s="181">
        <v>-5</v>
      </c>
      <c r="J83" s="6"/>
      <c r="K83" s="6"/>
      <c r="L83" s="13"/>
      <c r="M83" s="42"/>
      <c r="N83" s="12"/>
      <c r="O83" s="149">
        <f t="shared" si="15"/>
        <v>0</v>
      </c>
      <c r="P83" s="149">
        <f t="shared" si="16"/>
        <v>0</v>
      </c>
    </row>
    <row r="84" spans="4:18">
      <c r="D84" s="6"/>
      <c r="E84" s="6"/>
      <c r="F84" s="509" t="s">
        <v>605</v>
      </c>
      <c r="G84" s="502"/>
      <c r="H84" s="503"/>
      <c r="I84" s="181">
        <v>-5</v>
      </c>
      <c r="J84" s="6"/>
      <c r="K84" s="6"/>
      <c r="L84" s="13"/>
      <c r="M84" s="42"/>
      <c r="N84" s="12"/>
      <c r="O84" s="149">
        <f t="shared" si="15"/>
        <v>0</v>
      </c>
      <c r="P84" s="149">
        <f t="shared" si="16"/>
        <v>0</v>
      </c>
    </row>
    <row r="85" spans="4:18">
      <c r="D85" s="6"/>
      <c r="E85" s="6"/>
      <c r="F85" s="509" t="s">
        <v>606</v>
      </c>
      <c r="G85" s="502"/>
      <c r="H85" s="503"/>
      <c r="I85" s="181">
        <v>-5</v>
      </c>
      <c r="J85" s="6"/>
      <c r="K85" s="6"/>
      <c r="L85" s="13"/>
      <c r="M85" s="42"/>
      <c r="N85" s="12"/>
      <c r="O85" s="149">
        <f t="shared" si="15"/>
        <v>0</v>
      </c>
      <c r="P85" s="149">
        <f t="shared" si="16"/>
        <v>0</v>
      </c>
    </row>
    <row r="86" spans="4:18">
      <c r="D86" s="6"/>
      <c r="E86" s="6"/>
      <c r="F86" s="509" t="s">
        <v>693</v>
      </c>
      <c r="G86" s="502"/>
      <c r="H86" s="556"/>
      <c r="I86" s="557">
        <v>-10</v>
      </c>
      <c r="J86" s="6"/>
      <c r="K86" s="6"/>
      <c r="L86" s="13"/>
      <c r="M86" s="42"/>
      <c r="N86" s="12"/>
      <c r="O86" s="149">
        <f t="shared" si="15"/>
        <v>0</v>
      </c>
      <c r="P86" s="149">
        <f t="shared" si="16"/>
        <v>0</v>
      </c>
    </row>
    <row r="87" spans="4:18">
      <c r="D87" s="6"/>
      <c r="E87" s="6"/>
      <c r="F87" s="504" t="s">
        <v>700</v>
      </c>
      <c r="G87" s="502"/>
      <c r="H87" s="556"/>
      <c r="I87" s="557">
        <v>-3</v>
      </c>
      <c r="J87" s="6"/>
      <c r="K87" s="6"/>
      <c r="L87" s="13"/>
      <c r="M87" s="42"/>
      <c r="N87" s="12"/>
      <c r="O87" s="149">
        <f t="shared" si="15"/>
        <v>0</v>
      </c>
      <c r="P87" s="149">
        <f t="shared" si="16"/>
        <v>0</v>
      </c>
    </row>
    <row r="88" spans="4:18">
      <c r="D88" s="6"/>
      <c r="E88" s="6"/>
      <c r="F88" s="504" t="s">
        <v>701</v>
      </c>
      <c r="G88" s="502"/>
      <c r="H88" s="503"/>
      <c r="I88" s="181">
        <v>-2</v>
      </c>
      <c r="J88" s="6"/>
      <c r="K88" s="6"/>
      <c r="L88" s="13"/>
      <c r="M88" s="42"/>
      <c r="N88" s="12"/>
      <c r="O88" s="149">
        <f t="shared" si="15"/>
        <v>0</v>
      </c>
      <c r="P88" s="149">
        <f t="shared" si="16"/>
        <v>0</v>
      </c>
    </row>
    <row r="89" spans="4:18" ht="15.75" thickBot="1">
      <c r="D89" s="6"/>
      <c r="E89" s="6"/>
      <c r="F89" s="367" t="s">
        <v>314</v>
      </c>
      <c r="G89" s="368">
        <f>IF(SUM(O44:O88)&gt;0,SUM(O44:O88),0)</f>
        <v>0</v>
      </c>
      <c r="H89" s="368">
        <f>IF(SUM(P44:P88)&gt;0,SUM(P44:P88),0)</f>
        <v>0</v>
      </c>
      <c r="I89" s="369">
        <f>(SUM(I45:I57)+SUM(I59:I63)+SUM(I65:I69)+SUM(I71:I72)+SUM(I74:I79))</f>
        <v>100</v>
      </c>
      <c r="J89" s="6"/>
      <c r="K89" s="6"/>
      <c r="L89" s="13"/>
      <c r="M89" s="42"/>
      <c r="N89" s="12"/>
    </row>
    <row r="90" spans="4:18" ht="15.75" thickBot="1">
      <c r="D90" s="6"/>
      <c r="E90" s="6"/>
      <c r="F90" s="563" t="s">
        <v>311</v>
      </c>
      <c r="G90" s="564"/>
      <c r="H90" s="516" t="str">
        <f>VLOOKUP(H89,D607:E707,2,FALSE)</f>
        <v>Not BRT</v>
      </c>
      <c r="I90" s="517"/>
      <c r="J90" s="6"/>
      <c r="K90" s="6"/>
      <c r="L90" s="13"/>
      <c r="M90" s="42"/>
      <c r="N90" s="12"/>
    </row>
    <row r="91" spans="4:18" ht="15.75" thickBot="1">
      <c r="D91" s="6"/>
      <c r="E91" s="6"/>
      <c r="F91" s="579" t="s">
        <v>524</v>
      </c>
      <c r="G91" s="580"/>
      <c r="H91" s="518">
        <f>IF((((H89-G89)*0.01/5)+1)&gt;1,((H89-G89)*0.01/5)+1,1)</f>
        <v>1</v>
      </c>
      <c r="I91" s="519"/>
      <c r="J91" s="6"/>
      <c r="K91" s="6"/>
      <c r="L91" s="13"/>
      <c r="M91" s="42"/>
      <c r="N91" s="12"/>
    </row>
    <row r="92" spans="4:18">
      <c r="D92" s="6"/>
      <c r="E92" s="6"/>
    </row>
    <row r="93" spans="4:18">
      <c r="D93" s="6"/>
      <c r="E93" s="6"/>
    </row>
    <row r="94" spans="4:18" ht="15.75" thickBot="1">
      <c r="D94" s="6"/>
      <c r="E94" s="6"/>
      <c r="F94" s="56"/>
      <c r="G94" s="6"/>
      <c r="H94" s="6"/>
      <c r="I94" s="6"/>
      <c r="J94" s="6"/>
      <c r="K94" s="6"/>
      <c r="L94" s="13"/>
      <c r="M94" s="42"/>
      <c r="N94" s="12"/>
      <c r="O94" t="s">
        <v>325</v>
      </c>
    </row>
    <row r="95" spans="4:18">
      <c r="D95" s="6"/>
      <c r="E95" s="6"/>
      <c r="F95" s="454" t="s">
        <v>515</v>
      </c>
      <c r="G95" s="455" t="str">
        <f>G103</f>
        <v/>
      </c>
      <c r="H95" s="455" t="str">
        <f>H103</f>
        <v/>
      </c>
      <c r="I95" s="456" t="str">
        <f>I103</f>
        <v/>
      </c>
      <c r="J95" s="6"/>
      <c r="K95" s="6"/>
      <c r="L95" s="13"/>
      <c r="M95" s="42"/>
      <c r="N95" s="12"/>
      <c r="O95" s="204" t="s">
        <v>323</v>
      </c>
      <c r="P95" s="382">
        <f>G18*1000*$H$91</f>
        <v>0</v>
      </c>
      <c r="Q95" s="382">
        <f>H18*1000*$H$91</f>
        <v>0</v>
      </c>
      <c r="R95" s="382">
        <f>I18*1000*$H$91</f>
        <v>0</v>
      </c>
    </row>
    <row r="96" spans="4:18">
      <c r="D96" s="6"/>
      <c r="E96" s="6"/>
      <c r="F96" s="457" t="s">
        <v>217</v>
      </c>
      <c r="G96" s="274">
        <f>'CO2 per km CO2 per pax'!I33</f>
        <v>2236.202357617276</v>
      </c>
      <c r="H96" s="274">
        <f>G96</f>
        <v>2236.202357617276</v>
      </c>
      <c r="I96" s="458">
        <f>H96</f>
        <v>2236.202357617276</v>
      </c>
      <c r="J96" s="6"/>
      <c r="K96" s="6"/>
      <c r="L96" s="13"/>
      <c r="M96" s="42"/>
      <c r="N96" s="12"/>
      <c r="O96" s="204" t="s">
        <v>324</v>
      </c>
      <c r="P96" s="205">
        <f>G104*$H$91</f>
        <v>0</v>
      </c>
      <c r="Q96" s="205">
        <f>H104*$H$91</f>
        <v>0</v>
      </c>
      <c r="R96" s="205">
        <f>I104*$H$91</f>
        <v>0</v>
      </c>
    </row>
    <row r="97" spans="4:21" ht="15.75" thickBot="1">
      <c r="D97" s="6"/>
      <c r="E97" s="6"/>
      <c r="F97" s="459" t="s">
        <v>83</v>
      </c>
      <c r="G97" s="460">
        <f>'CO2 per km CO2 per pax'!J33</f>
        <v>0.40645917325497094</v>
      </c>
      <c r="H97" s="460">
        <f>G97</f>
        <v>0.40645917325497094</v>
      </c>
      <c r="I97" s="461">
        <f>H97</f>
        <v>0.40645917325497094</v>
      </c>
      <c r="J97" s="6"/>
      <c r="K97" s="6"/>
      <c r="L97" s="13"/>
      <c r="M97" s="42"/>
      <c r="N97" s="12"/>
      <c r="Q97" s="61"/>
    </row>
    <row r="98" spans="4:21" ht="15" customHeight="1">
      <c r="D98" s="6"/>
      <c r="E98" s="6"/>
      <c r="J98" s="6"/>
      <c r="K98" s="6"/>
      <c r="L98" s="13"/>
      <c r="M98" s="42"/>
      <c r="N98" s="12"/>
      <c r="Q98" s="61"/>
    </row>
    <row r="99" spans="4:21">
      <c r="D99" s="6"/>
    </row>
    <row r="100" spans="4:21" ht="15" customHeight="1">
      <c r="D100" s="521"/>
      <c r="E100" s="565" t="s">
        <v>516</v>
      </c>
      <c r="F100" s="565"/>
      <c r="G100" s="565"/>
      <c r="H100" s="565"/>
      <c r="I100" s="565"/>
      <c r="J100" s="565"/>
      <c r="K100" s="565"/>
      <c r="L100" s="565"/>
      <c r="M100" s="565"/>
    </row>
    <row r="101" spans="4:21">
      <c r="D101" s="6"/>
    </row>
    <row r="102" spans="4:21">
      <c r="D102" s="6"/>
      <c r="E102" s="326" t="s">
        <v>322</v>
      </c>
    </row>
    <row r="103" spans="4:21">
      <c r="D103" s="6"/>
      <c r="E103" s="6"/>
      <c r="F103" s="269"/>
      <c r="G103" s="174" t="str">
        <f>G26</f>
        <v/>
      </c>
      <c r="H103" s="174" t="str">
        <f>H26</f>
        <v/>
      </c>
      <c r="I103" s="174" t="str">
        <f>I26</f>
        <v/>
      </c>
    </row>
    <row r="104" spans="4:21">
      <c r="D104" s="6"/>
      <c r="E104" s="576" t="s">
        <v>313</v>
      </c>
      <c r="F104" s="166" t="s">
        <v>328</v>
      </c>
      <c r="G104" s="177">
        <f>U45</f>
        <v>0</v>
      </c>
      <c r="H104" s="177">
        <f>U59</f>
        <v>0</v>
      </c>
      <c r="I104" s="177">
        <f>U66</f>
        <v>0</v>
      </c>
    </row>
    <row r="105" spans="4:21">
      <c r="D105" s="6"/>
      <c r="E105" s="577"/>
      <c r="F105" s="166" t="s">
        <v>529</v>
      </c>
      <c r="G105" s="177">
        <f>IF($R$15=1,P95,P96)</f>
        <v>0</v>
      </c>
      <c r="H105" s="177">
        <f t="shared" ref="H105:I105" si="17">IF($R$15=1,Q95,Q96)</f>
        <v>0</v>
      </c>
      <c r="I105" s="177">
        <f t="shared" si="17"/>
        <v>0</v>
      </c>
    </row>
    <row r="106" spans="4:21">
      <c r="D106" s="6"/>
      <c r="E106" s="578"/>
      <c r="F106" s="166" t="s">
        <v>266</v>
      </c>
      <c r="G106" s="177">
        <f>G105-G104</f>
        <v>0</v>
      </c>
      <c r="H106" s="177">
        <f t="shared" ref="H106:I106" si="18">H105-H104</f>
        <v>0</v>
      </c>
      <c r="I106" s="177">
        <f t="shared" si="18"/>
        <v>0</v>
      </c>
    </row>
    <row r="107" spans="4:21" ht="4.5" customHeight="1">
      <c r="D107" s="6"/>
      <c r="E107" s="6"/>
      <c r="F107" s="6"/>
      <c r="G107" s="51"/>
      <c r="H107" s="51"/>
      <c r="I107" s="51"/>
    </row>
    <row r="108" spans="4:21">
      <c r="D108" s="6"/>
      <c r="E108" s="576" t="s">
        <v>315</v>
      </c>
      <c r="F108" s="166" t="s">
        <v>9</v>
      </c>
      <c r="G108" s="177" t="e">
        <f>IF($R$15=1,G$105*G120,G$106*T120)</f>
        <v>#DIV/0!</v>
      </c>
      <c r="H108" s="177" t="e">
        <f>IF($R$15=1,H$105*H120,H$106*U120)</f>
        <v>#DIV/0!</v>
      </c>
      <c r="I108" s="177" t="e">
        <f>IF($R$15=1,I$105*I120,I$106*V120)</f>
        <v>#DIV/0!</v>
      </c>
      <c r="K108" s="479"/>
      <c r="R108" s="156"/>
      <c r="S108" s="156" t="str">
        <f>G95</f>
        <v/>
      </c>
      <c r="T108" s="156" t="str">
        <f>H95</f>
        <v/>
      </c>
      <c r="U108" s="156" t="str">
        <f>I95</f>
        <v/>
      </c>
    </row>
    <row r="109" spans="4:21">
      <c r="D109" s="6"/>
      <c r="E109" s="577"/>
      <c r="F109" s="166" t="s">
        <v>296</v>
      </c>
      <c r="G109" s="177" t="e">
        <f>IF($R$15=1,G$105*G121,G$106*T121)</f>
        <v>#DIV/0!</v>
      </c>
      <c r="H109" s="177" t="e">
        <f>IF($R$15=1,H$105*H121,H$106*U121)</f>
        <v>#DIV/0!</v>
      </c>
      <c r="I109" s="177" t="e">
        <f>IF($R$15=1,I$105*I121,I$106*V121)</f>
        <v>#DIV/0!</v>
      </c>
      <c r="K109" s="479"/>
      <c r="R109" s="156" t="s">
        <v>317</v>
      </c>
      <c r="S109" s="194">
        <f>G96*G13</f>
        <v>0</v>
      </c>
      <c r="T109" s="194">
        <f>H96*H13</f>
        <v>0</v>
      </c>
      <c r="U109" s="194">
        <f>I96*I13</f>
        <v>0</v>
      </c>
    </row>
    <row r="110" spans="4:21">
      <c r="D110" s="6"/>
      <c r="E110" s="577"/>
      <c r="F110" s="166" t="s">
        <v>5</v>
      </c>
      <c r="G110" s="177" t="e">
        <f>IF($R$15=1,G$105*G122,G$106*T122)</f>
        <v>#DIV/0!</v>
      </c>
      <c r="H110" s="177" t="e">
        <f>IF($R$15=1,H$105*H122,H$106*U122)</f>
        <v>#DIV/0!</v>
      </c>
      <c r="I110" s="177" t="e">
        <f>IF($R$15=1,I$105*I122,I$106*V122)</f>
        <v>#DIV/0!</v>
      </c>
      <c r="R110" s="156" t="s">
        <v>318</v>
      </c>
      <c r="S110" s="195">
        <f>G97*G105</f>
        <v>0</v>
      </c>
      <c r="T110" s="195">
        <f>H97*H105</f>
        <v>0</v>
      </c>
      <c r="U110" s="195">
        <f>I97*I105</f>
        <v>0</v>
      </c>
    </row>
    <row r="111" spans="4:21">
      <c r="D111" s="6"/>
      <c r="E111" s="577"/>
      <c r="F111" s="166" t="str">
        <f>IF(F30="","",F30)</f>
        <v/>
      </c>
      <c r="G111" s="177" t="e">
        <f>IF($R$15=1,G$105*G123,G$106*T123)</f>
        <v>#DIV/0!</v>
      </c>
      <c r="H111" s="177" t="e">
        <f>IF($R$15=1,H$105*H123,H$106*U123)</f>
        <v>#DIV/0!</v>
      </c>
      <c r="I111" s="177" t="e">
        <f>IF($R$15=1,I$105*I123,I$106*V123)</f>
        <v>#DIV/0!</v>
      </c>
      <c r="R111" s="156" t="s">
        <v>319</v>
      </c>
      <c r="S111" s="194">
        <f>AVERAGE(S109:S110)</f>
        <v>0</v>
      </c>
      <c r="T111" s="194">
        <f t="shared" ref="T111:U111" si="19">AVERAGE(T109:T110)</f>
        <v>0</v>
      </c>
      <c r="U111" s="194">
        <f t="shared" si="19"/>
        <v>0</v>
      </c>
    </row>
    <row r="112" spans="4:21">
      <c r="D112" s="6"/>
      <c r="E112" s="577"/>
      <c r="F112" s="166" t="str">
        <f>IF(F31="","",F31)</f>
        <v/>
      </c>
      <c r="G112" s="177" t="e">
        <f>IF($R$15=1,G$105*G124,G$106*T124)</f>
        <v>#DIV/0!</v>
      </c>
      <c r="H112" s="177" t="e">
        <f>IF($R$15=1,H$105*H124,H$106*U124)</f>
        <v>#DIV/0!</v>
      </c>
      <c r="I112" s="177" t="e">
        <f>IF($R$15=1,I$105*I124,I$106*V124)</f>
        <v>#DIV/0!</v>
      </c>
    </row>
    <row r="113" spans="4:22">
      <c r="D113" s="6"/>
      <c r="E113" s="577"/>
      <c r="F113" s="166" t="s">
        <v>297</v>
      </c>
      <c r="G113" s="178" t="e">
        <f>IF($R$15=1,G$105*G125,G$104*T125)</f>
        <v>#DIV/0!</v>
      </c>
      <c r="H113" s="178" t="e">
        <f>IF($R$15=1,H$105*H125,H$104*U125)</f>
        <v>#DIV/0!</v>
      </c>
      <c r="I113" s="178" t="e">
        <f>IF($R$15=1,I$105*I125,I$104*V125)</f>
        <v>#DIV/0!</v>
      </c>
    </row>
    <row r="114" spans="4:22">
      <c r="D114" s="6"/>
      <c r="E114" s="577"/>
      <c r="F114" s="166" t="s">
        <v>1</v>
      </c>
      <c r="G114" s="178" t="e">
        <f>IF($R$15=1,G$105*G126,G$104*T126)</f>
        <v>#DIV/0!</v>
      </c>
      <c r="H114" s="178" t="e">
        <f>IF($R$15=1,H$105*H126,H$104*U126)</f>
        <v>#DIV/0!</v>
      </c>
      <c r="I114" s="178" t="e">
        <f>IF($R$15=1,I$105*I126,I$104*V126)</f>
        <v>#DIV/0!</v>
      </c>
    </row>
    <row r="115" spans="4:22">
      <c r="E115" s="577"/>
      <c r="F115" s="166" t="s">
        <v>298</v>
      </c>
      <c r="G115" s="178" t="e">
        <f>IF($R$15=1,G$105*G127,G$104*T127)</f>
        <v>#DIV/0!</v>
      </c>
      <c r="H115" s="178" t="e">
        <f>IF($R$15=1,H$105*H127,H$104*U127)</f>
        <v>#DIV/0!</v>
      </c>
      <c r="I115" s="178" t="e">
        <f>IF($R$15=1,I$105*I127,I$104*V127)</f>
        <v>#DIV/0!</v>
      </c>
      <c r="L115"/>
      <c r="M115"/>
      <c r="N115"/>
      <c r="O115"/>
    </row>
    <row r="116" spans="4:22">
      <c r="E116" s="577"/>
      <c r="F116" s="166" t="str">
        <f>IF(F35="","",F35)</f>
        <v/>
      </c>
      <c r="G116" s="178" t="e">
        <f>IF($R$15=1,G$105*G128,G$104*T128)</f>
        <v>#DIV/0!</v>
      </c>
      <c r="H116" s="178" t="e">
        <f>IF($R$15=1,H$105*H128,H$104*U128)</f>
        <v>#DIV/0!</v>
      </c>
      <c r="I116" s="178" t="e">
        <f>IF($R$15=1,I$105*I128,I$104*V128)</f>
        <v>#DIV/0!</v>
      </c>
      <c r="L116"/>
      <c r="M116"/>
      <c r="N116"/>
      <c r="O116"/>
    </row>
    <row r="117" spans="4:22">
      <c r="E117" s="577"/>
      <c r="F117" s="166" t="str">
        <f>IF(F36="","",F36)</f>
        <v/>
      </c>
      <c r="G117" s="178" t="e">
        <f>IF($R$15=1,G$105*G129,G$104*T129)</f>
        <v>#DIV/0!</v>
      </c>
      <c r="H117" s="178" t="e">
        <f>IF($R$15=1,H$105*H129,H$104*U129)</f>
        <v>#DIV/0!</v>
      </c>
      <c r="I117" s="178" t="e">
        <f>IF($R$15=1,I$105*I129,I$104*V129)</f>
        <v>#DIV/0!</v>
      </c>
      <c r="L117"/>
      <c r="M117"/>
      <c r="N117"/>
      <c r="O117"/>
    </row>
    <row r="118" spans="4:22">
      <c r="E118" s="578"/>
      <c r="F118" s="166" t="s">
        <v>42</v>
      </c>
      <c r="G118" s="178" t="e">
        <f>SUM(G108:G117)</f>
        <v>#DIV/0!</v>
      </c>
      <c r="H118" s="178" t="e">
        <f t="shared" ref="H118:I118" si="20">SUM(H108:H117)</f>
        <v>#DIV/0!</v>
      </c>
      <c r="I118" s="178" t="e">
        <f t="shared" si="20"/>
        <v>#DIV/0!</v>
      </c>
      <c r="L118"/>
      <c r="M118"/>
      <c r="N118"/>
      <c r="O118"/>
      <c r="T118" t="s">
        <v>615</v>
      </c>
    </row>
    <row r="119" spans="4:22" ht="4.5" customHeight="1" thickBot="1">
      <c r="E119" s="6"/>
      <c r="F119" s="6"/>
      <c r="G119" s="51"/>
      <c r="H119" s="51"/>
      <c r="I119" s="51"/>
      <c r="L119"/>
      <c r="M119"/>
      <c r="N119"/>
      <c r="O119"/>
    </row>
    <row r="120" spans="4:22">
      <c r="E120" s="574" t="s">
        <v>320</v>
      </c>
      <c r="F120" s="166" t="str">
        <f>F108</f>
        <v>Car</v>
      </c>
      <c r="G120" s="179" t="e">
        <f>IF($R$15=1,G27,G108/G$118)</f>
        <v>#DIV/0!</v>
      </c>
      <c r="H120" s="179" t="e">
        <f>IF($R$15=1,H27,H108/H$118)</f>
        <v>#DIV/0!</v>
      </c>
      <c r="I120" s="179" t="e">
        <f>IF($R$15=1,I27,I108/I$118)</f>
        <v>#DIV/0!</v>
      </c>
      <c r="L120"/>
      <c r="M120"/>
      <c r="N120"/>
      <c r="O120" s="466" t="str">
        <f>F120</f>
        <v>Car</v>
      </c>
      <c r="P120" s="467">
        <f>G27</f>
        <v>0</v>
      </c>
      <c r="Q120" s="467">
        <f t="shared" ref="Q120:R120" si="21">H27</f>
        <v>0</v>
      </c>
      <c r="R120" s="467">
        <f t="shared" si="21"/>
        <v>0</v>
      </c>
      <c r="S120" s="468"/>
      <c r="T120" s="477" t="e">
        <f>P120/P$131</f>
        <v>#DIV/0!</v>
      </c>
      <c r="U120" s="477" t="e">
        <f t="shared" ref="U120:U124" si="22">Q120/Q$131</f>
        <v>#DIV/0!</v>
      </c>
      <c r="V120" s="469" t="e">
        <f t="shared" ref="V120:V124" si="23">R120/R$131</f>
        <v>#DIV/0!</v>
      </c>
    </row>
    <row r="121" spans="4:22">
      <c r="E121" s="575"/>
      <c r="F121" s="166" t="str">
        <f t="shared" ref="F121:F130" si="24">F109</f>
        <v>2-wheeler</v>
      </c>
      <c r="G121" s="179" t="e">
        <f>IF($R$15=1,G28,G109/G$118)</f>
        <v>#DIV/0!</v>
      </c>
      <c r="H121" s="179" t="e">
        <f>IF($R$15=1,H28,H109/H$118)</f>
        <v>#DIV/0!</v>
      </c>
      <c r="I121" s="179" t="e">
        <f>IF($R$15=1,I28,I109/I$118)</f>
        <v>#DIV/0!</v>
      </c>
      <c r="L121"/>
      <c r="M121"/>
      <c r="N121"/>
      <c r="O121" s="470" t="str">
        <f t="shared" ref="O121:O129" si="25">F121</f>
        <v>2-wheeler</v>
      </c>
      <c r="P121" s="471">
        <f t="shared" ref="P121:R121" si="26">G28</f>
        <v>0</v>
      </c>
      <c r="Q121" s="471">
        <f t="shared" si="26"/>
        <v>0</v>
      </c>
      <c r="R121" s="471">
        <f t="shared" si="26"/>
        <v>0</v>
      </c>
      <c r="S121" s="6"/>
      <c r="T121" s="465" t="e">
        <f t="shared" ref="T121:T124" si="27">P121/P$131</f>
        <v>#DIV/0!</v>
      </c>
      <c r="U121" s="465" t="e">
        <f t="shared" si="22"/>
        <v>#DIV/0!</v>
      </c>
      <c r="V121" s="472" t="e">
        <f t="shared" si="23"/>
        <v>#DIV/0!</v>
      </c>
    </row>
    <row r="122" spans="4:22">
      <c r="E122" s="575"/>
      <c r="F122" s="166" t="str">
        <f t="shared" si="24"/>
        <v>Taxi</v>
      </c>
      <c r="G122" s="179" t="e">
        <f>IF($R$15=1,G29,G110/G$118)</f>
        <v>#DIV/0!</v>
      </c>
      <c r="H122" s="179" t="e">
        <f>IF($R$15=1,H29,H110/H$118)</f>
        <v>#DIV/0!</v>
      </c>
      <c r="I122" s="179" t="e">
        <f>IF($R$15=1,I29,I110/I$118)</f>
        <v>#DIV/0!</v>
      </c>
      <c r="L122"/>
      <c r="M122"/>
      <c r="N122"/>
      <c r="O122" s="470" t="str">
        <f t="shared" si="25"/>
        <v>Taxi</v>
      </c>
      <c r="P122" s="471">
        <f t="shared" ref="P122:R122" si="28">G29</f>
        <v>0</v>
      </c>
      <c r="Q122" s="471">
        <f t="shared" si="28"/>
        <v>0</v>
      </c>
      <c r="R122" s="471">
        <f t="shared" si="28"/>
        <v>0</v>
      </c>
      <c r="S122" s="6"/>
      <c r="T122" s="465" t="e">
        <f t="shared" si="27"/>
        <v>#DIV/0!</v>
      </c>
      <c r="U122" s="465" t="e">
        <f t="shared" si="22"/>
        <v>#DIV/0!</v>
      </c>
      <c r="V122" s="472" t="e">
        <f t="shared" si="23"/>
        <v>#DIV/0!</v>
      </c>
    </row>
    <row r="123" spans="4:22">
      <c r="E123" s="575"/>
      <c r="F123" s="166" t="str">
        <f t="shared" si="24"/>
        <v/>
      </c>
      <c r="G123" s="179" t="e">
        <f>IF($R$15=1,G30,G111/G$118)</f>
        <v>#DIV/0!</v>
      </c>
      <c r="H123" s="179" t="e">
        <f>IF($R$15=1,H30,H111/H$118)</f>
        <v>#DIV/0!</v>
      </c>
      <c r="I123" s="179" t="e">
        <f>IF($R$15=1,I30,I111/I$118)</f>
        <v>#DIV/0!</v>
      </c>
      <c r="L123"/>
      <c r="M123"/>
      <c r="N123"/>
      <c r="O123" s="470" t="str">
        <f t="shared" si="25"/>
        <v/>
      </c>
      <c r="P123" s="471">
        <f t="shared" ref="P123:R123" si="29">G30</f>
        <v>0</v>
      </c>
      <c r="Q123" s="471">
        <f t="shared" si="29"/>
        <v>0</v>
      </c>
      <c r="R123" s="471">
        <f t="shared" si="29"/>
        <v>0</v>
      </c>
      <c r="S123" s="6"/>
      <c r="T123" s="465" t="e">
        <f t="shared" si="27"/>
        <v>#DIV/0!</v>
      </c>
      <c r="U123" s="465" t="e">
        <f t="shared" si="22"/>
        <v>#DIV/0!</v>
      </c>
      <c r="V123" s="472" t="e">
        <f t="shared" si="23"/>
        <v>#DIV/0!</v>
      </c>
    </row>
    <row r="124" spans="4:22" ht="15.75" thickBot="1">
      <c r="E124" s="575"/>
      <c r="F124" s="166" t="str">
        <f t="shared" si="24"/>
        <v/>
      </c>
      <c r="G124" s="179" t="e">
        <f>IF($R$15=1,G31,G112/G$118)</f>
        <v>#DIV/0!</v>
      </c>
      <c r="H124" s="179" t="e">
        <f>IF($R$15=1,H31,H112/H$118)</f>
        <v>#DIV/0!</v>
      </c>
      <c r="I124" s="179" t="e">
        <f>IF($R$15=1,I31,I112/I$118)</f>
        <v>#DIV/0!</v>
      </c>
      <c r="L124"/>
      <c r="M124"/>
      <c r="N124"/>
      <c r="O124" s="473" t="str">
        <f t="shared" si="25"/>
        <v/>
      </c>
      <c r="P124" s="474">
        <f t="shared" ref="P124:R124" si="30">G31</f>
        <v>0</v>
      </c>
      <c r="Q124" s="474">
        <f t="shared" si="30"/>
        <v>0</v>
      </c>
      <c r="R124" s="474">
        <f t="shared" si="30"/>
        <v>0</v>
      </c>
      <c r="S124" s="475"/>
      <c r="T124" s="478" t="e">
        <f t="shared" si="27"/>
        <v>#DIV/0!</v>
      </c>
      <c r="U124" s="478" t="e">
        <f t="shared" si="22"/>
        <v>#DIV/0!</v>
      </c>
      <c r="V124" s="476" t="e">
        <f t="shared" si="23"/>
        <v>#DIV/0!</v>
      </c>
    </row>
    <row r="125" spans="4:22">
      <c r="E125" s="575"/>
      <c r="F125" s="166" t="str">
        <f t="shared" si="24"/>
        <v>3-wheeler</v>
      </c>
      <c r="G125" s="179" t="e">
        <f>IF($R$15=1,G32,G113/G$118)</f>
        <v>#DIV/0!</v>
      </c>
      <c r="H125" s="179" t="e">
        <f>IF($R$15=1,H32,H113/H$118)</f>
        <v>#DIV/0!</v>
      </c>
      <c r="I125" s="179" t="e">
        <f>IF($R$15=1,I32,I113/I$118)</f>
        <v>#DIV/0!</v>
      </c>
      <c r="L125"/>
      <c r="M125"/>
      <c r="N125"/>
      <c r="O125" s="466" t="str">
        <f t="shared" si="25"/>
        <v>3-wheeler</v>
      </c>
      <c r="P125" s="467">
        <f t="shared" ref="P125:R125" si="31">G32</f>
        <v>0</v>
      </c>
      <c r="Q125" s="467">
        <f t="shared" si="31"/>
        <v>0</v>
      </c>
      <c r="R125" s="467">
        <f t="shared" si="31"/>
        <v>0</v>
      </c>
      <c r="S125" s="468"/>
      <c r="T125" s="477" t="e">
        <f>P125/P$132</f>
        <v>#DIV/0!</v>
      </c>
      <c r="U125" s="477" t="e">
        <f t="shared" ref="U125:U129" si="32">Q125/Q$132</f>
        <v>#DIV/0!</v>
      </c>
      <c r="V125" s="469" t="e">
        <f t="shared" ref="V125:V129" si="33">R125/R$132</f>
        <v>#DIV/0!</v>
      </c>
    </row>
    <row r="126" spans="4:22">
      <c r="E126" s="575"/>
      <c r="F126" s="166" t="str">
        <f t="shared" si="24"/>
        <v>Bus</v>
      </c>
      <c r="G126" s="179" t="e">
        <f>IF($R$15=1,G33,G114/G$118)</f>
        <v>#DIV/0!</v>
      </c>
      <c r="H126" s="179" t="e">
        <f>IF($R$15=1,H33,H114/H$118)</f>
        <v>#DIV/0!</v>
      </c>
      <c r="I126" s="179" t="e">
        <f>IF($R$15=1,I33,I114/I$118)</f>
        <v>#DIV/0!</v>
      </c>
      <c r="L126"/>
      <c r="M126"/>
      <c r="N126"/>
      <c r="O126" s="470" t="str">
        <f t="shared" si="25"/>
        <v>Bus</v>
      </c>
      <c r="P126" s="471">
        <f t="shared" ref="P126:R126" si="34">G33</f>
        <v>0</v>
      </c>
      <c r="Q126" s="471">
        <f t="shared" si="34"/>
        <v>0</v>
      </c>
      <c r="R126" s="471">
        <f t="shared" si="34"/>
        <v>0</v>
      </c>
      <c r="S126" s="6"/>
      <c r="T126" s="465" t="e">
        <f t="shared" ref="T126:T129" si="35">P126/P$132</f>
        <v>#DIV/0!</v>
      </c>
      <c r="U126" s="465" t="e">
        <f t="shared" si="32"/>
        <v>#DIV/0!</v>
      </c>
      <c r="V126" s="472" t="e">
        <f t="shared" si="33"/>
        <v>#DIV/0!</v>
      </c>
    </row>
    <row r="127" spans="4:22">
      <c r="E127" s="575"/>
      <c r="F127" s="166" t="str">
        <f t="shared" si="24"/>
        <v>Mini-bus</v>
      </c>
      <c r="G127" s="179" t="e">
        <f>IF($R$15=1,G34,G115/G$118)</f>
        <v>#DIV/0!</v>
      </c>
      <c r="H127" s="179" t="e">
        <f>IF($R$15=1,H34,H115/H$118)</f>
        <v>#DIV/0!</v>
      </c>
      <c r="I127" s="179" t="e">
        <f>IF($R$15=1,I34,I115/I$118)</f>
        <v>#DIV/0!</v>
      </c>
      <c r="L127"/>
      <c r="M127"/>
      <c r="N127"/>
      <c r="O127" s="470" t="str">
        <f t="shared" si="25"/>
        <v>Mini-bus</v>
      </c>
      <c r="P127" s="471">
        <f t="shared" ref="P127:R127" si="36">G34</f>
        <v>0</v>
      </c>
      <c r="Q127" s="471">
        <f t="shared" si="36"/>
        <v>0</v>
      </c>
      <c r="R127" s="471">
        <f t="shared" si="36"/>
        <v>0</v>
      </c>
      <c r="S127" s="6"/>
      <c r="T127" s="465" t="e">
        <f t="shared" si="35"/>
        <v>#DIV/0!</v>
      </c>
      <c r="U127" s="465" t="e">
        <f t="shared" si="32"/>
        <v>#DIV/0!</v>
      </c>
      <c r="V127" s="472" t="e">
        <f t="shared" si="33"/>
        <v>#DIV/0!</v>
      </c>
    </row>
    <row r="128" spans="4:22">
      <c r="E128" s="575"/>
      <c r="F128" s="166" t="str">
        <f t="shared" si="24"/>
        <v/>
      </c>
      <c r="G128" s="179" t="e">
        <f>IF($R$15=1,G35,G116/G$118)</f>
        <v>#DIV/0!</v>
      </c>
      <c r="H128" s="179" t="e">
        <f>IF($R$15=1,H35,H116/H$118)</f>
        <v>#DIV/0!</v>
      </c>
      <c r="I128" s="179" t="e">
        <f>IF($R$15=1,I35,I116/I$118)</f>
        <v>#DIV/0!</v>
      </c>
      <c r="L128"/>
      <c r="M128"/>
      <c r="N128"/>
      <c r="O128" s="470" t="str">
        <f t="shared" si="25"/>
        <v/>
      </c>
      <c r="P128" s="471">
        <f t="shared" ref="P128:R128" si="37">G35</f>
        <v>0</v>
      </c>
      <c r="Q128" s="471">
        <f t="shared" si="37"/>
        <v>0</v>
      </c>
      <c r="R128" s="471">
        <f t="shared" si="37"/>
        <v>0</v>
      </c>
      <c r="S128" s="6"/>
      <c r="T128" s="465" t="e">
        <f t="shared" si="35"/>
        <v>#DIV/0!</v>
      </c>
      <c r="U128" s="465" t="e">
        <f t="shared" si="32"/>
        <v>#DIV/0!</v>
      </c>
      <c r="V128" s="472" t="e">
        <f t="shared" si="33"/>
        <v>#DIV/0!</v>
      </c>
    </row>
    <row r="129" spans="5:22" ht="15.75" thickBot="1">
      <c r="E129" s="575"/>
      <c r="F129" s="166" t="str">
        <f t="shared" si="24"/>
        <v/>
      </c>
      <c r="G129" s="179" t="e">
        <f>IF($R$15=1,G36,G117/G$118)</f>
        <v>#DIV/0!</v>
      </c>
      <c r="H129" s="179" t="e">
        <f>IF($R$15=1,H36,H117/H$118)</f>
        <v>#DIV/0!</v>
      </c>
      <c r="I129" s="179" t="e">
        <f>IF($R$15=1,I36,I117/I$118)</f>
        <v>#DIV/0!</v>
      </c>
      <c r="L129"/>
      <c r="M129"/>
      <c r="N129"/>
      <c r="O129" s="473" t="str">
        <f t="shared" si="25"/>
        <v/>
      </c>
      <c r="P129" s="474">
        <f t="shared" ref="P129:R129" si="38">G36</f>
        <v>0</v>
      </c>
      <c r="Q129" s="474">
        <f t="shared" si="38"/>
        <v>0</v>
      </c>
      <c r="R129" s="474">
        <f t="shared" si="38"/>
        <v>0</v>
      </c>
      <c r="S129" s="475"/>
      <c r="T129" s="478" t="e">
        <f t="shared" si="35"/>
        <v>#DIV/0!</v>
      </c>
      <c r="U129" s="478" t="e">
        <f t="shared" si="32"/>
        <v>#DIV/0!</v>
      </c>
      <c r="V129" s="476" t="e">
        <f t="shared" si="33"/>
        <v>#DIV/0!</v>
      </c>
    </row>
    <row r="130" spans="5:22">
      <c r="E130" s="210"/>
      <c r="F130" s="166" t="str">
        <f t="shared" si="24"/>
        <v>TOTAL</v>
      </c>
      <c r="G130" s="549" t="e">
        <f>SUM(G120:G129)</f>
        <v>#DIV/0!</v>
      </c>
      <c r="H130" s="179" t="e">
        <f t="shared" ref="H130:I130" si="39">SUM(H120:H129)</f>
        <v>#DIV/0!</v>
      </c>
      <c r="I130" s="179" t="e">
        <f t="shared" si="39"/>
        <v>#DIV/0!</v>
      </c>
      <c r="L130"/>
      <c r="M130"/>
      <c r="N130"/>
      <c r="O130" t="s">
        <v>6</v>
      </c>
      <c r="P130" s="464">
        <f t="shared" ref="P130:R130" si="40">BM1</f>
        <v>0</v>
      </c>
      <c r="Q130" s="464">
        <f t="shared" si="40"/>
        <v>0</v>
      </c>
      <c r="R130" s="464">
        <f t="shared" si="40"/>
        <v>0</v>
      </c>
    </row>
    <row r="131" spans="5:22" ht="15.75" customHeight="1">
      <c r="O131" t="s">
        <v>613</v>
      </c>
      <c r="P131" s="464">
        <f>SUM(P120:P124)</f>
        <v>0</v>
      </c>
      <c r="Q131" s="464">
        <f t="shared" ref="Q131:R131" si="41">SUM(Q120:Q124)</f>
        <v>0</v>
      </c>
      <c r="R131" s="464">
        <f t="shared" si="41"/>
        <v>0</v>
      </c>
    </row>
    <row r="132" spans="5:22">
      <c r="F132" s="336"/>
      <c r="G132" s="337" t="str">
        <f>G95</f>
        <v/>
      </c>
      <c r="H132" s="337" t="str">
        <f>H95</f>
        <v/>
      </c>
      <c r="I132" s="337" t="str">
        <f>I95</f>
        <v/>
      </c>
      <c r="O132" t="s">
        <v>614</v>
      </c>
      <c r="P132" s="464">
        <f>SUM(P125:P129)</f>
        <v>0</v>
      </c>
      <c r="Q132" s="464">
        <f t="shared" ref="Q132:R132" si="42">SUM(Q125:Q129)</f>
        <v>0</v>
      </c>
      <c r="R132" s="464">
        <f t="shared" si="42"/>
        <v>0</v>
      </c>
    </row>
    <row r="133" spans="5:22">
      <c r="F133" s="337" t="s">
        <v>514</v>
      </c>
      <c r="G133" s="338">
        <f>S111</f>
        <v>0</v>
      </c>
      <c r="H133" s="338">
        <f>T111</f>
        <v>0</v>
      </c>
      <c r="I133" s="338">
        <f>U111</f>
        <v>0</v>
      </c>
      <c r="J133">
        <f>H133/56</f>
        <v>0</v>
      </c>
      <c r="O133" s="153"/>
      <c r="P133" s="154"/>
    </row>
    <row r="134" spans="5:22">
      <c r="O134" s="153"/>
      <c r="P134" s="154"/>
    </row>
    <row r="135" spans="5:22">
      <c r="O135" s="153"/>
      <c r="P135" s="154"/>
    </row>
    <row r="136" spans="5:22">
      <c r="O136" s="153"/>
      <c r="P136" s="154"/>
    </row>
    <row r="137" spans="5:22">
      <c r="O137" s="153"/>
      <c r="P137" s="154"/>
    </row>
    <row r="138" spans="5:22">
      <c r="O138" s="153"/>
      <c r="P138" s="154"/>
    </row>
    <row r="139" spans="5:22">
      <c r="O139" s="153"/>
      <c r="P139" s="154"/>
    </row>
    <row r="140" spans="5:22">
      <c r="O140" s="153"/>
      <c r="P140" s="154"/>
    </row>
    <row r="141" spans="5:22">
      <c r="O141" s="153"/>
      <c r="P141" s="154"/>
    </row>
    <row r="142" spans="5:22">
      <c r="O142" s="153"/>
      <c r="P142" s="154"/>
    </row>
    <row r="143" spans="5:22">
      <c r="O143" s="153"/>
      <c r="P143" s="154"/>
    </row>
    <row r="144" spans="5:22">
      <c r="O144" s="153"/>
      <c r="P144" s="154"/>
    </row>
    <row r="145" spans="12:16">
      <c r="O145" s="153"/>
      <c r="P145" s="154"/>
    </row>
    <row r="146" spans="12:16">
      <c r="O146" s="153"/>
      <c r="P146" s="154"/>
    </row>
    <row r="147" spans="12:16">
      <c r="L147"/>
      <c r="M147"/>
      <c r="N147"/>
      <c r="O147" s="153"/>
      <c r="P147" s="154"/>
    </row>
    <row r="148" spans="12:16">
      <c r="L148"/>
      <c r="M148"/>
      <c r="N148"/>
      <c r="O148" s="153"/>
      <c r="P148" s="154"/>
    </row>
    <row r="149" spans="12:16">
      <c r="L149"/>
      <c r="M149"/>
      <c r="N149"/>
      <c r="O149" s="153"/>
      <c r="P149" s="154"/>
    </row>
    <row r="150" spans="12:16">
      <c r="L150"/>
      <c r="M150"/>
      <c r="N150"/>
      <c r="O150" s="153"/>
      <c r="P150" s="154"/>
    </row>
    <row r="151" spans="12:16">
      <c r="L151"/>
      <c r="M151"/>
      <c r="N151"/>
      <c r="O151" s="153"/>
      <c r="P151" s="154"/>
    </row>
    <row r="152" spans="12:16">
      <c r="L152"/>
      <c r="M152"/>
      <c r="N152"/>
      <c r="O152" s="153"/>
      <c r="P152" s="154"/>
    </row>
    <row r="153" spans="12:16">
      <c r="L153"/>
      <c r="M153"/>
      <c r="N153"/>
      <c r="O153" s="153"/>
      <c r="P153" s="154"/>
    </row>
    <row r="154" spans="12:16">
      <c r="L154"/>
      <c r="M154"/>
      <c r="N154"/>
      <c r="O154" s="153"/>
      <c r="P154" s="154"/>
    </row>
    <row r="155" spans="12:16">
      <c r="L155"/>
      <c r="M155"/>
      <c r="N155"/>
      <c r="O155" s="153"/>
      <c r="P155" s="154"/>
    </row>
    <row r="156" spans="12:16">
      <c r="L156"/>
      <c r="M156"/>
      <c r="N156"/>
      <c r="O156" s="153"/>
      <c r="P156" s="154"/>
    </row>
    <row r="157" spans="12:16">
      <c r="L157"/>
      <c r="M157"/>
      <c r="N157"/>
      <c r="O157" s="153"/>
      <c r="P157" s="154"/>
    </row>
    <row r="158" spans="12:16">
      <c r="L158"/>
      <c r="M158"/>
      <c r="N158"/>
      <c r="O158" s="153"/>
      <c r="P158" s="154"/>
    </row>
    <row r="159" spans="12:16">
      <c r="L159"/>
      <c r="M159"/>
      <c r="N159"/>
      <c r="O159" s="153"/>
      <c r="P159" s="154"/>
    </row>
    <row r="160" spans="12:16">
      <c r="L160"/>
      <c r="M160"/>
      <c r="N160"/>
      <c r="O160" s="153"/>
      <c r="P160" s="154"/>
    </row>
    <row r="161" spans="12:16">
      <c r="L161"/>
      <c r="M161"/>
      <c r="N161"/>
      <c r="O161" s="153"/>
      <c r="P161" s="154"/>
    </row>
    <row r="162" spans="12:16">
      <c r="L162"/>
      <c r="M162"/>
      <c r="N162"/>
      <c r="O162" s="153"/>
      <c r="P162" s="154"/>
    </row>
    <row r="163" spans="12:16">
      <c r="L163"/>
      <c r="M163"/>
      <c r="N163"/>
      <c r="O163" s="153"/>
      <c r="P163" s="154"/>
    </row>
    <row r="164" spans="12:16">
      <c r="L164"/>
      <c r="M164"/>
      <c r="N164"/>
      <c r="O164" s="153"/>
      <c r="P164" s="154"/>
    </row>
    <row r="165" spans="12:16">
      <c r="L165"/>
      <c r="M165"/>
      <c r="N165"/>
      <c r="O165" s="153"/>
      <c r="P165" s="154"/>
    </row>
    <row r="166" spans="12:16">
      <c r="L166"/>
      <c r="M166"/>
      <c r="N166"/>
      <c r="O166" s="153"/>
      <c r="P166" s="154"/>
    </row>
    <row r="167" spans="12:16">
      <c r="L167"/>
      <c r="M167"/>
      <c r="N167"/>
      <c r="O167" s="153"/>
      <c r="P167" s="154"/>
    </row>
    <row r="168" spans="12:16">
      <c r="L168"/>
      <c r="M168"/>
      <c r="N168"/>
      <c r="O168" s="153"/>
      <c r="P168" s="154"/>
    </row>
    <row r="169" spans="12:16">
      <c r="L169"/>
      <c r="M169"/>
      <c r="N169"/>
      <c r="O169" s="153"/>
      <c r="P169" s="154"/>
    </row>
    <row r="170" spans="12:16">
      <c r="L170"/>
      <c r="M170"/>
      <c r="N170"/>
      <c r="O170" s="153"/>
      <c r="P170" s="154"/>
    </row>
    <row r="171" spans="12:16">
      <c r="L171"/>
      <c r="M171"/>
      <c r="N171"/>
      <c r="O171" s="153"/>
      <c r="P171" s="154"/>
    </row>
    <row r="172" spans="12:16">
      <c r="L172"/>
      <c r="M172"/>
      <c r="N172"/>
      <c r="O172" s="153"/>
      <c r="P172" s="154"/>
    </row>
    <row r="173" spans="12:16">
      <c r="L173"/>
      <c r="M173"/>
      <c r="N173"/>
      <c r="O173" s="153"/>
      <c r="P173" s="154"/>
    </row>
    <row r="174" spans="12:16">
      <c r="L174"/>
      <c r="M174"/>
      <c r="N174"/>
      <c r="O174" s="153"/>
      <c r="P174" s="154"/>
    </row>
    <row r="175" spans="12:16">
      <c r="L175"/>
      <c r="M175"/>
      <c r="N175"/>
      <c r="O175" s="153"/>
      <c r="P175" s="154"/>
    </row>
    <row r="176" spans="12:16">
      <c r="L176"/>
      <c r="M176"/>
      <c r="N176"/>
      <c r="O176" s="153"/>
      <c r="P176" s="154"/>
    </row>
    <row r="177" spans="12:16">
      <c r="L177"/>
      <c r="M177"/>
      <c r="N177"/>
      <c r="O177" s="153"/>
      <c r="P177" s="154"/>
    </row>
    <row r="178" spans="12:16">
      <c r="L178"/>
      <c r="M178"/>
      <c r="N178"/>
      <c r="O178" s="153"/>
      <c r="P178" s="154"/>
    </row>
    <row r="179" spans="12:16">
      <c r="L179"/>
      <c r="M179"/>
      <c r="N179"/>
      <c r="O179" s="153"/>
      <c r="P179" s="154"/>
    </row>
    <row r="180" spans="12:16">
      <c r="L180"/>
      <c r="M180"/>
      <c r="N180"/>
      <c r="O180" s="153"/>
      <c r="P180" s="154"/>
    </row>
    <row r="181" spans="12:16">
      <c r="L181"/>
      <c r="M181"/>
      <c r="N181"/>
      <c r="O181" s="153"/>
      <c r="P181" s="154"/>
    </row>
    <row r="182" spans="12:16">
      <c r="L182"/>
      <c r="M182"/>
      <c r="N182"/>
      <c r="O182" s="153"/>
      <c r="P182" s="154"/>
    </row>
    <row r="183" spans="12:16">
      <c r="L183"/>
      <c r="M183"/>
      <c r="N183"/>
      <c r="O183" s="153"/>
      <c r="P183" s="154"/>
    </row>
    <row r="184" spans="12:16">
      <c r="L184"/>
      <c r="M184"/>
      <c r="N184"/>
      <c r="O184" s="153"/>
      <c r="P184" s="154"/>
    </row>
    <row r="185" spans="12:16">
      <c r="L185"/>
      <c r="M185"/>
      <c r="N185"/>
      <c r="O185" s="153"/>
      <c r="P185" s="154"/>
    </row>
    <row r="186" spans="12:16">
      <c r="L186"/>
      <c r="M186"/>
      <c r="N186"/>
      <c r="O186" s="153"/>
      <c r="P186" s="154"/>
    </row>
    <row r="187" spans="12:16">
      <c r="L187"/>
      <c r="M187"/>
      <c r="N187"/>
      <c r="O187" s="153"/>
      <c r="P187" s="154"/>
    </row>
    <row r="188" spans="12:16">
      <c r="L188"/>
      <c r="M188"/>
      <c r="N188"/>
      <c r="O188" s="153"/>
      <c r="P188" s="154"/>
    </row>
    <row r="189" spans="12:16">
      <c r="L189"/>
      <c r="M189"/>
      <c r="N189"/>
      <c r="O189" s="153"/>
      <c r="P189" s="154"/>
    </row>
    <row r="190" spans="12:16">
      <c r="L190"/>
      <c r="M190"/>
      <c r="N190"/>
      <c r="O190" s="153"/>
      <c r="P190" s="154"/>
    </row>
    <row r="191" spans="12:16">
      <c r="L191"/>
      <c r="M191"/>
      <c r="N191"/>
      <c r="O191" s="153"/>
      <c r="P191" s="154"/>
    </row>
    <row r="192" spans="12:16">
      <c r="L192"/>
      <c r="M192"/>
      <c r="N192"/>
      <c r="O192" s="153"/>
      <c r="P192" s="154"/>
    </row>
    <row r="193" spans="12:16">
      <c r="L193"/>
      <c r="M193"/>
      <c r="N193"/>
      <c r="O193" s="153"/>
      <c r="P193" s="154"/>
    </row>
    <row r="194" spans="12:16">
      <c r="L194"/>
      <c r="M194"/>
      <c r="N194"/>
      <c r="O194" s="153"/>
      <c r="P194" s="154"/>
    </row>
    <row r="195" spans="12:16">
      <c r="L195"/>
      <c r="M195"/>
      <c r="N195"/>
      <c r="O195" s="153"/>
      <c r="P195" s="154"/>
    </row>
    <row r="196" spans="12:16">
      <c r="L196"/>
      <c r="M196"/>
      <c r="N196"/>
      <c r="O196" s="153"/>
      <c r="P196" s="154"/>
    </row>
    <row r="197" spans="12:16">
      <c r="L197"/>
      <c r="M197"/>
      <c r="N197"/>
      <c r="O197" s="153"/>
      <c r="P197" s="154"/>
    </row>
    <row r="198" spans="12:16">
      <c r="L198"/>
      <c r="M198"/>
      <c r="N198"/>
      <c r="O198" s="153"/>
      <c r="P198" s="154"/>
    </row>
    <row r="199" spans="12:16">
      <c r="L199"/>
      <c r="M199"/>
      <c r="N199"/>
      <c r="O199" s="153"/>
      <c r="P199" s="154"/>
    </row>
    <row r="200" spans="12:16">
      <c r="L200"/>
      <c r="M200"/>
      <c r="N200"/>
      <c r="O200" s="153"/>
      <c r="P200" s="154"/>
    </row>
    <row r="201" spans="12:16">
      <c r="L201"/>
      <c r="M201"/>
      <c r="N201"/>
      <c r="O201" s="153"/>
      <c r="P201" s="154"/>
    </row>
    <row r="202" spans="12:16">
      <c r="L202"/>
      <c r="M202"/>
      <c r="N202"/>
      <c r="O202" s="153"/>
      <c r="P202" s="154"/>
    </row>
    <row r="203" spans="12:16">
      <c r="L203"/>
      <c r="M203"/>
      <c r="N203"/>
      <c r="O203" s="153"/>
      <c r="P203" s="154"/>
    </row>
    <row r="204" spans="12:16">
      <c r="L204"/>
      <c r="M204"/>
      <c r="N204"/>
      <c r="O204" s="153"/>
      <c r="P204" s="154"/>
    </row>
    <row r="205" spans="12:16">
      <c r="L205"/>
      <c r="M205"/>
      <c r="N205"/>
      <c r="O205" s="153"/>
      <c r="P205" s="154"/>
    </row>
    <row r="206" spans="12:16">
      <c r="L206"/>
      <c r="M206"/>
      <c r="N206"/>
      <c r="O206" s="153"/>
      <c r="P206" s="154"/>
    </row>
    <row r="207" spans="12:16">
      <c r="L207"/>
      <c r="M207"/>
      <c r="N207"/>
      <c r="O207" s="153"/>
      <c r="P207" s="154"/>
    </row>
    <row r="208" spans="12:16">
      <c r="L208"/>
      <c r="M208"/>
      <c r="N208"/>
      <c r="O208" s="153"/>
      <c r="P208" s="154"/>
    </row>
    <row r="209" spans="12:16">
      <c r="L209"/>
      <c r="M209"/>
      <c r="N209"/>
      <c r="O209" s="153"/>
      <c r="P209" s="154"/>
    </row>
    <row r="210" spans="12:16">
      <c r="L210"/>
      <c r="M210"/>
      <c r="N210"/>
      <c r="O210" s="153"/>
      <c r="P210" s="154"/>
    </row>
    <row r="211" spans="12:16">
      <c r="L211"/>
      <c r="M211"/>
      <c r="N211"/>
      <c r="O211" s="153"/>
      <c r="P211" s="154"/>
    </row>
    <row r="212" spans="12:16">
      <c r="L212"/>
      <c r="M212"/>
      <c r="N212"/>
      <c r="O212" s="153"/>
      <c r="P212" s="154"/>
    </row>
    <row r="213" spans="12:16">
      <c r="L213"/>
      <c r="M213"/>
      <c r="N213"/>
      <c r="O213" s="153"/>
      <c r="P213" s="154"/>
    </row>
    <row r="214" spans="12:16">
      <c r="L214"/>
      <c r="M214"/>
      <c r="N214"/>
      <c r="O214" s="153"/>
      <c r="P214" s="154"/>
    </row>
    <row r="215" spans="12:16">
      <c r="L215"/>
      <c r="M215"/>
      <c r="N215"/>
      <c r="O215" s="153"/>
      <c r="P215" s="154"/>
    </row>
    <row r="216" spans="12:16">
      <c r="L216"/>
      <c r="M216"/>
      <c r="N216"/>
      <c r="O216" s="153"/>
      <c r="P216" s="154"/>
    </row>
    <row r="217" spans="12:16">
      <c r="L217"/>
      <c r="M217"/>
      <c r="N217"/>
      <c r="O217" s="153"/>
      <c r="P217" s="154"/>
    </row>
    <row r="218" spans="12:16">
      <c r="L218"/>
      <c r="M218"/>
      <c r="N218"/>
      <c r="O218" s="153"/>
      <c r="P218" s="154"/>
    </row>
    <row r="219" spans="12:16">
      <c r="L219"/>
      <c r="M219"/>
      <c r="N219"/>
      <c r="O219" s="153"/>
      <c r="P219" s="154"/>
    </row>
    <row r="220" spans="12:16">
      <c r="L220"/>
      <c r="M220"/>
      <c r="N220"/>
      <c r="O220" s="153"/>
      <c r="P220" s="154"/>
    </row>
    <row r="221" spans="12:16">
      <c r="L221"/>
      <c r="M221"/>
      <c r="N221"/>
      <c r="O221" s="153"/>
      <c r="P221" s="154"/>
    </row>
    <row r="222" spans="12:16">
      <c r="L222"/>
      <c r="M222"/>
      <c r="N222"/>
      <c r="O222" s="153"/>
      <c r="P222" s="154"/>
    </row>
    <row r="223" spans="12:16">
      <c r="L223"/>
      <c r="M223"/>
      <c r="N223"/>
      <c r="O223" s="153"/>
      <c r="P223" s="154"/>
    </row>
    <row r="224" spans="12:16">
      <c r="L224"/>
      <c r="M224"/>
      <c r="N224"/>
      <c r="O224" s="153"/>
      <c r="P224" s="154"/>
    </row>
    <row r="225" spans="12:16">
      <c r="L225"/>
      <c r="M225"/>
      <c r="N225"/>
      <c r="O225" s="153"/>
      <c r="P225" s="154"/>
    </row>
    <row r="226" spans="12:16">
      <c r="L226"/>
      <c r="M226"/>
      <c r="N226"/>
      <c r="O226" s="153"/>
      <c r="P226" s="154"/>
    </row>
    <row r="227" spans="12:16">
      <c r="L227"/>
      <c r="M227"/>
      <c r="N227"/>
      <c r="O227" s="153"/>
      <c r="P227" s="154"/>
    </row>
    <row r="228" spans="12:16">
      <c r="L228"/>
      <c r="M228"/>
      <c r="N228"/>
      <c r="O228" s="153"/>
      <c r="P228" s="154"/>
    </row>
    <row r="229" spans="12:16">
      <c r="L229"/>
      <c r="M229"/>
      <c r="N229"/>
      <c r="O229" s="153"/>
      <c r="P229" s="154"/>
    </row>
    <row r="230" spans="12:16">
      <c r="L230"/>
      <c r="M230"/>
      <c r="N230"/>
      <c r="O230" s="153"/>
      <c r="P230" s="154"/>
    </row>
    <row r="231" spans="12:16">
      <c r="L231"/>
      <c r="M231"/>
      <c r="N231"/>
      <c r="O231" s="153"/>
      <c r="P231" s="154"/>
    </row>
    <row r="232" spans="12:16">
      <c r="L232"/>
      <c r="M232"/>
      <c r="N232"/>
      <c r="O232" s="153"/>
      <c r="P232" s="154"/>
    </row>
    <row r="233" spans="12:16">
      <c r="L233"/>
      <c r="M233"/>
      <c r="N233"/>
      <c r="O233" s="153"/>
      <c r="P233" s="154"/>
    </row>
    <row r="234" spans="12:16">
      <c r="L234"/>
      <c r="M234"/>
      <c r="N234"/>
      <c r="O234" s="153"/>
      <c r="P234" s="154"/>
    </row>
    <row r="235" spans="12:16">
      <c r="L235"/>
      <c r="M235"/>
      <c r="N235"/>
      <c r="O235" s="153"/>
      <c r="P235" s="154"/>
    </row>
    <row r="236" spans="12:16">
      <c r="L236"/>
      <c r="M236"/>
      <c r="N236"/>
      <c r="O236" s="153"/>
      <c r="P236" s="154"/>
    </row>
    <row r="237" spans="12:16">
      <c r="L237"/>
      <c r="M237"/>
      <c r="N237"/>
      <c r="O237" s="153"/>
      <c r="P237" s="154"/>
    </row>
    <row r="238" spans="12:16">
      <c r="L238"/>
      <c r="M238"/>
      <c r="N238"/>
      <c r="O238" s="153"/>
      <c r="P238" s="154"/>
    </row>
    <row r="239" spans="12:16">
      <c r="L239"/>
      <c r="M239"/>
      <c r="N239"/>
      <c r="O239" s="153"/>
      <c r="P239" s="154"/>
    </row>
    <row r="240" spans="12:16">
      <c r="L240"/>
      <c r="M240"/>
      <c r="N240"/>
      <c r="O240" s="153"/>
      <c r="P240" s="154"/>
    </row>
    <row r="241" spans="12:16">
      <c r="L241"/>
      <c r="M241"/>
      <c r="N241"/>
      <c r="O241" s="153"/>
      <c r="P241" s="154"/>
    </row>
    <row r="242" spans="12:16">
      <c r="L242"/>
      <c r="M242"/>
      <c r="N242"/>
      <c r="O242" s="153"/>
      <c r="P242" s="154"/>
    </row>
    <row r="243" spans="12:16">
      <c r="L243"/>
      <c r="M243"/>
      <c r="N243"/>
      <c r="O243" s="153"/>
      <c r="P243" s="154"/>
    </row>
    <row r="244" spans="12:16">
      <c r="L244"/>
      <c r="M244"/>
      <c r="N244"/>
      <c r="O244" s="153"/>
      <c r="P244" s="154"/>
    </row>
    <row r="245" spans="12:16">
      <c r="L245"/>
      <c r="M245"/>
      <c r="N245"/>
      <c r="O245" s="153"/>
      <c r="P245" s="154"/>
    </row>
    <row r="246" spans="12:16">
      <c r="L246"/>
      <c r="M246"/>
      <c r="N246"/>
      <c r="O246" s="153"/>
      <c r="P246" s="154"/>
    </row>
    <row r="247" spans="12:16">
      <c r="L247"/>
      <c r="M247"/>
      <c r="N247"/>
      <c r="O247" s="153"/>
      <c r="P247" s="154"/>
    </row>
    <row r="248" spans="12:16">
      <c r="L248"/>
      <c r="M248"/>
      <c r="N248"/>
      <c r="O248" s="153"/>
      <c r="P248" s="154"/>
    </row>
    <row r="249" spans="12:16">
      <c r="L249"/>
      <c r="M249"/>
      <c r="N249"/>
      <c r="O249" s="153"/>
      <c r="P249" s="154"/>
    </row>
    <row r="250" spans="12:16">
      <c r="L250"/>
      <c r="M250"/>
      <c r="N250"/>
      <c r="O250" s="153"/>
      <c r="P250" s="154"/>
    </row>
    <row r="251" spans="12:16">
      <c r="L251"/>
      <c r="M251"/>
      <c r="N251"/>
      <c r="O251" s="153"/>
      <c r="P251" s="154"/>
    </row>
    <row r="252" spans="12:16">
      <c r="L252"/>
      <c r="M252"/>
      <c r="N252"/>
      <c r="O252" s="153"/>
      <c r="P252" s="154"/>
    </row>
    <row r="253" spans="12:16">
      <c r="L253"/>
      <c r="M253"/>
      <c r="N253"/>
      <c r="O253" s="153"/>
      <c r="P253" s="154"/>
    </row>
    <row r="254" spans="12:16">
      <c r="L254"/>
      <c r="M254"/>
      <c r="N254"/>
      <c r="O254" s="153"/>
      <c r="P254" s="154"/>
    </row>
    <row r="255" spans="12:16">
      <c r="L255"/>
      <c r="M255"/>
      <c r="N255"/>
      <c r="O255" s="153"/>
      <c r="P255" s="154"/>
    </row>
    <row r="256" spans="12:16">
      <c r="L256"/>
      <c r="M256"/>
      <c r="N256"/>
      <c r="O256" s="153"/>
      <c r="P256" s="154"/>
    </row>
    <row r="257" spans="12:16">
      <c r="L257"/>
      <c r="M257"/>
      <c r="N257"/>
      <c r="O257" s="153"/>
      <c r="P257" s="154"/>
    </row>
    <row r="258" spans="12:16">
      <c r="L258"/>
      <c r="M258"/>
      <c r="N258"/>
      <c r="O258" s="153"/>
      <c r="P258" s="154"/>
    </row>
    <row r="259" spans="12:16">
      <c r="L259"/>
      <c r="M259"/>
      <c r="N259"/>
      <c r="O259" s="153"/>
      <c r="P259" s="154"/>
    </row>
    <row r="260" spans="12:16">
      <c r="L260"/>
      <c r="M260"/>
      <c r="N260"/>
      <c r="O260" s="153"/>
      <c r="P260" s="154"/>
    </row>
    <row r="261" spans="12:16">
      <c r="L261"/>
      <c r="M261"/>
      <c r="N261"/>
      <c r="O261" s="153"/>
      <c r="P261" s="154"/>
    </row>
    <row r="262" spans="12:16">
      <c r="L262"/>
      <c r="M262"/>
      <c r="N262"/>
      <c r="O262" s="153"/>
      <c r="P262" s="154"/>
    </row>
    <row r="263" spans="12:16">
      <c r="L263"/>
      <c r="M263"/>
      <c r="N263"/>
      <c r="O263" s="153"/>
      <c r="P263" s="154"/>
    </row>
    <row r="264" spans="12:16">
      <c r="L264"/>
      <c r="M264"/>
      <c r="N264"/>
      <c r="O264" s="153"/>
      <c r="P264" s="154"/>
    </row>
    <row r="265" spans="12:16">
      <c r="L265"/>
      <c r="M265"/>
      <c r="N265"/>
      <c r="O265" s="153"/>
      <c r="P265" s="154"/>
    </row>
    <row r="266" spans="12:16">
      <c r="L266"/>
      <c r="M266"/>
      <c r="N266"/>
      <c r="O266" s="153"/>
      <c r="P266" s="154"/>
    </row>
    <row r="267" spans="12:16">
      <c r="L267"/>
      <c r="M267"/>
      <c r="N267"/>
      <c r="O267" s="153"/>
      <c r="P267" s="154"/>
    </row>
    <row r="268" spans="12:16">
      <c r="L268"/>
      <c r="M268"/>
      <c r="N268"/>
      <c r="O268" s="153"/>
      <c r="P268" s="154"/>
    </row>
    <row r="269" spans="12:16">
      <c r="L269"/>
      <c r="M269"/>
      <c r="N269"/>
      <c r="O269" s="153"/>
      <c r="P269" s="154"/>
    </row>
    <row r="270" spans="12:16">
      <c r="L270"/>
      <c r="M270"/>
      <c r="N270"/>
      <c r="O270" s="153"/>
      <c r="P270" s="154"/>
    </row>
    <row r="271" spans="12:16">
      <c r="L271"/>
      <c r="M271"/>
      <c r="N271"/>
      <c r="O271" s="153"/>
      <c r="P271" s="154"/>
    </row>
    <row r="272" spans="12:16">
      <c r="L272"/>
      <c r="M272"/>
      <c r="N272"/>
      <c r="O272" s="153"/>
      <c r="P272" s="154"/>
    </row>
    <row r="273" spans="12:16">
      <c r="L273"/>
      <c r="M273"/>
      <c r="N273"/>
      <c r="O273" s="153"/>
      <c r="P273" s="154"/>
    </row>
    <row r="274" spans="12:16">
      <c r="L274"/>
      <c r="M274"/>
      <c r="N274"/>
      <c r="O274" s="153"/>
      <c r="P274" s="154"/>
    </row>
    <row r="275" spans="12:16">
      <c r="L275"/>
      <c r="M275"/>
      <c r="N275"/>
      <c r="O275" s="153"/>
      <c r="P275" s="154"/>
    </row>
    <row r="276" spans="12:16">
      <c r="L276"/>
      <c r="M276"/>
      <c r="N276"/>
      <c r="O276" s="153"/>
      <c r="P276" s="154"/>
    </row>
    <row r="277" spans="12:16">
      <c r="L277"/>
      <c r="M277"/>
      <c r="N277"/>
      <c r="O277" s="153"/>
      <c r="P277" s="154"/>
    </row>
    <row r="278" spans="12:16">
      <c r="L278"/>
      <c r="M278"/>
      <c r="N278"/>
      <c r="O278" s="153"/>
      <c r="P278" s="154"/>
    </row>
    <row r="279" spans="12:16">
      <c r="L279"/>
      <c r="M279"/>
      <c r="N279"/>
      <c r="O279" s="153"/>
      <c r="P279" s="154"/>
    </row>
    <row r="280" spans="12:16">
      <c r="L280"/>
      <c r="M280"/>
      <c r="N280"/>
      <c r="O280" s="153"/>
      <c r="P280" s="154"/>
    </row>
    <row r="281" spans="12:16">
      <c r="L281"/>
      <c r="M281"/>
      <c r="N281"/>
      <c r="O281" s="153"/>
      <c r="P281" s="154"/>
    </row>
    <row r="282" spans="12:16">
      <c r="L282"/>
      <c r="M282"/>
      <c r="N282"/>
      <c r="O282" s="153"/>
      <c r="P282" s="154"/>
    </row>
    <row r="283" spans="12:16">
      <c r="L283"/>
      <c r="M283"/>
      <c r="N283"/>
      <c r="O283" s="153"/>
      <c r="P283" s="154"/>
    </row>
    <row r="284" spans="12:16">
      <c r="L284"/>
      <c r="M284"/>
      <c r="N284"/>
      <c r="O284" s="153"/>
      <c r="P284" s="154"/>
    </row>
    <row r="285" spans="12:16">
      <c r="L285"/>
      <c r="M285"/>
      <c r="N285"/>
      <c r="O285" s="153"/>
      <c r="P285" s="154"/>
    </row>
    <row r="286" spans="12:16">
      <c r="L286"/>
      <c r="M286"/>
      <c r="N286"/>
      <c r="O286" s="153"/>
      <c r="P286" s="154"/>
    </row>
    <row r="287" spans="12:16">
      <c r="L287"/>
      <c r="M287"/>
      <c r="N287"/>
      <c r="O287" s="153"/>
      <c r="P287" s="154"/>
    </row>
    <row r="288" spans="12:16">
      <c r="L288"/>
      <c r="M288"/>
      <c r="N288"/>
      <c r="O288" s="153"/>
      <c r="P288" s="154"/>
    </row>
    <row r="289" spans="12:16">
      <c r="L289"/>
      <c r="M289"/>
      <c r="N289"/>
      <c r="O289" s="153"/>
      <c r="P289" s="154"/>
    </row>
    <row r="290" spans="12:16">
      <c r="L290"/>
      <c r="M290"/>
      <c r="N290"/>
      <c r="O290" s="153"/>
      <c r="P290" s="154"/>
    </row>
    <row r="291" spans="12:16">
      <c r="L291"/>
      <c r="M291"/>
      <c r="N291"/>
      <c r="O291" s="153"/>
      <c r="P291" s="154"/>
    </row>
    <row r="292" spans="12:16">
      <c r="L292"/>
      <c r="M292"/>
      <c r="N292"/>
      <c r="O292" s="153"/>
      <c r="P292" s="154"/>
    </row>
    <row r="293" spans="12:16">
      <c r="L293"/>
      <c r="M293"/>
      <c r="N293"/>
      <c r="O293" s="153"/>
      <c r="P293" s="154"/>
    </row>
    <row r="294" spans="12:16">
      <c r="L294"/>
      <c r="M294"/>
      <c r="N294"/>
      <c r="O294" s="153"/>
      <c r="P294" s="154"/>
    </row>
    <row r="295" spans="12:16">
      <c r="L295"/>
      <c r="M295"/>
      <c r="N295"/>
      <c r="O295" s="153"/>
      <c r="P295" s="154"/>
    </row>
    <row r="296" spans="12:16">
      <c r="L296"/>
      <c r="M296"/>
      <c r="N296"/>
      <c r="O296" s="153"/>
      <c r="P296" s="154"/>
    </row>
    <row r="297" spans="12:16">
      <c r="L297"/>
      <c r="M297"/>
      <c r="N297"/>
      <c r="O297" s="153"/>
      <c r="P297" s="154"/>
    </row>
    <row r="298" spans="12:16">
      <c r="L298"/>
      <c r="M298"/>
      <c r="N298"/>
      <c r="O298" s="153"/>
      <c r="P298" s="154"/>
    </row>
    <row r="299" spans="12:16">
      <c r="L299"/>
      <c r="M299"/>
      <c r="N299"/>
      <c r="O299" s="153"/>
      <c r="P299" s="154"/>
    </row>
    <row r="300" spans="12:16">
      <c r="L300"/>
      <c r="M300"/>
      <c r="N300"/>
      <c r="O300" s="153"/>
      <c r="P300" s="154"/>
    </row>
    <row r="301" spans="12:16">
      <c r="L301"/>
      <c r="M301"/>
      <c r="N301"/>
      <c r="O301" s="153"/>
      <c r="P301" s="154"/>
    </row>
    <row r="302" spans="12:16">
      <c r="L302"/>
      <c r="M302"/>
      <c r="N302"/>
      <c r="O302" s="153"/>
      <c r="P302" s="154"/>
    </row>
    <row r="303" spans="12:16">
      <c r="L303"/>
      <c r="M303"/>
      <c r="N303"/>
      <c r="O303" s="153"/>
      <c r="P303" s="154"/>
    </row>
    <row r="304" spans="12:16">
      <c r="L304"/>
      <c r="M304"/>
      <c r="N304"/>
      <c r="O304" s="153"/>
      <c r="P304" s="154"/>
    </row>
    <row r="305" spans="12:16">
      <c r="L305"/>
      <c r="M305"/>
      <c r="N305"/>
      <c r="O305" s="153"/>
      <c r="P305" s="154"/>
    </row>
    <row r="306" spans="12:16">
      <c r="L306"/>
      <c r="M306"/>
      <c r="N306"/>
      <c r="O306" s="153"/>
      <c r="P306" s="154"/>
    </row>
    <row r="307" spans="12:16">
      <c r="L307"/>
      <c r="M307"/>
      <c r="N307"/>
      <c r="O307" s="153"/>
      <c r="P307" s="154"/>
    </row>
    <row r="308" spans="12:16">
      <c r="L308"/>
      <c r="M308"/>
      <c r="N308"/>
      <c r="O308" s="153"/>
      <c r="P308" s="154"/>
    </row>
    <row r="309" spans="12:16">
      <c r="L309"/>
      <c r="M309"/>
      <c r="N309"/>
      <c r="O309" s="153"/>
      <c r="P309" s="154"/>
    </row>
    <row r="310" spans="12:16">
      <c r="L310"/>
      <c r="M310"/>
      <c r="N310"/>
      <c r="O310" s="153"/>
      <c r="P310" s="154"/>
    </row>
    <row r="311" spans="12:16">
      <c r="L311"/>
      <c r="M311"/>
      <c r="N311"/>
      <c r="O311" s="153"/>
      <c r="P311" s="154"/>
    </row>
    <row r="312" spans="12:16">
      <c r="L312"/>
      <c r="M312"/>
      <c r="N312"/>
      <c r="O312" s="153"/>
      <c r="P312" s="154"/>
    </row>
    <row r="313" spans="12:16">
      <c r="L313"/>
      <c r="M313"/>
      <c r="N313"/>
      <c r="O313" s="153"/>
      <c r="P313" s="154"/>
    </row>
    <row r="314" spans="12:16">
      <c r="L314"/>
      <c r="M314"/>
      <c r="N314"/>
      <c r="O314" s="153"/>
      <c r="P314" s="154"/>
    </row>
    <row r="315" spans="12:16">
      <c r="L315"/>
      <c r="M315"/>
      <c r="N315"/>
      <c r="O315" s="153"/>
      <c r="P315" s="154"/>
    </row>
    <row r="316" spans="12:16">
      <c r="L316"/>
      <c r="M316"/>
      <c r="N316"/>
      <c r="O316" s="153"/>
      <c r="P316" s="154"/>
    </row>
    <row r="317" spans="12:16">
      <c r="L317"/>
      <c r="M317"/>
      <c r="N317"/>
      <c r="O317" s="153"/>
      <c r="P317" s="154"/>
    </row>
    <row r="318" spans="12:16">
      <c r="L318"/>
      <c r="M318"/>
      <c r="N318"/>
      <c r="O318" s="153"/>
      <c r="P318" s="154"/>
    </row>
    <row r="319" spans="12:16">
      <c r="L319"/>
      <c r="M319"/>
      <c r="N319"/>
      <c r="O319" s="153"/>
      <c r="P319" s="154"/>
    </row>
    <row r="320" spans="12:16">
      <c r="L320"/>
      <c r="M320"/>
      <c r="N320"/>
      <c r="O320" s="153"/>
      <c r="P320" s="154"/>
    </row>
    <row r="321" spans="12:16">
      <c r="L321"/>
      <c r="M321"/>
      <c r="N321"/>
      <c r="O321" s="153"/>
      <c r="P321" s="154"/>
    </row>
    <row r="322" spans="12:16">
      <c r="L322"/>
      <c r="M322"/>
      <c r="N322"/>
      <c r="O322" s="153"/>
      <c r="P322" s="154"/>
    </row>
    <row r="323" spans="12:16">
      <c r="L323"/>
      <c r="M323"/>
      <c r="N323"/>
      <c r="O323" s="153"/>
      <c r="P323" s="154"/>
    </row>
    <row r="324" spans="12:16">
      <c r="L324"/>
      <c r="M324"/>
      <c r="N324"/>
      <c r="O324" s="153"/>
      <c r="P324" s="154"/>
    </row>
    <row r="325" spans="12:16">
      <c r="L325"/>
      <c r="M325"/>
      <c r="N325"/>
      <c r="O325" s="153"/>
      <c r="P325" s="154"/>
    </row>
    <row r="326" spans="12:16">
      <c r="L326"/>
      <c r="M326"/>
      <c r="N326"/>
      <c r="O326" s="153"/>
      <c r="P326" s="154"/>
    </row>
    <row r="327" spans="12:16">
      <c r="L327"/>
      <c r="M327"/>
      <c r="N327"/>
      <c r="O327" s="153"/>
      <c r="P327" s="154"/>
    </row>
    <row r="328" spans="12:16">
      <c r="L328"/>
      <c r="M328"/>
      <c r="N328"/>
      <c r="O328" s="153"/>
      <c r="P328" s="154"/>
    </row>
    <row r="329" spans="12:16">
      <c r="L329"/>
      <c r="M329"/>
      <c r="N329"/>
      <c r="O329" s="153"/>
      <c r="P329" s="154"/>
    </row>
    <row r="330" spans="12:16">
      <c r="L330"/>
      <c r="M330"/>
      <c r="N330"/>
      <c r="O330" s="153"/>
      <c r="P330" s="154"/>
    </row>
    <row r="331" spans="12:16">
      <c r="L331"/>
      <c r="M331"/>
      <c r="N331"/>
      <c r="O331" s="153"/>
      <c r="P331" s="154"/>
    </row>
    <row r="332" spans="12:16">
      <c r="L332"/>
      <c r="M332"/>
      <c r="N332"/>
      <c r="O332" s="153"/>
      <c r="P332" s="154"/>
    </row>
    <row r="333" spans="12:16">
      <c r="L333"/>
      <c r="M333"/>
      <c r="N333"/>
      <c r="O333" s="153"/>
      <c r="P333" s="154"/>
    </row>
    <row r="334" spans="12:16">
      <c r="L334"/>
      <c r="M334"/>
      <c r="N334"/>
      <c r="O334" s="153"/>
      <c r="P334" s="154"/>
    </row>
    <row r="335" spans="12:16">
      <c r="L335"/>
      <c r="M335"/>
      <c r="N335"/>
      <c r="O335" s="153"/>
      <c r="P335" s="154"/>
    </row>
    <row r="336" spans="12:16">
      <c r="L336"/>
      <c r="M336"/>
      <c r="N336"/>
      <c r="O336" s="153"/>
      <c r="P336" s="154"/>
    </row>
    <row r="337" spans="12:16">
      <c r="L337"/>
      <c r="M337"/>
      <c r="N337"/>
      <c r="O337" s="153"/>
      <c r="P337" s="154"/>
    </row>
    <row r="338" spans="12:16">
      <c r="L338"/>
      <c r="M338"/>
      <c r="N338"/>
      <c r="O338" s="153"/>
      <c r="P338" s="154"/>
    </row>
    <row r="339" spans="12:16">
      <c r="L339"/>
      <c r="M339"/>
      <c r="N339"/>
      <c r="O339" s="153"/>
      <c r="P339" s="154"/>
    </row>
    <row r="340" spans="12:16">
      <c r="L340"/>
      <c r="M340"/>
      <c r="N340"/>
      <c r="O340" s="153"/>
      <c r="P340" s="154"/>
    </row>
    <row r="341" spans="12:16">
      <c r="L341"/>
      <c r="M341"/>
      <c r="N341"/>
      <c r="O341" s="153"/>
      <c r="P341" s="154"/>
    </row>
    <row r="342" spans="12:16">
      <c r="L342"/>
      <c r="M342"/>
      <c r="N342"/>
      <c r="O342" s="153"/>
      <c r="P342" s="154"/>
    </row>
    <row r="343" spans="12:16">
      <c r="L343"/>
      <c r="M343"/>
      <c r="N343"/>
      <c r="O343" s="153"/>
      <c r="P343" s="154"/>
    </row>
    <row r="344" spans="12:16">
      <c r="L344"/>
      <c r="M344"/>
      <c r="N344"/>
      <c r="O344" s="153"/>
      <c r="P344" s="154"/>
    </row>
    <row r="345" spans="12:16">
      <c r="L345"/>
      <c r="M345"/>
      <c r="N345"/>
      <c r="O345" s="153"/>
      <c r="P345" s="154"/>
    </row>
    <row r="346" spans="12:16">
      <c r="L346"/>
      <c r="M346"/>
      <c r="N346"/>
      <c r="O346" s="153"/>
      <c r="P346" s="154"/>
    </row>
    <row r="347" spans="12:16">
      <c r="L347"/>
      <c r="M347"/>
      <c r="N347"/>
      <c r="O347" s="153"/>
      <c r="P347" s="154"/>
    </row>
    <row r="348" spans="12:16">
      <c r="L348"/>
      <c r="M348"/>
      <c r="N348"/>
      <c r="O348" s="153"/>
      <c r="P348" s="154"/>
    </row>
    <row r="349" spans="12:16">
      <c r="L349"/>
      <c r="M349"/>
      <c r="N349"/>
      <c r="O349" s="153"/>
      <c r="P349" s="154"/>
    </row>
    <row r="350" spans="12:16">
      <c r="L350"/>
      <c r="M350"/>
      <c r="N350"/>
      <c r="O350" s="153"/>
      <c r="P350" s="154"/>
    </row>
    <row r="351" spans="12:16">
      <c r="L351"/>
      <c r="M351"/>
      <c r="N351"/>
      <c r="O351" s="153"/>
      <c r="P351" s="154"/>
    </row>
    <row r="352" spans="12:16">
      <c r="L352"/>
      <c r="M352"/>
      <c r="N352"/>
      <c r="O352" s="153"/>
      <c r="P352" s="154"/>
    </row>
    <row r="353" spans="12:16">
      <c r="L353"/>
      <c r="M353"/>
      <c r="N353"/>
      <c r="O353" s="153"/>
      <c r="P353" s="154"/>
    </row>
    <row r="354" spans="12:16">
      <c r="L354"/>
      <c r="M354"/>
      <c r="N354"/>
      <c r="O354" s="153"/>
      <c r="P354" s="154"/>
    </row>
    <row r="355" spans="12:16">
      <c r="L355"/>
      <c r="M355"/>
      <c r="N355"/>
      <c r="O355" s="153"/>
      <c r="P355" s="154"/>
    </row>
    <row r="356" spans="12:16">
      <c r="L356"/>
      <c r="M356"/>
      <c r="N356"/>
      <c r="O356" s="153"/>
      <c r="P356" s="154"/>
    </row>
    <row r="357" spans="12:16">
      <c r="L357"/>
      <c r="M357"/>
      <c r="N357"/>
      <c r="O357" s="153"/>
      <c r="P357" s="154"/>
    </row>
    <row r="358" spans="12:16">
      <c r="L358"/>
      <c r="M358"/>
      <c r="N358"/>
      <c r="O358" s="153"/>
      <c r="P358" s="154"/>
    </row>
    <row r="359" spans="12:16">
      <c r="L359"/>
      <c r="M359"/>
      <c r="N359"/>
      <c r="O359" s="153"/>
      <c r="P359" s="154"/>
    </row>
    <row r="360" spans="12:16">
      <c r="L360"/>
      <c r="M360"/>
      <c r="N360"/>
      <c r="O360" s="153"/>
      <c r="P360" s="154"/>
    </row>
    <row r="361" spans="12:16">
      <c r="L361"/>
      <c r="M361"/>
      <c r="N361"/>
      <c r="O361" s="153"/>
      <c r="P361" s="154"/>
    </row>
    <row r="362" spans="12:16">
      <c r="L362"/>
      <c r="M362"/>
      <c r="N362"/>
      <c r="O362" s="153"/>
      <c r="P362" s="154"/>
    </row>
    <row r="363" spans="12:16">
      <c r="L363"/>
      <c r="M363"/>
      <c r="N363"/>
      <c r="O363" s="153"/>
      <c r="P363" s="154"/>
    </row>
    <row r="364" spans="12:16">
      <c r="L364"/>
      <c r="M364"/>
      <c r="N364"/>
      <c r="O364" s="153"/>
      <c r="P364" s="154"/>
    </row>
    <row r="365" spans="12:16">
      <c r="L365"/>
      <c r="M365"/>
      <c r="N365"/>
      <c r="O365" s="153"/>
      <c r="P365" s="154"/>
    </row>
    <row r="366" spans="12:16">
      <c r="L366"/>
      <c r="M366"/>
      <c r="N366"/>
      <c r="O366" s="153"/>
      <c r="P366" s="154"/>
    </row>
    <row r="367" spans="12:16">
      <c r="L367"/>
      <c r="M367"/>
      <c r="N367"/>
      <c r="O367" s="153"/>
      <c r="P367" s="154"/>
    </row>
    <row r="368" spans="12:16">
      <c r="L368"/>
      <c r="M368"/>
      <c r="N368"/>
      <c r="O368" s="153"/>
      <c r="P368" s="154"/>
    </row>
    <row r="369" spans="12:16">
      <c r="L369"/>
      <c r="M369"/>
      <c r="N369"/>
      <c r="O369" s="153"/>
      <c r="P369" s="154"/>
    </row>
    <row r="370" spans="12:16">
      <c r="L370"/>
      <c r="M370"/>
      <c r="N370"/>
      <c r="O370" s="153"/>
      <c r="P370" s="154"/>
    </row>
    <row r="371" spans="12:16">
      <c r="L371"/>
      <c r="M371"/>
      <c r="N371"/>
      <c r="O371" s="153"/>
      <c r="P371" s="154"/>
    </row>
    <row r="372" spans="12:16">
      <c r="L372"/>
      <c r="M372"/>
      <c r="N372"/>
      <c r="O372" s="153"/>
      <c r="P372" s="154"/>
    </row>
    <row r="373" spans="12:16">
      <c r="L373"/>
      <c r="M373"/>
      <c r="N373"/>
      <c r="O373" s="153"/>
      <c r="P373" s="154"/>
    </row>
    <row r="374" spans="12:16">
      <c r="L374"/>
      <c r="M374"/>
      <c r="N374"/>
      <c r="O374" s="153"/>
      <c r="P374" s="154"/>
    </row>
    <row r="375" spans="12:16">
      <c r="L375"/>
      <c r="M375"/>
      <c r="N375"/>
      <c r="O375" s="153"/>
      <c r="P375" s="154"/>
    </row>
    <row r="376" spans="12:16">
      <c r="L376"/>
      <c r="M376"/>
      <c r="N376"/>
      <c r="O376" s="153"/>
      <c r="P376" s="154"/>
    </row>
    <row r="377" spans="12:16">
      <c r="L377"/>
      <c r="M377"/>
      <c r="N377"/>
      <c r="O377" s="153"/>
      <c r="P377" s="154"/>
    </row>
    <row r="378" spans="12:16">
      <c r="L378"/>
      <c r="M378"/>
      <c r="N378"/>
      <c r="O378" s="153"/>
      <c r="P378" s="154"/>
    </row>
    <row r="379" spans="12:16">
      <c r="L379"/>
      <c r="M379"/>
      <c r="N379"/>
      <c r="O379" s="153"/>
      <c r="P379" s="154"/>
    </row>
    <row r="380" spans="12:16">
      <c r="L380"/>
      <c r="M380"/>
      <c r="N380"/>
      <c r="O380" s="153"/>
      <c r="P380" s="154"/>
    </row>
    <row r="381" spans="12:16">
      <c r="L381"/>
      <c r="M381"/>
      <c r="N381"/>
      <c r="O381" s="153"/>
      <c r="P381" s="154"/>
    </row>
    <row r="382" spans="12:16">
      <c r="L382"/>
      <c r="M382"/>
      <c r="N382"/>
      <c r="O382" s="153"/>
      <c r="P382" s="154"/>
    </row>
    <row r="383" spans="12:16">
      <c r="L383"/>
      <c r="M383"/>
      <c r="N383"/>
      <c r="O383" s="153"/>
      <c r="P383" s="154"/>
    </row>
    <row r="384" spans="12:16">
      <c r="L384"/>
      <c r="M384"/>
      <c r="N384"/>
      <c r="O384" s="153"/>
      <c r="P384" s="154"/>
    </row>
    <row r="385" spans="12:16">
      <c r="L385"/>
      <c r="M385"/>
      <c r="N385"/>
      <c r="O385" s="153"/>
      <c r="P385" s="154"/>
    </row>
    <row r="386" spans="12:16">
      <c r="L386"/>
      <c r="M386"/>
      <c r="N386"/>
      <c r="O386" s="153"/>
      <c r="P386" s="154"/>
    </row>
    <row r="387" spans="12:16">
      <c r="L387"/>
      <c r="M387"/>
      <c r="N387"/>
      <c r="O387" s="153"/>
      <c r="P387" s="154"/>
    </row>
    <row r="388" spans="12:16">
      <c r="L388"/>
      <c r="M388"/>
      <c r="N388"/>
      <c r="O388" s="153"/>
      <c r="P388" s="154"/>
    </row>
    <row r="389" spans="12:16">
      <c r="L389"/>
      <c r="M389"/>
      <c r="N389"/>
      <c r="O389" s="153"/>
      <c r="P389" s="154"/>
    </row>
    <row r="390" spans="12:16">
      <c r="L390"/>
      <c r="M390"/>
      <c r="N390"/>
      <c r="O390" s="153"/>
      <c r="P390" s="154"/>
    </row>
    <row r="391" spans="12:16">
      <c r="L391"/>
      <c r="M391"/>
      <c r="N391"/>
      <c r="O391" s="153"/>
      <c r="P391" s="154"/>
    </row>
    <row r="392" spans="12:16">
      <c r="L392"/>
      <c r="M392"/>
      <c r="N392"/>
      <c r="O392" s="153"/>
      <c r="P392" s="154"/>
    </row>
    <row r="393" spans="12:16">
      <c r="L393"/>
      <c r="M393"/>
      <c r="N393"/>
      <c r="O393" s="153"/>
      <c r="P393" s="154"/>
    </row>
    <row r="394" spans="12:16">
      <c r="L394"/>
      <c r="M394"/>
      <c r="N394"/>
      <c r="O394" s="153"/>
      <c r="P394" s="154"/>
    </row>
    <row r="395" spans="12:16">
      <c r="L395"/>
      <c r="M395"/>
      <c r="N395"/>
      <c r="O395" s="153"/>
      <c r="P395" s="154"/>
    </row>
    <row r="396" spans="12:16">
      <c r="L396"/>
      <c r="M396"/>
      <c r="N396"/>
      <c r="O396" s="153"/>
      <c r="P396" s="154"/>
    </row>
    <row r="397" spans="12:16">
      <c r="L397"/>
      <c r="M397"/>
      <c r="N397"/>
      <c r="O397" s="153"/>
      <c r="P397" s="154"/>
    </row>
    <row r="398" spans="12:16">
      <c r="L398"/>
      <c r="M398"/>
      <c r="N398"/>
      <c r="O398" s="153"/>
      <c r="P398" s="154"/>
    </row>
    <row r="399" spans="12:16">
      <c r="L399"/>
      <c r="M399"/>
      <c r="N399"/>
      <c r="O399" s="153"/>
      <c r="P399" s="154"/>
    </row>
    <row r="400" spans="12:16">
      <c r="L400"/>
      <c r="M400"/>
      <c r="N400"/>
      <c r="O400" s="153"/>
      <c r="P400" s="154"/>
    </row>
    <row r="401" spans="12:16">
      <c r="L401"/>
      <c r="M401"/>
      <c r="N401"/>
      <c r="O401" s="153"/>
      <c r="P401" s="154"/>
    </row>
    <row r="402" spans="12:16">
      <c r="L402"/>
      <c r="M402"/>
      <c r="N402"/>
      <c r="O402" s="153"/>
      <c r="P402" s="154"/>
    </row>
    <row r="403" spans="12:16">
      <c r="L403"/>
      <c r="M403"/>
      <c r="N403"/>
      <c r="O403" s="153"/>
      <c r="P403" s="154"/>
    </row>
    <row r="607" spans="4:15" hidden="1">
      <c r="D607" s="155">
        <v>0</v>
      </c>
      <c r="E607" s="156" t="s">
        <v>309</v>
      </c>
      <c r="L607"/>
      <c r="M607"/>
      <c r="N607"/>
      <c r="O607"/>
    </row>
    <row r="608" spans="4:15" hidden="1">
      <c r="D608" s="155">
        <v>1</v>
      </c>
      <c r="E608" s="156" t="s">
        <v>309</v>
      </c>
      <c r="L608"/>
      <c r="M608"/>
      <c r="N608"/>
      <c r="O608"/>
    </row>
    <row r="609" spans="4:15" hidden="1">
      <c r="D609" s="155">
        <v>2</v>
      </c>
      <c r="E609" s="156" t="s">
        <v>309</v>
      </c>
      <c r="L609"/>
      <c r="M609"/>
      <c r="N609"/>
      <c r="O609"/>
    </row>
    <row r="610" spans="4:15" hidden="1">
      <c r="D610" s="155">
        <v>3</v>
      </c>
      <c r="E610" s="156" t="s">
        <v>309</v>
      </c>
      <c r="L610"/>
      <c r="M610"/>
      <c r="N610"/>
      <c r="O610"/>
    </row>
    <row r="611" spans="4:15" hidden="1">
      <c r="D611" s="155">
        <v>4</v>
      </c>
      <c r="E611" s="156" t="s">
        <v>309</v>
      </c>
      <c r="L611"/>
      <c r="M611"/>
      <c r="N611"/>
      <c r="O611"/>
    </row>
    <row r="612" spans="4:15" hidden="1">
      <c r="D612" s="155">
        <v>5</v>
      </c>
      <c r="E612" s="156" t="s">
        <v>309</v>
      </c>
      <c r="L612"/>
      <c r="M612"/>
      <c r="N612"/>
      <c r="O612"/>
    </row>
    <row r="613" spans="4:15" hidden="1">
      <c r="D613" s="155">
        <v>6</v>
      </c>
      <c r="E613" s="156" t="s">
        <v>309</v>
      </c>
      <c r="L613"/>
      <c r="M613"/>
      <c r="N613"/>
      <c r="O613"/>
    </row>
    <row r="614" spans="4:15" hidden="1">
      <c r="D614" s="155">
        <v>7</v>
      </c>
      <c r="E614" s="156" t="s">
        <v>309</v>
      </c>
      <c r="L614"/>
      <c r="M614"/>
      <c r="N614"/>
      <c r="O614"/>
    </row>
    <row r="615" spans="4:15" hidden="1">
      <c r="D615" s="155">
        <v>8</v>
      </c>
      <c r="E615" s="156" t="s">
        <v>309</v>
      </c>
      <c r="L615"/>
      <c r="M615"/>
      <c r="N615"/>
      <c r="O615"/>
    </row>
    <row r="616" spans="4:15" hidden="1">
      <c r="D616" s="155">
        <v>9</v>
      </c>
      <c r="E616" s="156" t="s">
        <v>309</v>
      </c>
      <c r="L616"/>
      <c r="M616"/>
      <c r="N616"/>
      <c r="O616"/>
    </row>
    <row r="617" spans="4:15" hidden="1">
      <c r="D617" s="155">
        <v>10</v>
      </c>
      <c r="E617" s="156" t="s">
        <v>309</v>
      </c>
      <c r="L617"/>
      <c r="M617"/>
      <c r="N617"/>
      <c r="O617"/>
    </row>
    <row r="618" spans="4:15" hidden="1">
      <c r="D618" s="155">
        <v>11</v>
      </c>
      <c r="E618" s="156" t="s">
        <v>309</v>
      </c>
      <c r="L618"/>
      <c r="M618"/>
      <c r="N618"/>
      <c r="O618"/>
    </row>
    <row r="619" spans="4:15" hidden="1">
      <c r="D619" s="155">
        <v>12</v>
      </c>
      <c r="E619" s="156" t="s">
        <v>309</v>
      </c>
      <c r="L619"/>
      <c r="M619"/>
      <c r="N619"/>
      <c r="O619"/>
    </row>
    <row r="620" spans="4:15" hidden="1">
      <c r="D620" s="155">
        <v>13</v>
      </c>
      <c r="E620" s="156" t="s">
        <v>309</v>
      </c>
      <c r="L620"/>
      <c r="M620"/>
      <c r="N620"/>
      <c r="O620"/>
    </row>
    <row r="621" spans="4:15" hidden="1">
      <c r="D621" s="155">
        <v>14</v>
      </c>
      <c r="E621" s="156" t="s">
        <v>309</v>
      </c>
      <c r="L621"/>
      <c r="M621"/>
      <c r="N621"/>
      <c r="O621"/>
    </row>
    <row r="622" spans="4:15" hidden="1">
      <c r="D622" s="155">
        <v>15</v>
      </c>
      <c r="E622" s="156" t="s">
        <v>309</v>
      </c>
      <c r="L622"/>
      <c r="M622"/>
      <c r="N622"/>
      <c r="O622"/>
    </row>
    <row r="623" spans="4:15" hidden="1">
      <c r="D623" s="155">
        <v>16</v>
      </c>
      <c r="E623" s="156" t="s">
        <v>309</v>
      </c>
      <c r="L623"/>
      <c r="M623"/>
      <c r="N623"/>
      <c r="O623"/>
    </row>
    <row r="624" spans="4:15" hidden="1">
      <c r="D624" s="155">
        <v>17</v>
      </c>
      <c r="E624" s="156" t="s">
        <v>309</v>
      </c>
      <c r="L624"/>
      <c r="M624"/>
      <c r="N624"/>
      <c r="O624"/>
    </row>
    <row r="625" spans="4:15" hidden="1">
      <c r="D625" s="155">
        <v>18</v>
      </c>
      <c r="E625" s="156" t="s">
        <v>309</v>
      </c>
      <c r="L625"/>
      <c r="M625"/>
      <c r="N625"/>
      <c r="O625"/>
    </row>
    <row r="626" spans="4:15" hidden="1">
      <c r="D626" s="155">
        <v>19</v>
      </c>
      <c r="E626" s="156" t="s">
        <v>309</v>
      </c>
      <c r="L626"/>
      <c r="M626"/>
      <c r="N626"/>
      <c r="O626"/>
    </row>
    <row r="627" spans="4:15" hidden="1">
      <c r="D627" s="155">
        <v>20</v>
      </c>
      <c r="E627" s="156" t="s">
        <v>309</v>
      </c>
      <c r="L627"/>
      <c r="M627"/>
      <c r="N627"/>
      <c r="O627"/>
    </row>
    <row r="628" spans="4:15" hidden="1">
      <c r="D628" s="155">
        <v>21</v>
      </c>
      <c r="E628" s="156" t="s">
        <v>309</v>
      </c>
      <c r="L628"/>
      <c r="M628"/>
      <c r="N628"/>
      <c r="O628"/>
    </row>
    <row r="629" spans="4:15" hidden="1">
      <c r="D629" s="155">
        <v>22</v>
      </c>
      <c r="E629" s="156" t="s">
        <v>309</v>
      </c>
      <c r="L629"/>
      <c r="M629"/>
      <c r="N629"/>
      <c r="O629"/>
    </row>
    <row r="630" spans="4:15" hidden="1">
      <c r="D630" s="155">
        <v>23</v>
      </c>
      <c r="E630" s="156" t="s">
        <v>309</v>
      </c>
      <c r="L630"/>
      <c r="M630"/>
      <c r="N630"/>
      <c r="O630"/>
    </row>
    <row r="631" spans="4:15" hidden="1">
      <c r="D631" s="155">
        <v>24</v>
      </c>
      <c r="E631" s="156" t="s">
        <v>309</v>
      </c>
      <c r="L631"/>
      <c r="M631"/>
      <c r="N631"/>
      <c r="O631"/>
    </row>
    <row r="632" spans="4:15" hidden="1">
      <c r="D632" s="155">
        <v>25</v>
      </c>
      <c r="E632" s="156" t="s">
        <v>309</v>
      </c>
      <c r="L632"/>
      <c r="M632"/>
      <c r="N632"/>
      <c r="O632"/>
    </row>
    <row r="633" spans="4:15" hidden="1">
      <c r="D633" s="155">
        <v>26</v>
      </c>
      <c r="E633" s="156" t="s">
        <v>309</v>
      </c>
      <c r="L633"/>
      <c r="M633"/>
      <c r="N633"/>
      <c r="O633"/>
    </row>
    <row r="634" spans="4:15" hidden="1">
      <c r="D634" s="155">
        <v>27</v>
      </c>
      <c r="E634" s="156" t="s">
        <v>309</v>
      </c>
      <c r="L634"/>
      <c r="M634"/>
      <c r="N634"/>
      <c r="O634"/>
    </row>
    <row r="635" spans="4:15" hidden="1">
      <c r="D635" s="155">
        <v>28</v>
      </c>
      <c r="E635" s="156" t="s">
        <v>309</v>
      </c>
      <c r="L635"/>
      <c r="M635"/>
      <c r="N635"/>
      <c r="O635"/>
    </row>
    <row r="636" spans="4:15" hidden="1">
      <c r="D636" s="155">
        <v>29</v>
      </c>
      <c r="E636" s="156" t="s">
        <v>309</v>
      </c>
      <c r="L636"/>
      <c r="M636"/>
      <c r="N636"/>
      <c r="O636"/>
    </row>
    <row r="637" spans="4:15" hidden="1">
      <c r="D637" s="155">
        <v>30</v>
      </c>
      <c r="E637" s="156" t="s">
        <v>309</v>
      </c>
      <c r="L637"/>
      <c r="M637"/>
      <c r="N637"/>
      <c r="O637"/>
    </row>
    <row r="638" spans="4:15" hidden="1">
      <c r="D638" s="155">
        <v>31</v>
      </c>
      <c r="E638" s="156" t="s">
        <v>309</v>
      </c>
      <c r="L638"/>
      <c r="M638"/>
      <c r="N638"/>
      <c r="O638"/>
    </row>
    <row r="639" spans="4:15" hidden="1">
      <c r="D639" s="155">
        <v>32</v>
      </c>
      <c r="E639" s="156" t="s">
        <v>309</v>
      </c>
      <c r="L639"/>
      <c r="M639"/>
      <c r="N639"/>
      <c r="O639"/>
    </row>
    <row r="640" spans="4:15" hidden="1">
      <c r="D640" s="155">
        <v>33</v>
      </c>
      <c r="E640" s="156" t="s">
        <v>309</v>
      </c>
      <c r="L640"/>
      <c r="M640"/>
      <c r="N640"/>
      <c r="O640"/>
    </row>
    <row r="641" spans="4:15" hidden="1">
      <c r="D641" s="155">
        <v>34</v>
      </c>
      <c r="E641" s="156" t="s">
        <v>309</v>
      </c>
      <c r="L641"/>
      <c r="M641"/>
      <c r="N641"/>
      <c r="O641"/>
    </row>
    <row r="642" spans="4:15" hidden="1">
      <c r="D642" s="155">
        <v>35</v>
      </c>
      <c r="E642" s="156" t="s">
        <v>309</v>
      </c>
      <c r="L642"/>
      <c r="M642"/>
      <c r="N642"/>
      <c r="O642"/>
    </row>
    <row r="643" spans="4:15" hidden="1">
      <c r="D643" s="155">
        <v>36</v>
      </c>
      <c r="E643" s="156" t="s">
        <v>309</v>
      </c>
      <c r="L643"/>
      <c r="M643"/>
      <c r="N643"/>
      <c r="O643"/>
    </row>
    <row r="644" spans="4:15" hidden="1">
      <c r="D644" s="155">
        <v>37</v>
      </c>
      <c r="E644" s="156" t="s">
        <v>309</v>
      </c>
      <c r="L644"/>
      <c r="M644"/>
      <c r="N644"/>
      <c r="O644"/>
    </row>
    <row r="645" spans="4:15" hidden="1">
      <c r="D645" s="155">
        <v>38</v>
      </c>
      <c r="E645" s="156" t="s">
        <v>309</v>
      </c>
      <c r="L645"/>
      <c r="M645"/>
      <c r="N645"/>
      <c r="O645"/>
    </row>
    <row r="646" spans="4:15" hidden="1">
      <c r="D646" s="155">
        <v>39</v>
      </c>
      <c r="E646" s="156" t="s">
        <v>309</v>
      </c>
      <c r="L646"/>
      <c r="M646"/>
      <c r="N646"/>
      <c r="O646"/>
    </row>
    <row r="647" spans="4:15" hidden="1">
      <c r="D647" s="155">
        <v>40</v>
      </c>
      <c r="E647" s="156" t="s">
        <v>309</v>
      </c>
      <c r="L647"/>
      <c r="M647"/>
      <c r="N647"/>
      <c r="O647"/>
    </row>
    <row r="648" spans="4:15" hidden="1">
      <c r="D648" s="155">
        <v>41</v>
      </c>
      <c r="E648" s="156" t="s">
        <v>309</v>
      </c>
      <c r="L648"/>
      <c r="M648"/>
      <c r="N648"/>
      <c r="O648"/>
    </row>
    <row r="649" spans="4:15" hidden="1">
      <c r="D649" s="155">
        <v>42</v>
      </c>
      <c r="E649" s="156" t="s">
        <v>309</v>
      </c>
      <c r="L649"/>
      <c r="M649"/>
      <c r="N649"/>
      <c r="O649"/>
    </row>
    <row r="650" spans="4:15" hidden="1">
      <c r="D650" s="155">
        <v>43</v>
      </c>
      <c r="E650" s="156" t="s">
        <v>309</v>
      </c>
      <c r="L650"/>
      <c r="M650"/>
      <c r="N650"/>
      <c r="O650"/>
    </row>
    <row r="651" spans="4:15" hidden="1">
      <c r="D651" s="155">
        <v>44</v>
      </c>
      <c r="E651" s="156" t="s">
        <v>309</v>
      </c>
      <c r="L651"/>
      <c r="M651"/>
      <c r="N651"/>
      <c r="O651"/>
    </row>
    <row r="652" spans="4:15" hidden="1">
      <c r="D652" s="155">
        <v>45</v>
      </c>
      <c r="E652" s="156" t="s">
        <v>309</v>
      </c>
      <c r="L652"/>
      <c r="M652"/>
      <c r="N652"/>
      <c r="O652"/>
    </row>
    <row r="653" spans="4:15" hidden="1">
      <c r="D653" s="155">
        <v>46</v>
      </c>
      <c r="E653" s="156" t="s">
        <v>309</v>
      </c>
      <c r="L653"/>
      <c r="M653"/>
      <c r="N653"/>
      <c r="O653"/>
    </row>
    <row r="654" spans="4:15" hidden="1">
      <c r="D654" s="155">
        <v>47</v>
      </c>
      <c r="E654" s="156" t="s">
        <v>309</v>
      </c>
      <c r="L654"/>
      <c r="M654"/>
      <c r="N654"/>
      <c r="O654"/>
    </row>
    <row r="655" spans="4:15" hidden="1">
      <c r="D655" s="155">
        <v>48</v>
      </c>
      <c r="E655" s="156" t="s">
        <v>309</v>
      </c>
      <c r="L655"/>
      <c r="M655"/>
      <c r="N655"/>
      <c r="O655"/>
    </row>
    <row r="656" spans="4:15" hidden="1">
      <c r="D656" s="155">
        <v>49</v>
      </c>
      <c r="E656" s="156" t="s">
        <v>309</v>
      </c>
      <c r="L656"/>
      <c r="M656"/>
      <c r="N656"/>
      <c r="O656"/>
    </row>
    <row r="657" spans="4:15" hidden="1">
      <c r="D657" s="155">
        <v>50</v>
      </c>
      <c r="E657" s="156" t="s">
        <v>308</v>
      </c>
      <c r="L657"/>
      <c r="M657"/>
      <c r="N657"/>
      <c r="O657"/>
    </row>
    <row r="658" spans="4:15" hidden="1">
      <c r="D658" s="155">
        <v>51</v>
      </c>
      <c r="E658" s="156" t="s">
        <v>308</v>
      </c>
      <c r="L658"/>
      <c r="M658"/>
      <c r="N658"/>
      <c r="O658"/>
    </row>
    <row r="659" spans="4:15" hidden="1">
      <c r="D659" s="155">
        <v>52</v>
      </c>
      <c r="E659" s="156" t="s">
        <v>308</v>
      </c>
      <c r="L659"/>
      <c r="M659"/>
      <c r="N659"/>
      <c r="O659"/>
    </row>
    <row r="660" spans="4:15" hidden="1">
      <c r="D660" s="155">
        <v>53</v>
      </c>
      <c r="E660" s="156" t="s">
        <v>308</v>
      </c>
      <c r="L660"/>
      <c r="M660"/>
      <c r="N660"/>
      <c r="O660"/>
    </row>
    <row r="661" spans="4:15" hidden="1">
      <c r="D661" s="155">
        <v>54</v>
      </c>
      <c r="E661" s="156" t="s">
        <v>308</v>
      </c>
      <c r="L661"/>
      <c r="M661"/>
      <c r="N661"/>
      <c r="O661"/>
    </row>
    <row r="662" spans="4:15" hidden="1">
      <c r="D662" s="155">
        <v>55</v>
      </c>
      <c r="E662" s="156" t="s">
        <v>308</v>
      </c>
      <c r="L662"/>
      <c r="M662"/>
      <c r="N662"/>
      <c r="O662"/>
    </row>
    <row r="663" spans="4:15" hidden="1">
      <c r="D663" s="155">
        <v>56</v>
      </c>
      <c r="E663" s="156" t="s">
        <v>308</v>
      </c>
      <c r="L663"/>
      <c r="M663"/>
      <c r="N663"/>
      <c r="O663"/>
    </row>
    <row r="664" spans="4:15" hidden="1">
      <c r="D664" s="155">
        <v>57</v>
      </c>
      <c r="E664" s="156" t="s">
        <v>308</v>
      </c>
      <c r="L664"/>
      <c r="M664"/>
      <c r="N664"/>
      <c r="O664"/>
    </row>
    <row r="665" spans="4:15" hidden="1">
      <c r="D665" s="155">
        <v>58</v>
      </c>
      <c r="E665" s="156" t="s">
        <v>308</v>
      </c>
      <c r="L665"/>
      <c r="M665"/>
      <c r="N665"/>
      <c r="O665"/>
    </row>
    <row r="666" spans="4:15" hidden="1">
      <c r="D666" s="155">
        <v>59</v>
      </c>
      <c r="E666" s="156" t="s">
        <v>308</v>
      </c>
      <c r="L666"/>
      <c r="M666"/>
      <c r="N666"/>
      <c r="O666"/>
    </row>
    <row r="667" spans="4:15" hidden="1">
      <c r="D667" s="155">
        <v>60</v>
      </c>
      <c r="E667" s="156" t="s">
        <v>308</v>
      </c>
      <c r="L667"/>
      <c r="M667"/>
      <c r="N667"/>
      <c r="O667"/>
    </row>
    <row r="668" spans="4:15" hidden="1">
      <c r="D668" s="155">
        <v>61</v>
      </c>
      <c r="E668" s="156" t="s">
        <v>308</v>
      </c>
      <c r="L668"/>
      <c r="M668"/>
      <c r="N668"/>
      <c r="O668"/>
    </row>
    <row r="669" spans="4:15" hidden="1">
      <c r="D669" s="155">
        <v>62</v>
      </c>
      <c r="E669" s="156" t="s">
        <v>308</v>
      </c>
      <c r="L669"/>
      <c r="M669"/>
      <c r="N669"/>
      <c r="O669"/>
    </row>
    <row r="670" spans="4:15" hidden="1">
      <c r="D670" s="155">
        <v>63</v>
      </c>
      <c r="E670" s="156" t="s">
        <v>308</v>
      </c>
      <c r="L670"/>
      <c r="M670"/>
      <c r="N670"/>
      <c r="O670"/>
    </row>
    <row r="671" spans="4:15" hidden="1">
      <c r="D671" s="155">
        <v>64</v>
      </c>
      <c r="E671" s="156" t="s">
        <v>308</v>
      </c>
      <c r="L671"/>
      <c r="M671"/>
      <c r="N671"/>
      <c r="O671"/>
    </row>
    <row r="672" spans="4:15" hidden="1">
      <c r="D672" s="155">
        <v>65</v>
      </c>
      <c r="E672" s="156" t="s">
        <v>308</v>
      </c>
      <c r="L672"/>
      <c r="M672"/>
      <c r="N672"/>
      <c r="O672"/>
    </row>
    <row r="673" spans="4:15" hidden="1">
      <c r="D673" s="155">
        <v>66</v>
      </c>
      <c r="E673" s="156" t="s">
        <v>308</v>
      </c>
      <c r="L673"/>
      <c r="M673"/>
      <c r="N673"/>
      <c r="O673"/>
    </row>
    <row r="674" spans="4:15" hidden="1">
      <c r="D674" s="155">
        <v>67</v>
      </c>
      <c r="E674" s="156" t="s">
        <v>308</v>
      </c>
      <c r="L674"/>
      <c r="M674"/>
      <c r="N674"/>
      <c r="O674"/>
    </row>
    <row r="675" spans="4:15" hidden="1">
      <c r="D675" s="155">
        <v>68</v>
      </c>
      <c r="E675" s="156" t="s">
        <v>308</v>
      </c>
      <c r="L675"/>
      <c r="M675"/>
      <c r="N675"/>
      <c r="O675"/>
    </row>
    <row r="676" spans="4:15" hidden="1">
      <c r="D676" s="155">
        <v>69</v>
      </c>
      <c r="E676" s="156" t="s">
        <v>308</v>
      </c>
      <c r="L676"/>
      <c r="M676"/>
      <c r="N676"/>
      <c r="O676"/>
    </row>
    <row r="677" spans="4:15" hidden="1">
      <c r="D677" s="155">
        <v>70</v>
      </c>
      <c r="E677" s="156" t="s">
        <v>310</v>
      </c>
      <c r="L677"/>
      <c r="M677"/>
      <c r="N677"/>
      <c r="O677"/>
    </row>
    <row r="678" spans="4:15" hidden="1">
      <c r="D678" s="155">
        <v>71</v>
      </c>
      <c r="E678" s="156" t="s">
        <v>310</v>
      </c>
      <c r="L678"/>
      <c r="M678"/>
      <c r="N678"/>
      <c r="O678"/>
    </row>
    <row r="679" spans="4:15" hidden="1">
      <c r="D679" s="155">
        <v>72</v>
      </c>
      <c r="E679" s="156" t="s">
        <v>310</v>
      </c>
      <c r="L679"/>
      <c r="M679"/>
      <c r="N679"/>
      <c r="O679"/>
    </row>
    <row r="680" spans="4:15" hidden="1">
      <c r="D680" s="155">
        <v>73</v>
      </c>
      <c r="E680" s="156" t="s">
        <v>310</v>
      </c>
      <c r="L680"/>
      <c r="M680"/>
      <c r="N680"/>
      <c r="O680"/>
    </row>
    <row r="681" spans="4:15" hidden="1">
      <c r="D681" s="155">
        <v>74</v>
      </c>
      <c r="E681" s="156" t="s">
        <v>310</v>
      </c>
      <c r="L681"/>
      <c r="M681"/>
      <c r="N681"/>
      <c r="O681"/>
    </row>
    <row r="682" spans="4:15" hidden="1">
      <c r="D682" s="155">
        <v>75</v>
      </c>
      <c r="E682" s="156" t="s">
        <v>310</v>
      </c>
      <c r="L682"/>
      <c r="M682"/>
      <c r="N682"/>
      <c r="O682"/>
    </row>
    <row r="683" spans="4:15" hidden="1">
      <c r="D683" s="155">
        <v>76</v>
      </c>
      <c r="E683" s="156" t="s">
        <v>310</v>
      </c>
      <c r="L683"/>
      <c r="M683"/>
      <c r="N683"/>
      <c r="O683"/>
    </row>
    <row r="684" spans="4:15" hidden="1">
      <c r="D684" s="155">
        <v>77</v>
      </c>
      <c r="E684" s="156" t="s">
        <v>310</v>
      </c>
      <c r="L684"/>
      <c r="M684"/>
      <c r="N684"/>
      <c r="O684"/>
    </row>
    <row r="685" spans="4:15" hidden="1">
      <c r="D685" s="155">
        <v>78</v>
      </c>
      <c r="E685" s="156" t="s">
        <v>310</v>
      </c>
      <c r="L685"/>
      <c r="M685"/>
      <c r="N685"/>
      <c r="O685"/>
    </row>
    <row r="686" spans="4:15" hidden="1">
      <c r="D686" s="155">
        <v>79</v>
      </c>
      <c r="E686" s="156" t="s">
        <v>310</v>
      </c>
      <c r="L686"/>
      <c r="M686"/>
      <c r="N686"/>
      <c r="O686"/>
    </row>
    <row r="687" spans="4:15" hidden="1">
      <c r="D687" s="155">
        <v>80</v>
      </c>
      <c r="E687" s="156" t="s">
        <v>310</v>
      </c>
      <c r="L687"/>
      <c r="M687"/>
      <c r="N687"/>
      <c r="O687"/>
    </row>
    <row r="688" spans="4:15" hidden="1">
      <c r="D688" s="155">
        <v>81</v>
      </c>
      <c r="E688" s="156" t="s">
        <v>310</v>
      </c>
      <c r="L688"/>
      <c r="M688"/>
      <c r="N688"/>
      <c r="O688"/>
    </row>
    <row r="689" spans="4:15" hidden="1">
      <c r="D689" s="155">
        <v>82</v>
      </c>
      <c r="E689" s="156" t="s">
        <v>310</v>
      </c>
      <c r="L689"/>
      <c r="M689"/>
      <c r="N689"/>
      <c r="O689"/>
    </row>
    <row r="690" spans="4:15" hidden="1">
      <c r="D690" s="155">
        <v>83</v>
      </c>
      <c r="E690" s="156" t="s">
        <v>310</v>
      </c>
      <c r="L690"/>
      <c r="M690"/>
      <c r="N690"/>
      <c r="O690"/>
    </row>
    <row r="691" spans="4:15" hidden="1">
      <c r="D691" s="155">
        <v>84</v>
      </c>
      <c r="E691" s="156" t="s">
        <v>310</v>
      </c>
      <c r="L691"/>
      <c r="M691"/>
      <c r="N691"/>
      <c r="O691"/>
    </row>
    <row r="692" spans="4:15" hidden="1">
      <c r="D692" s="155">
        <v>85</v>
      </c>
      <c r="E692" s="156" t="s">
        <v>307</v>
      </c>
      <c r="L692"/>
      <c r="M692"/>
      <c r="N692"/>
      <c r="O692"/>
    </row>
    <row r="693" spans="4:15" hidden="1">
      <c r="D693" s="155">
        <v>86</v>
      </c>
      <c r="E693" s="156" t="s">
        <v>307</v>
      </c>
      <c r="L693"/>
      <c r="M693"/>
      <c r="N693"/>
      <c r="O693"/>
    </row>
    <row r="694" spans="4:15" hidden="1">
      <c r="D694" s="155">
        <v>87</v>
      </c>
      <c r="E694" s="156" t="s">
        <v>307</v>
      </c>
      <c r="L694"/>
      <c r="M694"/>
      <c r="N694"/>
      <c r="O694"/>
    </row>
    <row r="695" spans="4:15" hidden="1">
      <c r="D695" s="155">
        <v>88</v>
      </c>
      <c r="E695" s="156" t="s">
        <v>307</v>
      </c>
      <c r="L695"/>
      <c r="M695"/>
      <c r="N695"/>
      <c r="O695"/>
    </row>
    <row r="696" spans="4:15" hidden="1">
      <c r="D696" s="155">
        <v>89</v>
      </c>
      <c r="E696" s="156" t="s">
        <v>307</v>
      </c>
      <c r="L696"/>
      <c r="M696"/>
      <c r="N696"/>
      <c r="O696"/>
    </row>
    <row r="697" spans="4:15" hidden="1">
      <c r="D697" s="155">
        <v>90</v>
      </c>
      <c r="E697" s="156" t="s">
        <v>307</v>
      </c>
      <c r="L697"/>
      <c r="M697"/>
      <c r="N697"/>
      <c r="O697"/>
    </row>
    <row r="698" spans="4:15" hidden="1">
      <c r="D698" s="155">
        <v>91</v>
      </c>
      <c r="E698" s="156" t="s">
        <v>307</v>
      </c>
      <c r="L698"/>
      <c r="M698"/>
      <c r="N698"/>
      <c r="O698"/>
    </row>
    <row r="699" spans="4:15" hidden="1">
      <c r="D699" s="155">
        <v>92</v>
      </c>
      <c r="E699" s="156" t="s">
        <v>307</v>
      </c>
      <c r="L699"/>
      <c r="M699"/>
      <c r="N699"/>
      <c r="O699"/>
    </row>
    <row r="700" spans="4:15" hidden="1">
      <c r="D700" s="155">
        <v>93</v>
      </c>
      <c r="E700" s="156" t="s">
        <v>307</v>
      </c>
      <c r="L700"/>
      <c r="M700"/>
      <c r="N700"/>
      <c r="O700"/>
    </row>
    <row r="701" spans="4:15" hidden="1">
      <c r="D701" s="155">
        <v>94</v>
      </c>
      <c r="E701" s="156" t="s">
        <v>307</v>
      </c>
      <c r="L701"/>
      <c r="M701"/>
      <c r="N701"/>
      <c r="O701"/>
    </row>
    <row r="702" spans="4:15" hidden="1">
      <c r="D702" s="155">
        <v>95</v>
      </c>
      <c r="E702" s="156" t="s">
        <v>307</v>
      </c>
      <c r="L702"/>
      <c r="M702"/>
      <c r="N702"/>
      <c r="O702"/>
    </row>
    <row r="703" spans="4:15" hidden="1">
      <c r="D703" s="155">
        <v>96</v>
      </c>
      <c r="E703" s="156" t="s">
        <v>307</v>
      </c>
      <c r="L703"/>
      <c r="M703"/>
      <c r="N703"/>
      <c r="O703"/>
    </row>
    <row r="704" spans="4:15" hidden="1">
      <c r="D704" s="155">
        <v>97</v>
      </c>
      <c r="E704" s="156" t="s">
        <v>307</v>
      </c>
      <c r="L704"/>
      <c r="M704"/>
      <c r="N704"/>
      <c r="O704"/>
    </row>
    <row r="705" spans="4:15" hidden="1">
      <c r="D705" s="155">
        <v>98</v>
      </c>
      <c r="E705" s="156" t="s">
        <v>307</v>
      </c>
      <c r="L705"/>
      <c r="M705"/>
      <c r="N705"/>
      <c r="O705"/>
    </row>
    <row r="706" spans="4:15" hidden="1">
      <c r="D706" s="155">
        <v>99</v>
      </c>
      <c r="E706" s="156" t="s">
        <v>307</v>
      </c>
      <c r="L706"/>
      <c r="M706"/>
      <c r="N706"/>
      <c r="O706"/>
    </row>
    <row r="707" spans="4:15" hidden="1">
      <c r="D707" s="155">
        <v>100</v>
      </c>
      <c r="E707" s="156" t="s">
        <v>307</v>
      </c>
      <c r="L707"/>
      <c r="M707"/>
      <c r="N707"/>
      <c r="O707"/>
    </row>
  </sheetData>
  <mergeCells count="19">
    <mergeCell ref="AI1:AL2"/>
    <mergeCell ref="E27:E31"/>
    <mergeCell ref="E32:E36"/>
    <mergeCell ref="C1:M2"/>
    <mergeCell ref="E120:E129"/>
    <mergeCell ref="E108:E118"/>
    <mergeCell ref="E104:E106"/>
    <mergeCell ref="F91:G91"/>
    <mergeCell ref="E100:M100"/>
    <mergeCell ref="F90:G90"/>
    <mergeCell ref="E6:M6"/>
    <mergeCell ref="F23:F24"/>
    <mergeCell ref="G8:K8"/>
    <mergeCell ref="G9:K9"/>
    <mergeCell ref="G10:K10"/>
    <mergeCell ref="F15:I15"/>
    <mergeCell ref="F20:F21"/>
    <mergeCell ref="F16:I16"/>
    <mergeCell ref="F17:F18"/>
  </mergeCells>
  <phoneticPr fontId="34" type="noConversion"/>
  <conditionalFormatting sqref="G71:H72 G74:H79 G65:H69 G59:H63 G81:H88 F35:F36 F30:F31 G24:J24 G21 F16 G13:I13 G12 G8:G10 G27:I36 G45:H49 G51:H57">
    <cfRule type="cellIs" dxfId="5" priority="50" stopIfTrue="1" operator="equal">
      <formula>""</formula>
    </cfRule>
  </conditionalFormatting>
  <conditionalFormatting sqref="G37:I37">
    <cfRule type="cellIs" dxfId="4" priority="34" stopIfTrue="1" operator="notEqual">
      <formula>1</formula>
    </cfRule>
  </conditionalFormatting>
  <conditionalFormatting sqref="F17:I18">
    <cfRule type="expression" dxfId="3" priority="147">
      <formula>$R$15=0</formula>
    </cfRule>
  </conditionalFormatting>
  <conditionalFormatting sqref="F20:J24">
    <cfRule type="expression" dxfId="2" priority="10">
      <formula>$R$15=1</formula>
    </cfRule>
  </conditionalFormatting>
  <conditionalFormatting sqref="F104:I104 F106:I106">
    <cfRule type="expression" dxfId="1" priority="9">
      <formula>$R$15=1</formula>
    </cfRule>
  </conditionalFormatting>
  <conditionalFormatting sqref="G130:I130">
    <cfRule type="cellIs" dxfId="0" priority="8" operator="notEqual">
      <formula>1</formula>
    </cfRule>
  </conditionalFormatting>
  <dataValidations xWindow="760" yWindow="392" count="4">
    <dataValidation allowBlank="1" showInputMessage="1" showErrorMessage="1" prompt="From which private modes will the additional ridership into the BRT system come from?" sqref="F25"/>
    <dataValidation type="list" allowBlank="1" showInputMessage="1" showErrorMessage="1" sqref="F16">
      <formula1>$R$16:$R$17</formula1>
    </dataValidation>
    <dataValidation allowBlank="1" showInputMessage="1" showErrorMessage="1" prompt="a) Ridership figures are available _x000a_In which modes would the trips in the BRT would have been done in its absence_x000a__x000a_b) Ridership figures are not available _x000a__x000a_Please input the mode share in the corridor in the do-nothing scenario" sqref="F26"/>
    <dataValidation allowBlank="1" showInputMessage="1" showErrorMessage="1" prompt="The model adjusts the ridership based on the BRT scorecard. Please indicate whether the features are present or not in both the existing bus system in the corridor and in the BRT project." sqref="F41"/>
  </dataValidations>
  <hyperlinks>
    <hyperlink ref="F96" location="'CO2 per km CO2 per pax'!I33" display="ton CO2/kilometer"/>
    <hyperlink ref="F97" location="'CO2 per km CO2 per pax'!J33" display="ton CO2/ passenger"/>
    <hyperlink ref="F42" r:id="rId1"/>
  </hyperlinks>
  <pageMargins left="0.7" right="0.7" top="0.75" bottom="0.75" header="0.3" footer="0.3"/>
  <pageSetup orientation="portrait" horizontalDpi="4294967293" r:id="rId2"/>
  <ignoredErrors>
    <ignoredError sqref="H23:J23" evalError="1"/>
  </ignoredErrors>
  <drawing r:id="rId3"/>
</worksheet>
</file>

<file path=xl/worksheets/sheet4.xml><?xml version="1.0" encoding="utf-8"?>
<worksheet xmlns="http://schemas.openxmlformats.org/spreadsheetml/2006/main" xmlns:r="http://schemas.openxmlformats.org/officeDocument/2006/relationships">
  <sheetPr codeName="Sheet21">
    <tabColor theme="6"/>
  </sheetPr>
  <dimension ref="A1:BU1712"/>
  <sheetViews>
    <sheetView showGridLines="0" zoomScale="80" zoomScaleNormal="80" workbookViewId="0">
      <pane xSplit="2" ySplit="6" topLeftCell="C45" activePane="bottomRight" state="frozen"/>
      <selection pane="topRight" activeCell="C1" sqref="C1"/>
      <selection pane="bottomLeft" activeCell="A7" sqref="A7"/>
      <selection pane="bottomRight" activeCell="F61" sqref="F61"/>
    </sheetView>
  </sheetViews>
  <sheetFormatPr defaultRowHeight="15"/>
  <cols>
    <col min="1" max="2" width="10.7109375" customWidth="1"/>
    <col min="3" max="3" width="5.7109375" customWidth="1"/>
    <col min="4" max="4" width="13.28515625" customWidth="1"/>
    <col min="5" max="5" width="8" customWidth="1"/>
    <col min="6" max="6" width="55.85546875" customWidth="1"/>
    <col min="7" max="7" width="12.7109375" customWidth="1"/>
    <col min="8" max="9" width="12.42578125" style="12" customWidth="1"/>
    <col min="10" max="10" width="10.28515625" style="2" bestFit="1" customWidth="1"/>
    <col min="11" max="11" width="9.140625" style="2" customWidth="1"/>
    <col min="12" max="12" width="9.140625" style="9"/>
    <col min="13" max="14" width="9.140625" hidden="1" customWidth="1"/>
    <col min="15" max="15" width="12.7109375" hidden="1" customWidth="1"/>
    <col min="16" max="16" width="11.28515625" hidden="1" customWidth="1"/>
    <col min="17" max="17" width="9.140625" hidden="1" customWidth="1"/>
    <col min="18" max="18" width="13" hidden="1" customWidth="1"/>
    <col min="19" max="19" width="28.28515625" hidden="1" customWidth="1"/>
    <col min="20" max="21" width="9.140625" hidden="1" customWidth="1"/>
    <col min="22" max="22" width="9.5703125" hidden="1" customWidth="1"/>
    <col min="23" max="27" width="9.140625" hidden="1" customWidth="1"/>
    <col min="28" max="29" width="9.140625" customWidth="1"/>
    <col min="34" max="34" width="255.7109375" customWidth="1"/>
    <col min="37" max="37" width="4.5703125" customWidth="1"/>
    <col min="38" max="38" width="55.85546875" customWidth="1"/>
    <col min="41" max="41" width="9.28515625" bestFit="1" customWidth="1"/>
    <col min="60" max="60" width="255.7109375" customWidth="1"/>
    <col min="63" max="63" width="4.5703125" bestFit="1" customWidth="1"/>
    <col min="64" max="64" width="55.85546875" customWidth="1"/>
    <col min="65" max="65" width="10.28515625" bestFit="1" customWidth="1"/>
    <col min="66" max="67" width="10.28515625" customWidth="1"/>
    <col min="68" max="68" width="10.28515625" bestFit="1" customWidth="1"/>
  </cols>
  <sheetData>
    <row r="1" spans="3:38" ht="20.100000000000001" customHeight="1">
      <c r="C1" s="583" t="s">
        <v>436</v>
      </c>
      <c r="D1" s="583"/>
      <c r="E1" s="583"/>
      <c r="F1" s="583"/>
      <c r="AI1" s="583" t="s">
        <v>436</v>
      </c>
      <c r="AJ1" s="583"/>
      <c r="AK1" s="583"/>
      <c r="AL1" s="583"/>
    </row>
    <row r="2" spans="3:38" ht="20.100000000000001" customHeight="1">
      <c r="C2" s="583"/>
      <c r="D2" s="583"/>
      <c r="E2" s="583"/>
      <c r="F2" s="583"/>
      <c r="AI2" s="583"/>
      <c r="AJ2" s="583"/>
      <c r="AK2" s="583"/>
      <c r="AL2" s="583"/>
    </row>
    <row r="3" spans="3:38" hidden="1"/>
    <row r="4" spans="3:38" hidden="1">
      <c r="J4" s="8"/>
      <c r="K4" s="8"/>
      <c r="L4" s="8"/>
    </row>
    <row r="5" spans="3:38" hidden="1">
      <c r="J5" s="8"/>
      <c r="K5" s="8"/>
      <c r="L5" s="8"/>
    </row>
    <row r="6" spans="3:38" hidden="1">
      <c r="D6" s="4"/>
      <c r="J6" s="8"/>
      <c r="K6" s="8"/>
      <c r="L6" s="8"/>
    </row>
    <row r="7" spans="3:38">
      <c r="D7" s="4"/>
      <c r="J7" s="8"/>
      <c r="K7" s="8"/>
      <c r="L7" s="8"/>
    </row>
    <row r="8" spans="3:38">
      <c r="D8" s="588" t="s">
        <v>20</v>
      </c>
      <c r="E8" s="588"/>
      <c r="F8" s="591"/>
      <c r="G8" s="591"/>
      <c r="J8" s="8"/>
      <c r="K8" s="8"/>
      <c r="L8" s="8"/>
    </row>
    <row r="9" spans="3:38">
      <c r="D9" s="588" t="s">
        <v>224</v>
      </c>
      <c r="E9" s="588"/>
      <c r="F9" s="591"/>
      <c r="G9" s="591"/>
      <c r="J9" s="8"/>
      <c r="K9" s="8"/>
      <c r="L9" s="8"/>
    </row>
    <row r="10" spans="3:38" ht="58.5" customHeight="1">
      <c r="D10" s="588" t="s">
        <v>622</v>
      </c>
      <c r="E10" s="588"/>
      <c r="F10" s="568"/>
      <c r="G10" s="570"/>
      <c r="J10" s="8"/>
      <c r="K10" s="8"/>
      <c r="L10" s="8"/>
    </row>
    <row r="11" spans="3:38" ht="3" customHeight="1">
      <c r="D11" s="4"/>
      <c r="F11" s="3"/>
      <c r="G11" s="3"/>
      <c r="J11" s="8"/>
      <c r="K11" s="8"/>
      <c r="L11" s="8"/>
    </row>
    <row r="12" spans="3:38" ht="16.5">
      <c r="D12" s="588" t="s">
        <v>21</v>
      </c>
      <c r="E12" s="588"/>
      <c r="F12" s="281"/>
      <c r="G12" s="3"/>
      <c r="J12" s="8"/>
      <c r="K12" s="8"/>
      <c r="L12" s="8"/>
    </row>
    <row r="13" spans="3:38">
      <c r="D13" s="588" t="s">
        <v>22</v>
      </c>
      <c r="E13" s="588"/>
      <c r="F13" s="282">
        <f>F12+9</f>
        <v>9</v>
      </c>
      <c r="J13" s="8"/>
      <c r="K13" s="8"/>
      <c r="L13" s="8"/>
    </row>
    <row r="14" spans="3:38" ht="16.5">
      <c r="D14" s="588" t="s">
        <v>23</v>
      </c>
      <c r="E14" s="588"/>
      <c r="F14" s="282">
        <f>F13+10</f>
        <v>19</v>
      </c>
      <c r="G14" s="3"/>
      <c r="J14" s="8"/>
      <c r="K14" s="8"/>
      <c r="L14" s="8"/>
    </row>
    <row r="15" spans="3:38" ht="3" customHeight="1">
      <c r="D15" s="4"/>
      <c r="J15" s="8"/>
      <c r="K15" s="8"/>
      <c r="L15" s="8"/>
    </row>
    <row r="16" spans="3:38">
      <c r="D16" s="588" t="s">
        <v>540</v>
      </c>
      <c r="E16" s="588"/>
      <c r="F16" s="281"/>
      <c r="J16" s="8"/>
      <c r="K16" s="8"/>
      <c r="L16" s="8"/>
    </row>
    <row r="17" spans="4:12">
      <c r="D17" s="4"/>
      <c r="J17" s="8"/>
      <c r="K17" s="8"/>
      <c r="L17" s="8"/>
    </row>
    <row r="18" spans="4:12">
      <c r="D18" s="4"/>
      <c r="J18" s="8"/>
      <c r="K18" s="8"/>
      <c r="L18" s="8"/>
    </row>
    <row r="19" spans="4:12">
      <c r="D19" s="4"/>
      <c r="J19" s="8"/>
      <c r="K19" s="8"/>
      <c r="L19" s="8"/>
    </row>
    <row r="20" spans="4:12">
      <c r="D20" s="4"/>
      <c r="J20" s="8"/>
      <c r="K20" s="8"/>
      <c r="L20" s="8"/>
    </row>
    <row r="21" spans="4:12">
      <c r="D21" s="4"/>
      <c r="J21" s="8"/>
      <c r="K21" s="8"/>
      <c r="L21" s="8"/>
    </row>
    <row r="22" spans="4:12">
      <c r="D22" s="4"/>
      <c r="J22" s="8"/>
      <c r="K22" s="8"/>
      <c r="L22" s="8"/>
    </row>
    <row r="23" spans="4:12">
      <c r="D23" s="4"/>
      <c r="J23" s="8"/>
      <c r="K23" s="8"/>
      <c r="L23" s="8"/>
    </row>
    <row r="24" spans="4:12">
      <c r="D24" s="4"/>
      <c r="J24" s="8"/>
      <c r="K24" s="8"/>
      <c r="L24" s="8"/>
    </row>
    <row r="25" spans="4:12">
      <c r="D25" s="4"/>
      <c r="J25" s="8"/>
      <c r="K25" s="8"/>
      <c r="L25" s="8"/>
    </row>
    <row r="26" spans="4:12">
      <c r="D26" s="4"/>
      <c r="J26" s="8"/>
      <c r="K26" s="8"/>
      <c r="L26" s="8"/>
    </row>
    <row r="27" spans="4:12">
      <c r="D27" s="4"/>
      <c r="J27" s="8"/>
      <c r="K27" s="8"/>
      <c r="L27" s="8"/>
    </row>
    <row r="28" spans="4:12">
      <c r="D28" s="4"/>
      <c r="J28" s="8"/>
      <c r="K28" s="8"/>
      <c r="L28" s="8"/>
    </row>
    <row r="29" spans="4:12">
      <c r="D29" s="4"/>
      <c r="J29" s="8"/>
      <c r="K29" s="8"/>
      <c r="L29" s="8"/>
    </row>
    <row r="30" spans="4:12">
      <c r="D30" s="4"/>
      <c r="J30" s="8"/>
      <c r="K30" s="8"/>
      <c r="L30" s="8"/>
    </row>
    <row r="31" spans="4:12">
      <c r="D31" s="4"/>
      <c r="J31" s="8"/>
      <c r="K31" s="8"/>
      <c r="L31" s="8"/>
    </row>
    <row r="32" spans="4:12">
      <c r="D32" s="4"/>
      <c r="J32" s="8"/>
      <c r="K32" s="8"/>
      <c r="L32" s="8"/>
    </row>
    <row r="33" spans="4:64">
      <c r="D33" s="4"/>
      <c r="J33" s="8"/>
      <c r="K33" s="8"/>
      <c r="L33" s="8"/>
    </row>
    <row r="34" spans="4:64">
      <c r="D34" s="4"/>
      <c r="J34" s="8"/>
      <c r="K34" s="8"/>
      <c r="L34" s="8"/>
    </row>
    <row r="35" spans="4:64">
      <c r="D35" s="4"/>
      <c r="J35" s="8"/>
      <c r="K35" s="8"/>
      <c r="L35" s="8"/>
    </row>
    <row r="36" spans="4:64">
      <c r="D36" s="4"/>
      <c r="J36" s="8"/>
      <c r="K36" s="8"/>
      <c r="L36" s="8"/>
    </row>
    <row r="37" spans="4:64">
      <c r="D37" s="4"/>
      <c r="J37" s="8"/>
      <c r="K37" s="8"/>
      <c r="L37" s="8"/>
    </row>
    <row r="38" spans="4:64">
      <c r="D38" s="4"/>
      <c r="J38" s="8"/>
      <c r="K38" s="8"/>
      <c r="L38" s="8"/>
    </row>
    <row r="39" spans="4:64">
      <c r="D39" s="4"/>
      <c r="J39" s="8"/>
      <c r="K39" s="8"/>
      <c r="L39" s="8"/>
    </row>
    <row r="40" spans="4:64" ht="399.95" customHeight="1">
      <c r="D40" s="4"/>
      <c r="J40" s="8"/>
      <c r="K40" s="8"/>
      <c r="L40" s="8"/>
    </row>
    <row r="41" spans="4:64">
      <c r="D41" s="4"/>
      <c r="J41" s="8"/>
      <c r="K41" s="8"/>
      <c r="L41" s="8"/>
    </row>
    <row r="42" spans="4:64">
      <c r="D42" s="4"/>
      <c r="F42" s="594" t="s">
        <v>41</v>
      </c>
      <c r="G42" s="268">
        <f>F12</f>
        <v>0</v>
      </c>
      <c r="H42" s="268">
        <f>F13</f>
        <v>9</v>
      </c>
      <c r="I42" s="268">
        <f>F14</f>
        <v>19</v>
      </c>
      <c r="J42" s="8"/>
      <c r="K42" s="8"/>
      <c r="L42" s="8"/>
      <c r="M42" s="7"/>
      <c r="N42" s="272" t="s">
        <v>43</v>
      </c>
      <c r="O42" s="40"/>
      <c r="P42" s="40"/>
      <c r="Q42" s="40"/>
      <c r="R42" s="40"/>
    </row>
    <row r="43" spans="4:64">
      <c r="D43" s="4"/>
      <c r="F43" s="595"/>
      <c r="G43" s="186"/>
      <c r="H43" s="186"/>
      <c r="I43" s="186"/>
      <c r="J43" s="8"/>
      <c r="K43" s="8"/>
      <c r="L43" s="8"/>
      <c r="M43" s="7"/>
      <c r="N43" s="204" t="s">
        <v>434</v>
      </c>
      <c r="O43" s="40"/>
      <c r="P43" s="40"/>
      <c r="Q43" s="40"/>
      <c r="R43" s="40"/>
    </row>
    <row r="44" spans="4:64" ht="399.95" customHeight="1">
      <c r="D44" s="4"/>
      <c r="G44" s="8"/>
      <c r="H44" s="8"/>
      <c r="I44" s="8"/>
      <c r="J44" s="8"/>
      <c r="K44" s="8"/>
      <c r="L44" s="8"/>
      <c r="M44" s="7"/>
      <c r="N44" s="7"/>
      <c r="O44" s="7"/>
      <c r="P44" s="7"/>
      <c r="Q44" s="7"/>
      <c r="R44" s="2"/>
    </row>
    <row r="45" spans="4:64">
      <c r="D45" s="4"/>
      <c r="J45" s="8"/>
      <c r="K45" s="8"/>
      <c r="L45" s="8"/>
      <c r="M45" s="7"/>
      <c r="N45" s="7"/>
      <c r="O45" s="7"/>
      <c r="P45" s="7"/>
      <c r="Q45" s="7"/>
      <c r="R45" s="2"/>
    </row>
    <row r="46" spans="4:64" ht="15" customHeight="1">
      <c r="D46" s="4"/>
      <c r="J46" s="8"/>
      <c r="K46" s="8"/>
      <c r="L46" s="8"/>
      <c r="M46" s="12"/>
      <c r="N46" t="s">
        <v>528</v>
      </c>
      <c r="Q46" s="12"/>
      <c r="W46" s="196" t="s">
        <v>45</v>
      </c>
      <c r="X46" s="205">
        <f>IF(Full!$N$47=1,Full!AM54,Full!G171)</f>
        <v>0</v>
      </c>
      <c r="Y46" s="205">
        <f>IF(Full!$N$47=1,Full!AN54,Full!H171)</f>
        <v>0</v>
      </c>
      <c r="Z46" s="205">
        <f>IF(Full!$N$47=1,Full!AO54,Full!I171)</f>
        <v>0</v>
      </c>
    </row>
    <row r="47" spans="4:64">
      <c r="D47" s="4"/>
      <c r="F47" s="596" t="s">
        <v>435</v>
      </c>
      <c r="G47" s="597"/>
      <c r="H47" s="597"/>
      <c r="I47" s="597"/>
      <c r="J47" s="8"/>
      <c r="K47" s="8"/>
      <c r="L47" s="8"/>
      <c r="M47" s="12"/>
      <c r="N47" s="271">
        <f>IF(F48=N42,1,0)</f>
        <v>0</v>
      </c>
      <c r="O47" s="7"/>
      <c r="P47" s="7"/>
      <c r="Q47" s="7"/>
      <c r="R47" s="196"/>
      <c r="S47" s="196">
        <f>G42</f>
        <v>0</v>
      </c>
      <c r="T47" s="196">
        <f>H42</f>
        <v>9</v>
      </c>
      <c r="U47" s="196">
        <f>I42</f>
        <v>19</v>
      </c>
      <c r="BL47" s="390" t="s">
        <v>612</v>
      </c>
    </row>
    <row r="48" spans="4:64">
      <c r="D48" s="4"/>
      <c r="F48" s="598" t="s">
        <v>434</v>
      </c>
      <c r="G48" s="598"/>
      <c r="H48" s="598"/>
      <c r="I48" s="598"/>
      <c r="J48" s="8"/>
      <c r="K48" s="8"/>
      <c r="L48" s="8"/>
      <c r="M48" s="7"/>
    </row>
    <row r="49" spans="1:73" ht="3" customHeight="1">
      <c r="A49" s="6"/>
      <c r="B49" s="6"/>
      <c r="C49" s="6"/>
      <c r="D49" s="6"/>
      <c r="E49" s="6"/>
      <c r="F49" s="6"/>
      <c r="G49" s="6"/>
      <c r="H49" s="6"/>
      <c r="I49" s="6"/>
      <c r="J49" s="6"/>
      <c r="K49" s="6"/>
      <c r="L49" s="6"/>
      <c r="M49" s="199"/>
      <c r="N49" s="16"/>
      <c r="AL49" s="6"/>
      <c r="AM49" s="6"/>
      <c r="AN49" s="6"/>
      <c r="AO49" s="6"/>
    </row>
    <row r="50" spans="1:73">
      <c r="A50" s="6"/>
      <c r="B50" s="6"/>
      <c r="C50" s="6"/>
      <c r="D50" s="6"/>
      <c r="E50" s="6"/>
      <c r="F50" s="6"/>
      <c r="G50" s="6"/>
      <c r="H50" s="6"/>
      <c r="I50" s="6"/>
      <c r="J50" s="163"/>
      <c r="K50" s="163"/>
      <c r="L50" s="200"/>
      <c r="M50" s="199"/>
      <c r="N50" s="16"/>
      <c r="AL50" s="390" t="s">
        <v>611</v>
      </c>
      <c r="BL50" s="589" t="s">
        <v>432</v>
      </c>
      <c r="BM50" s="175">
        <f>AM53</f>
        <v>0</v>
      </c>
      <c r="BN50" s="175">
        <f>AN53</f>
        <v>9</v>
      </c>
      <c r="BO50" s="175">
        <f>AO53</f>
        <v>19</v>
      </c>
      <c r="BP50" s="163"/>
    </row>
    <row r="51" spans="1:73">
      <c r="A51" s="6"/>
      <c r="B51" s="6"/>
      <c r="C51" s="6"/>
      <c r="D51" s="6"/>
      <c r="E51" s="6"/>
      <c r="F51" s="6"/>
      <c r="G51" s="6"/>
      <c r="H51" s="6"/>
      <c r="I51" s="6"/>
      <c r="J51" s="163"/>
      <c r="K51" s="163"/>
      <c r="L51" s="200"/>
      <c r="M51" s="199"/>
      <c r="N51" s="16"/>
      <c r="BL51" s="590"/>
      <c r="BM51" s="187"/>
      <c r="BN51" s="463"/>
      <c r="BO51" s="463"/>
      <c r="BP51" s="163"/>
    </row>
    <row r="52" spans="1:73" ht="3" customHeight="1">
      <c r="A52" s="6"/>
      <c r="B52" s="6"/>
      <c r="C52" s="6"/>
      <c r="D52" s="6"/>
      <c r="E52" s="6"/>
      <c r="F52" s="6"/>
      <c r="G52" s="6"/>
      <c r="H52" s="6"/>
      <c r="I52" s="6"/>
      <c r="J52" s="163"/>
      <c r="K52" s="164"/>
      <c r="L52" s="200"/>
      <c r="M52" s="199"/>
      <c r="N52" s="16"/>
      <c r="AL52" s="47"/>
      <c r="AM52" s="47"/>
      <c r="AN52" s="47"/>
      <c r="AO52" s="47"/>
      <c r="BL52" s="47"/>
      <c r="BM52" s="47"/>
      <c r="BN52" s="47"/>
      <c r="BO52" s="47"/>
      <c r="BP52" s="163"/>
    </row>
    <row r="53" spans="1:73">
      <c r="A53" s="6"/>
      <c r="B53" s="6"/>
      <c r="C53" s="6"/>
      <c r="D53" s="6"/>
      <c r="E53" s="6"/>
      <c r="F53" s="6"/>
      <c r="G53" s="6"/>
      <c r="H53" s="6"/>
      <c r="I53" s="6"/>
      <c r="K53" s="164"/>
      <c r="L53" s="200"/>
      <c r="M53" s="199"/>
      <c r="N53" s="16"/>
      <c r="AL53" s="586" t="s">
        <v>525</v>
      </c>
      <c r="AM53" s="370">
        <f>G42</f>
        <v>0</v>
      </c>
      <c r="AN53" s="370">
        <f>H42</f>
        <v>9</v>
      </c>
      <c r="AO53" s="370">
        <f>I42</f>
        <v>19</v>
      </c>
      <c r="BL53" s="553" t="s">
        <v>608</v>
      </c>
      <c r="BM53" s="176" t="str">
        <f>CONCATENATE(BM50,"-",BM50+4)</f>
        <v>0-4</v>
      </c>
      <c r="BN53" s="176" t="str">
        <f>CONCATENATE(BN50-4,"-",BN50)</f>
        <v>5-9</v>
      </c>
      <c r="BO53" s="176" t="str">
        <f>CONCATENATE(BN50+1,"-",BO50-5)</f>
        <v>10-14</v>
      </c>
      <c r="BP53" s="176" t="str">
        <f>CONCATENATE(BN50+6,"-",BO50)</f>
        <v>15-19</v>
      </c>
    </row>
    <row r="54" spans="1:73">
      <c r="A54" s="6"/>
      <c r="B54" s="6"/>
      <c r="C54" s="6"/>
      <c r="D54" s="6"/>
      <c r="E54" s="6"/>
      <c r="F54" s="6"/>
      <c r="G54" s="6"/>
      <c r="H54" s="6"/>
      <c r="I54" s="6"/>
      <c r="K54" s="164"/>
      <c r="L54" s="200"/>
      <c r="M54" s="199"/>
      <c r="N54" s="16"/>
      <c r="AL54" s="587"/>
      <c r="AM54" s="274"/>
      <c r="AN54" s="274"/>
      <c r="AO54" s="525"/>
      <c r="BL54" s="554" t="s">
        <v>665</v>
      </c>
      <c r="BM54" s="547"/>
      <c r="BN54" s="547"/>
      <c r="BO54" s="547"/>
      <c r="BP54" s="547"/>
    </row>
    <row r="55" spans="1:73" ht="3" customHeight="1">
      <c r="A55" s="6"/>
      <c r="B55" s="6"/>
      <c r="C55" s="6"/>
      <c r="D55" s="6"/>
      <c r="E55" s="6"/>
      <c r="F55" s="6"/>
      <c r="G55" s="6"/>
      <c r="H55" s="6"/>
      <c r="I55" s="6"/>
      <c r="J55" s="163"/>
      <c r="K55" s="164"/>
      <c r="L55" s="200"/>
      <c r="M55" s="199"/>
      <c r="N55" s="16"/>
      <c r="AL55" s="262"/>
      <c r="AM55" s="47"/>
      <c r="AN55" s="47"/>
      <c r="AO55" s="47"/>
      <c r="BL55" s="262"/>
      <c r="BM55" s="47"/>
      <c r="BN55" s="47"/>
      <c r="BO55" s="47"/>
      <c r="BP55" s="163"/>
    </row>
    <row r="56" spans="1:73">
      <c r="A56" s="6"/>
      <c r="B56" s="6"/>
      <c r="C56" s="6"/>
      <c r="D56" s="6"/>
      <c r="E56" s="6"/>
      <c r="F56" s="6"/>
      <c r="G56" s="6"/>
      <c r="H56" s="6"/>
      <c r="I56" s="6"/>
      <c r="J56" s="163"/>
      <c r="K56" s="165"/>
      <c r="L56" s="200"/>
      <c r="M56" s="199"/>
      <c r="N56" s="16"/>
      <c r="AL56" s="270" t="s">
        <v>616</v>
      </c>
      <c r="AM56" s="175">
        <f>AM53</f>
        <v>0</v>
      </c>
      <c r="AN56" s="175">
        <f>AN53</f>
        <v>9</v>
      </c>
      <c r="AO56" s="175">
        <f>AO53</f>
        <v>19</v>
      </c>
      <c r="BL56" s="270" t="s">
        <v>633</v>
      </c>
      <c r="BM56" s="175">
        <f>BM50</f>
        <v>0</v>
      </c>
      <c r="BN56" s="175">
        <f t="shared" ref="BN56:BO56" si="0">BN50</f>
        <v>9</v>
      </c>
      <c r="BO56" s="175">
        <f t="shared" si="0"/>
        <v>19</v>
      </c>
      <c r="BP56" s="163"/>
      <c r="BR56" s="552"/>
      <c r="BS56" s="552"/>
      <c r="BT56" s="552"/>
      <c r="BU56" s="552"/>
    </row>
    <row r="57" spans="1:73" ht="15" customHeight="1">
      <c r="A57" s="6"/>
      <c r="B57" s="6"/>
      <c r="C57" s="6"/>
      <c r="D57" s="6"/>
      <c r="E57" s="6"/>
      <c r="F57" s="6"/>
      <c r="G57" s="6"/>
      <c r="H57" s="6"/>
      <c r="I57" s="6"/>
      <c r="J57" s="6"/>
      <c r="K57" s="165"/>
      <c r="L57" s="200"/>
      <c r="M57" s="199"/>
      <c r="N57" s="16"/>
      <c r="AK57" s="584" t="s">
        <v>609</v>
      </c>
      <c r="AL57" s="173" t="s">
        <v>9</v>
      </c>
      <c r="AM57" s="188"/>
      <c r="AN57" s="188"/>
      <c r="AO57" s="188"/>
      <c r="BK57" s="584" t="s">
        <v>609</v>
      </c>
      <c r="BL57" s="173" t="s">
        <v>9</v>
      </c>
      <c r="BM57" s="188"/>
      <c r="BN57" s="188"/>
      <c r="BO57" s="188"/>
      <c r="BP57" s="6"/>
      <c r="BR57" s="552"/>
      <c r="BS57" s="552"/>
      <c r="BT57" s="552"/>
      <c r="BU57" s="552"/>
    </row>
    <row r="58" spans="1:73" ht="15" customHeight="1">
      <c r="A58" s="6"/>
      <c r="B58" s="6"/>
      <c r="C58" s="6"/>
      <c r="D58" s="6"/>
      <c r="E58" s="6"/>
      <c r="F58" s="6"/>
      <c r="G58" s="6"/>
      <c r="H58" s="6"/>
      <c r="I58" s="6"/>
      <c r="J58" s="6"/>
      <c r="K58" s="165"/>
      <c r="L58" s="200"/>
      <c r="M58" s="199"/>
      <c r="N58" s="16"/>
      <c r="AK58" s="584"/>
      <c r="AL58" s="173" t="s">
        <v>296</v>
      </c>
      <c r="AM58" s="188"/>
      <c r="AN58" s="188"/>
      <c r="AO58" s="188"/>
      <c r="BK58" s="584"/>
      <c r="BL58" s="173" t="s">
        <v>296</v>
      </c>
      <c r="BM58" s="188"/>
      <c r="BN58" s="188"/>
      <c r="BO58" s="188"/>
      <c r="BP58" s="6"/>
      <c r="BR58" s="552"/>
      <c r="BS58" s="552"/>
      <c r="BT58" s="552"/>
      <c r="BU58" s="552"/>
    </row>
    <row r="59" spans="1:73">
      <c r="A59" s="6"/>
      <c r="B59" s="6"/>
      <c r="C59" s="6"/>
      <c r="D59" s="6"/>
      <c r="E59" s="6"/>
      <c r="F59" s="6"/>
      <c r="G59" s="6"/>
      <c r="H59" s="6"/>
      <c r="I59" s="6"/>
      <c r="J59" s="48"/>
      <c r="K59" s="47"/>
      <c r="L59" s="13"/>
      <c r="M59" s="199"/>
      <c r="N59" s="16"/>
      <c r="AK59" s="584"/>
      <c r="AL59" s="173" t="s">
        <v>5</v>
      </c>
      <c r="AM59" s="188"/>
      <c r="AN59" s="188"/>
      <c r="AO59" s="188"/>
      <c r="BK59" s="584"/>
      <c r="BL59" s="173" t="s">
        <v>5</v>
      </c>
      <c r="BM59" s="188"/>
      <c r="BN59" s="188"/>
      <c r="BO59" s="188"/>
      <c r="BP59" s="48"/>
      <c r="BR59" s="552"/>
      <c r="BS59" s="552"/>
      <c r="BT59" s="552"/>
      <c r="BU59" s="552"/>
    </row>
    <row r="60" spans="1:73">
      <c r="A60" s="6"/>
      <c r="B60" s="6"/>
      <c r="C60" s="6"/>
      <c r="D60" s="6"/>
      <c r="E60" s="6"/>
      <c r="F60" s="6"/>
      <c r="G60" s="6"/>
      <c r="H60" s="6"/>
      <c r="I60" s="6"/>
      <c r="J60" s="48"/>
      <c r="K60" s="47"/>
      <c r="L60" s="13"/>
      <c r="M60" s="199"/>
      <c r="N60" s="16"/>
      <c r="AK60" s="584"/>
      <c r="AL60" s="259"/>
      <c r="AM60" s="188"/>
      <c r="AN60" s="188"/>
      <c r="AO60" s="188"/>
      <c r="AQ60" s="529"/>
      <c r="AR60" s="529"/>
      <c r="AS60" s="529"/>
      <c r="BK60" s="584"/>
      <c r="BL60" s="259"/>
      <c r="BM60" s="188"/>
      <c r="BN60" s="188"/>
      <c r="BO60" s="188"/>
      <c r="BP60" s="48"/>
      <c r="BR60" s="552"/>
      <c r="BS60" s="552"/>
      <c r="BT60" s="552"/>
      <c r="BU60" s="552"/>
    </row>
    <row r="61" spans="1:73">
      <c r="A61" s="6"/>
      <c r="B61" s="6"/>
      <c r="C61" s="6"/>
      <c r="D61" s="6"/>
      <c r="E61" s="6"/>
      <c r="F61" s="6"/>
      <c r="G61" s="6"/>
      <c r="H61" s="6"/>
      <c r="I61" s="6"/>
      <c r="J61" s="48"/>
      <c r="K61" s="47"/>
      <c r="L61" s="13"/>
      <c r="M61" s="199"/>
      <c r="N61" s="16"/>
      <c r="AK61" s="584"/>
      <c r="AL61" s="259"/>
      <c r="AM61" s="188"/>
      <c r="AN61" s="188"/>
      <c r="AO61" s="188"/>
      <c r="BK61" s="584"/>
      <c r="BL61" s="259"/>
      <c r="BM61" s="188"/>
      <c r="BN61" s="188"/>
      <c r="BO61" s="188"/>
      <c r="BP61" s="48"/>
      <c r="BR61" s="552"/>
      <c r="BS61" s="552"/>
      <c r="BT61" s="552"/>
      <c r="BU61" s="552"/>
    </row>
    <row r="62" spans="1:73">
      <c r="A62" s="6"/>
      <c r="B62" s="6"/>
      <c r="C62" s="6"/>
      <c r="D62" s="6"/>
      <c r="E62" s="6"/>
      <c r="F62" s="6"/>
      <c r="G62" s="6"/>
      <c r="H62" s="6"/>
      <c r="I62" s="6"/>
      <c r="J62" s="48"/>
      <c r="K62" s="47"/>
      <c r="L62" s="13"/>
      <c r="M62" s="199"/>
      <c r="N62" s="16"/>
      <c r="AK62" s="584" t="s">
        <v>610</v>
      </c>
      <c r="AL62" s="173" t="s">
        <v>297</v>
      </c>
      <c r="AM62" s="188"/>
      <c r="AN62" s="188"/>
      <c r="AO62" s="188"/>
      <c r="BK62" s="584" t="s">
        <v>610</v>
      </c>
      <c r="BL62" s="173" t="s">
        <v>297</v>
      </c>
      <c r="BM62" s="188"/>
      <c r="BN62" s="188"/>
      <c r="BO62" s="188"/>
      <c r="BP62" s="48"/>
      <c r="BR62" s="552"/>
      <c r="BS62" s="552"/>
      <c r="BT62" s="552"/>
      <c r="BU62" s="552"/>
    </row>
    <row r="63" spans="1:73" ht="15" customHeight="1">
      <c r="A63" s="6"/>
      <c r="B63" s="6"/>
      <c r="C63" s="6"/>
      <c r="D63" s="6"/>
      <c r="E63" s="6"/>
      <c r="F63" s="6"/>
      <c r="G63" s="6"/>
      <c r="H63" s="6"/>
      <c r="I63" s="6"/>
      <c r="J63" s="48"/>
      <c r="K63" s="47"/>
      <c r="L63" s="13"/>
      <c r="M63" s="199"/>
      <c r="N63" s="16"/>
      <c r="AK63" s="584"/>
      <c r="AL63" s="173" t="s">
        <v>1</v>
      </c>
      <c r="AM63" s="188"/>
      <c r="AN63" s="188"/>
      <c r="AO63" s="188"/>
      <c r="BK63" s="584"/>
      <c r="BL63" s="173" t="s">
        <v>1</v>
      </c>
      <c r="BM63" s="188"/>
      <c r="BN63" s="188"/>
      <c r="BO63" s="188"/>
      <c r="BP63" s="48"/>
      <c r="BR63" s="552"/>
      <c r="BS63" s="552"/>
      <c r="BT63" s="552"/>
      <c r="BU63" s="552"/>
    </row>
    <row r="64" spans="1:73">
      <c r="A64" s="6"/>
      <c r="B64" s="6"/>
      <c r="C64" s="6"/>
      <c r="D64" s="6"/>
      <c r="E64" s="6"/>
      <c r="F64" s="6"/>
      <c r="G64" s="6"/>
      <c r="H64" s="6"/>
      <c r="I64" s="6"/>
      <c r="J64" s="48"/>
      <c r="K64" s="47"/>
      <c r="L64" s="13"/>
      <c r="M64" s="199"/>
      <c r="N64" s="16"/>
      <c r="AK64" s="584"/>
      <c r="AL64" s="173" t="s">
        <v>298</v>
      </c>
      <c r="AM64" s="188"/>
      <c r="AN64" s="188"/>
      <c r="AO64" s="188"/>
      <c r="BK64" s="584"/>
      <c r="BL64" s="173" t="s">
        <v>298</v>
      </c>
      <c r="BM64" s="188"/>
      <c r="BN64" s="188"/>
      <c r="BO64" s="188"/>
      <c r="BP64" s="48"/>
    </row>
    <row r="65" spans="1:68">
      <c r="A65" s="6"/>
      <c r="B65" s="6"/>
      <c r="C65" s="6"/>
      <c r="D65" s="6"/>
      <c r="E65" s="6"/>
      <c r="F65" s="6"/>
      <c r="G65" s="6"/>
      <c r="H65" s="6"/>
      <c r="I65" s="6"/>
      <c r="J65" s="48"/>
      <c r="K65" s="47"/>
      <c r="L65" s="13"/>
      <c r="M65" s="199"/>
      <c r="N65" s="16"/>
      <c r="AK65" s="584"/>
      <c r="AL65" s="188"/>
      <c r="AM65" s="188"/>
      <c r="AN65" s="188"/>
      <c r="AO65" s="188"/>
      <c r="AQ65" s="529"/>
      <c r="AR65" s="529"/>
      <c r="AS65" s="529"/>
      <c r="BK65" s="584"/>
      <c r="BL65" s="188"/>
      <c r="BM65" s="188"/>
      <c r="BN65" s="188"/>
      <c r="BO65" s="188"/>
      <c r="BP65" s="48"/>
    </row>
    <row r="66" spans="1:68" ht="15" customHeight="1">
      <c r="A66" s="6"/>
      <c r="B66" s="6"/>
      <c r="C66" s="6"/>
      <c r="D66" s="6"/>
      <c r="E66" s="6"/>
      <c r="F66" s="6"/>
      <c r="G66" s="6"/>
      <c r="H66" s="6"/>
      <c r="I66" s="6"/>
      <c r="J66" s="48"/>
      <c r="K66" s="47"/>
      <c r="L66" s="13"/>
      <c r="M66" s="199"/>
      <c r="N66" s="16"/>
      <c r="AK66" s="584"/>
      <c r="AL66" s="188"/>
      <c r="AM66" s="188"/>
      <c r="AN66" s="188"/>
      <c r="AO66" s="188"/>
      <c r="BK66" s="584"/>
      <c r="BL66" s="188"/>
      <c r="BM66" s="188"/>
      <c r="BN66" s="188"/>
      <c r="BO66" s="188"/>
      <c r="BP66" s="48"/>
    </row>
    <row r="67" spans="1:68">
      <c r="A67" s="6"/>
      <c r="B67" s="6"/>
      <c r="C67" s="6"/>
      <c r="D67" s="6"/>
      <c r="E67" s="6"/>
      <c r="F67" s="6"/>
      <c r="G67" s="6"/>
      <c r="H67" s="6"/>
      <c r="I67" s="6"/>
      <c r="J67" s="48"/>
      <c r="K67" s="47"/>
      <c r="L67" s="13"/>
      <c r="M67" s="199"/>
      <c r="N67" s="16"/>
      <c r="AL67" s="462" t="s">
        <v>42</v>
      </c>
      <c r="AM67" s="526">
        <f>SUM(AM57:AM66)</f>
        <v>0</v>
      </c>
      <c r="AN67" s="526">
        <f t="shared" ref="AN67:AO67" si="1">SUM(AN57:AN66)</f>
        <v>0</v>
      </c>
      <c r="AO67" s="526">
        <f t="shared" si="1"/>
        <v>0</v>
      </c>
      <c r="BL67" s="173" t="s">
        <v>42</v>
      </c>
      <c r="BM67" s="209">
        <f>SUM(BM57:BM66)</f>
        <v>0</v>
      </c>
      <c r="BN67" s="209">
        <f t="shared" ref="BN67:BO67" si="2">SUM(BN57:BN66)</f>
        <v>0</v>
      </c>
      <c r="BO67" s="209">
        <f t="shared" si="2"/>
        <v>0</v>
      </c>
      <c r="BP67" s="48"/>
    </row>
    <row r="68" spans="1:68">
      <c r="A68" s="6"/>
      <c r="B68" s="6"/>
      <c r="C68" s="6"/>
      <c r="D68" s="6"/>
      <c r="E68" s="6"/>
      <c r="F68" s="6"/>
      <c r="G68" s="6"/>
      <c r="H68" s="6"/>
      <c r="I68" s="6"/>
      <c r="J68" s="48"/>
      <c r="K68" s="47"/>
      <c r="L68" s="13"/>
      <c r="M68" s="199"/>
      <c r="N68" s="16"/>
      <c r="BP68" s="48"/>
    </row>
    <row r="69" spans="1:68">
      <c r="A69" s="6"/>
      <c r="B69" s="6"/>
      <c r="C69" s="6"/>
      <c r="D69" s="6"/>
      <c r="E69" s="6"/>
      <c r="F69" s="6"/>
      <c r="G69" s="6"/>
      <c r="H69" s="6"/>
      <c r="I69" s="6"/>
      <c r="J69" s="48"/>
      <c r="K69" s="47"/>
      <c r="L69" s="13"/>
      <c r="M69" s="199"/>
      <c r="N69" s="16"/>
      <c r="AL69" s="480" t="s">
        <v>639</v>
      </c>
      <c r="BL69" s="480" t="s">
        <v>617</v>
      </c>
      <c r="BP69" s="48"/>
    </row>
    <row r="70" spans="1:68">
      <c r="A70" s="6"/>
      <c r="B70" s="6"/>
      <c r="C70" s="6"/>
      <c r="D70" s="6"/>
      <c r="E70" s="6"/>
      <c r="F70" s="6"/>
      <c r="G70" s="6"/>
      <c r="H70" s="6"/>
      <c r="I70" s="6"/>
      <c r="J70" s="48"/>
      <c r="K70" s="48"/>
      <c r="L70" s="200"/>
      <c r="M70" s="199"/>
      <c r="N70" s="16"/>
      <c r="BP70" s="48"/>
    </row>
    <row r="71" spans="1:68">
      <c r="A71" s="6"/>
      <c r="B71" s="6"/>
      <c r="C71" s="6"/>
      <c r="D71" s="6"/>
      <c r="E71" s="6"/>
      <c r="F71" s="47"/>
      <c r="G71" s="47"/>
      <c r="H71" s="47"/>
      <c r="I71" s="47"/>
      <c r="J71" s="48"/>
      <c r="K71" s="48"/>
      <c r="L71" s="200"/>
      <c r="M71" s="199"/>
      <c r="N71" s="16"/>
    </row>
    <row r="72" spans="1:68">
      <c r="A72" s="6"/>
      <c r="B72" s="6"/>
      <c r="C72" s="6"/>
      <c r="D72" s="6"/>
      <c r="E72" s="6"/>
      <c r="F72" s="6"/>
      <c r="G72" s="6"/>
      <c r="H72" s="42"/>
      <c r="I72" s="42"/>
      <c r="J72" s="52"/>
      <c r="K72" s="48"/>
      <c r="L72" s="200"/>
      <c r="M72" s="199"/>
      <c r="N72" s="16"/>
    </row>
    <row r="73" spans="1:68">
      <c r="A73" s="6"/>
      <c r="B73" s="6"/>
      <c r="C73" s="6"/>
      <c r="D73" s="6"/>
      <c r="E73" s="6"/>
      <c r="F73" s="6"/>
      <c r="G73" s="6"/>
      <c r="H73" s="42"/>
      <c r="I73" s="42"/>
      <c r="J73" s="52"/>
      <c r="K73" s="48"/>
      <c r="L73" s="200"/>
      <c r="M73" s="199"/>
      <c r="N73" s="16"/>
    </row>
    <row r="74" spans="1:68">
      <c r="A74" s="6"/>
      <c r="B74" s="6"/>
      <c r="C74" s="6"/>
      <c r="D74" s="6"/>
      <c r="E74" s="6"/>
      <c r="F74" s="6"/>
      <c r="G74" s="6"/>
      <c r="H74" s="42"/>
      <c r="I74" s="42"/>
      <c r="J74" s="52"/>
      <c r="K74" s="48"/>
      <c r="L74" s="200"/>
      <c r="M74" s="199"/>
      <c r="N74" s="16"/>
    </row>
    <row r="75" spans="1:68">
      <c r="A75" s="6"/>
      <c r="B75" s="6"/>
      <c r="C75" s="6"/>
      <c r="D75" s="6"/>
      <c r="E75" s="6"/>
      <c r="F75" s="6"/>
      <c r="G75" s="6"/>
      <c r="H75" s="42"/>
      <c r="I75" s="42"/>
      <c r="J75" s="52"/>
      <c r="K75" s="48"/>
      <c r="L75" s="200"/>
      <c r="M75" s="199"/>
      <c r="N75" s="16"/>
    </row>
    <row r="76" spans="1:68">
      <c r="A76" s="6"/>
      <c r="B76" s="6"/>
      <c r="C76" s="6"/>
      <c r="D76" s="6"/>
      <c r="E76" s="6"/>
      <c r="F76" s="6"/>
      <c r="G76" s="6"/>
      <c r="H76" s="42"/>
      <c r="I76" s="42"/>
      <c r="J76" s="52"/>
      <c r="K76" s="48"/>
      <c r="L76" s="200"/>
      <c r="M76" s="199"/>
      <c r="N76" s="16"/>
    </row>
    <row r="77" spans="1:68">
      <c r="A77" s="6"/>
      <c r="B77" s="6"/>
      <c r="C77" s="6"/>
      <c r="D77" s="6"/>
      <c r="E77" s="6"/>
      <c r="F77" s="6"/>
      <c r="G77" s="6"/>
      <c r="H77" s="42"/>
      <c r="I77" s="42"/>
      <c r="J77" s="52"/>
      <c r="K77" s="48"/>
      <c r="L77" s="200"/>
      <c r="M77" s="199"/>
      <c r="N77" s="16"/>
    </row>
    <row r="78" spans="1:68">
      <c r="A78" s="6"/>
      <c r="B78" s="6"/>
      <c r="C78" s="6"/>
      <c r="D78" s="6"/>
      <c r="E78" s="6"/>
      <c r="F78" s="6"/>
      <c r="G78" s="6"/>
      <c r="H78" s="42"/>
      <c r="I78" s="42"/>
      <c r="J78" s="52"/>
      <c r="K78" s="48"/>
      <c r="L78" s="200"/>
      <c r="M78" s="199"/>
      <c r="N78" s="16"/>
    </row>
    <row r="79" spans="1:68">
      <c r="A79" s="6"/>
      <c r="B79" s="6"/>
      <c r="C79" s="6"/>
      <c r="D79" s="6"/>
      <c r="E79" s="6"/>
      <c r="F79" s="6"/>
      <c r="G79" s="6"/>
      <c r="H79" s="42"/>
      <c r="I79" s="42"/>
      <c r="J79" s="52"/>
      <c r="K79" s="48"/>
      <c r="L79" s="200"/>
      <c r="M79" s="199"/>
      <c r="N79" s="16"/>
    </row>
    <row r="80" spans="1:68">
      <c r="A80" s="6"/>
      <c r="B80" s="6"/>
      <c r="C80" s="6"/>
      <c r="D80" s="6"/>
      <c r="E80" s="6"/>
      <c r="F80" s="6"/>
      <c r="G80" s="6"/>
      <c r="H80" s="42"/>
      <c r="I80" s="42"/>
      <c r="J80" s="52"/>
      <c r="K80" s="48"/>
      <c r="L80" s="200"/>
      <c r="M80" s="199"/>
      <c r="N80" s="16"/>
    </row>
    <row r="81" spans="1:14">
      <c r="A81" s="6"/>
      <c r="B81" s="6"/>
      <c r="C81" s="6"/>
      <c r="D81" s="6"/>
      <c r="E81" s="6"/>
      <c r="F81" s="6"/>
      <c r="G81" s="6"/>
      <c r="H81" s="42"/>
      <c r="I81" s="42"/>
      <c r="J81" s="52"/>
      <c r="K81" s="48"/>
      <c r="L81" s="200"/>
      <c r="M81" s="199"/>
      <c r="N81" s="16"/>
    </row>
    <row r="82" spans="1:14">
      <c r="A82" s="6"/>
      <c r="B82" s="6"/>
      <c r="C82" s="6"/>
      <c r="D82" s="6"/>
      <c r="E82" s="6"/>
      <c r="F82" s="6"/>
      <c r="G82" s="6"/>
      <c r="H82" s="42"/>
      <c r="I82" s="42"/>
      <c r="J82" s="52"/>
      <c r="K82" s="48"/>
      <c r="L82" s="200"/>
      <c r="M82" s="199"/>
      <c r="N82" s="16"/>
    </row>
    <row r="83" spans="1:14">
      <c r="A83" s="6"/>
      <c r="B83" s="6"/>
      <c r="C83" s="6"/>
      <c r="D83" s="6"/>
      <c r="E83" s="6"/>
      <c r="F83" s="6"/>
      <c r="G83" s="6"/>
      <c r="H83" s="42"/>
      <c r="I83" s="42"/>
      <c r="J83" s="52"/>
      <c r="K83" s="48"/>
      <c r="L83" s="200"/>
      <c r="M83" s="199"/>
      <c r="N83" s="16"/>
    </row>
    <row r="84" spans="1:14">
      <c r="A84" s="6"/>
      <c r="B84" s="6"/>
      <c r="C84" s="6"/>
      <c r="D84" s="6"/>
      <c r="E84" s="6"/>
      <c r="F84" s="6"/>
      <c r="G84" s="6"/>
      <c r="H84" s="42"/>
      <c r="I84" s="42"/>
      <c r="J84" s="52"/>
      <c r="K84" s="48"/>
      <c r="L84" s="200"/>
      <c r="M84" s="199"/>
      <c r="N84" s="16"/>
    </row>
    <row r="85" spans="1:14">
      <c r="A85" s="6"/>
      <c r="B85" s="6"/>
      <c r="C85" s="6"/>
      <c r="D85" s="6"/>
      <c r="E85" s="6"/>
      <c r="F85" s="6"/>
      <c r="G85" s="6"/>
      <c r="H85" s="42"/>
      <c r="I85" s="42"/>
      <c r="J85" s="52"/>
      <c r="K85" s="48"/>
      <c r="L85" s="200"/>
      <c r="M85" s="199"/>
      <c r="N85" s="16"/>
    </row>
    <row r="86" spans="1:14">
      <c r="A86" s="6"/>
      <c r="B86" s="6"/>
      <c r="C86" s="6"/>
      <c r="D86" s="6"/>
      <c r="E86" s="6"/>
      <c r="F86" s="6"/>
      <c r="G86" s="6"/>
      <c r="H86" s="42"/>
      <c r="I86" s="42"/>
      <c r="J86" s="52"/>
      <c r="K86" s="48"/>
      <c r="L86" s="200"/>
      <c r="M86" s="199"/>
      <c r="N86" s="16"/>
    </row>
    <row r="87" spans="1:14">
      <c r="A87" s="6"/>
      <c r="B87" s="6"/>
      <c r="C87" s="6"/>
      <c r="D87" s="6"/>
      <c r="E87" s="6"/>
      <c r="F87" s="6"/>
      <c r="G87" s="6"/>
      <c r="H87" s="42"/>
      <c r="I87" s="42"/>
      <c r="J87" s="52"/>
      <c r="K87" s="48"/>
      <c r="L87" s="200"/>
      <c r="M87" s="199"/>
      <c r="N87" s="16"/>
    </row>
    <row r="88" spans="1:14">
      <c r="A88" s="6"/>
      <c r="B88" s="6"/>
      <c r="C88" s="6"/>
      <c r="D88" s="6"/>
      <c r="E88" s="6"/>
      <c r="F88" s="6"/>
      <c r="G88" s="6"/>
      <c r="H88" s="42"/>
      <c r="I88" s="42"/>
      <c r="J88" s="52"/>
      <c r="K88" s="48"/>
      <c r="L88" s="200"/>
      <c r="M88" s="199"/>
      <c r="N88" s="16"/>
    </row>
    <row r="89" spans="1:14">
      <c r="A89" s="6"/>
      <c r="B89" s="6"/>
      <c r="C89" s="6"/>
      <c r="D89" s="6"/>
      <c r="E89" s="6"/>
      <c r="F89" s="6"/>
      <c r="G89" s="6"/>
      <c r="H89" s="42"/>
      <c r="I89" s="42"/>
      <c r="J89" s="52"/>
      <c r="K89" s="48"/>
      <c r="L89" s="200"/>
      <c r="M89" s="199"/>
      <c r="N89" s="16"/>
    </row>
    <row r="90" spans="1:14">
      <c r="A90" s="6"/>
      <c r="B90" s="6"/>
      <c r="C90" s="6"/>
      <c r="D90" s="6"/>
      <c r="E90" s="6"/>
      <c r="F90" s="6"/>
      <c r="G90" s="6"/>
      <c r="H90" s="42"/>
      <c r="I90" s="42"/>
      <c r="J90" s="52"/>
      <c r="K90" s="48"/>
      <c r="L90" s="200"/>
      <c r="M90" s="199"/>
      <c r="N90" s="16"/>
    </row>
    <row r="91" spans="1:14">
      <c r="A91" s="6"/>
      <c r="B91" s="6"/>
      <c r="C91" s="6"/>
      <c r="D91" s="6"/>
      <c r="E91" s="6"/>
      <c r="F91" s="6"/>
      <c r="G91" s="6"/>
      <c r="H91" s="42"/>
      <c r="I91" s="42"/>
      <c r="J91" s="52"/>
      <c r="K91" s="48"/>
      <c r="L91" s="200"/>
      <c r="M91" s="199"/>
      <c r="N91" s="16"/>
    </row>
    <row r="92" spans="1:14">
      <c r="A92" s="6"/>
      <c r="B92" s="6"/>
      <c r="C92" s="6"/>
      <c r="D92" s="6"/>
      <c r="E92" s="6"/>
      <c r="F92" s="6"/>
      <c r="G92" s="6"/>
      <c r="H92" s="42"/>
      <c r="I92" s="42"/>
      <c r="J92" s="52"/>
      <c r="K92" s="48"/>
      <c r="L92" s="200"/>
      <c r="M92" s="199"/>
      <c r="N92" s="16"/>
    </row>
    <row r="93" spans="1:14">
      <c r="A93" s="6"/>
      <c r="B93" s="6"/>
      <c r="C93" s="6"/>
      <c r="D93" s="6"/>
      <c r="E93" s="6"/>
      <c r="F93" s="6"/>
      <c r="G93" s="6"/>
      <c r="H93" s="42"/>
      <c r="I93" s="42"/>
      <c r="J93" s="52"/>
      <c r="K93" s="48"/>
      <c r="L93" s="200"/>
      <c r="M93" s="199"/>
      <c r="N93" s="16"/>
    </row>
    <row r="94" spans="1:14">
      <c r="A94" s="6"/>
      <c r="B94" s="6"/>
      <c r="C94" s="6"/>
      <c r="D94" s="6"/>
      <c r="E94" s="6"/>
      <c r="F94" s="6"/>
      <c r="G94" s="6"/>
      <c r="H94" s="42"/>
      <c r="I94" s="42"/>
      <c r="J94" s="52"/>
      <c r="K94" s="48"/>
      <c r="L94" s="200"/>
      <c r="M94" s="199"/>
      <c r="N94" s="16"/>
    </row>
    <row r="95" spans="1:14">
      <c r="A95" s="6"/>
      <c r="B95" s="6"/>
      <c r="C95" s="6"/>
      <c r="D95" s="6"/>
      <c r="E95" s="6"/>
      <c r="F95" s="6"/>
      <c r="G95" s="6"/>
      <c r="H95" s="42"/>
      <c r="I95" s="42"/>
      <c r="J95" s="52"/>
      <c r="K95" s="48"/>
      <c r="L95" s="200"/>
      <c r="M95" s="199"/>
      <c r="N95" s="16"/>
    </row>
    <row r="96" spans="1:14">
      <c r="A96" s="6"/>
      <c r="B96" s="6"/>
      <c r="C96" s="6"/>
      <c r="D96" s="6"/>
      <c r="E96" s="6"/>
      <c r="F96" s="6"/>
      <c r="G96" s="6"/>
      <c r="H96" s="42"/>
      <c r="I96" s="42"/>
      <c r="J96" s="52"/>
      <c r="K96" s="48"/>
      <c r="L96" s="200"/>
      <c r="M96" s="199"/>
      <c r="N96" s="16"/>
    </row>
    <row r="97" spans="1:22">
      <c r="A97" s="6"/>
      <c r="B97" s="6"/>
      <c r="C97" s="6"/>
      <c r="D97" s="6"/>
      <c r="E97" s="6"/>
      <c r="F97" s="6"/>
      <c r="G97" s="6"/>
      <c r="H97" s="42"/>
      <c r="I97" s="42"/>
      <c r="J97" s="52"/>
      <c r="K97" s="48"/>
      <c r="L97" s="200"/>
      <c r="M97" s="199"/>
      <c r="N97" s="16"/>
    </row>
    <row r="98" spans="1:22">
      <c r="A98" s="6"/>
      <c r="B98" s="6"/>
      <c r="C98" s="6"/>
      <c r="D98" s="6"/>
      <c r="E98" s="6"/>
      <c r="F98" s="6"/>
      <c r="G98" s="6"/>
      <c r="H98" s="42"/>
      <c r="I98" s="42"/>
      <c r="J98" s="52"/>
      <c r="K98" s="48"/>
      <c r="L98" s="200"/>
      <c r="M98" s="199"/>
      <c r="N98" s="16"/>
    </row>
    <row r="99" spans="1:22">
      <c r="A99" s="6"/>
      <c r="B99" s="6"/>
      <c r="C99" s="6"/>
      <c r="D99" s="6"/>
      <c r="E99" s="6"/>
      <c r="F99" s="6"/>
      <c r="G99" s="6"/>
      <c r="H99" s="42"/>
      <c r="I99" s="42"/>
      <c r="J99" s="52"/>
      <c r="K99" s="48"/>
      <c r="L99" s="200"/>
      <c r="M99" s="199"/>
      <c r="N99" s="16"/>
    </row>
    <row r="100" spans="1:22">
      <c r="A100" s="6"/>
      <c r="B100" s="6"/>
      <c r="C100" s="6"/>
      <c r="D100" s="6"/>
      <c r="E100" s="6"/>
      <c r="F100" s="6"/>
      <c r="G100" s="6"/>
      <c r="H100" s="42"/>
      <c r="I100" s="42"/>
      <c r="J100" s="52"/>
      <c r="K100" s="48"/>
      <c r="L100" s="200"/>
      <c r="M100" s="199"/>
      <c r="N100" s="16"/>
    </row>
    <row r="101" spans="1:22">
      <c r="A101" s="6"/>
      <c r="B101" s="6"/>
      <c r="C101" s="6"/>
      <c r="D101" s="6"/>
      <c r="E101" s="6"/>
      <c r="F101" s="6"/>
      <c r="G101" s="6"/>
      <c r="H101" s="42"/>
      <c r="I101" s="42"/>
      <c r="J101" s="52"/>
      <c r="K101" s="48"/>
      <c r="L101" s="200"/>
      <c r="M101" s="199"/>
      <c r="N101" s="16"/>
    </row>
    <row r="102" spans="1:22">
      <c r="A102" s="6"/>
      <c r="B102" s="6"/>
      <c r="C102" s="6"/>
      <c r="D102" s="6"/>
      <c r="E102" s="6"/>
      <c r="F102" s="6"/>
      <c r="G102" s="6"/>
      <c r="H102" s="42"/>
      <c r="I102" s="42"/>
      <c r="J102" s="52"/>
      <c r="K102" s="48"/>
      <c r="L102" s="200"/>
      <c r="M102" s="199"/>
      <c r="N102" s="16"/>
    </row>
    <row r="103" spans="1:22">
      <c r="A103" s="6"/>
      <c r="B103" s="6"/>
      <c r="C103" s="6"/>
      <c r="D103" s="6"/>
      <c r="E103" s="6"/>
      <c r="F103" s="6"/>
      <c r="G103" s="6"/>
      <c r="H103" s="42"/>
      <c r="I103" s="42"/>
      <c r="J103" s="52"/>
      <c r="K103" s="48"/>
      <c r="L103" s="200"/>
      <c r="M103" s="199"/>
      <c r="N103" s="16"/>
    </row>
    <row r="104" spans="1:22">
      <c r="A104" s="6"/>
      <c r="B104" s="6"/>
      <c r="C104" s="6"/>
      <c r="D104" s="6"/>
      <c r="E104" s="6"/>
      <c r="F104" s="6"/>
      <c r="G104" s="6"/>
      <c r="H104" s="42"/>
      <c r="I104" s="42"/>
      <c r="J104" s="52"/>
      <c r="K104" s="48"/>
      <c r="L104" s="200"/>
      <c r="M104" s="199"/>
      <c r="N104" s="16"/>
    </row>
    <row r="105" spans="1:22" ht="399.95" customHeight="1">
      <c r="A105" s="6"/>
      <c r="B105" s="6"/>
      <c r="C105" s="6"/>
      <c r="D105" s="6"/>
      <c r="E105" s="6"/>
      <c r="F105" s="6"/>
      <c r="G105" s="6"/>
      <c r="H105" s="42"/>
      <c r="I105" s="42"/>
      <c r="J105" s="52"/>
      <c r="K105" s="48"/>
      <c r="L105" s="200"/>
      <c r="M105" s="199"/>
      <c r="N105" s="16"/>
    </row>
    <row r="106" spans="1:22">
      <c r="A106" s="199"/>
      <c r="B106" s="199"/>
      <c r="C106" s="16"/>
      <c r="E106" s="6"/>
      <c r="F106" s="6"/>
      <c r="G106" s="6"/>
      <c r="H106" s="6"/>
      <c r="I106" s="6"/>
      <c r="J106" s="6"/>
      <c r="K106" s="6"/>
      <c r="L106" s="6"/>
      <c r="M106" s="199"/>
      <c r="N106" s="16"/>
      <c r="S106" s="399"/>
      <c r="T106" s="561"/>
    </row>
    <row r="107" spans="1:22">
      <c r="A107" s="199"/>
      <c r="B107" s="199"/>
      <c r="C107" s="199"/>
      <c r="D107" s="6"/>
      <c r="E107" s="199"/>
      <c r="F107" s="192" t="s">
        <v>644</v>
      </c>
      <c r="G107" s="16"/>
      <c r="H107" s="15"/>
      <c r="I107" s="15"/>
      <c r="J107" s="199"/>
      <c r="K107" s="199"/>
      <c r="L107" s="200"/>
      <c r="M107" s="199"/>
      <c r="N107" s="16"/>
    </row>
    <row r="108" spans="1:22" ht="15.75" thickBot="1">
      <c r="A108" s="199"/>
      <c r="B108" s="199"/>
      <c r="C108" s="199"/>
      <c r="D108" s="6"/>
      <c r="E108" s="16"/>
      <c r="F108" s="559" t="s">
        <v>695</v>
      </c>
      <c r="J108" s="16"/>
      <c r="K108" s="16"/>
      <c r="L108" s="200"/>
      <c r="M108" s="199"/>
      <c r="N108" s="16"/>
    </row>
    <row r="109" spans="1:22" ht="39.75" thickBot="1">
      <c r="A109" s="199"/>
      <c r="B109" s="199"/>
      <c r="C109" s="199"/>
      <c r="D109" s="6"/>
      <c r="E109" s="16"/>
      <c r="F109" s="189" t="s">
        <v>316</v>
      </c>
      <c r="G109" s="190" t="s">
        <v>304</v>
      </c>
      <c r="H109" s="191" t="s">
        <v>305</v>
      </c>
      <c r="I109" s="191" t="s">
        <v>306</v>
      </c>
      <c r="J109" s="6"/>
      <c r="K109" s="47"/>
      <c r="L109" s="200"/>
      <c r="M109" s="42"/>
      <c r="N109" s="12"/>
      <c r="O109" s="150" t="str">
        <f>G109</f>
        <v>Existing System</v>
      </c>
      <c r="P109" s="150" t="str">
        <f>H109</f>
        <v>BRT System</v>
      </c>
      <c r="Q109" s="150" t="s">
        <v>50</v>
      </c>
      <c r="S109" s="162"/>
      <c r="T109" s="162" t="s">
        <v>240</v>
      </c>
      <c r="U109" s="162" t="s">
        <v>312</v>
      </c>
      <c r="V109" s="162" t="s">
        <v>313</v>
      </c>
    </row>
    <row r="110" spans="1:22">
      <c r="A110" s="199"/>
      <c r="B110" s="199"/>
      <c r="C110" s="199"/>
      <c r="D110" s="6"/>
      <c r="E110" s="16"/>
      <c r="F110" s="499" t="s">
        <v>675</v>
      </c>
      <c r="G110" s="500"/>
      <c r="H110" s="501"/>
      <c r="I110" s="501"/>
      <c r="J110" s="6"/>
      <c r="K110" s="47"/>
      <c r="L110" s="200"/>
      <c r="M110" s="42"/>
      <c r="N110" s="12"/>
      <c r="O110" s="151"/>
      <c r="P110" s="152"/>
      <c r="Q110" s="152"/>
      <c r="S110" s="156"/>
      <c r="T110" s="156"/>
      <c r="U110" s="157"/>
      <c r="V110" s="161"/>
    </row>
    <row r="111" spans="1:22">
      <c r="A111" s="6"/>
      <c r="B111" s="6"/>
      <c r="C111" s="6"/>
      <c r="D111" s="6"/>
      <c r="F111" s="180" t="s">
        <v>676</v>
      </c>
      <c r="G111" s="502"/>
      <c r="H111" s="503"/>
      <c r="I111" s="181">
        <v>8</v>
      </c>
      <c r="J111" s="6"/>
      <c r="K111" s="6"/>
      <c r="L111" s="200"/>
      <c r="M111" s="42"/>
      <c r="N111" s="12"/>
      <c r="O111" s="149">
        <f>G111</f>
        <v>0</v>
      </c>
      <c r="P111" s="149">
        <f t="shared" ref="P111:P125" si="3">H111</f>
        <v>0</v>
      </c>
      <c r="Q111" s="149">
        <f>IF(P111&gt;0,10,0)</f>
        <v>0</v>
      </c>
      <c r="S111" s="156">
        <v>1</v>
      </c>
      <c r="T111" s="156">
        <f>F12</f>
        <v>0</v>
      </c>
      <c r="U111" s="157">
        <f>$BM$54</f>
        <v>0</v>
      </c>
      <c r="V111" s="161">
        <f>BM51*1000</f>
        <v>0</v>
      </c>
    </row>
    <row r="112" spans="1:22">
      <c r="A112" s="6"/>
      <c r="B112" s="6"/>
      <c r="C112" s="6"/>
      <c r="D112" s="6"/>
      <c r="F112" s="507" t="s">
        <v>666</v>
      </c>
      <c r="G112" s="502"/>
      <c r="H112" s="556"/>
      <c r="I112" s="557">
        <v>8</v>
      </c>
      <c r="J112" s="6"/>
      <c r="K112" s="6"/>
      <c r="L112" s="200"/>
      <c r="M112" s="42"/>
      <c r="N112" s="12"/>
      <c r="O112" s="149">
        <f t="shared" ref="O112:O115" si="4">G112</f>
        <v>0</v>
      </c>
      <c r="P112" s="149">
        <f t="shared" ref="P112:P115" si="5">H112</f>
        <v>0</v>
      </c>
      <c r="Q112" s="149">
        <f t="shared" ref="Q112:Q115" si="6">IF(P112&gt;0,10,0)</f>
        <v>0</v>
      </c>
      <c r="S112" s="156">
        <v>2</v>
      </c>
      <c r="T112" s="156">
        <f t="shared" ref="T112:T130" si="7">T111+1</f>
        <v>1</v>
      </c>
      <c r="U112" s="157">
        <f>$BM$54</f>
        <v>0</v>
      </c>
      <c r="V112" s="161">
        <f t="shared" ref="V112:V130" si="8">V111+(V111*U112)</f>
        <v>0</v>
      </c>
    </row>
    <row r="113" spans="1:22">
      <c r="A113" s="6"/>
      <c r="B113" s="6"/>
      <c r="C113" s="6"/>
      <c r="D113" s="6"/>
      <c r="F113" s="180" t="s">
        <v>667</v>
      </c>
      <c r="G113" s="502"/>
      <c r="H113" s="556"/>
      <c r="I113" s="557">
        <v>8</v>
      </c>
      <c r="J113" s="6"/>
      <c r="K113" s="6"/>
      <c r="L113" s="200"/>
      <c r="M113" s="42"/>
      <c r="N113" s="12"/>
      <c r="O113" s="149">
        <f t="shared" si="4"/>
        <v>0</v>
      </c>
      <c r="P113" s="149">
        <f t="shared" si="5"/>
        <v>0</v>
      </c>
      <c r="Q113" s="149">
        <f t="shared" si="6"/>
        <v>0</v>
      </c>
      <c r="S113" s="156">
        <v>3</v>
      </c>
      <c r="T113" s="156">
        <f t="shared" si="7"/>
        <v>2</v>
      </c>
      <c r="U113" s="157">
        <f>$BM$54</f>
        <v>0</v>
      </c>
      <c r="V113" s="161">
        <f t="shared" si="8"/>
        <v>0</v>
      </c>
    </row>
    <row r="114" spans="1:22">
      <c r="A114" s="6"/>
      <c r="B114" s="6"/>
      <c r="C114" s="6"/>
      <c r="D114" s="6"/>
      <c r="F114" s="180" t="s">
        <v>677</v>
      </c>
      <c r="G114" s="502"/>
      <c r="H114" s="556"/>
      <c r="I114" s="557">
        <v>7</v>
      </c>
      <c r="J114" s="6"/>
      <c r="K114" s="6"/>
      <c r="L114" s="200"/>
      <c r="M114" s="42"/>
      <c r="N114" s="12"/>
      <c r="O114" s="149">
        <f t="shared" si="4"/>
        <v>0</v>
      </c>
      <c r="P114" s="149">
        <f t="shared" si="5"/>
        <v>0</v>
      </c>
      <c r="Q114" s="149">
        <f t="shared" si="6"/>
        <v>0</v>
      </c>
      <c r="S114" s="156">
        <v>4</v>
      </c>
      <c r="T114" s="156">
        <f t="shared" si="7"/>
        <v>3</v>
      </c>
      <c r="U114" s="157">
        <f>$BM$54</f>
        <v>0</v>
      </c>
      <c r="V114" s="161">
        <f t="shared" si="8"/>
        <v>0</v>
      </c>
    </row>
    <row r="115" spans="1:22" ht="15.75" thickBot="1">
      <c r="A115" s="6"/>
      <c r="B115" s="6"/>
      <c r="C115" s="6"/>
      <c r="D115" s="6"/>
      <c r="F115" s="180" t="s">
        <v>280</v>
      </c>
      <c r="G115" s="502"/>
      <c r="H115" s="556"/>
      <c r="I115" s="557">
        <v>7</v>
      </c>
      <c r="J115" s="6"/>
      <c r="K115" s="6"/>
      <c r="L115" s="200"/>
      <c r="M115" s="42"/>
      <c r="N115" s="12"/>
      <c r="O115" s="149">
        <f t="shared" si="4"/>
        <v>0</v>
      </c>
      <c r="P115" s="149">
        <f t="shared" si="5"/>
        <v>0</v>
      </c>
      <c r="Q115" s="149">
        <f t="shared" si="6"/>
        <v>0</v>
      </c>
      <c r="S115" s="156">
        <v>5</v>
      </c>
      <c r="T115" s="156">
        <f t="shared" si="7"/>
        <v>4</v>
      </c>
      <c r="U115" s="157">
        <f>$BM$54</f>
        <v>0</v>
      </c>
      <c r="V115" s="161">
        <f t="shared" si="8"/>
        <v>0</v>
      </c>
    </row>
    <row r="116" spans="1:22">
      <c r="A116" s="6"/>
      <c r="B116" s="6"/>
      <c r="C116" s="6"/>
      <c r="D116" s="6"/>
      <c r="F116" s="499" t="s">
        <v>246</v>
      </c>
      <c r="G116" s="500"/>
      <c r="H116" s="501"/>
      <c r="I116" s="501"/>
      <c r="J116" s="6"/>
      <c r="K116" s="6"/>
      <c r="L116" s="200"/>
      <c r="M116" s="42"/>
      <c r="N116" s="12"/>
      <c r="O116" s="151"/>
      <c r="P116" s="152"/>
      <c r="Q116" s="152"/>
      <c r="S116" s="156">
        <v>6</v>
      </c>
      <c r="T116" s="156">
        <f t="shared" si="7"/>
        <v>5</v>
      </c>
      <c r="U116" s="157">
        <f t="shared" ref="U116:U120" si="9">$BN$54</f>
        <v>0</v>
      </c>
      <c r="V116" s="161">
        <f t="shared" si="8"/>
        <v>0</v>
      </c>
    </row>
    <row r="117" spans="1:22">
      <c r="A117" s="6"/>
      <c r="B117" s="6"/>
      <c r="C117" s="6"/>
      <c r="D117" s="6"/>
      <c r="F117" s="504" t="s">
        <v>668</v>
      </c>
      <c r="G117" s="502"/>
      <c r="H117" s="556"/>
      <c r="I117" s="181">
        <v>4</v>
      </c>
      <c r="J117" s="6"/>
      <c r="K117" s="6"/>
      <c r="L117" s="200"/>
      <c r="M117" s="42"/>
      <c r="N117" s="12"/>
      <c r="O117" s="149">
        <f>G117</f>
        <v>0</v>
      </c>
      <c r="P117" s="149">
        <f t="shared" ref="P117" si="10">H117</f>
        <v>0</v>
      </c>
      <c r="Q117" s="149">
        <f t="shared" ref="Q117" si="11">IF(P117&gt;0,10,0)</f>
        <v>0</v>
      </c>
      <c r="S117" s="156">
        <v>7</v>
      </c>
      <c r="T117" s="156">
        <f t="shared" si="7"/>
        <v>6</v>
      </c>
      <c r="U117" s="157">
        <f t="shared" si="9"/>
        <v>0</v>
      </c>
      <c r="V117" s="161">
        <f t="shared" si="8"/>
        <v>0</v>
      </c>
    </row>
    <row r="118" spans="1:22">
      <c r="A118" s="6"/>
      <c r="B118" s="6"/>
      <c r="C118" s="6"/>
      <c r="D118" s="6"/>
      <c r="F118" s="504" t="s">
        <v>669</v>
      </c>
      <c r="G118" s="502"/>
      <c r="H118" s="503"/>
      <c r="I118" s="181">
        <v>3</v>
      </c>
      <c r="J118" s="144"/>
      <c r="K118" s="144"/>
      <c r="L118" s="200"/>
      <c r="M118" s="42"/>
      <c r="N118" s="12"/>
      <c r="O118" s="149">
        <f>G118</f>
        <v>0</v>
      </c>
      <c r="P118" s="149">
        <f>H118</f>
        <v>0</v>
      </c>
      <c r="Q118" s="149">
        <f>IF(P118&gt;0,10,0)</f>
        <v>0</v>
      </c>
      <c r="S118" s="156">
        <v>8</v>
      </c>
      <c r="T118" s="156">
        <f t="shared" si="7"/>
        <v>7</v>
      </c>
      <c r="U118" s="157">
        <f t="shared" si="9"/>
        <v>0</v>
      </c>
      <c r="V118" s="161">
        <f t="shared" si="8"/>
        <v>0</v>
      </c>
    </row>
    <row r="119" spans="1:22">
      <c r="A119" s="6"/>
      <c r="B119" s="6"/>
      <c r="C119" s="6"/>
      <c r="D119" s="6"/>
      <c r="F119" s="504" t="s">
        <v>670</v>
      </c>
      <c r="G119" s="502"/>
      <c r="H119" s="503"/>
      <c r="I119" s="181">
        <v>3</v>
      </c>
      <c r="J119" s="144"/>
      <c r="K119" s="144"/>
      <c r="L119" s="200"/>
      <c r="M119" s="42"/>
      <c r="N119" s="12"/>
      <c r="O119" s="149">
        <f>G119</f>
        <v>0</v>
      </c>
      <c r="P119" s="149">
        <f>H119</f>
        <v>0</v>
      </c>
      <c r="Q119" s="149">
        <f>IF(P119&gt;0,10,0)</f>
        <v>0</v>
      </c>
      <c r="S119" s="156">
        <v>9</v>
      </c>
      <c r="T119" s="156">
        <f t="shared" si="7"/>
        <v>8</v>
      </c>
      <c r="U119" s="157">
        <f t="shared" si="9"/>
        <v>0</v>
      </c>
      <c r="V119" s="161">
        <f t="shared" si="8"/>
        <v>0</v>
      </c>
    </row>
    <row r="120" spans="1:22">
      <c r="A120" s="6"/>
      <c r="B120" s="6"/>
      <c r="C120" s="6"/>
      <c r="D120" s="6"/>
      <c r="F120" s="504" t="s">
        <v>671</v>
      </c>
      <c r="G120" s="502"/>
      <c r="H120" s="503"/>
      <c r="I120" s="181">
        <v>2</v>
      </c>
      <c r="J120" s="144"/>
      <c r="K120" s="144"/>
      <c r="L120" s="200"/>
      <c r="M120" s="42"/>
      <c r="N120" s="12"/>
      <c r="O120" s="149">
        <f>G120</f>
        <v>0</v>
      </c>
      <c r="P120" s="149">
        <f>H120</f>
        <v>0</v>
      </c>
      <c r="Q120" s="149">
        <f>IF(P120&gt;0,10,0)</f>
        <v>0</v>
      </c>
      <c r="S120" s="156">
        <v>10</v>
      </c>
      <c r="T120" s="156">
        <f t="shared" si="7"/>
        <v>9</v>
      </c>
      <c r="U120" s="157">
        <f t="shared" si="9"/>
        <v>0</v>
      </c>
      <c r="V120" s="161">
        <f t="shared" si="8"/>
        <v>0</v>
      </c>
    </row>
    <row r="121" spans="1:22">
      <c r="A121" s="6"/>
      <c r="B121" s="6"/>
      <c r="C121" s="6"/>
      <c r="D121" s="6"/>
      <c r="F121" s="504" t="s">
        <v>645</v>
      </c>
      <c r="G121" s="502"/>
      <c r="H121" s="503"/>
      <c r="I121" s="527">
        <v>3</v>
      </c>
      <c r="J121" s="144"/>
      <c r="K121" s="144"/>
      <c r="L121" s="200"/>
      <c r="M121" s="42"/>
      <c r="N121" s="12"/>
      <c r="O121" s="149">
        <f>G121</f>
        <v>0</v>
      </c>
      <c r="P121" s="149">
        <f>H121</f>
        <v>0</v>
      </c>
      <c r="Q121" s="149">
        <f>IF(P121&gt;0,10,0)</f>
        <v>0</v>
      </c>
      <c r="S121" s="156">
        <v>11</v>
      </c>
      <c r="T121" s="156">
        <f t="shared" si="7"/>
        <v>10</v>
      </c>
      <c r="U121" s="157">
        <f>$BO$54</f>
        <v>0</v>
      </c>
      <c r="V121" s="161">
        <f t="shared" si="8"/>
        <v>0</v>
      </c>
    </row>
    <row r="122" spans="1:22">
      <c r="A122" s="6"/>
      <c r="B122" s="6"/>
      <c r="C122" s="6"/>
      <c r="D122" s="6"/>
      <c r="F122" s="504" t="s">
        <v>672</v>
      </c>
      <c r="G122" s="502"/>
      <c r="H122" s="503"/>
      <c r="I122" s="181">
        <v>2</v>
      </c>
      <c r="J122" s="144"/>
      <c r="K122" s="144"/>
      <c r="L122" s="200"/>
      <c r="M122" s="42"/>
      <c r="N122" s="12"/>
      <c r="O122" s="149">
        <f>G122</f>
        <v>0</v>
      </c>
      <c r="P122" s="524">
        <f>H122</f>
        <v>0</v>
      </c>
      <c r="Q122" s="524">
        <f>IF(P122&gt;0,10,0)</f>
        <v>0</v>
      </c>
      <c r="S122" s="156">
        <v>12</v>
      </c>
      <c r="T122" s="156">
        <f t="shared" si="7"/>
        <v>11</v>
      </c>
      <c r="U122" s="157">
        <f>$BO$54</f>
        <v>0</v>
      </c>
      <c r="V122" s="161">
        <f t="shared" si="8"/>
        <v>0</v>
      </c>
    </row>
    <row r="123" spans="1:22" ht="15.75" thickBot="1">
      <c r="A123" s="6"/>
      <c r="B123" s="6"/>
      <c r="C123" s="6"/>
      <c r="D123" s="6"/>
      <c r="F123" s="555" t="s">
        <v>673</v>
      </c>
      <c r="G123" s="502"/>
      <c r="H123" s="503"/>
      <c r="I123" s="183">
        <v>2</v>
      </c>
      <c r="J123" s="523"/>
      <c r="K123" s="523"/>
      <c r="L123" s="200"/>
      <c r="M123" s="42"/>
      <c r="N123" s="12"/>
      <c r="O123" s="149">
        <f>G123</f>
        <v>0</v>
      </c>
      <c r="P123" s="149">
        <f>H123</f>
        <v>0</v>
      </c>
      <c r="Q123" s="149">
        <f>IF(P123&gt;0,10,0)</f>
        <v>0</v>
      </c>
      <c r="S123" s="156">
        <v>13</v>
      </c>
      <c r="T123" s="156">
        <f t="shared" si="7"/>
        <v>12</v>
      </c>
      <c r="U123" s="157">
        <f>$BO$54</f>
        <v>0</v>
      </c>
      <c r="V123" s="161">
        <f t="shared" si="8"/>
        <v>0</v>
      </c>
    </row>
    <row r="124" spans="1:22">
      <c r="A124" s="6"/>
      <c r="B124" s="6"/>
      <c r="C124" s="6"/>
      <c r="D124" s="6"/>
      <c r="F124" s="499" t="s">
        <v>302</v>
      </c>
      <c r="G124" s="500"/>
      <c r="H124" s="500"/>
      <c r="I124" s="501"/>
      <c r="J124" s="144"/>
      <c r="K124" s="144"/>
      <c r="L124" s="200"/>
      <c r="M124" s="42"/>
      <c r="N124" s="12"/>
      <c r="O124" s="151"/>
      <c r="P124" s="152"/>
      <c r="Q124" s="152"/>
      <c r="S124" s="156">
        <v>14</v>
      </c>
      <c r="T124" s="156">
        <f t="shared" si="7"/>
        <v>13</v>
      </c>
      <c r="U124" s="157">
        <f>$BO$54</f>
        <v>0</v>
      </c>
      <c r="V124" s="161">
        <f t="shared" si="8"/>
        <v>0</v>
      </c>
    </row>
    <row r="125" spans="1:22">
      <c r="C125" s="6"/>
      <c r="D125" s="6"/>
      <c r="F125" s="507" t="s">
        <v>674</v>
      </c>
      <c r="G125" s="502"/>
      <c r="H125" s="503"/>
      <c r="I125" s="181">
        <v>4</v>
      </c>
      <c r="J125" s="522"/>
      <c r="K125" s="522"/>
      <c r="L125" s="200"/>
      <c r="M125" s="42"/>
      <c r="N125" s="12"/>
      <c r="O125" s="149">
        <f>G125</f>
        <v>0</v>
      </c>
      <c r="P125" s="149">
        <f>H125</f>
        <v>0</v>
      </c>
      <c r="Q125" s="149">
        <f>IF(P125&gt;0,10,0)</f>
        <v>0</v>
      </c>
      <c r="S125" s="156">
        <v>15</v>
      </c>
      <c r="T125" s="156">
        <f t="shared" si="7"/>
        <v>14</v>
      </c>
      <c r="U125" s="157">
        <f>$BO$54</f>
        <v>0</v>
      </c>
      <c r="V125" s="161">
        <f t="shared" si="8"/>
        <v>0</v>
      </c>
    </row>
    <row r="126" spans="1:22">
      <c r="C126" s="6"/>
      <c r="D126" s="6"/>
      <c r="F126" s="504" t="s">
        <v>678</v>
      </c>
      <c r="G126" s="502"/>
      <c r="H126" s="503"/>
      <c r="I126" s="181">
        <v>3</v>
      </c>
      <c r="J126" s="522"/>
      <c r="K126" s="522"/>
      <c r="L126" s="200"/>
      <c r="M126" s="42"/>
      <c r="N126" s="12"/>
      <c r="O126" s="149">
        <f t="shared" ref="O126:O129" si="12">G126</f>
        <v>0</v>
      </c>
      <c r="P126" s="149">
        <f t="shared" ref="P126:P129" si="13">H126</f>
        <v>0</v>
      </c>
      <c r="Q126" s="149">
        <f t="shared" ref="Q126:Q129" si="14">IF(P126&gt;0,10,0)</f>
        <v>0</v>
      </c>
      <c r="S126" s="156">
        <v>16</v>
      </c>
      <c r="T126" s="156">
        <f t="shared" si="7"/>
        <v>15</v>
      </c>
      <c r="U126" s="157">
        <f>$BP$54</f>
        <v>0</v>
      </c>
      <c r="V126" s="161">
        <f t="shared" si="8"/>
        <v>0</v>
      </c>
    </row>
    <row r="127" spans="1:22">
      <c r="C127" s="6"/>
      <c r="D127" s="6"/>
      <c r="F127" s="508" t="s">
        <v>679</v>
      </c>
      <c r="G127" s="502"/>
      <c r="H127" s="503"/>
      <c r="I127" s="181">
        <v>3</v>
      </c>
      <c r="J127" s="144"/>
      <c r="K127" s="144"/>
      <c r="L127" s="200"/>
      <c r="M127" s="42"/>
      <c r="N127" s="12"/>
      <c r="O127" s="149">
        <f t="shared" si="12"/>
        <v>0</v>
      </c>
      <c r="P127" s="149">
        <f t="shared" si="13"/>
        <v>0</v>
      </c>
      <c r="Q127" s="149">
        <f t="shared" si="14"/>
        <v>0</v>
      </c>
      <c r="S127" s="156">
        <v>17</v>
      </c>
      <c r="T127" s="156">
        <f t="shared" si="7"/>
        <v>16</v>
      </c>
      <c r="U127" s="157">
        <f t="shared" ref="U127:U132" si="15">$BP$54</f>
        <v>0</v>
      </c>
      <c r="V127" s="161">
        <f t="shared" si="8"/>
        <v>0</v>
      </c>
    </row>
    <row r="128" spans="1:22">
      <c r="C128" s="6"/>
      <c r="D128" s="6"/>
      <c r="F128" s="504" t="s">
        <v>680</v>
      </c>
      <c r="G128" s="502"/>
      <c r="H128" s="503"/>
      <c r="I128" s="181">
        <v>2</v>
      </c>
      <c r="J128" s="144"/>
      <c r="K128" s="144"/>
      <c r="L128" s="200"/>
      <c r="M128" s="42"/>
      <c r="N128" s="12"/>
      <c r="O128" s="149">
        <f t="shared" si="12"/>
        <v>0</v>
      </c>
      <c r="P128" s="149">
        <f t="shared" si="13"/>
        <v>0</v>
      </c>
      <c r="Q128" s="149">
        <f t="shared" si="14"/>
        <v>0</v>
      </c>
      <c r="S128" s="156">
        <v>18</v>
      </c>
      <c r="T128" s="156">
        <f t="shared" si="7"/>
        <v>17</v>
      </c>
      <c r="U128" s="157">
        <f t="shared" si="15"/>
        <v>0</v>
      </c>
      <c r="V128" s="161">
        <f t="shared" si="8"/>
        <v>0</v>
      </c>
    </row>
    <row r="129" spans="3:22" ht="15.75" thickBot="1">
      <c r="C129" s="6"/>
      <c r="D129" s="6"/>
      <c r="F129" s="182" t="s">
        <v>303</v>
      </c>
      <c r="G129" s="502"/>
      <c r="H129" s="503"/>
      <c r="I129" s="183">
        <v>2</v>
      </c>
      <c r="J129" s="145"/>
      <c r="K129" s="145"/>
      <c r="L129" s="200"/>
      <c r="M129" s="42"/>
      <c r="N129" s="12"/>
      <c r="O129" s="149">
        <f t="shared" si="12"/>
        <v>0</v>
      </c>
      <c r="P129" s="149">
        <f t="shared" si="13"/>
        <v>0</v>
      </c>
      <c r="Q129" s="149">
        <f t="shared" si="14"/>
        <v>0</v>
      </c>
      <c r="S129" s="156">
        <v>19</v>
      </c>
      <c r="T129" s="156">
        <f t="shared" si="7"/>
        <v>18</v>
      </c>
      <c r="U129" s="157">
        <f t="shared" si="15"/>
        <v>0</v>
      </c>
      <c r="V129" s="161">
        <f t="shared" si="8"/>
        <v>0</v>
      </c>
    </row>
    <row r="130" spans="3:22">
      <c r="C130" s="6"/>
      <c r="D130" s="6"/>
      <c r="F130" s="499" t="s">
        <v>697</v>
      </c>
      <c r="G130" s="500"/>
      <c r="H130" s="500"/>
      <c r="I130" s="501"/>
      <c r="J130" s="6"/>
      <c r="K130" s="6"/>
      <c r="L130" s="200"/>
      <c r="M130" s="42"/>
      <c r="N130" s="12"/>
      <c r="O130" s="151"/>
      <c r="P130" s="152"/>
      <c r="Q130" s="152"/>
      <c r="S130" s="156">
        <v>20</v>
      </c>
      <c r="T130" s="156">
        <f t="shared" si="7"/>
        <v>19</v>
      </c>
      <c r="U130" s="157">
        <f t="shared" si="15"/>
        <v>0</v>
      </c>
      <c r="V130" s="161">
        <f t="shared" si="8"/>
        <v>0</v>
      </c>
    </row>
    <row r="131" spans="3:22">
      <c r="C131" s="6"/>
      <c r="D131" s="6"/>
      <c r="F131" s="508" t="s">
        <v>681</v>
      </c>
      <c r="G131" s="502"/>
      <c r="H131" s="503"/>
      <c r="I131" s="528">
        <v>2</v>
      </c>
      <c r="J131" s="6"/>
      <c r="K131" s="6"/>
      <c r="L131" s="200"/>
      <c r="M131" s="42"/>
      <c r="N131" s="12"/>
      <c r="O131" s="149">
        <f>G131</f>
        <v>0</v>
      </c>
      <c r="P131" s="149">
        <f>H131</f>
        <v>0</v>
      </c>
      <c r="Q131" s="149">
        <f>IF(P131&gt;0,10,0)</f>
        <v>0</v>
      </c>
      <c r="S131" s="156">
        <v>21</v>
      </c>
      <c r="T131" s="156">
        <f t="shared" ref="T131:T132" si="16">T130+1</f>
        <v>20</v>
      </c>
      <c r="U131" s="157">
        <f t="shared" si="15"/>
        <v>0</v>
      </c>
      <c r="V131" s="161">
        <f t="shared" ref="V131" si="17">V130+(V130*U131)</f>
        <v>0</v>
      </c>
    </row>
    <row r="132" spans="3:22">
      <c r="C132" s="6"/>
      <c r="D132" s="6"/>
      <c r="F132" s="508" t="s">
        <v>696</v>
      </c>
      <c r="G132" s="502"/>
      <c r="H132" s="503"/>
      <c r="I132" s="181">
        <v>3</v>
      </c>
      <c r="J132" s="6"/>
      <c r="K132" s="6"/>
      <c r="L132" s="200"/>
      <c r="M132" s="42"/>
      <c r="N132" s="12"/>
      <c r="O132" s="149">
        <f t="shared" ref="O132:O135" si="18">G132</f>
        <v>0</v>
      </c>
      <c r="P132" s="149">
        <f t="shared" ref="P132:P135" si="19">H132</f>
        <v>0</v>
      </c>
      <c r="Q132" s="149">
        <f t="shared" ref="Q132:Q154" si="20">IF(P132&gt;0,10,0)</f>
        <v>0</v>
      </c>
      <c r="S132" s="156">
        <v>22</v>
      </c>
      <c r="T132" s="156">
        <f t="shared" si="16"/>
        <v>21</v>
      </c>
      <c r="U132" s="157">
        <f t="shared" si="15"/>
        <v>0</v>
      </c>
      <c r="V132" s="161">
        <f t="shared" ref="V132" si="21">V131+(V131*U132)</f>
        <v>0</v>
      </c>
    </row>
    <row r="133" spans="3:22">
      <c r="C133" s="6"/>
      <c r="D133" s="6"/>
      <c r="F133" s="508" t="s">
        <v>683</v>
      </c>
      <c r="G133" s="502"/>
      <c r="H133" s="503"/>
      <c r="I133" s="181">
        <v>3</v>
      </c>
      <c r="J133" s="6"/>
      <c r="K133" s="6"/>
      <c r="L133" s="200"/>
      <c r="M133" s="42"/>
      <c r="N133" s="12"/>
      <c r="O133" s="149">
        <f t="shared" si="18"/>
        <v>0</v>
      </c>
      <c r="P133" s="149">
        <f t="shared" si="19"/>
        <v>0</v>
      </c>
      <c r="Q133" s="149">
        <f t="shared" si="20"/>
        <v>0</v>
      </c>
    </row>
    <row r="134" spans="3:22">
      <c r="C134" s="6"/>
      <c r="D134" s="6"/>
      <c r="F134" s="508" t="s">
        <v>699</v>
      </c>
      <c r="G134" s="502"/>
      <c r="H134" s="503"/>
      <c r="I134" s="181">
        <v>1</v>
      </c>
      <c r="J134" s="6"/>
      <c r="K134" s="6"/>
      <c r="L134" s="200"/>
      <c r="M134" s="42"/>
      <c r="N134" s="12"/>
      <c r="O134" s="149">
        <f t="shared" si="18"/>
        <v>0</v>
      </c>
      <c r="P134" s="149">
        <f t="shared" si="19"/>
        <v>0</v>
      </c>
      <c r="Q134" s="149">
        <f t="shared" si="20"/>
        <v>0</v>
      </c>
      <c r="S134" s="560" t="s">
        <v>256</v>
      </c>
      <c r="T134" s="170">
        <f>G155</f>
        <v>0</v>
      </c>
    </row>
    <row r="135" spans="3:22" ht="15.75" customHeight="1" thickBot="1">
      <c r="C135" s="6"/>
      <c r="D135" s="6"/>
      <c r="F135" s="185" t="s">
        <v>685</v>
      </c>
      <c r="G135" s="502"/>
      <c r="H135" s="503"/>
      <c r="I135" s="183">
        <v>1</v>
      </c>
      <c r="J135" s="6"/>
      <c r="K135" s="6"/>
      <c r="L135" s="200"/>
      <c r="M135" s="42"/>
      <c r="N135" s="12"/>
      <c r="O135" s="149">
        <f t="shared" si="18"/>
        <v>0</v>
      </c>
      <c r="P135" s="149">
        <f t="shared" si="19"/>
        <v>0</v>
      </c>
      <c r="Q135" s="149">
        <f t="shared" si="20"/>
        <v>0</v>
      </c>
      <c r="S135" s="168" t="s">
        <v>258</v>
      </c>
      <c r="T135" s="170">
        <f>H155</f>
        <v>0</v>
      </c>
    </row>
    <row r="136" spans="3:22" ht="13.5" customHeight="1">
      <c r="C136" s="6"/>
      <c r="D136" s="6"/>
      <c r="F136" s="499" t="s">
        <v>698</v>
      </c>
      <c r="G136" s="500"/>
      <c r="H136" s="500"/>
      <c r="I136" s="501"/>
      <c r="J136" s="6"/>
      <c r="K136" s="6"/>
      <c r="L136" s="200"/>
      <c r="M136" s="42"/>
      <c r="N136" s="12"/>
      <c r="O136" s="151"/>
      <c r="P136" s="152"/>
      <c r="Q136" s="152"/>
      <c r="S136" s="169" t="s">
        <v>523</v>
      </c>
    </row>
    <row r="137" spans="3:22" ht="15" customHeight="1">
      <c r="C137" s="6"/>
      <c r="D137" s="6"/>
      <c r="F137" s="509" t="s">
        <v>686</v>
      </c>
      <c r="G137" s="502"/>
      <c r="H137" s="503"/>
      <c r="I137" s="184">
        <v>3</v>
      </c>
      <c r="J137" s="6"/>
      <c r="K137" s="6"/>
      <c r="L137" s="200"/>
      <c r="M137" s="42"/>
      <c r="N137" s="12"/>
      <c r="O137" s="149">
        <f t="shared" ref="O137:O138" si="22">G137</f>
        <v>0</v>
      </c>
      <c r="P137" s="149">
        <f t="shared" ref="P137:P138" si="23">H137</f>
        <v>0</v>
      </c>
      <c r="Q137" s="149">
        <f t="shared" si="20"/>
        <v>0</v>
      </c>
    </row>
    <row r="138" spans="3:22" ht="15.75" thickBot="1">
      <c r="C138" s="6"/>
      <c r="D138" s="6"/>
      <c r="F138" s="202" t="s">
        <v>687</v>
      </c>
      <c r="G138" s="505"/>
      <c r="H138" s="506"/>
      <c r="I138" s="183">
        <v>2</v>
      </c>
      <c r="J138" s="6"/>
      <c r="K138" s="6"/>
      <c r="L138" s="200"/>
      <c r="M138" s="42"/>
      <c r="N138" s="12"/>
      <c r="O138" s="149">
        <f t="shared" si="22"/>
        <v>0</v>
      </c>
      <c r="P138" s="149">
        <f t="shared" si="23"/>
        <v>0</v>
      </c>
      <c r="Q138" s="149">
        <f t="shared" si="20"/>
        <v>0</v>
      </c>
    </row>
    <row r="139" spans="3:22">
      <c r="C139" s="6"/>
      <c r="D139" s="6"/>
      <c r="F139" s="499" t="s">
        <v>300</v>
      </c>
      <c r="G139" s="500"/>
      <c r="H139" s="500"/>
      <c r="I139" s="501"/>
      <c r="J139" s="6"/>
      <c r="K139" s="6"/>
      <c r="L139" s="200"/>
      <c r="M139" s="42"/>
      <c r="N139" s="12"/>
      <c r="O139" s="151"/>
      <c r="P139" s="152"/>
      <c r="Q139" s="152"/>
    </row>
    <row r="140" spans="3:22">
      <c r="C140" s="6"/>
      <c r="D140" s="6"/>
      <c r="F140" s="510" t="s">
        <v>289</v>
      </c>
      <c r="G140" s="502"/>
      <c r="H140" s="503"/>
      <c r="I140" s="181">
        <v>3</v>
      </c>
      <c r="J140" s="6"/>
      <c r="K140" s="6"/>
      <c r="L140" s="200"/>
      <c r="M140" s="42"/>
      <c r="N140" s="12"/>
      <c r="O140" s="149">
        <f t="shared" ref="O140" si="24">G140</f>
        <v>0</v>
      </c>
      <c r="P140" s="149">
        <f t="shared" ref="P140" si="25">H140</f>
        <v>0</v>
      </c>
      <c r="Q140" s="149">
        <f t="shared" si="20"/>
        <v>0</v>
      </c>
    </row>
    <row r="141" spans="3:22">
      <c r="C141" s="6"/>
      <c r="D141" s="6"/>
      <c r="F141" s="509" t="s">
        <v>299</v>
      </c>
      <c r="G141" s="502"/>
      <c r="H141" s="503"/>
      <c r="I141" s="181">
        <v>3</v>
      </c>
      <c r="J141" s="6"/>
      <c r="K141" s="6"/>
      <c r="L141" s="200"/>
      <c r="M141" s="42"/>
      <c r="N141" s="12"/>
      <c r="O141" s="149">
        <f t="shared" ref="O141:O145" si="26">G141</f>
        <v>0</v>
      </c>
      <c r="P141" s="149">
        <f t="shared" ref="P141:P145" si="27">H141</f>
        <v>0</v>
      </c>
      <c r="Q141" s="149">
        <f t="shared" si="20"/>
        <v>0</v>
      </c>
    </row>
    <row r="142" spans="3:22">
      <c r="C142" s="6"/>
      <c r="D142" s="6"/>
      <c r="F142" s="510" t="s">
        <v>688</v>
      </c>
      <c r="G142" s="502"/>
      <c r="H142" s="503"/>
      <c r="I142" s="181">
        <v>3</v>
      </c>
      <c r="J142" s="6"/>
      <c r="K142" s="6"/>
      <c r="L142" s="200"/>
      <c r="M142" s="42"/>
      <c r="N142" s="12"/>
      <c r="O142" s="149">
        <f t="shared" si="26"/>
        <v>0</v>
      </c>
      <c r="P142" s="149">
        <f t="shared" si="27"/>
        <v>0</v>
      </c>
      <c r="Q142" s="149">
        <f t="shared" si="20"/>
        <v>0</v>
      </c>
    </row>
    <row r="143" spans="3:22">
      <c r="C143" s="6"/>
      <c r="D143" s="6"/>
      <c r="F143" s="509" t="s">
        <v>689</v>
      </c>
      <c r="G143" s="502"/>
      <c r="H143" s="503"/>
      <c r="I143" s="181">
        <v>2</v>
      </c>
      <c r="J143" s="6"/>
      <c r="K143" s="6"/>
      <c r="L143" s="200"/>
      <c r="M143" s="42"/>
      <c r="N143" s="12"/>
      <c r="O143" s="149">
        <f t="shared" si="26"/>
        <v>0</v>
      </c>
      <c r="P143" s="149">
        <f t="shared" si="27"/>
        <v>0</v>
      </c>
      <c r="Q143" s="149">
        <f t="shared" si="20"/>
        <v>0</v>
      </c>
    </row>
    <row r="144" spans="3:22">
      <c r="C144" s="6"/>
      <c r="D144" s="6"/>
      <c r="F144" s="510" t="s">
        <v>690</v>
      </c>
      <c r="G144" s="502"/>
      <c r="H144" s="503"/>
      <c r="I144" s="181">
        <v>2</v>
      </c>
      <c r="J144" s="6"/>
      <c r="K144" s="6"/>
      <c r="L144" s="200"/>
      <c r="M144" s="42"/>
      <c r="N144" s="12"/>
      <c r="O144" s="149">
        <f t="shared" si="26"/>
        <v>0</v>
      </c>
      <c r="P144" s="149">
        <f t="shared" si="27"/>
        <v>0</v>
      </c>
      <c r="Q144" s="149">
        <f t="shared" si="20"/>
        <v>0</v>
      </c>
    </row>
    <row r="145" spans="1:17" ht="15.75" thickBot="1">
      <c r="C145" s="6"/>
      <c r="D145" s="6"/>
      <c r="F145" s="510" t="s">
        <v>691</v>
      </c>
      <c r="G145" s="502"/>
      <c r="H145" s="503"/>
      <c r="I145" s="181">
        <v>1</v>
      </c>
      <c r="J145" s="6"/>
      <c r="K145" s="6"/>
      <c r="L145" s="200"/>
      <c r="M145" s="42"/>
      <c r="N145" s="12"/>
      <c r="O145" s="149">
        <f t="shared" si="26"/>
        <v>0</v>
      </c>
      <c r="P145" s="149">
        <f t="shared" si="27"/>
        <v>0</v>
      </c>
      <c r="Q145" s="149">
        <f t="shared" si="20"/>
        <v>0</v>
      </c>
    </row>
    <row r="146" spans="1:17">
      <c r="C146" s="6"/>
      <c r="D146" s="6"/>
      <c r="F146" s="499" t="s">
        <v>607</v>
      </c>
      <c r="G146" s="500"/>
      <c r="H146" s="500"/>
      <c r="I146" s="501"/>
      <c r="O146" s="151"/>
      <c r="P146" s="152"/>
      <c r="Q146" s="152"/>
    </row>
    <row r="147" spans="1:17">
      <c r="C147" s="6"/>
      <c r="D147" s="6"/>
      <c r="F147" s="509" t="s">
        <v>692</v>
      </c>
      <c r="G147" s="502"/>
      <c r="H147" s="503"/>
      <c r="I147" s="181">
        <v>-10</v>
      </c>
      <c r="O147" s="149">
        <f t="shared" ref="O147" si="28">G147</f>
        <v>0</v>
      </c>
      <c r="P147" s="149">
        <f t="shared" ref="P147" si="29">H147</f>
        <v>0</v>
      </c>
      <c r="Q147" s="149">
        <f t="shared" si="20"/>
        <v>0</v>
      </c>
    </row>
    <row r="148" spans="1:17">
      <c r="F148" s="509" t="s">
        <v>603</v>
      </c>
      <c r="G148" s="502"/>
      <c r="H148" s="503"/>
      <c r="I148" s="181">
        <v>-5</v>
      </c>
      <c r="O148" s="149">
        <f t="shared" ref="O148:O154" si="30">G148</f>
        <v>0</v>
      </c>
      <c r="P148" s="149">
        <f t="shared" ref="P148:P154" si="31">H148</f>
        <v>0</v>
      </c>
      <c r="Q148" s="149">
        <f t="shared" si="20"/>
        <v>0</v>
      </c>
    </row>
    <row r="149" spans="1:17">
      <c r="F149" s="509" t="s">
        <v>604</v>
      </c>
      <c r="G149" s="502"/>
      <c r="H149" s="503"/>
      <c r="I149" s="181">
        <v>-5</v>
      </c>
      <c r="O149" s="149">
        <f t="shared" si="30"/>
        <v>0</v>
      </c>
      <c r="P149" s="149">
        <f t="shared" si="31"/>
        <v>0</v>
      </c>
      <c r="Q149" s="149">
        <f t="shared" si="20"/>
        <v>0</v>
      </c>
    </row>
    <row r="150" spans="1:17">
      <c r="F150" s="509" t="s">
        <v>605</v>
      </c>
      <c r="G150" s="502"/>
      <c r="H150" s="503"/>
      <c r="I150" s="181">
        <v>-5</v>
      </c>
      <c r="O150" s="149">
        <f t="shared" si="30"/>
        <v>0</v>
      </c>
      <c r="P150" s="149">
        <f t="shared" si="31"/>
        <v>0</v>
      </c>
      <c r="Q150" s="149">
        <f t="shared" si="20"/>
        <v>0</v>
      </c>
    </row>
    <row r="151" spans="1:17">
      <c r="F151" s="509" t="s">
        <v>606</v>
      </c>
      <c r="G151" s="502"/>
      <c r="H151" s="503"/>
      <c r="I151" s="181">
        <v>-5</v>
      </c>
      <c r="O151" s="149">
        <f t="shared" si="30"/>
        <v>0</v>
      </c>
      <c r="P151" s="149">
        <f t="shared" si="31"/>
        <v>0</v>
      </c>
      <c r="Q151" s="149">
        <f t="shared" si="20"/>
        <v>0</v>
      </c>
    </row>
    <row r="152" spans="1:17">
      <c r="F152" s="509" t="s">
        <v>693</v>
      </c>
      <c r="G152" s="502"/>
      <c r="H152" s="556"/>
      <c r="I152" s="557">
        <v>-10</v>
      </c>
      <c r="O152" s="149">
        <f t="shared" si="30"/>
        <v>0</v>
      </c>
      <c r="P152" s="149">
        <f t="shared" si="31"/>
        <v>0</v>
      </c>
      <c r="Q152" s="149">
        <f t="shared" si="20"/>
        <v>0</v>
      </c>
    </row>
    <row r="153" spans="1:17">
      <c r="F153" s="504" t="s">
        <v>700</v>
      </c>
      <c r="G153" s="502"/>
      <c r="H153" s="556"/>
      <c r="I153" s="557">
        <v>-3</v>
      </c>
      <c r="O153" s="149">
        <f t="shared" si="30"/>
        <v>0</v>
      </c>
      <c r="P153" s="149">
        <f t="shared" si="31"/>
        <v>0</v>
      </c>
      <c r="Q153" s="149">
        <f t="shared" si="20"/>
        <v>0</v>
      </c>
    </row>
    <row r="154" spans="1:17">
      <c r="F154" s="504" t="s">
        <v>701</v>
      </c>
      <c r="G154" s="502"/>
      <c r="H154" s="503"/>
      <c r="I154" s="181">
        <v>-2</v>
      </c>
      <c r="O154" s="149">
        <f t="shared" si="30"/>
        <v>0</v>
      </c>
      <c r="P154" s="149">
        <f t="shared" si="31"/>
        <v>0</v>
      </c>
      <c r="Q154" s="149">
        <f t="shared" si="20"/>
        <v>0</v>
      </c>
    </row>
    <row r="155" spans="1:17" ht="15.75" thickBot="1">
      <c r="F155" s="367" t="s">
        <v>314</v>
      </c>
      <c r="G155" s="511">
        <f>IF(SUM(O110:O157)&gt;0,SUM(O110:O157),0)</f>
        <v>0</v>
      </c>
      <c r="H155" s="369">
        <f>IF(SUM(P110:P157)&gt;0,SUM(P110:P157),0)</f>
        <v>0</v>
      </c>
      <c r="I155" s="369">
        <f>(SUM(I111:I123)+SUM(I125:I129)+SUM(I131:I135)+SUM(I137:I138)+SUM(I140:I145))</f>
        <v>100</v>
      </c>
      <c r="J155" s="6"/>
      <c r="K155" s="6"/>
      <c r="L155" s="200"/>
      <c r="M155" s="515" t="s">
        <v>36</v>
      </c>
      <c r="N155" s="12"/>
      <c r="Q155" s="524">
        <f>SUM(Q111:Q154)/100</f>
        <v>0</v>
      </c>
    </row>
    <row r="156" spans="1:17" ht="15.75" thickBot="1">
      <c r="F156" s="497" t="s">
        <v>311</v>
      </c>
      <c r="G156" s="498"/>
      <c r="H156" s="512" t="str">
        <f>VLOOKUP(H155,E1612:H1712,4,FALSE)</f>
        <v>Not BRT</v>
      </c>
      <c r="I156" s="144"/>
      <c r="J156" s="6"/>
      <c r="K156" s="6"/>
      <c r="L156" s="200"/>
      <c r="M156" s="42"/>
      <c r="N156" s="12"/>
    </row>
    <row r="157" spans="1:17" ht="15.75" thickBot="1">
      <c r="C157" s="6"/>
      <c r="D157" s="6"/>
      <c r="F157" s="496" t="s">
        <v>524</v>
      </c>
      <c r="G157" s="513"/>
      <c r="H157" s="514">
        <f>IF((((H155-G155)*0.01/5)+1)&gt;1,((H155-G155)*0.01/5)+1,1)</f>
        <v>1</v>
      </c>
      <c r="I157" s="144"/>
      <c r="L157" s="200"/>
      <c r="M157" s="6"/>
      <c r="O157" s="700"/>
      <c r="P157" s="700"/>
      <c r="Q157" s="700"/>
    </row>
    <row r="158" spans="1:17">
      <c r="C158" s="6"/>
      <c r="D158" s="6"/>
    </row>
    <row r="159" spans="1:17">
      <c r="C159" s="6"/>
      <c r="D159" s="6"/>
    </row>
    <row r="160" spans="1:17" s="7" customFormat="1" ht="15" hidden="1" customHeight="1">
      <c r="A160" s="15"/>
      <c r="B160" s="15"/>
      <c r="C160" s="263"/>
      <c r="D160" s="6"/>
      <c r="E160" s="12"/>
      <c r="F160" s="193"/>
      <c r="L160" s="200"/>
      <c r="M160" s="42"/>
      <c r="N160" s="12"/>
    </row>
    <row r="161" spans="1:21" s="7" customFormat="1" ht="15" hidden="1" customHeight="1">
      <c r="A161" s="15"/>
      <c r="B161" s="15"/>
      <c r="C161" s="263"/>
      <c r="D161" s="6"/>
      <c r="E161" s="12"/>
      <c r="F161" s="264" t="s">
        <v>47</v>
      </c>
      <c r="G161" s="265">
        <f>H155/100</f>
        <v>0</v>
      </c>
      <c r="L161" s="200"/>
      <c r="M161" s="13"/>
      <c r="O161" s="196"/>
      <c r="P161" s="196">
        <f>O161</f>
        <v>0</v>
      </c>
      <c r="Q161" s="196">
        <f>P161</f>
        <v>0</v>
      </c>
      <c r="R161" s="12"/>
      <c r="S161" s="12"/>
      <c r="T161" s="12"/>
    </row>
    <row r="162" spans="1:21" s="7" customFormat="1" ht="15" hidden="1" customHeight="1">
      <c r="A162" s="15"/>
      <c r="B162" s="15"/>
      <c r="C162" s="263"/>
      <c r="D162" s="6"/>
      <c r="E162" s="12"/>
      <c r="F162" s="264" t="s">
        <v>48</v>
      </c>
      <c r="G162" s="265">
        <f>H157</f>
        <v>1</v>
      </c>
      <c r="L162" s="200"/>
      <c r="M162" s="13"/>
      <c r="O162" s="196"/>
      <c r="P162" s="196">
        <f>O162</f>
        <v>0</v>
      </c>
      <c r="Q162" s="196">
        <f>P162</f>
        <v>0</v>
      </c>
      <c r="R162" s="12"/>
      <c r="S162" s="12"/>
      <c r="T162" s="12"/>
    </row>
    <row r="163" spans="1:21" s="7" customFormat="1" ht="15" hidden="1" customHeight="1">
      <c r="A163" s="15"/>
      <c r="B163" s="15"/>
      <c r="C163" s="263"/>
      <c r="D163" s="6"/>
      <c r="E163" s="12"/>
      <c r="F163" s="266" t="s">
        <v>49</v>
      </c>
      <c r="G163" s="264">
        <f>O163</f>
        <v>0</v>
      </c>
      <c r="L163" s="200"/>
      <c r="M163" s="13"/>
      <c r="O163" s="196">
        <f>'IF Factors'!E243</f>
        <v>0</v>
      </c>
      <c r="P163" s="196">
        <f>'IF Factors'!F243</f>
        <v>0</v>
      </c>
      <c r="Q163" s="196">
        <f>'IF Factors'!G243</f>
        <v>0</v>
      </c>
      <c r="R163" s="12"/>
      <c r="S163" s="12"/>
      <c r="T163" s="12"/>
    </row>
    <row r="164" spans="1:21" s="7" customFormat="1" ht="15" hidden="1" customHeight="1">
      <c r="C164" s="13"/>
      <c r="D164" s="6"/>
      <c r="E164" s="12"/>
      <c r="F164" s="264" t="s">
        <v>50</v>
      </c>
      <c r="G164" s="265">
        <f>O164</f>
        <v>0</v>
      </c>
      <c r="L164" s="200"/>
      <c r="M164" s="13"/>
      <c r="O164" s="197">
        <f>Q155</f>
        <v>0</v>
      </c>
      <c r="P164" s="197">
        <f>O164</f>
        <v>0</v>
      </c>
      <c r="Q164" s="197">
        <f>P164</f>
        <v>0</v>
      </c>
      <c r="R164" s="12"/>
      <c r="S164" s="12"/>
      <c r="T164" s="12"/>
    </row>
    <row r="165" spans="1:21" ht="15" hidden="1" customHeight="1">
      <c r="A165" s="16"/>
      <c r="B165" s="16"/>
      <c r="C165" s="199"/>
      <c r="D165" s="6"/>
      <c r="E165" s="16"/>
      <c r="F165" s="264" t="s">
        <v>51</v>
      </c>
      <c r="G165" s="264">
        <f>O165</f>
        <v>0</v>
      </c>
      <c r="L165" s="200"/>
      <c r="M165" s="6"/>
      <c r="O165" s="196">
        <f>IF(S165&gt;=$G$163,$G$163,S165)</f>
        <v>0</v>
      </c>
      <c r="P165" s="196">
        <f>IF(T165&gt;=$G$163,$G$163,T165)</f>
        <v>0</v>
      </c>
      <c r="Q165" s="196">
        <f>IF(U165&gt;=$G$163,$G$163,U165)</f>
        <v>0</v>
      </c>
      <c r="R165" s="16"/>
      <c r="S165" s="156">
        <f>IF((O163*O164)&gt;15,O163*O164,15)</f>
        <v>15</v>
      </c>
      <c r="T165" s="156">
        <f>IF((P163*P164)&gt;15,P163*P164,15)</f>
        <v>15</v>
      </c>
      <c r="U165" s="156">
        <f>IF((Q163*Q164)&gt;15,Q163*Q164,15)</f>
        <v>15</v>
      </c>
    </row>
    <row r="166" spans="1:21" ht="15" hidden="1" customHeight="1">
      <c r="A166" s="16"/>
      <c r="B166" s="16"/>
      <c r="C166" s="199"/>
      <c r="D166" s="6"/>
      <c r="E166" s="16"/>
      <c r="F166" s="264" t="s">
        <v>215</v>
      </c>
      <c r="G166" s="265">
        <f>IF(H155&gt;80,G161,0)</f>
        <v>0</v>
      </c>
      <c r="L166" s="200"/>
      <c r="M166" s="6"/>
      <c r="O166" s="196"/>
      <c r="P166" s="196"/>
      <c r="Q166" s="196"/>
      <c r="R166" s="16"/>
      <c r="S166" s="16"/>
      <c r="T166" s="16"/>
    </row>
    <row r="167" spans="1:21" ht="399.95" customHeight="1">
      <c r="A167" t="s">
        <v>36</v>
      </c>
      <c r="C167" s="6"/>
      <c r="D167" s="6"/>
      <c r="L167" s="200"/>
      <c r="M167" s="6"/>
    </row>
    <row r="168" spans="1:21" ht="15" customHeight="1">
      <c r="A168" t="s">
        <v>36</v>
      </c>
      <c r="C168" s="6"/>
      <c r="D168" s="6"/>
      <c r="E168" s="6"/>
      <c r="G168" s="6"/>
      <c r="H168" s="6"/>
      <c r="I168" s="6"/>
      <c r="L168" s="200"/>
      <c r="M168" s="6"/>
    </row>
    <row r="169" spans="1:21" ht="15" customHeight="1">
      <c r="C169" s="6"/>
      <c r="D169" s="6"/>
      <c r="E169" s="6"/>
      <c r="F169" s="174" t="s">
        <v>322</v>
      </c>
      <c r="G169" s="174">
        <f>Full!F12</f>
        <v>0</v>
      </c>
      <c r="H169" s="174">
        <f>Full!F13</f>
        <v>9</v>
      </c>
      <c r="I169" s="174">
        <f>Full!F14</f>
        <v>19</v>
      </c>
      <c r="L169" s="200"/>
      <c r="M169" s="6"/>
    </row>
    <row r="170" spans="1:21" ht="19.5" customHeight="1">
      <c r="C170" s="6"/>
      <c r="D170" s="6"/>
      <c r="E170" s="599" t="s">
        <v>313</v>
      </c>
      <c r="F170" s="376" t="s">
        <v>326</v>
      </c>
      <c r="G170" s="377">
        <f>V111</f>
        <v>0</v>
      </c>
      <c r="H170" s="377">
        <f>V120</f>
        <v>0</v>
      </c>
      <c r="I170" s="377">
        <f>V130</f>
        <v>0</v>
      </c>
      <c r="J170" s="378"/>
      <c r="L170" s="200"/>
      <c r="M170" s="6"/>
      <c r="O170" t="s">
        <v>325</v>
      </c>
    </row>
    <row r="171" spans="1:21" ht="15" customHeight="1">
      <c r="C171" s="6"/>
      <c r="D171" s="6"/>
      <c r="E171" s="600"/>
      <c r="F171" s="166" t="s">
        <v>529</v>
      </c>
      <c r="G171" s="177">
        <f>IF($N$47=1,P171,P172)</f>
        <v>0</v>
      </c>
      <c r="H171" s="177">
        <f t="shared" ref="H171:I171" si="32">IF($N$47=1,Q171,Q172)</f>
        <v>0</v>
      </c>
      <c r="I171" s="177">
        <f t="shared" si="32"/>
        <v>0</v>
      </c>
      <c r="L171" s="200"/>
      <c r="M171" s="6"/>
      <c r="O171" s="204" t="s">
        <v>323</v>
      </c>
      <c r="P171" s="205">
        <f>Full!AM54*1000*$H$157</f>
        <v>0</v>
      </c>
      <c r="Q171" s="205">
        <f>Full!AN54*1000*$H$157</f>
        <v>0</v>
      </c>
      <c r="R171" s="205">
        <f>Full!AO54*1000*$H$157</f>
        <v>0</v>
      </c>
    </row>
    <row r="172" spans="1:21" ht="15" customHeight="1">
      <c r="C172" s="6"/>
      <c r="D172" s="6"/>
      <c r="E172" s="601"/>
      <c r="F172" s="166" t="s">
        <v>266</v>
      </c>
      <c r="G172" s="177">
        <f>G171-G170</f>
        <v>0</v>
      </c>
      <c r="H172" s="177">
        <f t="shared" ref="H172:I172" si="33">H171-H170</f>
        <v>0</v>
      </c>
      <c r="I172" s="177">
        <f t="shared" si="33"/>
        <v>0</v>
      </c>
      <c r="J172" s="378"/>
      <c r="L172" s="200"/>
      <c r="M172" s="6"/>
      <c r="O172" s="204" t="s">
        <v>324</v>
      </c>
      <c r="P172" s="205">
        <f>G170*$H$157</f>
        <v>0</v>
      </c>
      <c r="Q172" s="205">
        <f>H170*$H$157</f>
        <v>0</v>
      </c>
      <c r="R172" s="205">
        <f>I170*$H$157</f>
        <v>0</v>
      </c>
    </row>
    <row r="173" spans="1:21" ht="4.5" customHeight="1">
      <c r="C173" s="6"/>
      <c r="D173" s="6"/>
      <c r="E173" s="6"/>
      <c r="F173" s="379"/>
      <c r="G173" s="380"/>
      <c r="H173" s="380"/>
      <c r="I173" s="380"/>
      <c r="L173" s="200"/>
      <c r="M173" s="6"/>
    </row>
    <row r="174" spans="1:21" ht="15" customHeight="1">
      <c r="C174" s="6"/>
      <c r="D174" s="6"/>
      <c r="E174" s="599" t="s">
        <v>315</v>
      </c>
      <c r="F174" s="166" t="s">
        <v>9</v>
      </c>
      <c r="G174" s="177" t="e">
        <f>IF($N$47=1,G$171*G186,G$172*T186)</f>
        <v>#DIV/0!</v>
      </c>
      <c r="H174" s="177" t="e">
        <f>IF($N$47=1,H$171*H186,H$172*U186)</f>
        <v>#DIV/0!</v>
      </c>
      <c r="I174" s="177" t="e">
        <f>IF($N$47=1,I$171*I186,I$172*V186)</f>
        <v>#DIV/0!</v>
      </c>
      <c r="L174" s="200"/>
      <c r="M174" s="6"/>
      <c r="O174" s="229" t="str">
        <f>IF($N$47=1,AL57,BL57)</f>
        <v>Car</v>
      </c>
    </row>
    <row r="175" spans="1:21" ht="15" customHeight="1">
      <c r="C175" s="6"/>
      <c r="D175" s="6"/>
      <c r="E175" s="600"/>
      <c r="F175" s="166" t="s">
        <v>296</v>
      </c>
      <c r="G175" s="177" t="e">
        <f>IF($N$47=1,G$171*G187,G$172*T187)</f>
        <v>#DIV/0!</v>
      </c>
      <c r="H175" s="177" t="e">
        <f>IF($N$47=1,H$171*H187,H$172*U187)</f>
        <v>#DIV/0!</v>
      </c>
      <c r="I175" s="177" t="e">
        <f>IF($N$47=1,I$171*I187,I$172*V187)</f>
        <v>#DIV/0!</v>
      </c>
      <c r="L175" s="200"/>
      <c r="M175" s="6"/>
      <c r="O175" s="229" t="str">
        <f t="shared" ref="O175:O183" si="34">IF($N$47=1,AL58,BL58)</f>
        <v>2-wheeler</v>
      </c>
    </row>
    <row r="176" spans="1:21" ht="15" customHeight="1">
      <c r="C176" s="6"/>
      <c r="D176" s="6"/>
      <c r="E176" s="600"/>
      <c r="F176" s="166" t="s">
        <v>5</v>
      </c>
      <c r="G176" s="177" t="e">
        <f>IF($N$47=1,G$171*G188,G$172*T188)</f>
        <v>#DIV/0!</v>
      </c>
      <c r="H176" s="177" t="e">
        <f>IF($N$47=1,H$171*H188,H$172*U188)</f>
        <v>#DIV/0!</v>
      </c>
      <c r="I176" s="177" t="e">
        <f>IF($N$47=1,I$171*I188,I$172*V188)</f>
        <v>#DIV/0!</v>
      </c>
      <c r="L176" s="200"/>
      <c r="M176" s="6"/>
      <c r="O176" s="229" t="str">
        <f t="shared" si="34"/>
        <v>Taxi</v>
      </c>
    </row>
    <row r="177" spans="3:22" ht="15" customHeight="1">
      <c r="C177" s="6"/>
      <c r="D177" s="6"/>
      <c r="E177" s="600"/>
      <c r="F177" s="166" t="str">
        <f>IF(O177=0,"",O177)</f>
        <v/>
      </c>
      <c r="G177" s="177" t="e">
        <f>IF($N$47=1,G$171*G189,G$172*T189)</f>
        <v>#DIV/0!</v>
      </c>
      <c r="H177" s="177" t="e">
        <f>IF($N$47=1,H$171*H189,H$172*U189)</f>
        <v>#DIV/0!</v>
      </c>
      <c r="I177" s="177" t="e">
        <f>IF($N$47=1,I$171*I189,I$172*V189)</f>
        <v>#DIV/0!</v>
      </c>
      <c r="L177" s="200"/>
      <c r="M177" s="6"/>
      <c r="O177" s="229">
        <f t="shared" si="34"/>
        <v>0</v>
      </c>
    </row>
    <row r="178" spans="3:22" ht="15" customHeight="1">
      <c r="C178" s="6"/>
      <c r="D178" s="6"/>
      <c r="E178" s="600"/>
      <c r="F178" s="166" t="str">
        <f>IF(O178=0,"",O178)</f>
        <v/>
      </c>
      <c r="G178" s="177" t="e">
        <f>IF($N$47=1,G$171*G190,G$172*T190)</f>
        <v>#DIV/0!</v>
      </c>
      <c r="H178" s="177" t="e">
        <f>IF($N$47=1,H$171*H190,H$172*U190)</f>
        <v>#DIV/0!</v>
      </c>
      <c r="I178" s="177" t="e">
        <f>IF($N$47=1,I$171*I190,I$172*V190)</f>
        <v>#DIV/0!</v>
      </c>
      <c r="L178" s="200"/>
      <c r="M178" s="6"/>
      <c r="O178" s="229">
        <f t="shared" si="34"/>
        <v>0</v>
      </c>
    </row>
    <row r="179" spans="3:22" ht="15" customHeight="1">
      <c r="C179" s="6"/>
      <c r="D179" s="6"/>
      <c r="E179" s="600"/>
      <c r="F179" s="166" t="s">
        <v>297</v>
      </c>
      <c r="G179" s="177" t="e">
        <f>IF($N$47=1,G$171*G191,G$170*T191)</f>
        <v>#DIV/0!</v>
      </c>
      <c r="H179" s="177" t="e">
        <f>IF($N$47=1,H$171*H191,H$170*U191)</f>
        <v>#DIV/0!</v>
      </c>
      <c r="I179" s="177" t="e">
        <f>IF($N$47=1,I$171*I191,I$170*V191)</f>
        <v>#DIV/0!</v>
      </c>
      <c r="L179" s="200"/>
      <c r="M179" s="6"/>
      <c r="O179" s="229" t="str">
        <f t="shared" si="34"/>
        <v>3-wheeler</v>
      </c>
    </row>
    <row r="180" spans="3:22" ht="15" customHeight="1">
      <c r="C180" s="6"/>
      <c r="D180" s="6"/>
      <c r="E180" s="600"/>
      <c r="F180" s="166" t="s">
        <v>1</v>
      </c>
      <c r="G180" s="177" t="e">
        <f>IF($N$47=1,G$171*G192,G$170*T192)</f>
        <v>#DIV/0!</v>
      </c>
      <c r="H180" s="177" t="e">
        <f>IF($N$47=1,H$171*H192,H$170*U192)</f>
        <v>#DIV/0!</v>
      </c>
      <c r="I180" s="177" t="e">
        <f>IF($N$47=1,I$171*I192,I$170*V192)</f>
        <v>#DIV/0!</v>
      </c>
      <c r="L180" s="200"/>
      <c r="M180" s="6"/>
      <c r="O180" s="229" t="str">
        <f t="shared" si="34"/>
        <v>Bus</v>
      </c>
    </row>
    <row r="181" spans="3:22" ht="15" customHeight="1">
      <c r="C181" s="6"/>
      <c r="D181" s="6"/>
      <c r="E181" s="600"/>
      <c r="F181" s="166" t="s">
        <v>298</v>
      </c>
      <c r="G181" s="177" t="e">
        <f>IF($N$47=1,G$171*G193,G$170*T193)</f>
        <v>#DIV/0!</v>
      </c>
      <c r="H181" s="177" t="e">
        <f>IF($N$47=1,H$171*H193,H$170*U193)</f>
        <v>#DIV/0!</v>
      </c>
      <c r="I181" s="177" t="e">
        <f>IF($N$47=1,I$171*I193,I$170*V193)</f>
        <v>#DIV/0!</v>
      </c>
      <c r="L181" s="200"/>
      <c r="M181" s="6"/>
      <c r="O181" s="229" t="str">
        <f t="shared" si="34"/>
        <v>Mini-bus</v>
      </c>
    </row>
    <row r="182" spans="3:22" ht="15" customHeight="1">
      <c r="C182" s="6"/>
      <c r="D182" s="6"/>
      <c r="E182" s="600"/>
      <c r="F182" s="166" t="str">
        <f>IF(O182=0,"",O182)</f>
        <v/>
      </c>
      <c r="G182" s="177" t="e">
        <f>IF($N$47=1,G$171*G194,G$170*T194)</f>
        <v>#DIV/0!</v>
      </c>
      <c r="H182" s="177" t="e">
        <f>IF($N$47=1,H$171*H194,H$170*U194)</f>
        <v>#DIV/0!</v>
      </c>
      <c r="I182" s="177" t="e">
        <f>IF($N$47=1,I$171*I194,I$170*V194)</f>
        <v>#DIV/0!</v>
      </c>
      <c r="L182" s="200"/>
      <c r="M182" s="6"/>
      <c r="O182" s="229">
        <f t="shared" si="34"/>
        <v>0</v>
      </c>
    </row>
    <row r="183" spans="3:22" ht="15" customHeight="1">
      <c r="C183" s="6"/>
      <c r="D183" s="6"/>
      <c r="E183" s="600"/>
      <c r="F183" s="166" t="str">
        <f>IF(O183=0,"",O183)</f>
        <v/>
      </c>
      <c r="G183" s="177" t="e">
        <f>IF($N$47=1,G$171*G195,G$170*T195)</f>
        <v>#DIV/0!</v>
      </c>
      <c r="H183" s="177" t="e">
        <f>IF($N$47=1,H$171*H195,H$170*U195)</f>
        <v>#DIV/0!</v>
      </c>
      <c r="I183" s="177" t="e">
        <f>IF($N$47=1,I$171*I195,I$170*V195)</f>
        <v>#DIV/0!</v>
      </c>
      <c r="L183" s="200"/>
      <c r="M183" s="6"/>
      <c r="O183" s="229">
        <f t="shared" si="34"/>
        <v>0</v>
      </c>
    </row>
    <row r="184" spans="3:22" ht="15" customHeight="1">
      <c r="C184" s="6"/>
      <c r="D184" s="6"/>
      <c r="E184" s="601"/>
      <c r="F184" s="166" t="s">
        <v>42</v>
      </c>
      <c r="G184" s="178" t="e">
        <f>SUM(G174:G183)</f>
        <v>#DIV/0!</v>
      </c>
      <c r="H184" s="178" t="e">
        <f>SUM(H174:H183)</f>
        <v>#DIV/0!</v>
      </c>
      <c r="I184" s="178" t="e">
        <f>SUM(I174:I183)</f>
        <v>#DIV/0!</v>
      </c>
      <c r="J184" s="381">
        <f>G171*2</f>
        <v>0</v>
      </c>
      <c r="L184" s="200"/>
      <c r="M184" s="6"/>
      <c r="T184" t="s">
        <v>615</v>
      </c>
    </row>
    <row r="185" spans="3:22" ht="3.75" customHeight="1" thickBot="1">
      <c r="C185" s="6"/>
      <c r="D185" s="6"/>
      <c r="E185" s="6"/>
      <c r="F185" s="6"/>
      <c r="G185" s="51"/>
      <c r="H185" s="51"/>
      <c r="I185" s="51"/>
      <c r="L185" s="200"/>
      <c r="M185" s="6"/>
    </row>
    <row r="186" spans="3:22" ht="15" customHeight="1">
      <c r="C186" s="6"/>
      <c r="D186" s="6"/>
      <c r="E186" s="576" t="s">
        <v>320</v>
      </c>
      <c r="F186" s="166" t="str">
        <f>F174</f>
        <v>Car</v>
      </c>
      <c r="G186" s="179" t="e">
        <f>IF($N$47=1,AM57,G174/G$184)</f>
        <v>#DIV/0!</v>
      </c>
      <c r="H186" s="179" t="e">
        <f>IF($N$47=1,AN57,H174/H$184)</f>
        <v>#DIV/0!</v>
      </c>
      <c r="I186" s="179" t="e">
        <f>IF($N$47=1,AO57,I174/I$184)</f>
        <v>#DIV/0!</v>
      </c>
      <c r="L186" s="200"/>
      <c r="M186" s="6"/>
      <c r="O186" s="466" t="str">
        <f>F186</f>
        <v>Car</v>
      </c>
      <c r="P186" s="467">
        <f>BM57</f>
        <v>0</v>
      </c>
      <c r="Q186" s="467">
        <f t="shared" ref="Q186:R186" si="35">BN57</f>
        <v>0</v>
      </c>
      <c r="R186" s="467">
        <f t="shared" si="35"/>
        <v>0</v>
      </c>
      <c r="S186" s="468"/>
      <c r="T186" s="477" t="e">
        <f>P186/P$197</f>
        <v>#DIV/0!</v>
      </c>
      <c r="U186" s="477" t="e">
        <f t="shared" ref="U186:V190" si="36">Q186/Q$197</f>
        <v>#DIV/0!</v>
      </c>
      <c r="V186" s="469" t="e">
        <f t="shared" si="36"/>
        <v>#DIV/0!</v>
      </c>
    </row>
    <row r="187" spans="3:22" ht="15" customHeight="1">
      <c r="C187" s="6"/>
      <c r="D187" s="6"/>
      <c r="E187" s="577"/>
      <c r="F187" s="166" t="str">
        <f t="shared" ref="F187:F195" si="37">F175</f>
        <v>2-wheeler</v>
      </c>
      <c r="G187" s="179" t="e">
        <f>IF($N$47=1,AM58,G175/G$184)</f>
        <v>#DIV/0!</v>
      </c>
      <c r="H187" s="179" t="e">
        <f>IF($N$47=1,AN58,H175/H$184)</f>
        <v>#DIV/0!</v>
      </c>
      <c r="I187" s="179" t="e">
        <f>IF($N$47=1,AO58,I175/I$184)</f>
        <v>#DIV/0!</v>
      </c>
      <c r="L187" s="200"/>
      <c r="M187" s="6"/>
      <c r="O187" s="470" t="str">
        <f t="shared" ref="O187:O195" si="38">F187</f>
        <v>2-wheeler</v>
      </c>
      <c r="P187" s="471">
        <f t="shared" ref="P187:R187" si="39">BM58</f>
        <v>0</v>
      </c>
      <c r="Q187" s="471">
        <f t="shared" si="39"/>
        <v>0</v>
      </c>
      <c r="R187" s="471">
        <f t="shared" si="39"/>
        <v>0</v>
      </c>
      <c r="S187" s="6"/>
      <c r="T187" s="465" t="e">
        <f t="shared" ref="T187:T190" si="40">P187/P$197</f>
        <v>#DIV/0!</v>
      </c>
      <c r="U187" s="465" t="e">
        <f t="shared" si="36"/>
        <v>#DIV/0!</v>
      </c>
      <c r="V187" s="472" t="e">
        <f t="shared" si="36"/>
        <v>#DIV/0!</v>
      </c>
    </row>
    <row r="188" spans="3:22" ht="15" customHeight="1">
      <c r="C188" s="6"/>
      <c r="D188" s="6"/>
      <c r="E188" s="577"/>
      <c r="F188" s="166" t="str">
        <f t="shared" si="37"/>
        <v>Taxi</v>
      </c>
      <c r="G188" s="179" t="e">
        <f>IF($N$47=1,AM59,G176/G$184)</f>
        <v>#DIV/0!</v>
      </c>
      <c r="H188" s="179" t="e">
        <f>IF($N$47=1,AN59,H176/H$184)</f>
        <v>#DIV/0!</v>
      </c>
      <c r="I188" s="179" t="e">
        <f>IF($N$47=1,AO59,I176/I$184)</f>
        <v>#DIV/0!</v>
      </c>
      <c r="L188" s="200"/>
      <c r="M188" s="6"/>
      <c r="O188" s="470" t="str">
        <f t="shared" si="38"/>
        <v>Taxi</v>
      </c>
      <c r="P188" s="471">
        <f t="shared" ref="P188:R188" si="41">BM59</f>
        <v>0</v>
      </c>
      <c r="Q188" s="471">
        <f t="shared" si="41"/>
        <v>0</v>
      </c>
      <c r="R188" s="471">
        <f t="shared" si="41"/>
        <v>0</v>
      </c>
      <c r="S188" s="6"/>
      <c r="T188" s="465" t="e">
        <f t="shared" si="40"/>
        <v>#DIV/0!</v>
      </c>
      <c r="U188" s="465" t="e">
        <f t="shared" si="36"/>
        <v>#DIV/0!</v>
      </c>
      <c r="V188" s="472" t="e">
        <f t="shared" si="36"/>
        <v>#DIV/0!</v>
      </c>
    </row>
    <row r="189" spans="3:22" ht="15" customHeight="1">
      <c r="C189" s="6"/>
      <c r="D189" s="6"/>
      <c r="E189" s="577"/>
      <c r="F189" s="166" t="str">
        <f t="shared" si="37"/>
        <v/>
      </c>
      <c r="G189" s="179" t="e">
        <f>IF($N$47=1,AM60,G177/G$184)</f>
        <v>#DIV/0!</v>
      </c>
      <c r="H189" s="179" t="e">
        <f>IF($N$47=1,AN60,H177/H$184)</f>
        <v>#DIV/0!</v>
      </c>
      <c r="I189" s="179" t="e">
        <f>IF($N$47=1,AO60,I177/I$184)</f>
        <v>#DIV/0!</v>
      </c>
      <c r="L189" s="200"/>
      <c r="M189" s="6"/>
      <c r="O189" s="470" t="str">
        <f t="shared" si="38"/>
        <v/>
      </c>
      <c r="P189" s="471">
        <f t="shared" ref="P189:R189" si="42">BM60</f>
        <v>0</v>
      </c>
      <c r="Q189" s="471">
        <f t="shared" si="42"/>
        <v>0</v>
      </c>
      <c r="R189" s="471">
        <f t="shared" si="42"/>
        <v>0</v>
      </c>
      <c r="S189" s="6"/>
      <c r="T189" s="465" t="e">
        <f t="shared" si="40"/>
        <v>#DIV/0!</v>
      </c>
      <c r="U189" s="465" t="e">
        <f t="shared" si="36"/>
        <v>#DIV/0!</v>
      </c>
      <c r="V189" s="472" t="e">
        <f t="shared" si="36"/>
        <v>#DIV/0!</v>
      </c>
    </row>
    <row r="190" spans="3:22" ht="15" customHeight="1" thickBot="1">
      <c r="C190" s="6"/>
      <c r="D190" s="6"/>
      <c r="E190" s="577"/>
      <c r="F190" s="166" t="str">
        <f t="shared" si="37"/>
        <v/>
      </c>
      <c r="G190" s="179" t="e">
        <f>IF($N$47=1,AM61,G178/G$184)</f>
        <v>#DIV/0!</v>
      </c>
      <c r="H190" s="179" t="e">
        <f>IF($N$47=1,AN61,H178/H$184)</f>
        <v>#DIV/0!</v>
      </c>
      <c r="I190" s="179" t="e">
        <f>IF($N$47=1,AO61,I178/I$184)</f>
        <v>#DIV/0!</v>
      </c>
      <c r="L190" s="200"/>
      <c r="M190" s="6"/>
      <c r="O190" s="473" t="str">
        <f t="shared" si="38"/>
        <v/>
      </c>
      <c r="P190" s="474">
        <f t="shared" ref="P190:R190" si="43">BM61</f>
        <v>0</v>
      </c>
      <c r="Q190" s="474">
        <f t="shared" si="43"/>
        <v>0</v>
      </c>
      <c r="R190" s="474">
        <f t="shared" si="43"/>
        <v>0</v>
      </c>
      <c r="S190" s="475"/>
      <c r="T190" s="478" t="e">
        <f t="shared" si="40"/>
        <v>#DIV/0!</v>
      </c>
      <c r="U190" s="478" t="e">
        <f t="shared" si="36"/>
        <v>#DIV/0!</v>
      </c>
      <c r="V190" s="476" t="e">
        <f t="shared" si="36"/>
        <v>#DIV/0!</v>
      </c>
    </row>
    <row r="191" spans="3:22" ht="15" customHeight="1">
      <c r="C191" s="6"/>
      <c r="D191" s="6"/>
      <c r="E191" s="577"/>
      <c r="F191" s="166" t="str">
        <f t="shared" si="37"/>
        <v>3-wheeler</v>
      </c>
      <c r="G191" s="179" t="e">
        <f>IF($N$47=1,AM62,G179/G$184)</f>
        <v>#DIV/0!</v>
      </c>
      <c r="H191" s="179" t="e">
        <f>IF($N$47=1,AN62,H179/H$184)</f>
        <v>#DIV/0!</v>
      </c>
      <c r="I191" s="179" t="e">
        <f>IF($N$47=1,AO62,I179/I$184)</f>
        <v>#DIV/0!</v>
      </c>
      <c r="L191" s="200"/>
      <c r="M191" s="6"/>
      <c r="O191" s="466" t="str">
        <f t="shared" si="38"/>
        <v>3-wheeler</v>
      </c>
      <c r="P191" s="467">
        <f t="shared" ref="P191:R191" si="44">BM62</f>
        <v>0</v>
      </c>
      <c r="Q191" s="467">
        <f t="shared" si="44"/>
        <v>0</v>
      </c>
      <c r="R191" s="467">
        <f t="shared" si="44"/>
        <v>0</v>
      </c>
      <c r="S191" s="468"/>
      <c r="T191" s="477" t="e">
        <f>P191/P$198</f>
        <v>#DIV/0!</v>
      </c>
      <c r="U191" s="477" t="e">
        <f t="shared" ref="U191:U195" si="45">Q191/Q$198</f>
        <v>#DIV/0!</v>
      </c>
      <c r="V191" s="469" t="e">
        <f t="shared" ref="V191:V195" si="46">R191/R$198</f>
        <v>#DIV/0!</v>
      </c>
    </row>
    <row r="192" spans="3:22" ht="15" customHeight="1">
      <c r="C192" s="6"/>
      <c r="D192" s="6"/>
      <c r="E192" s="577"/>
      <c r="F192" s="166" t="str">
        <f t="shared" si="37"/>
        <v>Bus</v>
      </c>
      <c r="G192" s="179" t="e">
        <f>IF($N$47=1,AM63,G180/G$184)</f>
        <v>#DIV/0!</v>
      </c>
      <c r="H192" s="179" t="e">
        <f>IF($N$47=1,AN63,H180/H$184)</f>
        <v>#DIV/0!</v>
      </c>
      <c r="I192" s="179" t="e">
        <f>IF($N$47=1,AO63,I180/I$184)</f>
        <v>#DIV/0!</v>
      </c>
      <c r="L192" s="200"/>
      <c r="M192" s="6"/>
      <c r="O192" s="470" t="str">
        <f t="shared" si="38"/>
        <v>Bus</v>
      </c>
      <c r="P192" s="471">
        <f t="shared" ref="P192:R192" si="47">BM63</f>
        <v>0</v>
      </c>
      <c r="Q192" s="471">
        <f t="shared" si="47"/>
        <v>0</v>
      </c>
      <c r="R192" s="471">
        <f t="shared" si="47"/>
        <v>0</v>
      </c>
      <c r="S192" s="6"/>
      <c r="T192" s="465" t="e">
        <f t="shared" ref="T192:T195" si="48">P192/P$198</f>
        <v>#DIV/0!</v>
      </c>
      <c r="U192" s="465" t="e">
        <f t="shared" si="45"/>
        <v>#DIV/0!</v>
      </c>
      <c r="V192" s="472" t="e">
        <f t="shared" si="46"/>
        <v>#DIV/0!</v>
      </c>
    </row>
    <row r="193" spans="3:22" ht="15" customHeight="1">
      <c r="C193" s="6"/>
      <c r="D193" s="6"/>
      <c r="E193" s="577"/>
      <c r="F193" s="166" t="str">
        <f t="shared" si="37"/>
        <v>Mini-bus</v>
      </c>
      <c r="G193" s="179" t="e">
        <f>IF($N$47=1,AM64,G181/G$184)</f>
        <v>#DIV/0!</v>
      </c>
      <c r="H193" s="179" t="e">
        <f>IF($N$47=1,AN64,H181/H$184)</f>
        <v>#DIV/0!</v>
      </c>
      <c r="I193" s="179" t="e">
        <f>IF($N$47=1,AO64,I181/I$184)</f>
        <v>#DIV/0!</v>
      </c>
      <c r="L193" s="200"/>
      <c r="M193" s="6"/>
      <c r="O193" s="470" t="str">
        <f t="shared" si="38"/>
        <v>Mini-bus</v>
      </c>
      <c r="P193" s="471">
        <f t="shared" ref="P193:R193" si="49">BM64</f>
        <v>0</v>
      </c>
      <c r="Q193" s="471">
        <f t="shared" si="49"/>
        <v>0</v>
      </c>
      <c r="R193" s="471">
        <f t="shared" si="49"/>
        <v>0</v>
      </c>
      <c r="S193" s="6"/>
      <c r="T193" s="465" t="e">
        <f t="shared" si="48"/>
        <v>#DIV/0!</v>
      </c>
      <c r="U193" s="465" t="e">
        <f t="shared" si="45"/>
        <v>#DIV/0!</v>
      </c>
      <c r="V193" s="472" t="e">
        <f t="shared" si="46"/>
        <v>#DIV/0!</v>
      </c>
    </row>
    <row r="194" spans="3:22" ht="15" customHeight="1">
      <c r="C194" s="6"/>
      <c r="D194" s="6"/>
      <c r="E194" s="577"/>
      <c r="F194" s="166" t="str">
        <f t="shared" si="37"/>
        <v/>
      </c>
      <c r="G194" s="179" t="e">
        <f>IF($N$47=1,AM65,G182/G$184)</f>
        <v>#DIV/0!</v>
      </c>
      <c r="H194" s="179" t="e">
        <f>IF($N$47=1,AN65,H182/H$184)</f>
        <v>#DIV/0!</v>
      </c>
      <c r="I194" s="179" t="e">
        <f>IF($N$47=1,AO65,I182/I$184)</f>
        <v>#DIV/0!</v>
      </c>
      <c r="L194" s="200"/>
      <c r="M194" s="6"/>
      <c r="O194" s="470" t="str">
        <f t="shared" si="38"/>
        <v/>
      </c>
      <c r="P194" s="471">
        <f t="shared" ref="P194:R194" si="50">BM65</f>
        <v>0</v>
      </c>
      <c r="Q194" s="471">
        <f t="shared" si="50"/>
        <v>0</v>
      </c>
      <c r="R194" s="471">
        <f t="shared" si="50"/>
        <v>0</v>
      </c>
      <c r="S194" s="6"/>
      <c r="T194" s="465" t="e">
        <f t="shared" si="48"/>
        <v>#DIV/0!</v>
      </c>
      <c r="U194" s="465" t="e">
        <f t="shared" si="45"/>
        <v>#DIV/0!</v>
      </c>
      <c r="V194" s="472" t="e">
        <f t="shared" si="46"/>
        <v>#DIV/0!</v>
      </c>
    </row>
    <row r="195" spans="3:22" ht="15" customHeight="1" thickBot="1">
      <c r="C195" s="6"/>
      <c r="D195" s="6"/>
      <c r="E195" s="577"/>
      <c r="F195" s="166" t="str">
        <f t="shared" si="37"/>
        <v/>
      </c>
      <c r="G195" s="179" t="e">
        <f>IF($N$47=1,AM66,G183/G$184)</f>
        <v>#DIV/0!</v>
      </c>
      <c r="H195" s="179" t="e">
        <f>IF($N$47=1,AN66,H183/H$184)</f>
        <v>#DIV/0!</v>
      </c>
      <c r="I195" s="179" t="e">
        <f>IF($N$47=1,AO66,I183/I$184)</f>
        <v>#DIV/0!</v>
      </c>
      <c r="L195" s="200"/>
      <c r="M195" s="6"/>
      <c r="O195" s="473" t="str">
        <f t="shared" si="38"/>
        <v/>
      </c>
      <c r="P195" s="474">
        <f t="shared" ref="P195:R195" si="51">BM66</f>
        <v>0</v>
      </c>
      <c r="Q195" s="474">
        <f t="shared" si="51"/>
        <v>0</v>
      </c>
      <c r="R195" s="474">
        <f t="shared" si="51"/>
        <v>0</v>
      </c>
      <c r="S195" s="475"/>
      <c r="T195" s="478" t="e">
        <f t="shared" si="48"/>
        <v>#DIV/0!</v>
      </c>
      <c r="U195" s="478" t="e">
        <f t="shared" si="45"/>
        <v>#DIV/0!</v>
      </c>
      <c r="V195" s="476" t="e">
        <f t="shared" si="46"/>
        <v>#DIV/0!</v>
      </c>
    </row>
    <row r="196" spans="3:22" ht="15" customHeight="1">
      <c r="C196" s="6"/>
      <c r="D196" s="6"/>
      <c r="E196" s="577"/>
      <c r="F196" s="166" t="s">
        <v>42</v>
      </c>
      <c r="G196" s="179" t="e">
        <f>SUM(G186:G195)</f>
        <v>#DIV/0!</v>
      </c>
      <c r="H196" s="179" t="e">
        <f t="shared" ref="H196" si="52">SUM(H186:H195)</f>
        <v>#DIV/0!</v>
      </c>
      <c r="I196" s="179" t="e">
        <f t="shared" ref="I196" si="53">SUM(I186:I195)</f>
        <v>#DIV/0!</v>
      </c>
      <c r="L196" s="200"/>
      <c r="M196" s="6"/>
      <c r="O196" t="s">
        <v>6</v>
      </c>
      <c r="P196" s="464">
        <f t="shared" ref="P196:R196" si="54">BM67</f>
        <v>0</v>
      </c>
      <c r="Q196" s="464">
        <f t="shared" si="54"/>
        <v>0</v>
      </c>
      <c r="R196" s="464">
        <f t="shared" si="54"/>
        <v>0</v>
      </c>
    </row>
    <row r="197" spans="3:22">
      <c r="C197" s="6"/>
      <c r="O197" t="s">
        <v>613</v>
      </c>
      <c r="P197" s="464">
        <f>SUM(P186:P190)</f>
        <v>0</v>
      </c>
      <c r="Q197" s="464">
        <f t="shared" ref="Q197:R197" si="55">SUM(Q186:Q190)</f>
        <v>0</v>
      </c>
      <c r="R197" s="464">
        <f t="shared" si="55"/>
        <v>0</v>
      </c>
    </row>
    <row r="198" spans="3:22">
      <c r="C198" s="6"/>
      <c r="O198" t="s">
        <v>614</v>
      </c>
      <c r="P198" s="464">
        <f>SUM(P191:P195)</f>
        <v>0</v>
      </c>
      <c r="Q198" s="464">
        <f t="shared" ref="Q198:R198" si="56">SUM(Q191:Q195)</f>
        <v>0</v>
      </c>
      <c r="R198" s="464">
        <f t="shared" si="56"/>
        <v>0</v>
      </c>
    </row>
    <row r="199" spans="3:22">
      <c r="C199" s="6"/>
    </row>
    <row r="200" spans="3:22">
      <c r="C200" s="6"/>
    </row>
    <row r="201" spans="3:22">
      <c r="C201" s="6"/>
    </row>
    <row r="202" spans="3:22">
      <c r="C202" s="6"/>
    </row>
    <row r="203" spans="3:22">
      <c r="C203" s="6"/>
    </row>
    <row r="204" spans="3:22">
      <c r="C204" s="6"/>
    </row>
    <row r="205" spans="3:22">
      <c r="C205" s="6"/>
    </row>
    <row r="206" spans="3:22">
      <c r="C206" s="6"/>
    </row>
    <row r="207" spans="3:22">
      <c r="C207" s="6"/>
    </row>
    <row r="208" spans="3:22">
      <c r="C208" s="6"/>
    </row>
    <row r="209" spans="3:17">
      <c r="C209" s="6"/>
    </row>
    <row r="210" spans="3:17">
      <c r="C210" s="6"/>
    </row>
    <row r="211" spans="3:17">
      <c r="C211" s="6"/>
    </row>
    <row r="212" spans="3:17">
      <c r="C212" s="6"/>
    </row>
    <row r="213" spans="3:17" ht="200.1" customHeight="1">
      <c r="C213" s="6"/>
    </row>
    <row r="214" spans="3:17">
      <c r="C214" s="6"/>
    </row>
    <row r="215" spans="3:17">
      <c r="C215" s="6"/>
      <c r="F215" s="276" t="s">
        <v>32</v>
      </c>
      <c r="G215" s="8"/>
      <c r="H215" s="8"/>
      <c r="I215" s="8"/>
    </row>
    <row r="216" spans="3:17" ht="15" customHeight="1">
      <c r="C216" s="6"/>
      <c r="F216" s="604"/>
      <c r="G216" s="605" t="s">
        <v>40</v>
      </c>
      <c r="H216" s="605"/>
      <c r="I216" s="605"/>
      <c r="J216" s="592" t="s">
        <v>444</v>
      </c>
      <c r="K216" s="8"/>
      <c r="L216" s="8"/>
    </row>
    <row r="217" spans="3:17" ht="23.25" customHeight="1">
      <c r="C217" s="6"/>
      <c r="F217" s="604"/>
      <c r="G217" s="605"/>
      <c r="H217" s="605"/>
      <c r="I217" s="605"/>
      <c r="J217" s="593"/>
      <c r="K217" s="8"/>
      <c r="L217" s="8"/>
    </row>
    <row r="218" spans="3:17">
      <c r="C218" s="6"/>
      <c r="F218" s="604"/>
      <c r="G218" s="275">
        <f>G42</f>
        <v>0</v>
      </c>
      <c r="H218" s="275">
        <f t="shared" ref="H218:I218" si="57">H42</f>
        <v>9</v>
      </c>
      <c r="I218" s="275">
        <f t="shared" si="57"/>
        <v>19</v>
      </c>
      <c r="J218" s="275">
        <f>G218</f>
        <v>0</v>
      </c>
      <c r="K218" s="8"/>
      <c r="L218" s="8"/>
    </row>
    <row r="219" spans="3:17">
      <c r="F219" s="275" t="s">
        <v>33</v>
      </c>
      <c r="G219" s="277">
        <v>737.8</v>
      </c>
      <c r="H219" s="277">
        <v>737.8</v>
      </c>
      <c r="I219" s="277">
        <v>737.8</v>
      </c>
      <c r="J219" s="278">
        <v>0.99</v>
      </c>
      <c r="K219" s="8"/>
      <c r="L219" s="8"/>
      <c r="O219" s="40">
        <v>0.99</v>
      </c>
      <c r="P219" s="40">
        <v>0.99</v>
      </c>
      <c r="Q219" s="40">
        <v>0.99</v>
      </c>
    </row>
    <row r="220" spans="3:17">
      <c r="F220" s="275" t="s">
        <v>34</v>
      </c>
      <c r="G220" s="277">
        <v>403.5</v>
      </c>
      <c r="H220" s="277">
        <v>403.5</v>
      </c>
      <c r="I220" s="277">
        <v>403.5</v>
      </c>
      <c r="J220" s="278">
        <v>0.03</v>
      </c>
      <c r="K220" s="8"/>
      <c r="L220" s="8"/>
      <c r="O220" s="40">
        <v>0.03</v>
      </c>
      <c r="P220" s="40">
        <v>0.03</v>
      </c>
      <c r="Q220" s="40">
        <v>0.03</v>
      </c>
    </row>
    <row r="221" spans="3:17">
      <c r="F221" s="275" t="s">
        <v>35</v>
      </c>
      <c r="G221" s="277">
        <v>143.19999999999999</v>
      </c>
      <c r="H221" s="277">
        <v>143.19999999999999</v>
      </c>
      <c r="I221" s="277">
        <v>143.19999999999999</v>
      </c>
      <c r="J221" s="278">
        <v>2.5</v>
      </c>
      <c r="K221" s="8"/>
      <c r="L221" s="8"/>
      <c r="O221" s="40">
        <v>2.5</v>
      </c>
      <c r="P221" s="40">
        <v>2.5</v>
      </c>
      <c r="Q221" s="40">
        <v>2.5</v>
      </c>
    </row>
    <row r="222" spans="3:17">
      <c r="G222" s="8"/>
      <c r="H222" s="8"/>
      <c r="I222" s="8"/>
      <c r="J222" s="8"/>
      <c r="K222" s="8"/>
      <c r="L222" s="8"/>
      <c r="M222" s="8"/>
      <c r="N222" s="8"/>
      <c r="O222" s="8"/>
      <c r="P222" s="8"/>
      <c r="Q222" s="8"/>
    </row>
    <row r="223" spans="3:17">
      <c r="G223" s="54"/>
      <c r="K223" s="8"/>
      <c r="L223" s="8"/>
      <c r="M223" s="8"/>
      <c r="N223" s="10"/>
      <c r="O223" s="10"/>
      <c r="P223" s="10"/>
      <c r="Q223" s="10"/>
    </row>
    <row r="224" spans="3:17">
      <c r="G224" s="54"/>
      <c r="K224" s="8"/>
      <c r="L224" s="8"/>
      <c r="M224" s="8"/>
      <c r="N224" s="10"/>
      <c r="O224" s="10"/>
      <c r="P224" s="10"/>
      <c r="Q224" s="10"/>
    </row>
    <row r="225" spans="7:17">
      <c r="G225" s="54"/>
      <c r="K225" s="8"/>
      <c r="L225" s="8"/>
      <c r="M225" s="8"/>
      <c r="N225" s="10"/>
      <c r="O225" s="10"/>
      <c r="P225" s="10"/>
      <c r="Q225" s="10"/>
    </row>
    <row r="226" spans="7:17">
      <c r="G226" s="54"/>
      <c r="K226" s="8"/>
      <c r="L226" s="8"/>
      <c r="M226" s="8"/>
      <c r="N226" s="10"/>
    </row>
    <row r="227" spans="7:17">
      <c r="G227" s="54"/>
      <c r="K227" s="8"/>
      <c r="L227" s="8"/>
      <c r="M227" s="8"/>
      <c r="N227" s="10"/>
    </row>
    <row r="228" spans="7:17">
      <c r="G228" s="54"/>
      <c r="K228" s="8"/>
      <c r="L228" s="8"/>
      <c r="M228" s="8"/>
      <c r="N228" s="10"/>
    </row>
    <row r="277" spans="6:12" ht="399.95" customHeight="1"/>
    <row r="279" spans="6:12">
      <c r="F279" s="55"/>
      <c r="G279" s="393" t="s">
        <v>10</v>
      </c>
      <c r="H279" s="393" t="str">
        <f>'IF Factors'!F8</f>
        <v>Diesel</v>
      </c>
      <c r="I279" s="393" t="str">
        <f>'IF Factors'!G8</f>
        <v>LPG</v>
      </c>
      <c r="J279" s="393" t="str">
        <f>'IF Factors'!H8</f>
        <v>CNG</v>
      </c>
      <c r="K279" s="393" t="str">
        <f>'IF Factors'!I8</f>
        <v>Electric</v>
      </c>
      <c r="L279" s="392" t="str">
        <f>IF('IF Factors'!J8="","",'IF Factors'!J8)</f>
        <v>Ethanol</v>
      </c>
    </row>
    <row r="280" spans="6:12">
      <c r="F280" s="318" t="s">
        <v>338</v>
      </c>
      <c r="G280" s="391" t="str">
        <f>IF('IF Factors'!E22="","",'IF Factors'!E22)</f>
        <v>liter</v>
      </c>
      <c r="H280" s="391" t="str">
        <f>IF('IF Factors'!F22="","",'IF Factors'!F22)</f>
        <v>liter</v>
      </c>
      <c r="I280" s="391" t="str">
        <f>IF('IF Factors'!G22="","",'IF Factors'!G22)</f>
        <v>liter</v>
      </c>
      <c r="J280" s="391" t="str">
        <f>IF('IF Factors'!H22="","",'IF Factors'!H22)</f>
        <v>kg</v>
      </c>
      <c r="K280" s="391" t="str">
        <f>IF('IF Factors'!I22="","",'IF Factors'!I22)</f>
        <v>kwh</v>
      </c>
      <c r="L280" s="391" t="str">
        <f>IF('IF Factors'!J22="","",'IF Factors'!J22)</f>
        <v>liter</v>
      </c>
    </row>
    <row r="281" spans="6:12">
      <c r="F281" s="318" t="s">
        <v>476</v>
      </c>
      <c r="G281" s="320"/>
      <c r="H281" s="320"/>
      <c r="I281" s="320"/>
      <c r="J281" s="320"/>
      <c r="K281" s="320"/>
      <c r="L281" s="215"/>
    </row>
    <row r="282" spans="6:12">
      <c r="F282" s="319"/>
    </row>
    <row r="283" spans="6:12">
      <c r="F283" s="318" t="s">
        <v>478</v>
      </c>
      <c r="G283" s="606"/>
      <c r="H283" s="606"/>
    </row>
    <row r="284" spans="6:12">
      <c r="F284" s="318" t="s">
        <v>479</v>
      </c>
      <c r="G284" s="606"/>
      <c r="H284" s="606"/>
    </row>
    <row r="285" spans="6:12">
      <c r="F285" s="318" t="s">
        <v>480</v>
      </c>
      <c r="G285" s="606"/>
      <c r="H285" s="606"/>
    </row>
    <row r="286" spans="6:12">
      <c r="F286" s="318" t="s">
        <v>481</v>
      </c>
      <c r="G286" s="606"/>
      <c r="H286" s="606"/>
    </row>
    <row r="287" spans="6:12">
      <c r="F287" s="318" t="s">
        <v>482</v>
      </c>
      <c r="G287" s="606"/>
      <c r="H287" s="606"/>
    </row>
    <row r="288" spans="6:12">
      <c r="F288" s="318" t="s">
        <v>483</v>
      </c>
      <c r="G288" s="606"/>
      <c r="H288" s="606"/>
    </row>
    <row r="289" spans="6:8">
      <c r="F289" s="318" t="s">
        <v>484</v>
      </c>
      <c r="G289" s="606"/>
      <c r="H289" s="606"/>
    </row>
    <row r="290" spans="6:8">
      <c r="F290" s="318" t="s">
        <v>513</v>
      </c>
      <c r="G290" s="608"/>
      <c r="H290" s="609"/>
    </row>
    <row r="291" spans="6:8">
      <c r="F291" s="318" t="s">
        <v>232</v>
      </c>
      <c r="G291" s="610"/>
      <c r="H291" s="610"/>
    </row>
    <row r="292" spans="6:8">
      <c r="F292" s="318" t="s">
        <v>231</v>
      </c>
      <c r="G292" s="607"/>
      <c r="H292" s="607"/>
    </row>
    <row r="327" spans="6:8" ht="399.95" customHeight="1"/>
    <row r="332" spans="6:8">
      <c r="F332" s="481" t="s">
        <v>31</v>
      </c>
      <c r="G332" s="603">
        <v>1</v>
      </c>
      <c r="H332" s="603"/>
    </row>
    <row r="552" spans="6:57">
      <c r="F552" s="240" t="s">
        <v>502</v>
      </c>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row>
    <row r="553" spans="6:57">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row>
    <row r="554" spans="6:57">
      <c r="F554" s="375" t="s">
        <v>527</v>
      </c>
      <c r="G554" s="374"/>
      <c r="H554" s="374"/>
      <c r="I554" s="374"/>
      <c r="J554" s="51"/>
      <c r="K554" s="51"/>
      <c r="L554" s="51"/>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row>
    <row r="555" spans="6:57" ht="26.25">
      <c r="F555" s="373" t="s">
        <v>526</v>
      </c>
      <c r="G555" s="372">
        <v>2000</v>
      </c>
      <c r="H555" s="372">
        <v>2010</v>
      </c>
      <c r="I555" s="372">
        <v>2020</v>
      </c>
      <c r="J555" s="372">
        <v>2030</v>
      </c>
      <c r="K555" s="372">
        <v>2040</v>
      </c>
      <c r="L555" s="372">
        <v>2050</v>
      </c>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row>
    <row r="556" spans="6:57">
      <c r="F556" s="371" t="s">
        <v>230</v>
      </c>
      <c r="G556" s="486">
        <v>19.600000000000001</v>
      </c>
      <c r="H556" s="486">
        <v>12.3</v>
      </c>
      <c r="I556" s="486">
        <v>7.5</v>
      </c>
      <c r="J556" s="486">
        <v>4.5999999999999996</v>
      </c>
      <c r="K556" s="486">
        <v>2.8</v>
      </c>
      <c r="L556" s="486">
        <v>1.7</v>
      </c>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row>
    <row r="557" spans="6:57">
      <c r="F557" s="371" t="s">
        <v>229</v>
      </c>
      <c r="G557" s="486">
        <v>251.4</v>
      </c>
      <c r="H557" s="486">
        <v>193.6</v>
      </c>
      <c r="I557" s="486">
        <v>141.19999999999999</v>
      </c>
      <c r="J557" s="486">
        <v>99.6</v>
      </c>
      <c r="K557" s="486">
        <v>66.599999999999994</v>
      </c>
      <c r="L557" s="486">
        <v>44</v>
      </c>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row>
    <row r="558" spans="6:57">
      <c r="F558" s="371" t="s">
        <v>228</v>
      </c>
      <c r="G558" s="486">
        <f t="shared" ref="G558:L558" si="58">G557</f>
        <v>251.4</v>
      </c>
      <c r="H558" s="486">
        <f t="shared" si="58"/>
        <v>193.6</v>
      </c>
      <c r="I558" s="486">
        <f t="shared" si="58"/>
        <v>141.19999999999999</v>
      </c>
      <c r="J558" s="486">
        <f t="shared" si="58"/>
        <v>99.6</v>
      </c>
      <c r="K558" s="486">
        <f t="shared" si="58"/>
        <v>66.599999999999994</v>
      </c>
      <c r="L558" s="486">
        <f t="shared" si="58"/>
        <v>44</v>
      </c>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row>
    <row r="559" spans="6:57">
      <c r="F559" s="371" t="s">
        <v>227</v>
      </c>
      <c r="G559" s="486"/>
      <c r="H559" s="486">
        <f>(((H558/G558)^(1/(H555-G555)))-1)*100</f>
        <v>-2.5786803905639588</v>
      </c>
      <c r="I559" s="486">
        <f>(((I558/H558)^(1/(I555-H555)))-1)*100</f>
        <v>-3.1068813888929458</v>
      </c>
      <c r="J559" s="486">
        <f>(((J558/I558)^(1/(J555-I555)))-1)*100</f>
        <v>-3.429948242096581</v>
      </c>
      <c r="K559" s="486">
        <f>(((K558/J558)^(1/(K555-J555)))-1)*100</f>
        <v>-3.9446654203277309</v>
      </c>
      <c r="L559" s="486">
        <f>(((L558/K558)^(1/(L555-K555)))-1)*100</f>
        <v>-4.0604129679132184</v>
      </c>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row>
    <row r="560" spans="6:57">
      <c r="F560" s="371" t="s">
        <v>457</v>
      </c>
      <c r="G560" s="486"/>
      <c r="H560" s="486">
        <f>H559/100</f>
        <v>-2.5786803905639588E-2</v>
      </c>
      <c r="I560" s="486">
        <f t="shared" ref="I560:L560" si="59">I559/100</f>
        <v>-3.1068813888929458E-2</v>
      </c>
      <c r="J560" s="486">
        <f t="shared" si="59"/>
        <v>-3.429948242096581E-2</v>
      </c>
      <c r="K560" s="486">
        <f t="shared" si="59"/>
        <v>-3.9446654203277309E-2</v>
      </c>
      <c r="L560" s="486">
        <f t="shared" si="59"/>
        <v>-4.0604129679132184E-2</v>
      </c>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row>
    <row r="561" spans="6:57">
      <c r="F561" s="602" t="s">
        <v>503</v>
      </c>
      <c r="G561" s="602"/>
      <c r="H561" s="602"/>
      <c r="I561" s="602"/>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row>
    <row r="562" spans="6:57">
      <c r="F562" s="31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row>
    <row r="563" spans="6:57">
      <c r="H563"/>
      <c r="I563"/>
      <c r="J563"/>
      <c r="K563"/>
      <c r="L563"/>
    </row>
    <row r="564" spans="6:57">
      <c r="H564"/>
      <c r="I564"/>
      <c r="J564"/>
      <c r="K564"/>
      <c r="L564"/>
    </row>
    <row r="565" spans="6:57">
      <c r="H565"/>
      <c r="I565"/>
      <c r="J565"/>
      <c r="K565"/>
      <c r="L565"/>
    </row>
    <row r="1612" spans="5:8" hidden="1">
      <c r="E1612" s="155">
        <v>0</v>
      </c>
      <c r="F1612" s="155"/>
      <c r="G1612" s="155"/>
      <c r="H1612" s="156" t="s">
        <v>309</v>
      </c>
    </row>
    <row r="1613" spans="5:8" hidden="1">
      <c r="E1613" s="155">
        <v>1</v>
      </c>
      <c r="F1613" s="155"/>
      <c r="G1613" s="155"/>
      <c r="H1613" s="156" t="s">
        <v>309</v>
      </c>
    </row>
    <row r="1614" spans="5:8" hidden="1">
      <c r="E1614" s="155">
        <v>2</v>
      </c>
      <c r="F1614" s="155"/>
      <c r="G1614" s="155"/>
      <c r="H1614" s="156" t="s">
        <v>309</v>
      </c>
    </row>
    <row r="1615" spans="5:8" hidden="1">
      <c r="E1615" s="155">
        <v>3</v>
      </c>
      <c r="F1615" s="155"/>
      <c r="G1615" s="155"/>
      <c r="H1615" s="156" t="s">
        <v>309</v>
      </c>
    </row>
    <row r="1616" spans="5:8" hidden="1">
      <c r="E1616" s="155">
        <v>4</v>
      </c>
      <c r="F1616" s="155"/>
      <c r="G1616" s="155"/>
      <c r="H1616" s="156" t="s">
        <v>309</v>
      </c>
    </row>
    <row r="1617" spans="5:8" hidden="1">
      <c r="E1617" s="155">
        <v>5</v>
      </c>
      <c r="F1617" s="155"/>
      <c r="G1617" s="155"/>
      <c r="H1617" s="156" t="s">
        <v>309</v>
      </c>
    </row>
    <row r="1618" spans="5:8" hidden="1">
      <c r="E1618" s="155">
        <v>6</v>
      </c>
      <c r="F1618" s="155"/>
      <c r="G1618" s="155"/>
      <c r="H1618" s="156" t="s">
        <v>309</v>
      </c>
    </row>
    <row r="1619" spans="5:8" hidden="1">
      <c r="E1619" s="155">
        <v>7</v>
      </c>
      <c r="F1619" s="155"/>
      <c r="G1619" s="155"/>
      <c r="H1619" s="156" t="s">
        <v>309</v>
      </c>
    </row>
    <row r="1620" spans="5:8" hidden="1">
      <c r="E1620" s="155">
        <v>8</v>
      </c>
      <c r="F1620" s="155"/>
      <c r="G1620" s="155"/>
      <c r="H1620" s="156" t="s">
        <v>309</v>
      </c>
    </row>
    <row r="1621" spans="5:8" hidden="1">
      <c r="E1621" s="155">
        <v>9</v>
      </c>
      <c r="F1621" s="155"/>
      <c r="G1621" s="155"/>
      <c r="H1621" s="156" t="s">
        <v>309</v>
      </c>
    </row>
    <row r="1622" spans="5:8" hidden="1">
      <c r="E1622" s="155">
        <v>10</v>
      </c>
      <c r="F1622" s="155"/>
      <c r="G1622" s="155"/>
      <c r="H1622" s="156" t="s">
        <v>309</v>
      </c>
    </row>
    <row r="1623" spans="5:8" hidden="1">
      <c r="E1623" s="155">
        <v>11</v>
      </c>
      <c r="F1623" s="155"/>
      <c r="G1623" s="155"/>
      <c r="H1623" s="156" t="s">
        <v>309</v>
      </c>
    </row>
    <row r="1624" spans="5:8" hidden="1">
      <c r="E1624" s="155">
        <v>12</v>
      </c>
      <c r="F1624" s="155"/>
      <c r="G1624" s="155"/>
      <c r="H1624" s="156" t="s">
        <v>309</v>
      </c>
    </row>
    <row r="1625" spans="5:8" hidden="1">
      <c r="E1625" s="155">
        <v>13</v>
      </c>
      <c r="F1625" s="155"/>
      <c r="G1625" s="155"/>
      <c r="H1625" s="156" t="s">
        <v>309</v>
      </c>
    </row>
    <row r="1626" spans="5:8" hidden="1">
      <c r="E1626" s="155">
        <v>14</v>
      </c>
      <c r="F1626" s="155"/>
      <c r="G1626" s="155"/>
      <c r="H1626" s="156" t="s">
        <v>309</v>
      </c>
    </row>
    <row r="1627" spans="5:8" hidden="1">
      <c r="E1627" s="155">
        <v>15</v>
      </c>
      <c r="F1627" s="155"/>
      <c r="G1627" s="155"/>
      <c r="H1627" s="156" t="s">
        <v>309</v>
      </c>
    </row>
    <row r="1628" spans="5:8" hidden="1">
      <c r="E1628" s="155">
        <v>16</v>
      </c>
      <c r="F1628" s="155"/>
      <c r="G1628" s="155"/>
      <c r="H1628" s="156" t="s">
        <v>309</v>
      </c>
    </row>
    <row r="1629" spans="5:8" hidden="1">
      <c r="E1629" s="155">
        <v>17</v>
      </c>
      <c r="F1629" s="155"/>
      <c r="G1629" s="155"/>
      <c r="H1629" s="156" t="s">
        <v>309</v>
      </c>
    </row>
    <row r="1630" spans="5:8" hidden="1">
      <c r="E1630" s="155">
        <v>18</v>
      </c>
      <c r="F1630" s="155"/>
      <c r="G1630" s="155"/>
      <c r="H1630" s="156" t="s">
        <v>309</v>
      </c>
    </row>
    <row r="1631" spans="5:8" hidden="1">
      <c r="E1631" s="155">
        <v>19</v>
      </c>
      <c r="F1631" s="155"/>
      <c r="G1631" s="155"/>
      <c r="H1631" s="156" t="s">
        <v>309</v>
      </c>
    </row>
    <row r="1632" spans="5:8" hidden="1">
      <c r="E1632" s="155">
        <v>20</v>
      </c>
      <c r="F1632" s="155"/>
      <c r="G1632" s="155"/>
      <c r="H1632" s="156" t="s">
        <v>309</v>
      </c>
    </row>
    <row r="1633" spans="5:8" hidden="1">
      <c r="E1633" s="155">
        <v>21</v>
      </c>
      <c r="F1633" s="155"/>
      <c r="G1633" s="155"/>
      <c r="H1633" s="156" t="s">
        <v>309</v>
      </c>
    </row>
    <row r="1634" spans="5:8" hidden="1">
      <c r="E1634" s="155">
        <v>22</v>
      </c>
      <c r="F1634" s="155"/>
      <c r="G1634" s="155"/>
      <c r="H1634" s="156" t="s">
        <v>309</v>
      </c>
    </row>
    <row r="1635" spans="5:8" hidden="1">
      <c r="E1635" s="155">
        <v>23</v>
      </c>
      <c r="F1635" s="155"/>
      <c r="G1635" s="155"/>
      <c r="H1635" s="156" t="s">
        <v>309</v>
      </c>
    </row>
    <row r="1636" spans="5:8" hidden="1">
      <c r="E1636" s="155">
        <v>24</v>
      </c>
      <c r="F1636" s="155"/>
      <c r="G1636" s="155"/>
      <c r="H1636" s="156" t="s">
        <v>309</v>
      </c>
    </row>
    <row r="1637" spans="5:8" hidden="1">
      <c r="E1637" s="155">
        <v>25</v>
      </c>
      <c r="F1637" s="155"/>
      <c r="G1637" s="155"/>
      <c r="H1637" s="156" t="s">
        <v>309</v>
      </c>
    </row>
    <row r="1638" spans="5:8" hidden="1">
      <c r="E1638" s="155">
        <v>26</v>
      </c>
      <c r="F1638" s="155"/>
      <c r="G1638" s="155"/>
      <c r="H1638" s="156" t="s">
        <v>309</v>
      </c>
    </row>
    <row r="1639" spans="5:8" hidden="1">
      <c r="E1639" s="155">
        <v>27</v>
      </c>
      <c r="F1639" s="155"/>
      <c r="G1639" s="155"/>
      <c r="H1639" s="156" t="s">
        <v>309</v>
      </c>
    </row>
    <row r="1640" spans="5:8" hidden="1">
      <c r="E1640" s="155">
        <v>28</v>
      </c>
      <c r="F1640" s="155"/>
      <c r="G1640" s="155"/>
      <c r="H1640" s="156" t="s">
        <v>309</v>
      </c>
    </row>
    <row r="1641" spans="5:8" hidden="1">
      <c r="E1641" s="155">
        <v>29</v>
      </c>
      <c r="F1641" s="155"/>
      <c r="G1641" s="155"/>
      <c r="H1641" s="156" t="s">
        <v>309</v>
      </c>
    </row>
    <row r="1642" spans="5:8" hidden="1">
      <c r="E1642" s="155">
        <v>30</v>
      </c>
      <c r="F1642" s="155"/>
      <c r="G1642" s="155"/>
      <c r="H1642" s="156" t="s">
        <v>309</v>
      </c>
    </row>
    <row r="1643" spans="5:8" hidden="1">
      <c r="E1643" s="155">
        <v>31</v>
      </c>
      <c r="F1643" s="155"/>
      <c r="G1643" s="155"/>
      <c r="H1643" s="156" t="s">
        <v>309</v>
      </c>
    </row>
    <row r="1644" spans="5:8" hidden="1">
      <c r="E1644" s="155">
        <v>32</v>
      </c>
      <c r="F1644" s="155"/>
      <c r="G1644" s="155"/>
      <c r="H1644" s="156" t="s">
        <v>309</v>
      </c>
    </row>
    <row r="1645" spans="5:8" hidden="1">
      <c r="E1645" s="155">
        <v>33</v>
      </c>
      <c r="F1645" s="155"/>
      <c r="G1645" s="155"/>
      <c r="H1645" s="156" t="s">
        <v>309</v>
      </c>
    </row>
    <row r="1646" spans="5:8" hidden="1">
      <c r="E1646" s="155">
        <v>34</v>
      </c>
      <c r="F1646" s="155"/>
      <c r="G1646" s="155"/>
      <c r="H1646" s="156" t="s">
        <v>309</v>
      </c>
    </row>
    <row r="1647" spans="5:8" hidden="1">
      <c r="E1647" s="155">
        <v>35</v>
      </c>
      <c r="F1647" s="155"/>
      <c r="G1647" s="155"/>
      <c r="H1647" s="156" t="s">
        <v>309</v>
      </c>
    </row>
    <row r="1648" spans="5:8" hidden="1">
      <c r="E1648" s="155">
        <v>36</v>
      </c>
      <c r="F1648" s="155"/>
      <c r="G1648" s="155"/>
      <c r="H1648" s="156" t="s">
        <v>309</v>
      </c>
    </row>
    <row r="1649" spans="5:8" hidden="1">
      <c r="E1649" s="155">
        <v>37</v>
      </c>
      <c r="F1649" s="155"/>
      <c r="G1649" s="155"/>
      <c r="H1649" s="156" t="s">
        <v>309</v>
      </c>
    </row>
    <row r="1650" spans="5:8" hidden="1">
      <c r="E1650" s="155">
        <v>38</v>
      </c>
      <c r="F1650" s="155"/>
      <c r="G1650" s="155"/>
      <c r="H1650" s="156" t="s">
        <v>309</v>
      </c>
    </row>
    <row r="1651" spans="5:8" hidden="1">
      <c r="E1651" s="155">
        <v>39</v>
      </c>
      <c r="F1651" s="155"/>
      <c r="G1651" s="155"/>
      <c r="H1651" s="156" t="s">
        <v>309</v>
      </c>
    </row>
    <row r="1652" spans="5:8" hidden="1">
      <c r="E1652" s="155">
        <v>40</v>
      </c>
      <c r="F1652" s="155"/>
      <c r="G1652" s="155"/>
      <c r="H1652" s="156" t="s">
        <v>309</v>
      </c>
    </row>
    <row r="1653" spans="5:8" hidden="1">
      <c r="E1653" s="155">
        <v>41</v>
      </c>
      <c r="F1653" s="155"/>
      <c r="G1653" s="155"/>
      <c r="H1653" s="156" t="s">
        <v>309</v>
      </c>
    </row>
    <row r="1654" spans="5:8" hidden="1">
      <c r="E1654" s="155">
        <v>42</v>
      </c>
      <c r="F1654" s="155"/>
      <c r="G1654" s="155"/>
      <c r="H1654" s="156" t="s">
        <v>309</v>
      </c>
    </row>
    <row r="1655" spans="5:8" hidden="1">
      <c r="E1655" s="155">
        <v>43</v>
      </c>
      <c r="F1655" s="155"/>
      <c r="G1655" s="155"/>
      <c r="H1655" s="156" t="s">
        <v>309</v>
      </c>
    </row>
    <row r="1656" spans="5:8" hidden="1">
      <c r="E1656" s="155">
        <v>44</v>
      </c>
      <c r="F1656" s="155"/>
      <c r="G1656" s="155"/>
      <c r="H1656" s="156" t="s">
        <v>309</v>
      </c>
    </row>
    <row r="1657" spans="5:8" hidden="1">
      <c r="E1657" s="155">
        <v>45</v>
      </c>
      <c r="F1657" s="155"/>
      <c r="G1657" s="155"/>
      <c r="H1657" s="156" t="s">
        <v>309</v>
      </c>
    </row>
    <row r="1658" spans="5:8" hidden="1">
      <c r="E1658" s="155">
        <v>46</v>
      </c>
      <c r="F1658" s="155"/>
      <c r="G1658" s="155"/>
      <c r="H1658" s="156" t="s">
        <v>309</v>
      </c>
    </row>
    <row r="1659" spans="5:8" hidden="1">
      <c r="E1659" s="155">
        <v>47</v>
      </c>
      <c r="F1659" s="155"/>
      <c r="G1659" s="155"/>
      <c r="H1659" s="156" t="s">
        <v>309</v>
      </c>
    </row>
    <row r="1660" spans="5:8" hidden="1">
      <c r="E1660" s="155">
        <v>48</v>
      </c>
      <c r="F1660" s="155"/>
      <c r="G1660" s="155"/>
      <c r="H1660" s="156" t="s">
        <v>309</v>
      </c>
    </row>
    <row r="1661" spans="5:8" hidden="1">
      <c r="E1661" s="155">
        <v>49</v>
      </c>
      <c r="F1661" s="155"/>
      <c r="G1661" s="155"/>
      <c r="H1661" s="156" t="s">
        <v>309</v>
      </c>
    </row>
    <row r="1662" spans="5:8" hidden="1">
      <c r="E1662" s="155">
        <v>50</v>
      </c>
      <c r="F1662" s="155"/>
      <c r="G1662" s="155"/>
      <c r="H1662" s="156" t="s">
        <v>308</v>
      </c>
    </row>
    <row r="1663" spans="5:8" hidden="1">
      <c r="E1663" s="155">
        <v>51</v>
      </c>
      <c r="F1663" s="155"/>
      <c r="G1663" s="155"/>
      <c r="H1663" s="156" t="s">
        <v>308</v>
      </c>
    </row>
    <row r="1664" spans="5:8" hidden="1">
      <c r="E1664" s="155">
        <v>52</v>
      </c>
      <c r="F1664" s="155"/>
      <c r="G1664" s="155"/>
      <c r="H1664" s="156" t="s">
        <v>308</v>
      </c>
    </row>
    <row r="1665" spans="5:8" hidden="1">
      <c r="E1665" s="155">
        <v>53</v>
      </c>
      <c r="F1665" s="155"/>
      <c r="G1665" s="155"/>
      <c r="H1665" s="156" t="s">
        <v>308</v>
      </c>
    </row>
    <row r="1666" spans="5:8" hidden="1">
      <c r="E1666" s="155">
        <v>54</v>
      </c>
      <c r="F1666" s="155"/>
      <c r="G1666" s="155"/>
      <c r="H1666" s="156" t="s">
        <v>308</v>
      </c>
    </row>
    <row r="1667" spans="5:8" hidden="1">
      <c r="E1667" s="155">
        <v>55</v>
      </c>
      <c r="F1667" s="155"/>
      <c r="G1667" s="155"/>
      <c r="H1667" s="156" t="s">
        <v>308</v>
      </c>
    </row>
    <row r="1668" spans="5:8" hidden="1">
      <c r="E1668" s="155">
        <v>56</v>
      </c>
      <c r="F1668" s="155"/>
      <c r="G1668" s="155"/>
      <c r="H1668" s="156" t="s">
        <v>308</v>
      </c>
    </row>
    <row r="1669" spans="5:8" hidden="1">
      <c r="E1669" s="155">
        <v>57</v>
      </c>
      <c r="F1669" s="155"/>
      <c r="G1669" s="155"/>
      <c r="H1669" s="156" t="s">
        <v>308</v>
      </c>
    </row>
    <row r="1670" spans="5:8" hidden="1">
      <c r="E1670" s="155">
        <v>58</v>
      </c>
      <c r="F1670" s="155"/>
      <c r="G1670" s="155"/>
      <c r="H1670" s="156" t="s">
        <v>308</v>
      </c>
    </row>
    <row r="1671" spans="5:8" hidden="1">
      <c r="E1671" s="155">
        <v>59</v>
      </c>
      <c r="F1671" s="155"/>
      <c r="G1671" s="155"/>
      <c r="H1671" s="156" t="s">
        <v>308</v>
      </c>
    </row>
    <row r="1672" spans="5:8" hidden="1">
      <c r="E1672" s="155">
        <v>60</v>
      </c>
      <c r="F1672" s="155"/>
      <c r="G1672" s="155"/>
      <c r="H1672" s="156" t="s">
        <v>308</v>
      </c>
    </row>
    <row r="1673" spans="5:8" hidden="1">
      <c r="E1673" s="155">
        <v>61</v>
      </c>
      <c r="F1673" s="155"/>
      <c r="G1673" s="155"/>
      <c r="H1673" s="156" t="s">
        <v>308</v>
      </c>
    </row>
    <row r="1674" spans="5:8" hidden="1">
      <c r="E1674" s="155">
        <v>62</v>
      </c>
      <c r="F1674" s="155"/>
      <c r="G1674" s="155"/>
      <c r="H1674" s="156" t="s">
        <v>308</v>
      </c>
    </row>
    <row r="1675" spans="5:8" hidden="1">
      <c r="E1675" s="155">
        <v>63</v>
      </c>
      <c r="F1675" s="155"/>
      <c r="G1675" s="155"/>
      <c r="H1675" s="156" t="s">
        <v>308</v>
      </c>
    </row>
    <row r="1676" spans="5:8" hidden="1">
      <c r="E1676" s="155">
        <v>64</v>
      </c>
      <c r="F1676" s="155"/>
      <c r="G1676" s="155"/>
      <c r="H1676" s="156" t="s">
        <v>308</v>
      </c>
    </row>
    <row r="1677" spans="5:8" hidden="1">
      <c r="E1677" s="155">
        <v>65</v>
      </c>
      <c r="F1677" s="155"/>
      <c r="G1677" s="155"/>
      <c r="H1677" s="156" t="s">
        <v>308</v>
      </c>
    </row>
    <row r="1678" spans="5:8" hidden="1">
      <c r="E1678" s="155">
        <v>66</v>
      </c>
      <c r="F1678" s="155"/>
      <c r="G1678" s="155"/>
      <c r="H1678" s="156" t="s">
        <v>308</v>
      </c>
    </row>
    <row r="1679" spans="5:8" hidden="1">
      <c r="E1679" s="155">
        <v>67</v>
      </c>
      <c r="F1679" s="155"/>
      <c r="G1679" s="155"/>
      <c r="H1679" s="156" t="s">
        <v>308</v>
      </c>
    </row>
    <row r="1680" spans="5:8" hidden="1">
      <c r="E1680" s="155">
        <v>68</v>
      </c>
      <c r="F1680" s="155"/>
      <c r="G1680" s="155"/>
      <c r="H1680" s="156" t="s">
        <v>308</v>
      </c>
    </row>
    <row r="1681" spans="5:8" hidden="1">
      <c r="E1681" s="155">
        <v>69</v>
      </c>
      <c r="F1681" s="155"/>
      <c r="G1681" s="155"/>
      <c r="H1681" s="156" t="s">
        <v>308</v>
      </c>
    </row>
    <row r="1682" spans="5:8" hidden="1">
      <c r="E1682" s="155">
        <v>70</v>
      </c>
      <c r="F1682" s="155"/>
      <c r="G1682" s="155"/>
      <c r="H1682" s="156" t="s">
        <v>310</v>
      </c>
    </row>
    <row r="1683" spans="5:8" hidden="1">
      <c r="E1683" s="155">
        <v>71</v>
      </c>
      <c r="F1683" s="155"/>
      <c r="G1683" s="155"/>
      <c r="H1683" s="156" t="s">
        <v>310</v>
      </c>
    </row>
    <row r="1684" spans="5:8" hidden="1">
      <c r="E1684" s="155">
        <v>72</v>
      </c>
      <c r="F1684" s="155"/>
      <c r="G1684" s="155"/>
      <c r="H1684" s="156" t="s">
        <v>310</v>
      </c>
    </row>
    <row r="1685" spans="5:8" hidden="1">
      <c r="E1685" s="155">
        <v>73</v>
      </c>
      <c r="F1685" s="155"/>
      <c r="G1685" s="155"/>
      <c r="H1685" s="156" t="s">
        <v>310</v>
      </c>
    </row>
    <row r="1686" spans="5:8" hidden="1">
      <c r="E1686" s="155">
        <v>74</v>
      </c>
      <c r="F1686" s="155"/>
      <c r="G1686" s="155"/>
      <c r="H1686" s="156" t="s">
        <v>310</v>
      </c>
    </row>
    <row r="1687" spans="5:8" hidden="1">
      <c r="E1687" s="155">
        <v>75</v>
      </c>
      <c r="F1687" s="155"/>
      <c r="G1687" s="155"/>
      <c r="H1687" s="156" t="s">
        <v>310</v>
      </c>
    </row>
    <row r="1688" spans="5:8" hidden="1">
      <c r="E1688" s="155">
        <v>76</v>
      </c>
      <c r="F1688" s="155"/>
      <c r="G1688" s="155"/>
      <c r="H1688" s="156" t="s">
        <v>310</v>
      </c>
    </row>
    <row r="1689" spans="5:8" hidden="1">
      <c r="E1689" s="155">
        <v>77</v>
      </c>
      <c r="F1689" s="155"/>
      <c r="G1689" s="155"/>
      <c r="H1689" s="156" t="s">
        <v>310</v>
      </c>
    </row>
    <row r="1690" spans="5:8" hidden="1">
      <c r="E1690" s="155">
        <v>78</v>
      </c>
      <c r="F1690" s="155"/>
      <c r="G1690" s="155"/>
      <c r="H1690" s="156" t="s">
        <v>310</v>
      </c>
    </row>
    <row r="1691" spans="5:8" hidden="1">
      <c r="E1691" s="155">
        <v>79</v>
      </c>
      <c r="F1691" s="155"/>
      <c r="G1691" s="155"/>
      <c r="H1691" s="156" t="s">
        <v>310</v>
      </c>
    </row>
    <row r="1692" spans="5:8" hidden="1">
      <c r="E1692" s="155">
        <v>80</v>
      </c>
      <c r="F1692" s="155"/>
      <c r="G1692" s="155"/>
      <c r="H1692" s="156" t="s">
        <v>310</v>
      </c>
    </row>
    <row r="1693" spans="5:8" hidden="1">
      <c r="E1693" s="155">
        <v>81</v>
      </c>
      <c r="F1693" s="155"/>
      <c r="G1693" s="155"/>
      <c r="H1693" s="156" t="s">
        <v>310</v>
      </c>
    </row>
    <row r="1694" spans="5:8" hidden="1">
      <c r="E1694" s="155">
        <v>82</v>
      </c>
      <c r="F1694" s="155"/>
      <c r="G1694" s="155"/>
      <c r="H1694" s="156" t="s">
        <v>310</v>
      </c>
    </row>
    <row r="1695" spans="5:8" hidden="1">
      <c r="E1695" s="155">
        <v>83</v>
      </c>
      <c r="F1695" s="155"/>
      <c r="G1695" s="155"/>
      <c r="H1695" s="156" t="s">
        <v>310</v>
      </c>
    </row>
    <row r="1696" spans="5:8" hidden="1">
      <c r="E1696" s="155">
        <v>84</v>
      </c>
      <c r="F1696" s="155"/>
      <c r="G1696" s="155"/>
      <c r="H1696" s="156" t="s">
        <v>310</v>
      </c>
    </row>
    <row r="1697" spans="5:8" hidden="1">
      <c r="E1697" s="155">
        <v>85</v>
      </c>
      <c r="F1697" s="155"/>
      <c r="G1697" s="155"/>
      <c r="H1697" s="156" t="s">
        <v>307</v>
      </c>
    </row>
    <row r="1698" spans="5:8" hidden="1">
      <c r="E1698" s="155">
        <v>86</v>
      </c>
      <c r="F1698" s="155"/>
      <c r="G1698" s="155"/>
      <c r="H1698" s="156" t="s">
        <v>307</v>
      </c>
    </row>
    <row r="1699" spans="5:8" hidden="1">
      <c r="E1699" s="155">
        <v>87</v>
      </c>
      <c r="F1699" s="155"/>
      <c r="G1699" s="155"/>
      <c r="H1699" s="156" t="s">
        <v>307</v>
      </c>
    </row>
    <row r="1700" spans="5:8" hidden="1">
      <c r="E1700" s="155">
        <v>88</v>
      </c>
      <c r="F1700" s="155"/>
      <c r="G1700" s="155"/>
      <c r="H1700" s="156" t="s">
        <v>307</v>
      </c>
    </row>
    <row r="1701" spans="5:8" hidden="1">
      <c r="E1701" s="155">
        <v>89</v>
      </c>
      <c r="F1701" s="155"/>
      <c r="G1701" s="155"/>
      <c r="H1701" s="156" t="s">
        <v>307</v>
      </c>
    </row>
    <row r="1702" spans="5:8" hidden="1">
      <c r="E1702" s="155">
        <v>90</v>
      </c>
      <c r="F1702" s="155"/>
      <c r="G1702" s="155"/>
      <c r="H1702" s="156" t="s">
        <v>307</v>
      </c>
    </row>
    <row r="1703" spans="5:8" hidden="1">
      <c r="E1703" s="155">
        <v>91</v>
      </c>
      <c r="F1703" s="155"/>
      <c r="G1703" s="155"/>
      <c r="H1703" s="156" t="s">
        <v>307</v>
      </c>
    </row>
    <row r="1704" spans="5:8" hidden="1">
      <c r="E1704" s="155">
        <v>92</v>
      </c>
      <c r="F1704" s="155"/>
      <c r="G1704" s="155"/>
      <c r="H1704" s="156" t="s">
        <v>307</v>
      </c>
    </row>
    <row r="1705" spans="5:8" hidden="1">
      <c r="E1705" s="155">
        <v>93</v>
      </c>
      <c r="F1705" s="155"/>
      <c r="G1705" s="155"/>
      <c r="H1705" s="156" t="s">
        <v>307</v>
      </c>
    </row>
    <row r="1706" spans="5:8" hidden="1">
      <c r="E1706" s="155">
        <v>94</v>
      </c>
      <c r="F1706" s="155"/>
      <c r="G1706" s="155"/>
      <c r="H1706" s="156" t="s">
        <v>307</v>
      </c>
    </row>
    <row r="1707" spans="5:8" hidden="1">
      <c r="E1707" s="155">
        <v>95</v>
      </c>
      <c r="F1707" s="155"/>
      <c r="G1707" s="155"/>
      <c r="H1707" s="156" t="s">
        <v>307</v>
      </c>
    </row>
    <row r="1708" spans="5:8" hidden="1">
      <c r="E1708" s="155">
        <v>96</v>
      </c>
      <c r="F1708" s="155"/>
      <c r="G1708" s="155"/>
      <c r="H1708" s="156" t="s">
        <v>307</v>
      </c>
    </row>
    <row r="1709" spans="5:8" hidden="1">
      <c r="E1709" s="155">
        <v>97</v>
      </c>
      <c r="F1709" s="155"/>
      <c r="G1709" s="155"/>
      <c r="H1709" s="156" t="s">
        <v>307</v>
      </c>
    </row>
    <row r="1710" spans="5:8" hidden="1">
      <c r="E1710" s="155">
        <v>98</v>
      </c>
      <c r="F1710" s="155"/>
      <c r="G1710" s="155"/>
      <c r="H1710" s="156" t="s">
        <v>307</v>
      </c>
    </row>
    <row r="1711" spans="5:8" hidden="1">
      <c r="E1711" s="155">
        <v>99</v>
      </c>
      <c r="F1711" s="155"/>
      <c r="G1711" s="155"/>
      <c r="H1711" s="156" t="s">
        <v>307</v>
      </c>
    </row>
    <row r="1712" spans="5:8" hidden="1">
      <c r="E1712" s="155">
        <v>100</v>
      </c>
      <c r="F1712" s="155"/>
      <c r="G1712" s="155"/>
      <c r="H1712" s="156" t="s">
        <v>307</v>
      </c>
    </row>
  </sheetData>
  <mergeCells count="39">
    <mergeCell ref="F561:I561"/>
    <mergeCell ref="G332:H332"/>
    <mergeCell ref="F216:F218"/>
    <mergeCell ref="G216:I217"/>
    <mergeCell ref="G283:H283"/>
    <mergeCell ref="G284:H284"/>
    <mergeCell ref="G285:H285"/>
    <mergeCell ref="G286:H286"/>
    <mergeCell ref="G292:H292"/>
    <mergeCell ref="G287:H287"/>
    <mergeCell ref="G288:H288"/>
    <mergeCell ref="G289:H289"/>
    <mergeCell ref="G290:H290"/>
    <mergeCell ref="G291:H291"/>
    <mergeCell ref="J216:J217"/>
    <mergeCell ref="D12:E12"/>
    <mergeCell ref="D13:E13"/>
    <mergeCell ref="D14:E14"/>
    <mergeCell ref="F42:F43"/>
    <mergeCell ref="F47:I47"/>
    <mergeCell ref="F48:I48"/>
    <mergeCell ref="E170:E172"/>
    <mergeCell ref="E174:E184"/>
    <mergeCell ref="E186:E196"/>
    <mergeCell ref="D16:E16"/>
    <mergeCell ref="F10:G10"/>
    <mergeCell ref="D8:E8"/>
    <mergeCell ref="D9:E9"/>
    <mergeCell ref="BL50:BL51"/>
    <mergeCell ref="AI1:AL2"/>
    <mergeCell ref="D10:E10"/>
    <mergeCell ref="C1:F2"/>
    <mergeCell ref="F8:G8"/>
    <mergeCell ref="F9:G9"/>
    <mergeCell ref="AK57:AK61"/>
    <mergeCell ref="AK62:AK66"/>
    <mergeCell ref="BK57:BK61"/>
    <mergeCell ref="BK62:BK66"/>
    <mergeCell ref="AL53:AL54"/>
  </mergeCells>
  <phoneticPr fontId="34" type="noConversion"/>
  <conditionalFormatting sqref="G137:H138 G140:H145 G147:H154 G131:H135 G125:H129 G219:I221 BL65:BL66 AL65:AL66 AL60:AL61 AM54:AO54 F8:G10 F12 F16 AM57:AO66 G43:I43 BM57:BO66 BM54:BP54 BM51 BL60:BL61 G111:H115 G117:H123">
    <cfRule type="cellIs" dxfId="15" priority="61" stopIfTrue="1" operator="equal">
      <formula>""</formula>
    </cfRule>
  </conditionalFormatting>
  <conditionalFormatting sqref="BM67:BO67 AM67:AO67">
    <cfRule type="cellIs" dxfId="14" priority="152" stopIfTrue="1" operator="notEqual">
      <formula>1</formula>
    </cfRule>
  </conditionalFormatting>
  <conditionalFormatting sqref="J219:J221">
    <cfRule type="cellIs" dxfId="13" priority="101" stopIfTrue="1" operator="equal">
      <formula>0</formula>
    </cfRule>
    <cfRule type="cellIs" dxfId="12" priority="102" operator="notEqual">
      <formula>O219</formula>
    </cfRule>
  </conditionalFormatting>
  <conditionalFormatting sqref="G281:L281 G332 H556:L560 G556:G558 G283:G292">
    <cfRule type="cellIs" dxfId="11" priority="177" operator="equal">
      <formula>""</formula>
    </cfRule>
  </conditionalFormatting>
  <conditionalFormatting sqref="J50:J52 BP50:BP54 AL52:AO52 BO54">
    <cfRule type="expression" dxfId="10" priority="59">
      <formula>$N$47=1</formula>
    </cfRule>
  </conditionalFormatting>
  <conditionalFormatting sqref="F170:I170 F172:I172">
    <cfRule type="expression" dxfId="9" priority="39">
      <formula>$N$47=1</formula>
    </cfRule>
  </conditionalFormatting>
  <conditionalFormatting sqref="G196:I196">
    <cfRule type="cellIs" dxfId="8" priority="38" operator="notEqual">
      <formula>1</formula>
    </cfRule>
  </conditionalFormatting>
  <conditionalFormatting sqref="L281">
    <cfRule type="expression" dxfId="7" priority="124">
      <formula>$L$279=""</formula>
    </cfRule>
  </conditionalFormatting>
  <conditionalFormatting sqref="BM54:BP54 BM51">
    <cfRule type="expression" dxfId="6" priority="12">
      <formula>$R$15=1</formula>
    </cfRule>
  </conditionalFormatting>
  <dataValidations xWindow="809" yWindow="355" count="5">
    <dataValidation allowBlank="1" showInputMessage="1" showErrorMessage="1" prompt="Land-use Factor is vehicle-mile reductions per passenger mile. Based on the current literature review, a  land use factor of 1.9 is recommended" sqref="F332"/>
    <dataValidation allowBlank="1" showInputMessage="1" showErrorMessage="1" prompt="The model adjusts the ridership based on the BRT scorecard. Please indicate whether the features are present or not in both the existing bus system in the corridor and in the BRT project." sqref="F107"/>
    <dataValidation type="list" allowBlank="1" showInputMessage="1" showErrorMessage="1" sqref="F48">
      <formula1>brts_choice</formula1>
    </dataValidation>
    <dataValidation type="whole" allowBlank="1" showInputMessage="1" showErrorMessage="1" sqref="F12:F14">
      <formula1>2000</formula1>
      <formula2>2100</formula2>
    </dataValidation>
    <dataValidation allowBlank="1" showInputMessage="1" showErrorMessage="1" prompt="Please input the mode share in the corridor in the do-nothing scenario (if the BRT will not be implemented)" sqref="BL56"/>
  </dataValidations>
  <hyperlinks>
    <hyperlink ref="BL54" location="'Default-Brasil'!C40" display="Click here to see Population Growth Estimates for Brasil"/>
    <hyperlink ref="F108" r:id="rId1"/>
  </hyperlinks>
  <pageMargins left="0.7" right="0.7" top="0.75" bottom="0.75" header="0.3" footer="0.3"/>
  <pageSetup orientation="portrait" horizontalDpi="4294967293" r:id="rId2"/>
  <drawing r:id="rId3"/>
</worksheet>
</file>

<file path=xl/worksheets/sheet5.xml><?xml version="1.0" encoding="utf-8"?>
<worksheet xmlns="http://schemas.openxmlformats.org/spreadsheetml/2006/main" xmlns:r="http://schemas.openxmlformats.org/officeDocument/2006/relationships">
  <sheetPr codeName="Sheet30">
    <tabColor theme="6"/>
  </sheetPr>
  <dimension ref="B1:CU327"/>
  <sheetViews>
    <sheetView showGridLines="0" zoomScale="80" zoomScaleNormal="80" workbookViewId="0">
      <pane xSplit="3" ySplit="5" topLeftCell="D6" activePane="bottomRight" state="frozen"/>
      <selection pane="topRight" activeCell="D1" sqref="D1"/>
      <selection pane="bottomLeft" activeCell="A6" sqref="A6"/>
      <selection pane="bottomRight" activeCell="J8" sqref="J8"/>
    </sheetView>
  </sheetViews>
  <sheetFormatPr defaultRowHeight="15"/>
  <cols>
    <col min="1" max="1" width="20.7109375" customWidth="1"/>
    <col min="2" max="3" width="3.7109375" customWidth="1"/>
    <col min="4" max="4" width="18.5703125" customWidth="1"/>
    <col min="11" max="11" width="8.140625" customWidth="1"/>
    <col min="13" max="14" width="9.140625" bestFit="1" customWidth="1"/>
    <col min="15" max="15" width="8.5703125" customWidth="1"/>
    <col min="16" max="16" width="9.140625" bestFit="1" customWidth="1"/>
    <col min="17" max="17" width="8.5703125" customWidth="1"/>
    <col min="18" max="18" width="8.42578125" customWidth="1"/>
    <col min="25" max="25" width="8.7109375" customWidth="1"/>
    <col min="28" max="28" width="255.7109375" customWidth="1"/>
    <col min="29" max="29" width="3.7109375" hidden="1" customWidth="1"/>
    <col min="30" max="30" width="12.7109375" customWidth="1"/>
    <col min="55" max="55" width="255.7109375" customWidth="1"/>
    <col min="56" max="56" width="3.7109375" hidden="1" customWidth="1"/>
    <col min="57" max="57" width="12.7109375" customWidth="1"/>
    <col min="82" max="82" width="255.7109375" customWidth="1"/>
    <col min="83" max="83" width="3.7109375" hidden="1" customWidth="1"/>
    <col min="84" max="84" width="12.7109375" customWidth="1"/>
  </cols>
  <sheetData>
    <row r="1" spans="2:83" ht="20.100000000000001" customHeight="1">
      <c r="D1" s="620" t="s">
        <v>437</v>
      </c>
      <c r="E1" s="620"/>
      <c r="F1" s="620"/>
      <c r="G1" s="620"/>
      <c r="H1" s="620"/>
      <c r="I1" s="620"/>
      <c r="J1" s="620"/>
      <c r="K1" s="620"/>
      <c r="L1" s="620"/>
      <c r="M1" s="620"/>
      <c r="AD1" s="620" t="s">
        <v>431</v>
      </c>
      <c r="AE1" s="620"/>
      <c r="AF1" s="620"/>
      <c r="AG1" s="620"/>
      <c r="AH1" s="620"/>
      <c r="AI1" s="620"/>
      <c r="AJ1" s="620"/>
      <c r="AK1" s="620"/>
    </row>
    <row r="2" spans="2:83" ht="20.100000000000001" customHeight="1">
      <c r="C2" s="397"/>
      <c r="D2" s="620"/>
      <c r="E2" s="620"/>
      <c r="F2" s="620"/>
      <c r="G2" s="620"/>
      <c r="H2" s="620"/>
      <c r="I2" s="620"/>
      <c r="J2" s="620"/>
      <c r="K2" s="620"/>
      <c r="L2" s="620"/>
      <c r="M2" s="620"/>
      <c r="AD2" s="620"/>
      <c r="AE2" s="620"/>
      <c r="AF2" s="620"/>
      <c r="AG2" s="620"/>
      <c r="AH2" s="620"/>
      <c r="AI2" s="620"/>
      <c r="AJ2" s="620"/>
      <c r="AK2" s="620"/>
      <c r="BD2" s="203" t="s">
        <v>431</v>
      </c>
      <c r="CE2" s="203" t="s">
        <v>431</v>
      </c>
    </row>
    <row r="3" spans="2:83" hidden="1"/>
    <row r="4" spans="2:83" ht="20.25" hidden="1">
      <c r="D4" s="5"/>
    </row>
    <row r="5" spans="2:83" ht="408.95" hidden="1" customHeight="1"/>
    <row r="6" spans="2:83">
      <c r="C6" s="55"/>
      <c r="D6" s="214" t="s">
        <v>29</v>
      </c>
      <c r="E6" s="55"/>
      <c r="F6" s="55"/>
      <c r="G6" s="55"/>
      <c r="H6" s="55"/>
      <c r="I6" s="55"/>
      <c r="J6" s="55"/>
      <c r="K6" s="55"/>
      <c r="L6" s="250"/>
      <c r="M6" s="55"/>
      <c r="N6" s="55"/>
      <c r="O6" s="55"/>
      <c r="P6" s="55"/>
      <c r="Q6" s="55"/>
      <c r="R6" s="55"/>
      <c r="S6" s="55"/>
      <c r="T6" s="55"/>
      <c r="U6" s="55"/>
      <c r="V6" s="55"/>
      <c r="W6" s="55"/>
      <c r="X6" s="55"/>
      <c r="Y6" s="55"/>
    </row>
    <row r="7" spans="2:83">
      <c r="C7" s="55"/>
      <c r="D7" s="615" t="s">
        <v>24</v>
      </c>
      <c r="E7" s="615" t="str">
        <f>'IF Factors'!E29</f>
        <v>Base Year</v>
      </c>
      <c r="F7" s="615"/>
      <c r="G7" s="615"/>
      <c r="H7" s="615"/>
      <c r="I7" s="615"/>
      <c r="J7" s="615"/>
      <c r="K7" s="615"/>
      <c r="L7" s="615">
        <f>'IF Factors'!J29</f>
        <v>9</v>
      </c>
      <c r="M7" s="615"/>
      <c r="N7" s="615"/>
      <c r="O7" s="615"/>
      <c r="P7" s="615"/>
      <c r="Q7" s="615"/>
      <c r="R7" s="615"/>
      <c r="S7" s="615">
        <f>'IF Factors'!O29</f>
        <v>19</v>
      </c>
      <c r="T7" s="615"/>
      <c r="U7" s="615"/>
      <c r="V7" s="615"/>
      <c r="W7" s="615"/>
      <c r="X7" s="615"/>
      <c r="Y7" s="615"/>
    </row>
    <row r="8" spans="2:83">
      <c r="C8" s="55"/>
      <c r="D8" s="615"/>
      <c r="E8" s="219" t="s">
        <v>12</v>
      </c>
      <c r="F8" s="219" t="s">
        <v>11</v>
      </c>
      <c r="G8" s="219" t="s">
        <v>331</v>
      </c>
      <c r="H8" s="219" t="s">
        <v>18</v>
      </c>
      <c r="I8" s="219" t="s">
        <v>332</v>
      </c>
      <c r="J8" s="219" t="s">
        <v>663</v>
      </c>
      <c r="K8" s="219" t="s">
        <v>28</v>
      </c>
      <c r="L8" s="219" t="s">
        <v>12</v>
      </c>
      <c r="M8" s="219" t="s">
        <v>11</v>
      </c>
      <c r="N8" s="219" t="s">
        <v>331</v>
      </c>
      <c r="O8" s="219" t="s">
        <v>18</v>
      </c>
      <c r="P8" s="219" t="s">
        <v>332</v>
      </c>
      <c r="Q8" s="219" t="s">
        <v>663</v>
      </c>
      <c r="R8" s="219" t="s">
        <v>28</v>
      </c>
      <c r="S8" s="219" t="s">
        <v>12</v>
      </c>
      <c r="T8" s="219" t="s">
        <v>11</v>
      </c>
      <c r="U8" s="219" t="s">
        <v>331</v>
      </c>
      <c r="V8" s="219" t="s">
        <v>18</v>
      </c>
      <c r="W8" s="219" t="s">
        <v>332</v>
      </c>
      <c r="X8" s="219" t="s">
        <v>663</v>
      </c>
      <c r="Y8" s="219" t="s">
        <v>28</v>
      </c>
    </row>
    <row r="9" spans="2:83">
      <c r="B9" s="621" t="s">
        <v>538</v>
      </c>
      <c r="C9" s="621" t="s">
        <v>329</v>
      </c>
      <c r="D9" s="220" t="str">
        <f>Full!F174</f>
        <v>Car</v>
      </c>
      <c r="E9" s="215"/>
      <c r="F9" s="215"/>
      <c r="G9" s="215"/>
      <c r="H9" s="215"/>
      <c r="I9" s="215"/>
      <c r="J9" s="215"/>
      <c r="K9" s="218">
        <f>SUM(E9:J9)</f>
        <v>0</v>
      </c>
      <c r="L9" s="215"/>
      <c r="M9" s="215"/>
      <c r="N9" s="215"/>
      <c r="O9" s="215"/>
      <c r="P9" s="215"/>
      <c r="Q9" s="215"/>
      <c r="R9" s="218">
        <f>SUM(L9:Q9)</f>
        <v>0</v>
      </c>
      <c r="S9" s="215"/>
      <c r="T9" s="215"/>
      <c r="U9" s="215"/>
      <c r="V9" s="215"/>
      <c r="W9" s="215"/>
      <c r="X9" s="215"/>
      <c r="Y9" s="218">
        <f>SUM(S9:X9)</f>
        <v>0</v>
      </c>
    </row>
    <row r="10" spans="2:83">
      <c r="B10" s="621"/>
      <c r="C10" s="621"/>
      <c r="D10" s="220" t="str">
        <f>Full!F175</f>
        <v>2-wheeler</v>
      </c>
      <c r="E10" s="215"/>
      <c r="F10" s="215"/>
      <c r="G10" s="215"/>
      <c r="H10" s="215"/>
      <c r="I10" s="215"/>
      <c r="J10" s="215"/>
      <c r="K10" s="218">
        <f t="shared" ref="K10:K19" si="0">SUM(E10:J10)</f>
        <v>0</v>
      </c>
      <c r="L10" s="215"/>
      <c r="M10" s="215"/>
      <c r="N10" s="215"/>
      <c r="O10" s="215"/>
      <c r="P10" s="215"/>
      <c r="Q10" s="215"/>
      <c r="R10" s="218">
        <f t="shared" ref="R10:R19" si="1">SUM(L10:Q10)</f>
        <v>0</v>
      </c>
      <c r="S10" s="215"/>
      <c r="T10" s="215"/>
      <c r="U10" s="215"/>
      <c r="V10" s="215"/>
      <c r="W10" s="215"/>
      <c r="X10" s="215"/>
      <c r="Y10" s="218">
        <f t="shared" ref="Y10:Y19" si="2">SUM(S10:X10)</f>
        <v>0</v>
      </c>
    </row>
    <row r="11" spans="2:83">
      <c r="B11" s="621"/>
      <c r="C11" s="621"/>
      <c r="D11" s="220" t="str">
        <f>Full!F176</f>
        <v>Taxi</v>
      </c>
      <c r="E11" s="215"/>
      <c r="F11" s="215"/>
      <c r="G11" s="215"/>
      <c r="H11" s="215"/>
      <c r="I11" s="215"/>
      <c r="J11" s="215"/>
      <c r="K11" s="218">
        <f t="shared" si="0"/>
        <v>0</v>
      </c>
      <c r="L11" s="215"/>
      <c r="M11" s="215"/>
      <c r="N11" s="215"/>
      <c r="O11" s="215"/>
      <c r="P11" s="215"/>
      <c r="Q11" s="215"/>
      <c r="R11" s="218">
        <f t="shared" si="1"/>
        <v>0</v>
      </c>
      <c r="S11" s="215"/>
      <c r="T11" s="215"/>
      <c r="U11" s="215"/>
      <c r="V11" s="215"/>
      <c r="W11" s="215"/>
      <c r="X11" s="215"/>
      <c r="Y11" s="218">
        <f t="shared" si="2"/>
        <v>0</v>
      </c>
    </row>
    <row r="12" spans="2:83">
      <c r="B12" s="621"/>
      <c r="C12" s="621"/>
      <c r="D12" s="220" t="str">
        <f>Full!F177</f>
        <v/>
      </c>
      <c r="E12" s="215"/>
      <c r="F12" s="215"/>
      <c r="G12" s="215"/>
      <c r="H12" s="215"/>
      <c r="I12" s="215"/>
      <c r="J12" s="215"/>
      <c r="K12" s="218">
        <f t="shared" si="0"/>
        <v>0</v>
      </c>
      <c r="L12" s="215"/>
      <c r="M12" s="215"/>
      <c r="N12" s="215"/>
      <c r="O12" s="215"/>
      <c r="P12" s="215"/>
      <c r="Q12" s="215"/>
      <c r="R12" s="218">
        <f t="shared" si="1"/>
        <v>0</v>
      </c>
      <c r="S12" s="215"/>
      <c r="T12" s="215"/>
      <c r="U12" s="215"/>
      <c r="V12" s="215"/>
      <c r="W12" s="215"/>
      <c r="X12" s="215"/>
      <c r="Y12" s="218">
        <f t="shared" si="2"/>
        <v>0</v>
      </c>
    </row>
    <row r="13" spans="2:83">
      <c r="B13" s="621"/>
      <c r="C13" s="621"/>
      <c r="D13" s="220" t="str">
        <f>Full!F178</f>
        <v/>
      </c>
      <c r="E13" s="215"/>
      <c r="F13" s="215"/>
      <c r="G13" s="215"/>
      <c r="H13" s="215"/>
      <c r="I13" s="215"/>
      <c r="J13" s="215"/>
      <c r="K13" s="218">
        <f t="shared" si="0"/>
        <v>0</v>
      </c>
      <c r="L13" s="215"/>
      <c r="M13" s="215"/>
      <c r="N13" s="215"/>
      <c r="O13" s="215"/>
      <c r="P13" s="215"/>
      <c r="Q13" s="215"/>
      <c r="R13" s="218">
        <f t="shared" si="1"/>
        <v>0</v>
      </c>
      <c r="S13" s="215"/>
      <c r="T13" s="215"/>
      <c r="U13" s="215"/>
      <c r="V13" s="215"/>
      <c r="W13" s="215"/>
      <c r="X13" s="215"/>
      <c r="Y13" s="218">
        <f t="shared" si="2"/>
        <v>0</v>
      </c>
    </row>
    <row r="14" spans="2:83" ht="15" customHeight="1">
      <c r="B14" s="621"/>
      <c r="C14" s="621" t="s">
        <v>330</v>
      </c>
      <c r="D14" s="220" t="str">
        <f>Full!F179</f>
        <v>3-wheeler</v>
      </c>
      <c r="E14" s="215"/>
      <c r="F14" s="215"/>
      <c r="G14" s="215"/>
      <c r="H14" s="215"/>
      <c r="I14" s="215"/>
      <c r="J14" s="215"/>
      <c r="K14" s="218">
        <f t="shared" si="0"/>
        <v>0</v>
      </c>
      <c r="L14" s="215"/>
      <c r="M14" s="215"/>
      <c r="N14" s="215"/>
      <c r="O14" s="215"/>
      <c r="P14" s="215"/>
      <c r="Q14" s="215"/>
      <c r="R14" s="218">
        <f t="shared" si="1"/>
        <v>0</v>
      </c>
      <c r="S14" s="215"/>
      <c r="T14" s="215"/>
      <c r="U14" s="215"/>
      <c r="V14" s="215"/>
      <c r="W14" s="215"/>
      <c r="X14" s="215"/>
      <c r="Y14" s="218">
        <f t="shared" si="2"/>
        <v>0</v>
      </c>
    </row>
    <row r="15" spans="2:83">
      <c r="B15" s="621"/>
      <c r="C15" s="621"/>
      <c r="D15" s="220" t="str">
        <f>Full!F180</f>
        <v>Bus</v>
      </c>
      <c r="E15" s="215"/>
      <c r="F15" s="215"/>
      <c r="G15" s="215"/>
      <c r="H15" s="215"/>
      <c r="I15" s="215"/>
      <c r="J15" s="215"/>
      <c r="K15" s="218">
        <f t="shared" si="0"/>
        <v>0</v>
      </c>
      <c r="L15" s="215"/>
      <c r="M15" s="215"/>
      <c r="N15" s="215"/>
      <c r="O15" s="215"/>
      <c r="P15" s="215"/>
      <c r="Q15" s="215"/>
      <c r="R15" s="218">
        <f t="shared" si="1"/>
        <v>0</v>
      </c>
      <c r="S15" s="215"/>
      <c r="T15" s="215"/>
      <c r="U15" s="215"/>
      <c r="V15" s="215"/>
      <c r="W15" s="215"/>
      <c r="X15" s="215"/>
      <c r="Y15" s="218">
        <f t="shared" si="2"/>
        <v>0</v>
      </c>
    </row>
    <row r="16" spans="2:83">
      <c r="B16" s="621"/>
      <c r="C16" s="621"/>
      <c r="D16" s="220" t="str">
        <f>Full!F181</f>
        <v>Mini-bus</v>
      </c>
      <c r="E16" s="215"/>
      <c r="F16" s="215"/>
      <c r="G16" s="215"/>
      <c r="H16" s="215"/>
      <c r="I16" s="215"/>
      <c r="J16" s="215"/>
      <c r="K16" s="218">
        <f t="shared" si="0"/>
        <v>0</v>
      </c>
      <c r="L16" s="215"/>
      <c r="M16" s="215"/>
      <c r="N16" s="215"/>
      <c r="O16" s="215"/>
      <c r="P16" s="215"/>
      <c r="Q16" s="215"/>
      <c r="R16" s="218">
        <f t="shared" si="1"/>
        <v>0</v>
      </c>
      <c r="S16" s="215"/>
      <c r="T16" s="215"/>
      <c r="U16" s="215"/>
      <c r="V16" s="215"/>
      <c r="W16" s="215"/>
      <c r="X16" s="215"/>
      <c r="Y16" s="218">
        <f t="shared" si="2"/>
        <v>0</v>
      </c>
    </row>
    <row r="17" spans="2:99">
      <c r="B17" s="621"/>
      <c r="C17" s="621"/>
      <c r="D17" s="220" t="str">
        <f>Full!F182</f>
        <v/>
      </c>
      <c r="E17" s="215"/>
      <c r="F17" s="215"/>
      <c r="G17" s="215"/>
      <c r="H17" s="215"/>
      <c r="I17" s="215"/>
      <c r="J17" s="215"/>
      <c r="K17" s="218">
        <f t="shared" si="0"/>
        <v>0</v>
      </c>
      <c r="L17" s="215"/>
      <c r="M17" s="215"/>
      <c r="N17" s="215"/>
      <c r="O17" s="215"/>
      <c r="P17" s="215"/>
      <c r="Q17" s="215"/>
      <c r="R17" s="218">
        <f t="shared" si="1"/>
        <v>0</v>
      </c>
      <c r="S17" s="215"/>
      <c r="T17" s="215"/>
      <c r="U17" s="215"/>
      <c r="V17" s="215"/>
      <c r="W17" s="215"/>
      <c r="X17" s="215"/>
      <c r="Y17" s="218">
        <f t="shared" si="2"/>
        <v>0</v>
      </c>
    </row>
    <row r="18" spans="2:99">
      <c r="B18" s="621"/>
      <c r="C18" s="621"/>
      <c r="D18" s="220" t="str">
        <f>Full!F183</f>
        <v/>
      </c>
      <c r="E18" s="215"/>
      <c r="F18" s="215"/>
      <c r="G18" s="215"/>
      <c r="H18" s="215"/>
      <c r="I18" s="215"/>
      <c r="J18" s="215"/>
      <c r="K18" s="218">
        <f t="shared" si="0"/>
        <v>0</v>
      </c>
      <c r="L18" s="215"/>
      <c r="M18" s="215"/>
      <c r="N18" s="215"/>
      <c r="O18" s="215"/>
      <c r="P18" s="215"/>
      <c r="Q18" s="215"/>
      <c r="R18" s="218">
        <f t="shared" si="1"/>
        <v>0</v>
      </c>
      <c r="S18" s="215"/>
      <c r="T18" s="215"/>
      <c r="U18" s="215"/>
      <c r="V18" s="215"/>
      <c r="W18" s="215"/>
      <c r="X18" s="215"/>
      <c r="Y18" s="218">
        <f t="shared" si="2"/>
        <v>0</v>
      </c>
    </row>
    <row r="19" spans="2:99">
      <c r="B19" s="396"/>
      <c r="C19" s="622" t="s">
        <v>15</v>
      </c>
      <c r="D19" s="623"/>
      <c r="E19" s="257"/>
      <c r="F19" s="257"/>
      <c r="G19" s="257"/>
      <c r="H19" s="257"/>
      <c r="I19" s="257"/>
      <c r="J19" s="257"/>
      <c r="K19" s="218">
        <f t="shared" si="0"/>
        <v>0</v>
      </c>
      <c r="L19" s="257"/>
      <c r="M19" s="257"/>
      <c r="N19" s="257"/>
      <c r="O19" s="257"/>
      <c r="P19" s="257"/>
      <c r="Q19" s="257"/>
      <c r="R19" s="218">
        <f t="shared" si="1"/>
        <v>0</v>
      </c>
      <c r="S19" s="257"/>
      <c r="T19" s="257"/>
      <c r="U19" s="257"/>
      <c r="V19" s="257"/>
      <c r="W19" s="257"/>
      <c r="X19" s="257"/>
      <c r="Y19" s="218">
        <f t="shared" si="2"/>
        <v>0</v>
      </c>
    </row>
    <row r="20" spans="2:99">
      <c r="B20" s="6"/>
    </row>
    <row r="21" spans="2:99">
      <c r="E21" s="219" t="str">
        <f>E8</f>
        <v>Petrol</v>
      </c>
      <c r="F21" s="219" t="str">
        <f t="shared" ref="F21:I21" si="3">F8</f>
        <v>Diesel</v>
      </c>
      <c r="G21" s="219" t="str">
        <f t="shared" si="3"/>
        <v>LPG</v>
      </c>
      <c r="H21" s="219" t="str">
        <f t="shared" si="3"/>
        <v>CNG</v>
      </c>
      <c r="I21" s="219" t="str">
        <f t="shared" si="3"/>
        <v>Electric</v>
      </c>
      <c r="J21" s="219" t="str">
        <f>IF(J8="","",J8)</f>
        <v>Ethanol</v>
      </c>
    </row>
    <row r="22" spans="2:99">
      <c r="D22" s="220" t="s">
        <v>338</v>
      </c>
      <c r="E22" s="221" t="s">
        <v>340</v>
      </c>
      <c r="F22" s="221" t="s">
        <v>340</v>
      </c>
      <c r="G22" s="221" t="s">
        <v>340</v>
      </c>
      <c r="H22" s="221" t="s">
        <v>341</v>
      </c>
      <c r="I22" s="221" t="s">
        <v>342</v>
      </c>
      <c r="J22" s="215" t="s">
        <v>340</v>
      </c>
    </row>
    <row r="24" spans="2:99">
      <c r="AI24" s="58"/>
    </row>
    <row r="27" spans="2:99" ht="399.95" customHeight="1"/>
    <row r="28" spans="2:99" ht="21.75" customHeight="1">
      <c r="D28" s="624" t="s">
        <v>333</v>
      </c>
      <c r="E28" s="624"/>
      <c r="F28" s="624"/>
      <c r="G28" s="55"/>
      <c r="H28" s="55"/>
      <c r="I28" s="55"/>
      <c r="J28" s="55"/>
      <c r="K28" s="55"/>
      <c r="L28" s="55"/>
      <c r="M28" s="55"/>
      <c r="N28" s="216"/>
      <c r="O28" s="55"/>
      <c r="P28" s="55"/>
      <c r="Q28" s="55"/>
      <c r="R28" s="55"/>
      <c r="S28" s="216"/>
      <c r="AD28" s="214" t="s">
        <v>343</v>
      </c>
      <c r="AF28" s="55"/>
      <c r="AG28" s="55"/>
      <c r="AI28" s="55"/>
      <c r="AJ28" s="55"/>
      <c r="AK28" s="55"/>
      <c r="AL28" s="55"/>
      <c r="AM28" s="55"/>
      <c r="AN28" s="216"/>
      <c r="AO28" s="55"/>
      <c r="AP28" s="55"/>
      <c r="AQ28" s="55"/>
      <c r="AR28" s="55"/>
      <c r="AS28" s="216"/>
      <c r="BE28" s="214" t="s">
        <v>348</v>
      </c>
      <c r="BF28" s="55"/>
      <c r="BG28" s="55"/>
      <c r="BH28" s="55"/>
      <c r="BI28" s="55"/>
      <c r="BJ28" s="55"/>
      <c r="BK28" s="55"/>
      <c r="BL28" s="55"/>
      <c r="BM28" s="55"/>
      <c r="BN28" s="55"/>
      <c r="BO28" s="216"/>
      <c r="BP28" s="55"/>
      <c r="BQ28" s="55"/>
      <c r="BR28" s="55"/>
      <c r="BS28" s="55"/>
      <c r="BT28" s="216"/>
      <c r="CF28" s="214" t="str">
        <f>CONCATENATE("CO2 Emission Factor - Gasoline - (kg/",E22,")")</f>
        <v>CO2 Emission Factor - Gasoline - (kg/liter)</v>
      </c>
      <c r="CG28" s="55"/>
      <c r="CH28" s="55"/>
      <c r="CI28" s="55"/>
      <c r="CJ28" s="55"/>
      <c r="CK28" s="55"/>
      <c r="CL28" s="55"/>
      <c r="CM28" s="55"/>
      <c r="CN28" s="55"/>
      <c r="CO28" s="55"/>
      <c r="CP28" s="216"/>
      <c r="CQ28" s="55"/>
      <c r="CR28" s="55"/>
      <c r="CS28" s="55"/>
      <c r="CT28" s="55"/>
      <c r="CU28" s="216"/>
    </row>
    <row r="29" spans="2:99">
      <c r="D29" s="615" t="s">
        <v>24</v>
      </c>
      <c r="E29" s="615" t="str">
        <f>'IF Factors'!E231</f>
        <v>Base Year</v>
      </c>
      <c r="F29" s="615"/>
      <c r="G29" s="615"/>
      <c r="H29" s="615"/>
      <c r="I29" s="615"/>
      <c r="J29" s="615">
        <f>'IF Factors'!F231</f>
        <v>9</v>
      </c>
      <c r="K29" s="615"/>
      <c r="L29" s="615"/>
      <c r="M29" s="615"/>
      <c r="N29" s="615"/>
      <c r="O29" s="615">
        <f>'IF Factors'!G231</f>
        <v>19</v>
      </c>
      <c r="P29" s="615"/>
      <c r="Q29" s="615"/>
      <c r="R29" s="615"/>
      <c r="S29" s="615"/>
      <c r="AD29" s="615" t="s">
        <v>24</v>
      </c>
      <c r="AE29" s="615" t="str">
        <f>E29</f>
        <v>Base Year</v>
      </c>
      <c r="AF29" s="615"/>
      <c r="AG29" s="615"/>
      <c r="AH29" s="615"/>
      <c r="AI29" s="615"/>
      <c r="AJ29" s="615">
        <f>J29</f>
        <v>9</v>
      </c>
      <c r="AK29" s="615"/>
      <c r="AL29" s="615"/>
      <c r="AM29" s="615"/>
      <c r="AN29" s="615"/>
      <c r="AO29" s="615">
        <f>O29</f>
        <v>19</v>
      </c>
      <c r="AP29" s="615"/>
      <c r="AQ29" s="615"/>
      <c r="AR29" s="615"/>
      <c r="AS29" s="615"/>
      <c r="BE29" s="615" t="s">
        <v>24</v>
      </c>
      <c r="BF29" s="615" t="str">
        <f>AE29</f>
        <v>Base Year</v>
      </c>
      <c r="BG29" s="615"/>
      <c r="BH29" s="615"/>
      <c r="BI29" s="615"/>
      <c r="BJ29" s="615"/>
      <c r="BK29" s="615">
        <f>AJ29</f>
        <v>9</v>
      </c>
      <c r="BL29" s="615"/>
      <c r="BM29" s="615"/>
      <c r="BN29" s="615"/>
      <c r="BO29" s="615"/>
      <c r="BP29" s="615">
        <f>AO29</f>
        <v>19</v>
      </c>
      <c r="BQ29" s="615"/>
      <c r="BR29" s="615"/>
      <c r="BS29" s="615"/>
      <c r="BT29" s="615"/>
      <c r="CF29" s="615" t="s">
        <v>24</v>
      </c>
      <c r="CG29" s="615" t="str">
        <f>BF29</f>
        <v>Base Year</v>
      </c>
      <c r="CH29" s="615"/>
      <c r="CI29" s="615"/>
      <c r="CJ29" s="615"/>
      <c r="CK29" s="615"/>
      <c r="CL29" s="615">
        <f>BK29</f>
        <v>9</v>
      </c>
      <c r="CM29" s="615"/>
      <c r="CN29" s="615"/>
      <c r="CO29" s="615"/>
      <c r="CP29" s="615"/>
      <c r="CQ29" s="615">
        <f>BP29</f>
        <v>19</v>
      </c>
      <c r="CR29" s="615"/>
      <c r="CS29" s="615"/>
      <c r="CT29" s="615"/>
      <c r="CU29" s="615"/>
    </row>
    <row r="30" spans="2:99">
      <c r="D30" s="615"/>
      <c r="E30" s="495" t="s">
        <v>662</v>
      </c>
      <c r="F30" s="495" t="s">
        <v>661</v>
      </c>
      <c r="G30" s="495" t="s">
        <v>659</v>
      </c>
      <c r="H30" s="495" t="s">
        <v>658</v>
      </c>
      <c r="I30" s="217" t="s">
        <v>28</v>
      </c>
      <c r="J30" s="217" t="str">
        <f>E30</f>
        <v>Pre-Euro IV</v>
      </c>
      <c r="K30" s="217" t="str">
        <f t="shared" ref="K30:M30" si="4">F30</f>
        <v>Euro IV</v>
      </c>
      <c r="L30" s="217" t="str">
        <f t="shared" si="4"/>
        <v>Euro V</v>
      </c>
      <c r="M30" s="217" t="str">
        <f t="shared" si="4"/>
        <v>Euro VI</v>
      </c>
      <c r="N30" s="217" t="s">
        <v>28</v>
      </c>
      <c r="O30" s="217" t="str">
        <f t="shared" ref="O30:R30" si="5">J30</f>
        <v>Pre-Euro IV</v>
      </c>
      <c r="P30" s="217" t="str">
        <f t="shared" si="5"/>
        <v>Euro IV</v>
      </c>
      <c r="Q30" s="217" t="str">
        <f t="shared" si="5"/>
        <v>Euro V</v>
      </c>
      <c r="R30" s="217" t="str">
        <f t="shared" si="5"/>
        <v>Euro VI</v>
      </c>
      <c r="S30" s="217" t="s">
        <v>28</v>
      </c>
      <c r="AD30" s="615"/>
      <c r="AE30" s="217" t="str">
        <f>E30</f>
        <v>Pre-Euro IV</v>
      </c>
      <c r="AF30" s="217" t="str">
        <f t="shared" ref="AF30:AH30" si="6">F30</f>
        <v>Euro IV</v>
      </c>
      <c r="AG30" s="217" t="str">
        <f t="shared" si="6"/>
        <v>Euro V</v>
      </c>
      <c r="AH30" s="217" t="str">
        <f t="shared" si="6"/>
        <v>Euro VI</v>
      </c>
      <c r="AI30" s="217" t="s">
        <v>356</v>
      </c>
      <c r="AJ30" s="217" t="str">
        <f>J30</f>
        <v>Pre-Euro IV</v>
      </c>
      <c r="AK30" s="217" t="str">
        <f t="shared" ref="AK30" si="7">K30</f>
        <v>Euro IV</v>
      </c>
      <c r="AL30" s="217" t="str">
        <f t="shared" ref="AL30" si="8">L30</f>
        <v>Euro V</v>
      </c>
      <c r="AM30" s="217" t="str">
        <f t="shared" ref="AM30" si="9">M30</f>
        <v>Euro VI</v>
      </c>
      <c r="AN30" s="217" t="s">
        <v>356</v>
      </c>
      <c r="AO30" s="217" t="str">
        <f>O30</f>
        <v>Pre-Euro IV</v>
      </c>
      <c r="AP30" s="217" t="str">
        <f t="shared" ref="AP30" si="10">P30</f>
        <v>Euro IV</v>
      </c>
      <c r="AQ30" s="217" t="str">
        <f t="shared" ref="AQ30" si="11">Q30</f>
        <v>Euro V</v>
      </c>
      <c r="AR30" s="217" t="str">
        <f t="shared" ref="AR30" si="12">R30</f>
        <v>Euro VI</v>
      </c>
      <c r="AS30" s="217" t="s">
        <v>356</v>
      </c>
      <c r="BE30" s="615"/>
      <c r="BF30" s="217" t="str">
        <f t="shared" ref="BF30:BI30" si="13">AE30</f>
        <v>Pre-Euro IV</v>
      </c>
      <c r="BG30" s="217" t="str">
        <f t="shared" si="13"/>
        <v>Euro IV</v>
      </c>
      <c r="BH30" s="217" t="str">
        <f t="shared" si="13"/>
        <v>Euro V</v>
      </c>
      <c r="BI30" s="217" t="str">
        <f t="shared" si="13"/>
        <v>Euro VI</v>
      </c>
      <c r="BJ30" s="217" t="s">
        <v>356</v>
      </c>
      <c r="BK30" s="217" t="str">
        <f t="shared" ref="BK30:BN30" si="14">AJ30</f>
        <v>Pre-Euro IV</v>
      </c>
      <c r="BL30" s="217" t="str">
        <f t="shared" si="14"/>
        <v>Euro IV</v>
      </c>
      <c r="BM30" s="217" t="str">
        <f t="shared" si="14"/>
        <v>Euro V</v>
      </c>
      <c r="BN30" s="217" t="str">
        <f t="shared" si="14"/>
        <v>Euro VI</v>
      </c>
      <c r="BO30" s="217" t="s">
        <v>356</v>
      </c>
      <c r="BP30" s="217" t="str">
        <f t="shared" ref="BP30:BS30" si="15">AO30</f>
        <v>Pre-Euro IV</v>
      </c>
      <c r="BQ30" s="217" t="str">
        <f t="shared" si="15"/>
        <v>Euro IV</v>
      </c>
      <c r="BR30" s="217" t="str">
        <f t="shared" si="15"/>
        <v>Euro V</v>
      </c>
      <c r="BS30" s="217" t="str">
        <f t="shared" si="15"/>
        <v>Euro VI</v>
      </c>
      <c r="BT30" s="217" t="s">
        <v>356</v>
      </c>
      <c r="CF30" s="615"/>
      <c r="CG30" s="217" t="str">
        <f>BF30</f>
        <v>Pre-Euro IV</v>
      </c>
      <c r="CH30" s="217" t="str">
        <f t="shared" ref="CH30:CJ30" si="16">BG30</f>
        <v>Euro IV</v>
      </c>
      <c r="CI30" s="217" t="str">
        <f t="shared" si="16"/>
        <v>Euro V</v>
      </c>
      <c r="CJ30" s="217" t="str">
        <f t="shared" si="16"/>
        <v>Euro VI</v>
      </c>
      <c r="CK30" s="217" t="s">
        <v>356</v>
      </c>
      <c r="CL30" s="217" t="str">
        <f>BK30</f>
        <v>Pre-Euro IV</v>
      </c>
      <c r="CM30" s="217" t="str">
        <f t="shared" ref="CM30" si="17">BL30</f>
        <v>Euro IV</v>
      </c>
      <c r="CN30" s="217" t="str">
        <f t="shared" ref="CN30" si="18">BM30</f>
        <v>Euro V</v>
      </c>
      <c r="CO30" s="217" t="str">
        <f t="shared" ref="CO30" si="19">BN30</f>
        <v>Euro VI</v>
      </c>
      <c r="CP30" s="217" t="s">
        <v>356</v>
      </c>
      <c r="CQ30" s="217" t="str">
        <f>BP30</f>
        <v>Pre-Euro IV</v>
      </c>
      <c r="CR30" s="217" t="str">
        <f t="shared" ref="CR30" si="20">BQ30</f>
        <v>Euro IV</v>
      </c>
      <c r="CS30" s="217" t="str">
        <f t="shared" ref="CS30" si="21">BR30</f>
        <v>Euro V</v>
      </c>
      <c r="CT30" s="217" t="str">
        <f t="shared" ref="CT30" si="22">BS30</f>
        <v>Euro VI</v>
      </c>
      <c r="CU30" s="217" t="s">
        <v>356</v>
      </c>
    </row>
    <row r="31" spans="2:99" ht="15" customHeight="1">
      <c r="B31" s="621" t="s">
        <v>538</v>
      </c>
      <c r="C31" s="616" t="s">
        <v>329</v>
      </c>
      <c r="D31" s="220" t="str">
        <f>D9</f>
        <v>Car</v>
      </c>
      <c r="E31" s="53"/>
      <c r="F31" s="53"/>
      <c r="G31" s="53"/>
      <c r="H31" s="53"/>
      <c r="I31" s="218">
        <f t="shared" ref="I31:I41" si="23">SUM(E31:H31)</f>
        <v>0</v>
      </c>
      <c r="J31" s="53"/>
      <c r="K31" s="53"/>
      <c r="L31" s="53"/>
      <c r="M31" s="53"/>
      <c r="N31" s="218">
        <f t="shared" ref="N31:N41" si="24">SUM(J31:M31)</f>
        <v>0</v>
      </c>
      <c r="O31" s="53"/>
      <c r="P31" s="53"/>
      <c r="Q31" s="53"/>
      <c r="R31" s="53"/>
      <c r="S31" s="218">
        <f t="shared" ref="S31:S41" si="25">SUM(O31:R31)</f>
        <v>0</v>
      </c>
      <c r="AC31" s="616" t="s">
        <v>329</v>
      </c>
      <c r="AD31" s="220" t="str">
        <f>D31</f>
        <v>Car</v>
      </c>
      <c r="AE31" s="550"/>
      <c r="AF31" s="550"/>
      <c r="AG31" s="550"/>
      <c r="AH31" s="550"/>
      <c r="AI31" s="222">
        <f>(E31*AE31)+(F31*AF31)+(G31*AG31)+(H31*AH31)</f>
        <v>0</v>
      </c>
      <c r="AJ31" s="550"/>
      <c r="AK31" s="550"/>
      <c r="AL31" s="550"/>
      <c r="AM31" s="550"/>
      <c r="AN31" s="222">
        <f>(J31*AJ31)+(K31*AK31)+(L31*AL31)+(M31*AM31)</f>
        <v>0</v>
      </c>
      <c r="AO31" s="223"/>
      <c r="AP31" s="550"/>
      <c r="AQ31" s="550"/>
      <c r="AR31" s="550"/>
      <c r="AS31" s="222">
        <f>(O31*AO31)+(P31*AP31)+(Q31*AQ31)+(R31*AR31)</f>
        <v>0</v>
      </c>
      <c r="BD31" s="616" t="s">
        <v>329</v>
      </c>
      <c r="BE31" s="220" t="str">
        <f>AD31</f>
        <v>Car</v>
      </c>
      <c r="BF31" s="550"/>
      <c r="BG31" s="550"/>
      <c r="BH31" s="550"/>
      <c r="BI31" s="550"/>
      <c r="BJ31" s="222">
        <f>(E31*BF31)+(F31*BG31)+(G31*BH31)+(H31*BI31)</f>
        <v>0</v>
      </c>
      <c r="BK31" s="550"/>
      <c r="BL31" s="550"/>
      <c r="BM31" s="550"/>
      <c r="BN31" s="550"/>
      <c r="BO31" s="222">
        <f>(J31*BK31)+(K31*BL31)+(L31*BM31)+(M31*BN31)</f>
        <v>0</v>
      </c>
      <c r="BP31" s="223"/>
      <c r="BQ31" s="550"/>
      <c r="BR31" s="550"/>
      <c r="BS31" s="550"/>
      <c r="BT31" s="222">
        <f>(O31*BP31)+(P31*BQ31)+(Q31*BR31)+(R31*BS31)</f>
        <v>0</v>
      </c>
      <c r="CE31" s="616" t="s">
        <v>329</v>
      </c>
      <c r="CF31" s="220" t="str">
        <f>BE31</f>
        <v>Car</v>
      </c>
      <c r="CG31" s="223"/>
      <c r="CH31" s="223"/>
      <c r="CI31" s="223"/>
      <c r="CJ31" s="223"/>
      <c r="CK31" s="222">
        <f>(E31*CG31)+(F31*CH31)+(G31*CI31)+(H31*CJ31)</f>
        <v>0</v>
      </c>
      <c r="CL31" s="223"/>
      <c r="CM31" s="223"/>
      <c r="CN31" s="223"/>
      <c r="CO31" s="223"/>
      <c r="CP31" s="222">
        <f>(J31*CL31)+(K31*CM31)+(L31*CN31)+(M31*CO31)</f>
        <v>0</v>
      </c>
      <c r="CQ31" s="223"/>
      <c r="CR31" s="223"/>
      <c r="CS31" s="223"/>
      <c r="CT31" s="223"/>
      <c r="CU31" s="222">
        <f>(O31*CQ31)+(P31*CR31)+(Q31*CS31)+(R31*CT31)</f>
        <v>0</v>
      </c>
    </row>
    <row r="32" spans="2:99">
      <c r="B32" s="621"/>
      <c r="C32" s="617"/>
      <c r="D32" s="220" t="str">
        <f t="shared" ref="D32:D40" si="26">D10</f>
        <v>2-wheeler</v>
      </c>
      <c r="E32" s="53"/>
      <c r="F32" s="53"/>
      <c r="G32" s="53"/>
      <c r="H32" s="53"/>
      <c r="I32" s="218">
        <f t="shared" si="23"/>
        <v>0</v>
      </c>
      <c r="J32" s="53"/>
      <c r="K32" s="53"/>
      <c r="L32" s="53"/>
      <c r="M32" s="53"/>
      <c r="N32" s="218">
        <f t="shared" si="24"/>
        <v>0</v>
      </c>
      <c r="O32" s="53"/>
      <c r="P32" s="53"/>
      <c r="Q32" s="53"/>
      <c r="R32" s="53"/>
      <c r="S32" s="218">
        <f t="shared" si="25"/>
        <v>0</v>
      </c>
      <c r="AC32" s="617"/>
      <c r="AD32" s="220" t="str">
        <f t="shared" ref="AD32:AD40" si="27">D32</f>
        <v>2-wheeler</v>
      </c>
      <c r="AE32" s="550"/>
      <c r="AF32" s="550"/>
      <c r="AG32" s="550"/>
      <c r="AH32" s="550"/>
      <c r="AI32" s="222">
        <f t="shared" ref="AI32:AI41" si="28">(E32*AE32)+(F32*AF32)+(G32*AG32)+(H32*AH32)</f>
        <v>0</v>
      </c>
      <c r="AJ32" s="550"/>
      <c r="AK32" s="550"/>
      <c r="AL32" s="550"/>
      <c r="AM32" s="550"/>
      <c r="AN32" s="222">
        <f t="shared" ref="AN32:AN41" si="29">(J32*AJ32)+(K32*AK32)+(L32*AL32)+(M32*AM32)</f>
        <v>0</v>
      </c>
      <c r="AO32" s="223"/>
      <c r="AP32" s="550"/>
      <c r="AQ32" s="550"/>
      <c r="AR32" s="550"/>
      <c r="AS32" s="222">
        <f t="shared" ref="AS32:AS41" si="30">(O32*AO32)+(P32*AP32)+(Q32*AQ32)+(R32*AR32)</f>
        <v>0</v>
      </c>
      <c r="BD32" s="617"/>
      <c r="BE32" s="220" t="str">
        <f t="shared" ref="BE32:BE41" si="31">AD32</f>
        <v>2-wheeler</v>
      </c>
      <c r="BF32" s="550"/>
      <c r="BG32" s="550"/>
      <c r="BH32" s="550"/>
      <c r="BI32" s="550"/>
      <c r="BJ32" s="222">
        <f t="shared" ref="BJ32:BJ41" si="32">(E32*BF32)+(F32*BG32)+(G32*BH32)+(H32*BI32)</f>
        <v>0</v>
      </c>
      <c r="BK32" s="550"/>
      <c r="BL32" s="550"/>
      <c r="BM32" s="550"/>
      <c r="BN32" s="550"/>
      <c r="BO32" s="222">
        <f t="shared" ref="BO32:BO41" si="33">(J32*BK32)+(K32*BL32)+(L32*BM32)+(M32*BN32)</f>
        <v>0</v>
      </c>
      <c r="BP32" s="223"/>
      <c r="BQ32" s="550"/>
      <c r="BR32" s="550"/>
      <c r="BS32" s="550"/>
      <c r="BT32" s="222">
        <f t="shared" ref="BT32:BT41" si="34">(O32*BP32)+(P32*BQ32)+(Q32*BR32)+(R32*BS32)</f>
        <v>0</v>
      </c>
      <c r="CE32" s="617"/>
      <c r="CF32" s="220" t="str">
        <f t="shared" ref="CF32:CF41" si="35">BE32</f>
        <v>2-wheeler</v>
      </c>
      <c r="CG32" s="223"/>
      <c r="CH32" s="223"/>
      <c r="CI32" s="223"/>
      <c r="CJ32" s="223"/>
      <c r="CK32" s="222">
        <f t="shared" ref="CK32:CK41" si="36">(E32*CG32)+(F32*CH32)+(G32*CI32)+(H32*CJ32)</f>
        <v>0</v>
      </c>
      <c r="CL32" s="223"/>
      <c r="CM32" s="223"/>
      <c r="CN32" s="223"/>
      <c r="CO32" s="223"/>
      <c r="CP32" s="222">
        <f t="shared" ref="CP32:CP41" si="37">(J32*CL32)+(K32*CM32)+(L32*CN32)+(M32*CO32)</f>
        <v>0</v>
      </c>
      <c r="CQ32" s="223"/>
      <c r="CR32" s="223"/>
      <c r="CS32" s="223"/>
      <c r="CT32" s="223"/>
      <c r="CU32" s="222">
        <f t="shared" ref="CU32:CU41" si="38">(O32*CQ32)+(P32*CR32)+(Q32*CS32)+(R32*CT32)</f>
        <v>0</v>
      </c>
    </row>
    <row r="33" spans="2:99">
      <c r="B33" s="621"/>
      <c r="C33" s="617"/>
      <c r="D33" s="220" t="str">
        <f t="shared" si="26"/>
        <v>Taxi</v>
      </c>
      <c r="E33" s="53"/>
      <c r="F33" s="53"/>
      <c r="G33" s="53"/>
      <c r="H33" s="53"/>
      <c r="I33" s="218">
        <f t="shared" si="23"/>
        <v>0</v>
      </c>
      <c r="J33" s="53"/>
      <c r="K33" s="53"/>
      <c r="L33" s="53"/>
      <c r="M33" s="53"/>
      <c r="N33" s="218">
        <f t="shared" si="24"/>
        <v>0</v>
      </c>
      <c r="O33" s="53"/>
      <c r="P33" s="53"/>
      <c r="Q33" s="53"/>
      <c r="R33" s="53"/>
      <c r="S33" s="218">
        <f t="shared" si="25"/>
        <v>0</v>
      </c>
      <c r="AC33" s="617"/>
      <c r="AD33" s="220" t="str">
        <f t="shared" si="27"/>
        <v>Taxi</v>
      </c>
      <c r="AE33" s="550"/>
      <c r="AF33" s="550"/>
      <c r="AG33" s="550"/>
      <c r="AH33" s="550"/>
      <c r="AI33" s="222">
        <f t="shared" si="28"/>
        <v>0</v>
      </c>
      <c r="AJ33" s="550"/>
      <c r="AK33" s="550"/>
      <c r="AL33" s="550"/>
      <c r="AM33" s="550"/>
      <c r="AN33" s="222">
        <f t="shared" si="29"/>
        <v>0</v>
      </c>
      <c r="AO33" s="223"/>
      <c r="AP33" s="550"/>
      <c r="AQ33" s="550"/>
      <c r="AR33" s="550"/>
      <c r="AS33" s="222">
        <f t="shared" si="30"/>
        <v>0</v>
      </c>
      <c r="BD33" s="617"/>
      <c r="BE33" s="220" t="str">
        <f t="shared" si="31"/>
        <v>Taxi</v>
      </c>
      <c r="BF33" s="550"/>
      <c r="BG33" s="550"/>
      <c r="BH33" s="550"/>
      <c r="BI33" s="550"/>
      <c r="BJ33" s="222">
        <f t="shared" si="32"/>
        <v>0</v>
      </c>
      <c r="BK33" s="550"/>
      <c r="BL33" s="550"/>
      <c r="BM33" s="550"/>
      <c r="BN33" s="550"/>
      <c r="BO33" s="222">
        <f t="shared" si="33"/>
        <v>0</v>
      </c>
      <c r="BP33" s="223"/>
      <c r="BQ33" s="550"/>
      <c r="BR33" s="550"/>
      <c r="BS33" s="550"/>
      <c r="BT33" s="222">
        <f t="shared" si="34"/>
        <v>0</v>
      </c>
      <c r="CE33" s="617"/>
      <c r="CF33" s="220" t="str">
        <f t="shared" si="35"/>
        <v>Taxi</v>
      </c>
      <c r="CG33" s="223"/>
      <c r="CH33" s="223"/>
      <c r="CI33" s="223"/>
      <c r="CJ33" s="223"/>
      <c r="CK33" s="222">
        <f t="shared" si="36"/>
        <v>0</v>
      </c>
      <c r="CL33" s="223"/>
      <c r="CM33" s="223"/>
      <c r="CN33" s="223"/>
      <c r="CO33" s="223"/>
      <c r="CP33" s="222">
        <f t="shared" si="37"/>
        <v>0</v>
      </c>
      <c r="CQ33" s="223"/>
      <c r="CR33" s="223"/>
      <c r="CS33" s="223"/>
      <c r="CT33" s="223"/>
      <c r="CU33" s="222">
        <f t="shared" si="38"/>
        <v>0</v>
      </c>
    </row>
    <row r="34" spans="2:99">
      <c r="B34" s="621"/>
      <c r="C34" s="617"/>
      <c r="D34" s="220" t="str">
        <f t="shared" si="26"/>
        <v/>
      </c>
      <c r="E34" s="215"/>
      <c r="F34" s="215"/>
      <c r="G34" s="215"/>
      <c r="H34" s="215"/>
      <c r="I34" s="218">
        <f t="shared" si="23"/>
        <v>0</v>
      </c>
      <c r="J34" s="215"/>
      <c r="K34" s="215"/>
      <c r="L34" s="215"/>
      <c r="M34" s="215"/>
      <c r="N34" s="218">
        <f t="shared" si="24"/>
        <v>0</v>
      </c>
      <c r="O34" s="215"/>
      <c r="P34" s="215"/>
      <c r="Q34" s="215"/>
      <c r="R34" s="215"/>
      <c r="S34" s="218">
        <f t="shared" si="25"/>
        <v>0</v>
      </c>
      <c r="AC34" s="617"/>
      <c r="AD34" s="220" t="str">
        <f t="shared" si="27"/>
        <v/>
      </c>
      <c r="AE34" s="224"/>
      <c r="AF34" s="224"/>
      <c r="AG34" s="224"/>
      <c r="AH34" s="224"/>
      <c r="AI34" s="222">
        <f t="shared" si="28"/>
        <v>0</v>
      </c>
      <c r="AJ34" s="224"/>
      <c r="AK34" s="224"/>
      <c r="AL34" s="224"/>
      <c r="AM34" s="224"/>
      <c r="AN34" s="222">
        <f t="shared" si="29"/>
        <v>0</v>
      </c>
      <c r="AO34" s="224"/>
      <c r="AP34" s="224"/>
      <c r="AQ34" s="224"/>
      <c r="AR34" s="224"/>
      <c r="AS34" s="222">
        <f t="shared" si="30"/>
        <v>0</v>
      </c>
      <c r="BD34" s="617"/>
      <c r="BE34" s="220" t="str">
        <f t="shared" si="31"/>
        <v/>
      </c>
      <c r="BF34" s="224"/>
      <c r="BG34" s="224"/>
      <c r="BH34" s="224"/>
      <c r="BI34" s="224"/>
      <c r="BJ34" s="222">
        <f t="shared" si="32"/>
        <v>0</v>
      </c>
      <c r="BK34" s="224"/>
      <c r="BL34" s="224"/>
      <c r="BM34" s="224"/>
      <c r="BN34" s="224"/>
      <c r="BO34" s="222">
        <f t="shared" si="33"/>
        <v>0</v>
      </c>
      <c r="BP34" s="224"/>
      <c r="BQ34" s="224"/>
      <c r="BR34" s="224"/>
      <c r="BS34" s="224"/>
      <c r="BT34" s="222">
        <f t="shared" si="34"/>
        <v>0</v>
      </c>
      <c r="CE34" s="617"/>
      <c r="CF34" s="220" t="str">
        <f t="shared" si="35"/>
        <v/>
      </c>
      <c r="CG34" s="224"/>
      <c r="CH34" s="224"/>
      <c r="CI34" s="224"/>
      <c r="CJ34" s="224"/>
      <c r="CK34" s="222">
        <f t="shared" si="36"/>
        <v>0</v>
      </c>
      <c r="CL34" s="224"/>
      <c r="CM34" s="224"/>
      <c r="CN34" s="224"/>
      <c r="CO34" s="224"/>
      <c r="CP34" s="222">
        <f t="shared" si="37"/>
        <v>0</v>
      </c>
      <c r="CQ34" s="224"/>
      <c r="CR34" s="224"/>
      <c r="CS34" s="224"/>
      <c r="CT34" s="224"/>
      <c r="CU34" s="222">
        <f t="shared" si="38"/>
        <v>0</v>
      </c>
    </row>
    <row r="35" spans="2:99">
      <c r="B35" s="621"/>
      <c r="C35" s="618"/>
      <c r="D35" s="220" t="str">
        <f t="shared" si="26"/>
        <v/>
      </c>
      <c r="E35" s="215"/>
      <c r="F35" s="215"/>
      <c r="G35" s="215"/>
      <c r="H35" s="215"/>
      <c r="I35" s="218">
        <f t="shared" si="23"/>
        <v>0</v>
      </c>
      <c r="J35" s="215"/>
      <c r="K35" s="215"/>
      <c r="L35" s="215"/>
      <c r="M35" s="215"/>
      <c r="N35" s="218">
        <f t="shared" si="24"/>
        <v>0</v>
      </c>
      <c r="O35" s="215"/>
      <c r="P35" s="215"/>
      <c r="Q35" s="215"/>
      <c r="R35" s="215"/>
      <c r="S35" s="218">
        <f t="shared" si="25"/>
        <v>0</v>
      </c>
      <c r="AC35" s="618"/>
      <c r="AD35" s="220" t="str">
        <f t="shared" si="27"/>
        <v/>
      </c>
      <c r="AE35" s="224"/>
      <c r="AF35" s="224"/>
      <c r="AG35" s="224"/>
      <c r="AH35" s="224"/>
      <c r="AI35" s="222">
        <f t="shared" si="28"/>
        <v>0</v>
      </c>
      <c r="AJ35" s="224"/>
      <c r="AK35" s="224"/>
      <c r="AL35" s="224"/>
      <c r="AM35" s="224"/>
      <c r="AN35" s="222">
        <f t="shared" si="29"/>
        <v>0</v>
      </c>
      <c r="AO35" s="224"/>
      <c r="AP35" s="224"/>
      <c r="AQ35" s="224"/>
      <c r="AR35" s="224"/>
      <c r="AS35" s="222">
        <f t="shared" si="30"/>
        <v>0</v>
      </c>
      <c r="BD35" s="618"/>
      <c r="BE35" s="220" t="str">
        <f t="shared" si="31"/>
        <v/>
      </c>
      <c r="BF35" s="224"/>
      <c r="BG35" s="224"/>
      <c r="BH35" s="224"/>
      <c r="BI35" s="224"/>
      <c r="BJ35" s="222">
        <f t="shared" si="32"/>
        <v>0</v>
      </c>
      <c r="BK35" s="224"/>
      <c r="BL35" s="224"/>
      <c r="BM35" s="224"/>
      <c r="BN35" s="224"/>
      <c r="BO35" s="222">
        <f t="shared" si="33"/>
        <v>0</v>
      </c>
      <c r="BP35" s="224"/>
      <c r="BQ35" s="224"/>
      <c r="BR35" s="224"/>
      <c r="BS35" s="224"/>
      <c r="BT35" s="222">
        <f t="shared" si="34"/>
        <v>0</v>
      </c>
      <c r="CE35" s="618"/>
      <c r="CF35" s="220" t="str">
        <f t="shared" si="35"/>
        <v/>
      </c>
      <c r="CG35" s="224"/>
      <c r="CH35" s="224"/>
      <c r="CI35" s="224"/>
      <c r="CJ35" s="224"/>
      <c r="CK35" s="222">
        <f t="shared" si="36"/>
        <v>0</v>
      </c>
      <c r="CL35" s="224"/>
      <c r="CM35" s="224"/>
      <c r="CN35" s="224"/>
      <c r="CO35" s="224"/>
      <c r="CP35" s="222">
        <f t="shared" si="37"/>
        <v>0</v>
      </c>
      <c r="CQ35" s="224"/>
      <c r="CR35" s="224"/>
      <c r="CS35" s="224"/>
      <c r="CT35" s="224"/>
      <c r="CU35" s="222">
        <f t="shared" si="38"/>
        <v>0</v>
      </c>
    </row>
    <row r="36" spans="2:99" ht="15" customHeight="1">
      <c r="B36" s="621"/>
      <c r="C36" s="621" t="s">
        <v>330</v>
      </c>
      <c r="D36" s="220" t="str">
        <f t="shared" si="26"/>
        <v>3-wheeler</v>
      </c>
      <c r="E36" s="53"/>
      <c r="F36" s="53"/>
      <c r="G36" s="53"/>
      <c r="H36" s="53"/>
      <c r="I36" s="218">
        <f t="shared" si="23"/>
        <v>0</v>
      </c>
      <c r="J36" s="53"/>
      <c r="K36" s="53"/>
      <c r="L36" s="53"/>
      <c r="M36" s="53"/>
      <c r="N36" s="218">
        <f t="shared" si="24"/>
        <v>0</v>
      </c>
      <c r="O36" s="53"/>
      <c r="P36" s="53"/>
      <c r="Q36" s="53"/>
      <c r="R36" s="53"/>
      <c r="S36" s="218">
        <f t="shared" si="25"/>
        <v>0</v>
      </c>
      <c r="AC36" s="619" t="s">
        <v>330</v>
      </c>
      <c r="AD36" s="220" t="str">
        <f t="shared" si="27"/>
        <v>3-wheeler</v>
      </c>
      <c r="AE36" s="223"/>
      <c r="AF36" s="223"/>
      <c r="AG36" s="223"/>
      <c r="AH36" s="223"/>
      <c r="AI36" s="222">
        <f t="shared" si="28"/>
        <v>0</v>
      </c>
      <c r="AJ36" s="223"/>
      <c r="AK36" s="223"/>
      <c r="AL36" s="223"/>
      <c r="AM36" s="223"/>
      <c r="AN36" s="222">
        <f t="shared" si="29"/>
        <v>0</v>
      </c>
      <c r="AO36" s="223"/>
      <c r="AP36" s="223"/>
      <c r="AQ36" s="223"/>
      <c r="AR36" s="223"/>
      <c r="AS36" s="222">
        <f t="shared" si="30"/>
        <v>0</v>
      </c>
      <c r="BD36" s="619" t="s">
        <v>330</v>
      </c>
      <c r="BE36" s="220" t="str">
        <f t="shared" si="31"/>
        <v>3-wheeler</v>
      </c>
      <c r="BF36" s="223"/>
      <c r="BG36" s="223"/>
      <c r="BH36" s="223"/>
      <c r="BI36" s="223"/>
      <c r="BJ36" s="222">
        <f t="shared" si="32"/>
        <v>0</v>
      </c>
      <c r="BK36" s="223"/>
      <c r="BL36" s="223"/>
      <c r="BM36" s="223"/>
      <c r="BN36" s="223"/>
      <c r="BO36" s="222">
        <f t="shared" si="33"/>
        <v>0</v>
      </c>
      <c r="BP36" s="223"/>
      <c r="BQ36" s="223"/>
      <c r="BR36" s="223"/>
      <c r="BS36" s="223"/>
      <c r="BT36" s="222">
        <f t="shared" si="34"/>
        <v>0</v>
      </c>
      <c r="CE36" s="619" t="s">
        <v>330</v>
      </c>
      <c r="CF36" s="220" t="str">
        <f t="shared" si="35"/>
        <v>3-wheeler</v>
      </c>
      <c r="CG36" s="223"/>
      <c r="CH36" s="223"/>
      <c r="CI36" s="223"/>
      <c r="CJ36" s="223"/>
      <c r="CK36" s="222">
        <f t="shared" si="36"/>
        <v>0</v>
      </c>
      <c r="CL36" s="223"/>
      <c r="CM36" s="223"/>
      <c r="CN36" s="223"/>
      <c r="CO36" s="223"/>
      <c r="CP36" s="222">
        <f t="shared" si="37"/>
        <v>0</v>
      </c>
      <c r="CQ36" s="223"/>
      <c r="CR36" s="223"/>
      <c r="CS36" s="223"/>
      <c r="CT36" s="223"/>
      <c r="CU36" s="222">
        <f t="shared" si="38"/>
        <v>0</v>
      </c>
    </row>
    <row r="37" spans="2:99">
      <c r="B37" s="621"/>
      <c r="C37" s="621"/>
      <c r="D37" s="220" t="str">
        <f t="shared" si="26"/>
        <v>Bus</v>
      </c>
      <c r="E37" s="53"/>
      <c r="F37" s="53"/>
      <c r="G37" s="53"/>
      <c r="H37" s="53"/>
      <c r="I37" s="218">
        <f t="shared" si="23"/>
        <v>0</v>
      </c>
      <c r="J37" s="53"/>
      <c r="K37" s="53"/>
      <c r="L37" s="53"/>
      <c r="M37" s="53"/>
      <c r="N37" s="218">
        <f t="shared" si="24"/>
        <v>0</v>
      </c>
      <c r="O37" s="53"/>
      <c r="P37" s="53"/>
      <c r="Q37" s="53"/>
      <c r="R37" s="53"/>
      <c r="S37" s="218">
        <f t="shared" si="25"/>
        <v>0</v>
      </c>
      <c r="AC37" s="619"/>
      <c r="AD37" s="220" t="str">
        <f t="shared" si="27"/>
        <v>Bus</v>
      </c>
      <c r="AE37" s="223"/>
      <c r="AF37" s="223"/>
      <c r="AG37" s="223"/>
      <c r="AH37" s="223"/>
      <c r="AI37" s="222">
        <f t="shared" si="28"/>
        <v>0</v>
      </c>
      <c r="AJ37" s="223"/>
      <c r="AK37" s="223"/>
      <c r="AL37" s="223"/>
      <c r="AM37" s="223"/>
      <c r="AN37" s="222">
        <f t="shared" si="29"/>
        <v>0</v>
      </c>
      <c r="AO37" s="223"/>
      <c r="AP37" s="223"/>
      <c r="AQ37" s="223"/>
      <c r="AR37" s="223"/>
      <c r="AS37" s="222">
        <f t="shared" si="30"/>
        <v>0</v>
      </c>
      <c r="BD37" s="619"/>
      <c r="BE37" s="220" t="str">
        <f t="shared" si="31"/>
        <v>Bus</v>
      </c>
      <c r="BF37" s="223"/>
      <c r="BG37" s="223"/>
      <c r="BH37" s="223"/>
      <c r="BI37" s="223"/>
      <c r="BJ37" s="222">
        <f t="shared" si="32"/>
        <v>0</v>
      </c>
      <c r="BK37" s="223"/>
      <c r="BL37" s="223"/>
      <c r="BM37" s="223"/>
      <c r="BN37" s="223"/>
      <c r="BO37" s="222">
        <f t="shared" si="33"/>
        <v>0</v>
      </c>
      <c r="BP37" s="223"/>
      <c r="BQ37" s="223"/>
      <c r="BR37" s="223"/>
      <c r="BS37" s="223"/>
      <c r="BT37" s="222">
        <f t="shared" si="34"/>
        <v>0</v>
      </c>
      <c r="CE37" s="619"/>
      <c r="CF37" s="220" t="str">
        <f t="shared" si="35"/>
        <v>Bus</v>
      </c>
      <c r="CG37" s="223"/>
      <c r="CH37" s="223"/>
      <c r="CI37" s="223"/>
      <c r="CJ37" s="223"/>
      <c r="CK37" s="222">
        <f t="shared" si="36"/>
        <v>0</v>
      </c>
      <c r="CL37" s="223"/>
      <c r="CM37" s="223"/>
      <c r="CN37" s="223"/>
      <c r="CO37" s="223"/>
      <c r="CP37" s="222">
        <f t="shared" si="37"/>
        <v>0</v>
      </c>
      <c r="CQ37" s="223"/>
      <c r="CR37" s="223"/>
      <c r="CS37" s="223"/>
      <c r="CT37" s="223"/>
      <c r="CU37" s="222">
        <f t="shared" si="38"/>
        <v>0</v>
      </c>
    </row>
    <row r="38" spans="2:99">
      <c r="B38" s="621"/>
      <c r="C38" s="621"/>
      <c r="D38" s="220" t="str">
        <f t="shared" si="26"/>
        <v>Mini-bus</v>
      </c>
      <c r="E38" s="53"/>
      <c r="F38" s="53"/>
      <c r="G38" s="53"/>
      <c r="H38" s="53"/>
      <c r="I38" s="218">
        <f t="shared" si="23"/>
        <v>0</v>
      </c>
      <c r="J38" s="53"/>
      <c r="K38" s="53"/>
      <c r="L38" s="53"/>
      <c r="M38" s="53"/>
      <c r="N38" s="218">
        <f t="shared" si="24"/>
        <v>0</v>
      </c>
      <c r="O38" s="53"/>
      <c r="P38" s="53"/>
      <c r="Q38" s="53"/>
      <c r="R38" s="53"/>
      <c r="S38" s="218">
        <f t="shared" si="25"/>
        <v>0</v>
      </c>
      <c r="AC38" s="619"/>
      <c r="AD38" s="220" t="str">
        <f t="shared" si="27"/>
        <v>Mini-bus</v>
      </c>
      <c r="AE38" s="223"/>
      <c r="AF38" s="223"/>
      <c r="AG38" s="223"/>
      <c r="AH38" s="223"/>
      <c r="AI38" s="222">
        <f t="shared" si="28"/>
        <v>0</v>
      </c>
      <c r="AJ38" s="223"/>
      <c r="AK38" s="223"/>
      <c r="AL38" s="223"/>
      <c r="AM38" s="223"/>
      <c r="AN38" s="222">
        <f t="shared" si="29"/>
        <v>0</v>
      </c>
      <c r="AO38" s="223"/>
      <c r="AP38" s="223"/>
      <c r="AQ38" s="223"/>
      <c r="AR38" s="223"/>
      <c r="AS38" s="222">
        <f t="shared" si="30"/>
        <v>0</v>
      </c>
      <c r="BD38" s="619"/>
      <c r="BE38" s="220" t="str">
        <f t="shared" si="31"/>
        <v>Mini-bus</v>
      </c>
      <c r="BF38" s="223"/>
      <c r="BG38" s="223"/>
      <c r="BH38" s="223"/>
      <c r="BI38" s="223"/>
      <c r="BJ38" s="222">
        <f t="shared" si="32"/>
        <v>0</v>
      </c>
      <c r="BK38" s="223"/>
      <c r="BL38" s="223"/>
      <c r="BM38" s="223"/>
      <c r="BN38" s="223"/>
      <c r="BO38" s="222">
        <f t="shared" si="33"/>
        <v>0</v>
      </c>
      <c r="BP38" s="223"/>
      <c r="BQ38" s="223"/>
      <c r="BR38" s="223"/>
      <c r="BS38" s="223"/>
      <c r="BT38" s="222">
        <f t="shared" si="34"/>
        <v>0</v>
      </c>
      <c r="CE38" s="619"/>
      <c r="CF38" s="220" t="str">
        <f t="shared" si="35"/>
        <v>Mini-bus</v>
      </c>
      <c r="CG38" s="223"/>
      <c r="CH38" s="223"/>
      <c r="CI38" s="223"/>
      <c r="CJ38" s="223"/>
      <c r="CK38" s="222">
        <f t="shared" si="36"/>
        <v>0</v>
      </c>
      <c r="CL38" s="223"/>
      <c r="CM38" s="223"/>
      <c r="CN38" s="223"/>
      <c r="CO38" s="223"/>
      <c r="CP38" s="222">
        <f t="shared" si="37"/>
        <v>0</v>
      </c>
      <c r="CQ38" s="223"/>
      <c r="CR38" s="223"/>
      <c r="CS38" s="223"/>
      <c r="CT38" s="223"/>
      <c r="CU38" s="222">
        <f t="shared" si="38"/>
        <v>0</v>
      </c>
    </row>
    <row r="39" spans="2:99">
      <c r="B39" s="621"/>
      <c r="C39" s="621"/>
      <c r="D39" s="220" t="str">
        <f t="shared" si="26"/>
        <v/>
      </c>
      <c r="E39" s="215"/>
      <c r="F39" s="215"/>
      <c r="G39" s="215"/>
      <c r="H39" s="215"/>
      <c r="I39" s="218">
        <f t="shared" si="23"/>
        <v>0</v>
      </c>
      <c r="J39" s="215"/>
      <c r="K39" s="215"/>
      <c r="L39" s="215"/>
      <c r="M39" s="215"/>
      <c r="N39" s="218">
        <f t="shared" si="24"/>
        <v>0</v>
      </c>
      <c r="O39" s="215"/>
      <c r="P39" s="215"/>
      <c r="Q39" s="215"/>
      <c r="R39" s="215"/>
      <c r="S39" s="218">
        <f t="shared" si="25"/>
        <v>0</v>
      </c>
      <c r="AC39" s="619"/>
      <c r="AD39" s="220" t="str">
        <f t="shared" si="27"/>
        <v/>
      </c>
      <c r="AE39" s="224"/>
      <c r="AF39" s="224"/>
      <c r="AG39" s="224"/>
      <c r="AH39" s="224"/>
      <c r="AI39" s="222">
        <f t="shared" si="28"/>
        <v>0</v>
      </c>
      <c r="AJ39" s="224"/>
      <c r="AK39" s="224"/>
      <c r="AL39" s="224"/>
      <c r="AM39" s="224"/>
      <c r="AN39" s="222">
        <f t="shared" si="29"/>
        <v>0</v>
      </c>
      <c r="AO39" s="224"/>
      <c r="AP39" s="224"/>
      <c r="AQ39" s="224"/>
      <c r="AR39" s="224"/>
      <c r="AS39" s="222">
        <f t="shared" si="30"/>
        <v>0</v>
      </c>
      <c r="BD39" s="619"/>
      <c r="BE39" s="220" t="str">
        <f t="shared" si="31"/>
        <v/>
      </c>
      <c r="BF39" s="224"/>
      <c r="BG39" s="224"/>
      <c r="BH39" s="224"/>
      <c r="BI39" s="224"/>
      <c r="BJ39" s="222">
        <f t="shared" si="32"/>
        <v>0</v>
      </c>
      <c r="BK39" s="224"/>
      <c r="BL39" s="224"/>
      <c r="BM39" s="224"/>
      <c r="BN39" s="224"/>
      <c r="BO39" s="222">
        <f t="shared" si="33"/>
        <v>0</v>
      </c>
      <c r="BP39" s="224"/>
      <c r="BQ39" s="224"/>
      <c r="BR39" s="224"/>
      <c r="BS39" s="224"/>
      <c r="BT39" s="222">
        <f t="shared" si="34"/>
        <v>0</v>
      </c>
      <c r="CE39" s="619"/>
      <c r="CF39" s="220" t="str">
        <f t="shared" si="35"/>
        <v/>
      </c>
      <c r="CG39" s="224"/>
      <c r="CH39" s="224"/>
      <c r="CI39" s="224"/>
      <c r="CJ39" s="224"/>
      <c r="CK39" s="222">
        <f t="shared" si="36"/>
        <v>0</v>
      </c>
      <c r="CL39" s="224"/>
      <c r="CM39" s="224"/>
      <c r="CN39" s="224"/>
      <c r="CO39" s="224"/>
      <c r="CP39" s="222">
        <f t="shared" si="37"/>
        <v>0</v>
      </c>
      <c r="CQ39" s="224"/>
      <c r="CR39" s="224"/>
      <c r="CS39" s="224"/>
      <c r="CT39" s="224"/>
      <c r="CU39" s="222">
        <f t="shared" si="38"/>
        <v>0</v>
      </c>
    </row>
    <row r="40" spans="2:99">
      <c r="B40" s="621"/>
      <c r="C40" s="621"/>
      <c r="D40" s="220" t="str">
        <f t="shared" si="26"/>
        <v/>
      </c>
      <c r="E40" s="215"/>
      <c r="F40" s="215"/>
      <c r="G40" s="215"/>
      <c r="H40" s="215"/>
      <c r="I40" s="218">
        <f t="shared" si="23"/>
        <v>0</v>
      </c>
      <c r="J40" s="215"/>
      <c r="K40" s="215"/>
      <c r="L40" s="215"/>
      <c r="M40" s="215"/>
      <c r="N40" s="218">
        <f t="shared" si="24"/>
        <v>0</v>
      </c>
      <c r="O40" s="215"/>
      <c r="P40" s="215"/>
      <c r="Q40" s="215"/>
      <c r="R40" s="215"/>
      <c r="S40" s="218">
        <f t="shared" si="25"/>
        <v>0</v>
      </c>
      <c r="AC40" s="619"/>
      <c r="AD40" s="220" t="str">
        <f t="shared" si="27"/>
        <v/>
      </c>
      <c r="AE40" s="224"/>
      <c r="AF40" s="224"/>
      <c r="AG40" s="224"/>
      <c r="AH40" s="224"/>
      <c r="AI40" s="222">
        <f t="shared" si="28"/>
        <v>0</v>
      </c>
      <c r="AJ40" s="224"/>
      <c r="AK40" s="224"/>
      <c r="AL40" s="224"/>
      <c r="AM40" s="224"/>
      <c r="AN40" s="222">
        <f t="shared" si="29"/>
        <v>0</v>
      </c>
      <c r="AO40" s="224"/>
      <c r="AP40" s="224"/>
      <c r="AQ40" s="224"/>
      <c r="AR40" s="224"/>
      <c r="AS40" s="222">
        <f t="shared" si="30"/>
        <v>0</v>
      </c>
      <c r="BD40" s="619"/>
      <c r="BE40" s="220" t="str">
        <f t="shared" si="31"/>
        <v/>
      </c>
      <c r="BF40" s="224"/>
      <c r="BG40" s="224"/>
      <c r="BH40" s="224"/>
      <c r="BI40" s="224"/>
      <c r="BJ40" s="222">
        <f t="shared" si="32"/>
        <v>0</v>
      </c>
      <c r="BK40" s="224"/>
      <c r="BL40" s="224"/>
      <c r="BM40" s="224"/>
      <c r="BN40" s="224"/>
      <c r="BO40" s="222">
        <f t="shared" si="33"/>
        <v>0</v>
      </c>
      <c r="BP40" s="224"/>
      <c r="BQ40" s="224"/>
      <c r="BR40" s="224"/>
      <c r="BS40" s="224"/>
      <c r="BT40" s="222">
        <f t="shared" si="34"/>
        <v>0</v>
      </c>
      <c r="CE40" s="619"/>
      <c r="CF40" s="220" t="str">
        <f t="shared" si="35"/>
        <v/>
      </c>
      <c r="CG40" s="224"/>
      <c r="CH40" s="224"/>
      <c r="CI40" s="224"/>
      <c r="CJ40" s="224"/>
      <c r="CK40" s="222">
        <f t="shared" si="36"/>
        <v>0</v>
      </c>
      <c r="CL40" s="224"/>
      <c r="CM40" s="224"/>
      <c r="CN40" s="224"/>
      <c r="CO40" s="224"/>
      <c r="CP40" s="222">
        <f t="shared" si="37"/>
        <v>0</v>
      </c>
      <c r="CQ40" s="224"/>
      <c r="CR40" s="224"/>
      <c r="CS40" s="224"/>
      <c r="CT40" s="224"/>
      <c r="CU40" s="222">
        <f t="shared" si="38"/>
        <v>0</v>
      </c>
    </row>
    <row r="41" spans="2:99">
      <c r="C41" s="622" t="str">
        <f>$C$19</f>
        <v>BRT</v>
      </c>
      <c r="D41" s="623" t="str">
        <f>C19</f>
        <v>BRT</v>
      </c>
      <c r="E41" s="215"/>
      <c r="F41" s="215"/>
      <c r="G41" s="215"/>
      <c r="H41" s="215"/>
      <c r="I41" s="218">
        <f t="shared" si="23"/>
        <v>0</v>
      </c>
      <c r="J41" s="215"/>
      <c r="K41" s="215"/>
      <c r="L41" s="215"/>
      <c r="M41" s="215"/>
      <c r="N41" s="218">
        <f t="shared" si="24"/>
        <v>0</v>
      </c>
      <c r="O41" s="215"/>
      <c r="P41" s="215"/>
      <c r="Q41" s="215"/>
      <c r="R41" s="215"/>
      <c r="S41" s="218">
        <f t="shared" si="25"/>
        <v>0</v>
      </c>
      <c r="AC41" s="619"/>
      <c r="AD41" s="220" t="str">
        <f>$D$41</f>
        <v>BRT</v>
      </c>
      <c r="AE41" s="224"/>
      <c r="AF41" s="224"/>
      <c r="AG41" s="224"/>
      <c r="AH41" s="224"/>
      <c r="AI41" s="222">
        <f t="shared" si="28"/>
        <v>0</v>
      </c>
      <c r="AJ41" s="224"/>
      <c r="AK41" s="224"/>
      <c r="AL41" s="224"/>
      <c r="AM41" s="224"/>
      <c r="AN41" s="222">
        <f t="shared" si="29"/>
        <v>0</v>
      </c>
      <c r="AO41" s="224"/>
      <c r="AP41" s="224"/>
      <c r="AQ41" s="224"/>
      <c r="AR41" s="224"/>
      <c r="AS41" s="222">
        <f t="shared" si="30"/>
        <v>0</v>
      </c>
      <c r="BD41" s="619"/>
      <c r="BE41" s="220" t="str">
        <f t="shared" si="31"/>
        <v>BRT</v>
      </c>
      <c r="BF41" s="224"/>
      <c r="BG41" s="224"/>
      <c r="BH41" s="224"/>
      <c r="BI41" s="224"/>
      <c r="BJ41" s="222">
        <f t="shared" si="32"/>
        <v>0</v>
      </c>
      <c r="BK41" s="224"/>
      <c r="BL41" s="224"/>
      <c r="BM41" s="224"/>
      <c r="BN41" s="224"/>
      <c r="BO41" s="222">
        <f t="shared" si="33"/>
        <v>0</v>
      </c>
      <c r="BP41" s="224"/>
      <c r="BQ41" s="224"/>
      <c r="BR41" s="224"/>
      <c r="BS41" s="224"/>
      <c r="BT41" s="222">
        <f t="shared" si="34"/>
        <v>0</v>
      </c>
      <c r="CE41" s="619"/>
      <c r="CF41" s="220" t="str">
        <f t="shared" si="35"/>
        <v>BRT</v>
      </c>
      <c r="CG41" s="224"/>
      <c r="CH41" s="224"/>
      <c r="CI41" s="224"/>
      <c r="CJ41" s="224"/>
      <c r="CK41" s="222">
        <f t="shared" si="36"/>
        <v>0</v>
      </c>
      <c r="CL41" s="224"/>
      <c r="CM41" s="224"/>
      <c r="CN41" s="224"/>
      <c r="CO41" s="224"/>
      <c r="CP41" s="222">
        <f t="shared" si="37"/>
        <v>0</v>
      </c>
      <c r="CQ41" s="224"/>
      <c r="CR41" s="224"/>
      <c r="CS41" s="224"/>
      <c r="CT41" s="224"/>
      <c r="CU41" s="222">
        <f t="shared" si="38"/>
        <v>0</v>
      </c>
    </row>
    <row r="43" spans="2:99">
      <c r="D43" s="214" t="s">
        <v>334</v>
      </c>
      <c r="E43" s="55"/>
      <c r="F43" s="55"/>
      <c r="G43" s="55"/>
      <c r="H43" s="55"/>
      <c r="I43" s="55"/>
      <c r="J43" s="55"/>
      <c r="K43" s="55"/>
      <c r="L43" s="55"/>
      <c r="M43" s="55"/>
      <c r="N43" s="216"/>
      <c r="O43" s="55"/>
      <c r="P43" s="55"/>
      <c r="Q43" s="55"/>
      <c r="R43" s="55"/>
      <c r="S43" s="216"/>
      <c r="AD43" s="214" t="s">
        <v>344</v>
      </c>
      <c r="AF43" s="55"/>
      <c r="AG43" s="55"/>
      <c r="AH43" s="55"/>
      <c r="AI43" s="55"/>
      <c r="AJ43" s="55"/>
      <c r="AK43" s="55"/>
      <c r="AL43" s="55"/>
      <c r="AM43" s="55"/>
      <c r="AN43" s="216"/>
      <c r="AO43" s="55"/>
      <c r="AP43" s="55"/>
      <c r="AQ43" s="55"/>
      <c r="AR43" s="55"/>
      <c r="AS43" s="216"/>
      <c r="BE43" s="214" t="s">
        <v>349</v>
      </c>
      <c r="BF43" s="55"/>
      <c r="BG43" s="55"/>
      <c r="BH43" s="55"/>
      <c r="BI43" s="55"/>
      <c r="BJ43" s="55"/>
      <c r="BK43" s="55"/>
      <c r="BL43" s="55"/>
      <c r="BM43" s="55"/>
      <c r="BN43" s="55"/>
      <c r="BO43" s="216"/>
      <c r="BP43" s="55"/>
      <c r="BQ43" s="55"/>
      <c r="BR43" s="55"/>
      <c r="BS43" s="55"/>
      <c r="BT43" s="216"/>
      <c r="CF43" s="214" t="str">
        <f>CONCATENATE("CO2 Emission Factor - Diesel - (kg/",F22,")")</f>
        <v>CO2 Emission Factor - Diesel - (kg/liter)</v>
      </c>
      <c r="CG43" s="55"/>
      <c r="CH43" s="55"/>
      <c r="CI43" s="55"/>
      <c r="CJ43" s="55"/>
      <c r="CK43" s="55"/>
      <c r="CL43" s="55"/>
      <c r="CM43" s="55"/>
      <c r="CN43" s="55"/>
      <c r="CO43" s="55"/>
      <c r="CP43" s="216"/>
      <c r="CQ43" s="55"/>
      <c r="CR43" s="55"/>
      <c r="CS43" s="55"/>
      <c r="CT43" s="55"/>
      <c r="CU43" s="216"/>
    </row>
    <row r="44" spans="2:99">
      <c r="D44" s="615" t="s">
        <v>24</v>
      </c>
      <c r="E44" s="615" t="str">
        <f>E29</f>
        <v>Base Year</v>
      </c>
      <c r="F44" s="615"/>
      <c r="G44" s="615"/>
      <c r="H44" s="615"/>
      <c r="I44" s="615"/>
      <c r="J44" s="615">
        <f>J29</f>
        <v>9</v>
      </c>
      <c r="K44" s="615"/>
      <c r="L44" s="615"/>
      <c r="M44" s="615"/>
      <c r="N44" s="615"/>
      <c r="O44" s="615">
        <f>O29</f>
        <v>19</v>
      </c>
      <c r="P44" s="615"/>
      <c r="Q44" s="615"/>
      <c r="R44" s="615"/>
      <c r="S44" s="615"/>
      <c r="AD44" s="615" t="s">
        <v>24</v>
      </c>
      <c r="AE44" s="615" t="str">
        <f>E44</f>
        <v>Base Year</v>
      </c>
      <c r="AF44" s="615"/>
      <c r="AG44" s="615"/>
      <c r="AH44" s="615"/>
      <c r="AI44" s="615"/>
      <c r="AJ44" s="615">
        <f>J44</f>
        <v>9</v>
      </c>
      <c r="AK44" s="615"/>
      <c r="AL44" s="615"/>
      <c r="AM44" s="615"/>
      <c r="AN44" s="615"/>
      <c r="AO44" s="615">
        <f>O44</f>
        <v>19</v>
      </c>
      <c r="AP44" s="615"/>
      <c r="AQ44" s="615"/>
      <c r="AR44" s="615"/>
      <c r="AS44" s="615"/>
      <c r="BE44" s="615" t="s">
        <v>24</v>
      </c>
      <c r="BF44" s="615" t="str">
        <f>BF29</f>
        <v>Base Year</v>
      </c>
      <c r="BG44" s="615"/>
      <c r="BH44" s="615"/>
      <c r="BI44" s="615"/>
      <c r="BJ44" s="615"/>
      <c r="BK44" s="615">
        <f>BK29</f>
        <v>9</v>
      </c>
      <c r="BL44" s="615"/>
      <c r="BM44" s="615"/>
      <c r="BN44" s="615"/>
      <c r="BO44" s="615"/>
      <c r="BP44" s="615">
        <f>BP29</f>
        <v>19</v>
      </c>
      <c r="BQ44" s="615"/>
      <c r="BR44" s="615"/>
      <c r="BS44" s="615"/>
      <c r="BT44" s="615"/>
      <c r="CF44" s="615" t="s">
        <v>24</v>
      </c>
      <c r="CG44" s="615" t="str">
        <f>CG29</f>
        <v>Base Year</v>
      </c>
      <c r="CH44" s="615"/>
      <c r="CI44" s="615"/>
      <c r="CJ44" s="615"/>
      <c r="CK44" s="615"/>
      <c r="CL44" s="615">
        <f>CL29</f>
        <v>9</v>
      </c>
      <c r="CM44" s="615"/>
      <c r="CN44" s="615"/>
      <c r="CO44" s="615"/>
      <c r="CP44" s="615"/>
      <c r="CQ44" s="615">
        <f>CQ29</f>
        <v>19</v>
      </c>
      <c r="CR44" s="615"/>
      <c r="CS44" s="615"/>
      <c r="CT44" s="615"/>
      <c r="CU44" s="615"/>
    </row>
    <row r="45" spans="2:99">
      <c r="D45" s="615"/>
      <c r="E45" s="217" t="str">
        <f>E30</f>
        <v>Pre-Euro IV</v>
      </c>
      <c r="F45" s="217" t="str">
        <f t="shared" ref="F45:H45" si="39">F30</f>
        <v>Euro IV</v>
      </c>
      <c r="G45" s="217" t="str">
        <f t="shared" si="39"/>
        <v>Euro V</v>
      </c>
      <c r="H45" s="217" t="str">
        <f t="shared" si="39"/>
        <v>Euro VI</v>
      </c>
      <c r="I45" s="217" t="s">
        <v>28</v>
      </c>
      <c r="J45" s="217" t="str">
        <f t="shared" ref="J45:M45" si="40">J30</f>
        <v>Pre-Euro IV</v>
      </c>
      <c r="K45" s="217" t="str">
        <f t="shared" si="40"/>
        <v>Euro IV</v>
      </c>
      <c r="L45" s="217" t="str">
        <f t="shared" si="40"/>
        <v>Euro V</v>
      </c>
      <c r="M45" s="217" t="str">
        <f t="shared" si="40"/>
        <v>Euro VI</v>
      </c>
      <c r="N45" s="217" t="s">
        <v>28</v>
      </c>
      <c r="O45" s="217" t="str">
        <f t="shared" ref="O45:R45" si="41">O30</f>
        <v>Pre-Euro IV</v>
      </c>
      <c r="P45" s="217" t="str">
        <f t="shared" si="41"/>
        <v>Euro IV</v>
      </c>
      <c r="Q45" s="217" t="str">
        <f t="shared" si="41"/>
        <v>Euro V</v>
      </c>
      <c r="R45" s="217" t="str">
        <f t="shared" si="41"/>
        <v>Euro VI</v>
      </c>
      <c r="S45" s="217" t="s">
        <v>28</v>
      </c>
      <c r="AD45" s="615"/>
      <c r="AE45" s="217" t="str">
        <f>AE30</f>
        <v>Pre-Euro IV</v>
      </c>
      <c r="AF45" s="217" t="str">
        <f t="shared" ref="AF45:AS45" si="42">AF30</f>
        <v>Euro IV</v>
      </c>
      <c r="AG45" s="217" t="str">
        <f t="shared" si="42"/>
        <v>Euro V</v>
      </c>
      <c r="AH45" s="217" t="str">
        <f t="shared" si="42"/>
        <v>Euro VI</v>
      </c>
      <c r="AI45" s="217" t="str">
        <f t="shared" si="42"/>
        <v>Average</v>
      </c>
      <c r="AJ45" s="217" t="str">
        <f t="shared" si="42"/>
        <v>Pre-Euro IV</v>
      </c>
      <c r="AK45" s="217" t="str">
        <f t="shared" si="42"/>
        <v>Euro IV</v>
      </c>
      <c r="AL45" s="217" t="str">
        <f t="shared" si="42"/>
        <v>Euro V</v>
      </c>
      <c r="AM45" s="217" t="str">
        <f t="shared" si="42"/>
        <v>Euro VI</v>
      </c>
      <c r="AN45" s="217" t="str">
        <f t="shared" si="42"/>
        <v>Average</v>
      </c>
      <c r="AO45" s="217" t="str">
        <f t="shared" si="42"/>
        <v>Pre-Euro IV</v>
      </c>
      <c r="AP45" s="217" t="str">
        <f t="shared" si="42"/>
        <v>Euro IV</v>
      </c>
      <c r="AQ45" s="217" t="str">
        <f t="shared" si="42"/>
        <v>Euro V</v>
      </c>
      <c r="AR45" s="217" t="str">
        <f t="shared" si="42"/>
        <v>Euro VI</v>
      </c>
      <c r="AS45" s="217" t="str">
        <f t="shared" si="42"/>
        <v>Average</v>
      </c>
      <c r="BE45" s="615"/>
      <c r="BF45" s="217" t="str">
        <f t="shared" ref="BF45" si="43">AE45</f>
        <v>Pre-Euro IV</v>
      </c>
      <c r="BG45" s="217" t="str">
        <f t="shared" ref="BG45" si="44">AF45</f>
        <v>Euro IV</v>
      </c>
      <c r="BH45" s="217" t="str">
        <f t="shared" ref="BH45" si="45">AG45</f>
        <v>Euro V</v>
      </c>
      <c r="BI45" s="217" t="str">
        <f t="shared" ref="BI45" si="46">AH45</f>
        <v>Euro VI</v>
      </c>
      <c r="BJ45" s="217" t="str">
        <f t="shared" ref="BJ45" si="47">AI45</f>
        <v>Average</v>
      </c>
      <c r="BK45" s="217" t="str">
        <f t="shared" ref="BK45" si="48">AJ45</f>
        <v>Pre-Euro IV</v>
      </c>
      <c r="BL45" s="217" t="str">
        <f t="shared" ref="BL45" si="49">AK45</f>
        <v>Euro IV</v>
      </c>
      <c r="BM45" s="217" t="str">
        <f t="shared" ref="BM45" si="50">AL45</f>
        <v>Euro V</v>
      </c>
      <c r="BN45" s="217" t="str">
        <f t="shared" ref="BN45" si="51">AM45</f>
        <v>Euro VI</v>
      </c>
      <c r="BO45" s="217" t="str">
        <f t="shared" ref="BO45" si="52">AN45</f>
        <v>Average</v>
      </c>
      <c r="BP45" s="217" t="str">
        <f t="shared" ref="BP45" si="53">AO45</f>
        <v>Pre-Euro IV</v>
      </c>
      <c r="BQ45" s="217" t="str">
        <f t="shared" ref="BQ45" si="54">AP45</f>
        <v>Euro IV</v>
      </c>
      <c r="BR45" s="217" t="str">
        <f t="shared" ref="BR45" si="55">AQ45</f>
        <v>Euro V</v>
      </c>
      <c r="BS45" s="217" t="str">
        <f t="shared" ref="BS45" si="56">AR45</f>
        <v>Euro VI</v>
      </c>
      <c r="BT45" s="217" t="str">
        <f t="shared" ref="BT45" si="57">AS45</f>
        <v>Average</v>
      </c>
      <c r="CF45" s="615"/>
      <c r="CG45" s="217" t="str">
        <f>CG30</f>
        <v>Pre-Euro IV</v>
      </c>
      <c r="CH45" s="217" t="str">
        <f t="shared" ref="CH45:CU45" si="58">CH30</f>
        <v>Euro IV</v>
      </c>
      <c r="CI45" s="217" t="str">
        <f t="shared" si="58"/>
        <v>Euro V</v>
      </c>
      <c r="CJ45" s="217" t="str">
        <f t="shared" si="58"/>
        <v>Euro VI</v>
      </c>
      <c r="CK45" s="217" t="str">
        <f t="shared" si="58"/>
        <v>Average</v>
      </c>
      <c r="CL45" s="217" t="str">
        <f t="shared" si="58"/>
        <v>Pre-Euro IV</v>
      </c>
      <c r="CM45" s="217" t="str">
        <f t="shared" si="58"/>
        <v>Euro IV</v>
      </c>
      <c r="CN45" s="217" t="str">
        <f t="shared" si="58"/>
        <v>Euro V</v>
      </c>
      <c r="CO45" s="217" t="str">
        <f t="shared" si="58"/>
        <v>Euro VI</v>
      </c>
      <c r="CP45" s="217" t="str">
        <f t="shared" si="58"/>
        <v>Average</v>
      </c>
      <c r="CQ45" s="217" t="str">
        <f t="shared" si="58"/>
        <v>Pre-Euro IV</v>
      </c>
      <c r="CR45" s="217" t="str">
        <f t="shared" si="58"/>
        <v>Euro IV</v>
      </c>
      <c r="CS45" s="217" t="str">
        <f t="shared" si="58"/>
        <v>Euro V</v>
      </c>
      <c r="CT45" s="217" t="str">
        <f t="shared" si="58"/>
        <v>Euro VI</v>
      </c>
      <c r="CU45" s="217" t="str">
        <f t="shared" si="58"/>
        <v>Average</v>
      </c>
    </row>
    <row r="46" spans="2:99" ht="15" customHeight="1">
      <c r="B46" s="621" t="s">
        <v>538</v>
      </c>
      <c r="C46" s="616" t="s">
        <v>329</v>
      </c>
      <c r="D46" s="220" t="str">
        <f>D31</f>
        <v>Car</v>
      </c>
      <c r="E46" s="53"/>
      <c r="F46" s="53"/>
      <c r="G46" s="53"/>
      <c r="H46" s="53"/>
      <c r="I46" s="218">
        <f t="shared" ref="I46:I56" si="59">SUM(E46:H46)</f>
        <v>0</v>
      </c>
      <c r="J46" s="53"/>
      <c r="K46" s="53"/>
      <c r="L46" s="53"/>
      <c r="M46" s="53"/>
      <c r="N46" s="218">
        <f t="shared" ref="N46:N56" si="60">SUM(J46:M46)</f>
        <v>0</v>
      </c>
      <c r="O46" s="53"/>
      <c r="P46" s="53"/>
      <c r="Q46" s="53"/>
      <c r="R46" s="53"/>
      <c r="S46" s="218">
        <f t="shared" ref="S46:S56" si="61">SUM(O46:R46)</f>
        <v>0</v>
      </c>
      <c r="AC46" s="616" t="s">
        <v>329</v>
      </c>
      <c r="AD46" s="220" t="str">
        <f>D46</f>
        <v>Car</v>
      </c>
      <c r="AE46" s="550"/>
      <c r="AF46" s="550"/>
      <c r="AG46" s="550"/>
      <c r="AH46" s="550"/>
      <c r="AI46" s="222">
        <f>(E46*AE46)+(F46*AF46)+(G46*AG46)+(H46*AH46)</f>
        <v>0</v>
      </c>
      <c r="AJ46" s="550"/>
      <c r="AK46" s="550"/>
      <c r="AL46" s="550"/>
      <c r="AM46" s="550"/>
      <c r="AN46" s="222">
        <f>(J46*AJ46)+(K46*AK46)+(L46*AL46)+(M46*AM46)</f>
        <v>0</v>
      </c>
      <c r="AO46" s="223"/>
      <c r="AP46" s="550"/>
      <c r="AQ46" s="550"/>
      <c r="AR46" s="550"/>
      <c r="AS46" s="222">
        <f>(O46*AO46)+(P46*AP46)+(Q46*AQ46)+(R46*AR46)</f>
        <v>0</v>
      </c>
      <c r="BD46" s="616" t="s">
        <v>329</v>
      </c>
      <c r="BE46" s="220" t="str">
        <f>AD46</f>
        <v>Car</v>
      </c>
      <c r="BF46" s="550"/>
      <c r="BG46" s="550"/>
      <c r="BH46" s="550"/>
      <c r="BI46" s="550"/>
      <c r="BJ46" s="222">
        <f>(E46*BF46)+(F46*BG46)+(G46*BH46)+(H46*BI46)</f>
        <v>0</v>
      </c>
      <c r="BK46" s="550"/>
      <c r="BL46" s="550"/>
      <c r="BM46" s="550"/>
      <c r="BN46" s="550"/>
      <c r="BO46" s="222">
        <f>(J46*BK46)+(K46*BL46)+(L46*BM46)+(M46*BN46)</f>
        <v>0</v>
      </c>
      <c r="BP46" s="223"/>
      <c r="BQ46" s="550"/>
      <c r="BR46" s="550"/>
      <c r="BS46" s="550"/>
      <c r="BT46" s="222">
        <f>(O46*BP46)+(P46*BQ46)+(Q46*BR46)+(R46*BS46)</f>
        <v>0</v>
      </c>
      <c r="CE46" s="616" t="s">
        <v>329</v>
      </c>
      <c r="CF46" s="220" t="str">
        <f>BE46</f>
        <v>Car</v>
      </c>
      <c r="CG46" s="223"/>
      <c r="CH46" s="223"/>
      <c r="CI46" s="223"/>
      <c r="CJ46" s="223"/>
      <c r="CK46" s="222">
        <f>(E46*CG46)+(F46*CH46)+(G46*CI46)+(H46*CJ46)</f>
        <v>0</v>
      </c>
      <c r="CL46" s="223"/>
      <c r="CM46" s="223"/>
      <c r="CN46" s="223"/>
      <c r="CO46" s="223"/>
      <c r="CP46" s="222">
        <f>(J46*CL46)+(K46*CM46)+(L46*CN46)+(M46*CO46)</f>
        <v>0</v>
      </c>
      <c r="CQ46" s="223"/>
      <c r="CR46" s="223"/>
      <c r="CS46" s="223"/>
      <c r="CT46" s="223"/>
      <c r="CU46" s="222">
        <f>(O46*CQ46)+(P46*CR46)+(Q46*CS46)+(R46*CT46)</f>
        <v>0</v>
      </c>
    </row>
    <row r="47" spans="2:99">
      <c r="B47" s="621"/>
      <c r="C47" s="617"/>
      <c r="D47" s="220" t="str">
        <f t="shared" ref="D47:D55" si="62">D32</f>
        <v>2-wheeler</v>
      </c>
      <c r="E47" s="53"/>
      <c r="F47" s="53"/>
      <c r="G47" s="53"/>
      <c r="H47" s="53"/>
      <c r="I47" s="218">
        <f t="shared" si="59"/>
        <v>0</v>
      </c>
      <c r="J47" s="53"/>
      <c r="K47" s="53"/>
      <c r="L47" s="53"/>
      <c r="M47" s="53"/>
      <c r="N47" s="218">
        <f t="shared" si="60"/>
        <v>0</v>
      </c>
      <c r="O47" s="53"/>
      <c r="P47" s="53"/>
      <c r="Q47" s="53"/>
      <c r="R47" s="53"/>
      <c r="S47" s="218">
        <f t="shared" si="61"/>
        <v>0</v>
      </c>
      <c r="AC47" s="617"/>
      <c r="AD47" s="220" t="str">
        <f t="shared" ref="AD47:AD55" si="63">D47</f>
        <v>2-wheeler</v>
      </c>
      <c r="AE47" s="550"/>
      <c r="AF47" s="550"/>
      <c r="AG47" s="550"/>
      <c r="AH47" s="550"/>
      <c r="AI47" s="222">
        <f t="shared" ref="AI47:AI56" si="64">(E47*AE47)+(F47*AF47)+(G47*AG47)+(H47*AH47)</f>
        <v>0</v>
      </c>
      <c r="AJ47" s="550"/>
      <c r="AK47" s="550"/>
      <c r="AL47" s="550"/>
      <c r="AM47" s="550"/>
      <c r="AN47" s="222">
        <f t="shared" ref="AN47:AN56" si="65">(J47*AJ47)+(K47*AK47)+(L47*AL47)+(M47*AM47)</f>
        <v>0</v>
      </c>
      <c r="AO47" s="223"/>
      <c r="AP47" s="550"/>
      <c r="AQ47" s="550"/>
      <c r="AR47" s="550"/>
      <c r="AS47" s="222">
        <f t="shared" ref="AS47:AS56" si="66">(O47*AO47)+(P47*AP47)+(Q47*AQ47)+(R47*AR47)</f>
        <v>0</v>
      </c>
      <c r="BD47" s="617"/>
      <c r="BE47" s="220" t="str">
        <f t="shared" ref="BE47:BE56" si="67">AD47</f>
        <v>2-wheeler</v>
      </c>
      <c r="BF47" s="550"/>
      <c r="BG47" s="550"/>
      <c r="BH47" s="550"/>
      <c r="BI47" s="550"/>
      <c r="BJ47" s="222">
        <f t="shared" ref="BJ47:BJ56" si="68">(E47*BF47)+(F47*BG47)+(G47*BH47)+(H47*BI47)</f>
        <v>0</v>
      </c>
      <c r="BK47" s="550"/>
      <c r="BL47" s="550"/>
      <c r="BM47" s="550"/>
      <c r="BN47" s="550"/>
      <c r="BO47" s="222">
        <f t="shared" ref="BO47:BO56" si="69">(J47*BK47)+(K47*BL47)+(L47*BM47)+(M47*BN47)</f>
        <v>0</v>
      </c>
      <c r="BP47" s="223"/>
      <c r="BQ47" s="550"/>
      <c r="BR47" s="550"/>
      <c r="BS47" s="550"/>
      <c r="BT47" s="222">
        <f t="shared" ref="BT47:BT56" si="70">(O47*BP47)+(P47*BQ47)+(Q47*BR47)+(R47*BS47)</f>
        <v>0</v>
      </c>
      <c r="CE47" s="617"/>
      <c r="CF47" s="220" t="str">
        <f t="shared" ref="CF47:CF56" si="71">BE47</f>
        <v>2-wheeler</v>
      </c>
      <c r="CG47" s="223"/>
      <c r="CH47" s="223"/>
      <c r="CI47" s="223"/>
      <c r="CJ47" s="223"/>
      <c r="CK47" s="222">
        <f t="shared" ref="CK47:CK56" si="72">(E47*CG47)+(F47*CH47)+(G47*CI47)+(H47*CJ47)</f>
        <v>0</v>
      </c>
      <c r="CL47" s="223"/>
      <c r="CM47" s="223"/>
      <c r="CN47" s="223"/>
      <c r="CO47" s="223"/>
      <c r="CP47" s="222">
        <f t="shared" ref="CP47:CP56" si="73">(J47*CL47)+(K47*CM47)+(L47*CN47)+(M47*CO47)</f>
        <v>0</v>
      </c>
      <c r="CQ47" s="223"/>
      <c r="CR47" s="223"/>
      <c r="CS47" s="223"/>
      <c r="CT47" s="223"/>
      <c r="CU47" s="222">
        <f t="shared" ref="CU47:CU56" si="74">(O47*CQ47)+(P47*CR47)+(Q47*CS47)+(R47*CT47)</f>
        <v>0</v>
      </c>
    </row>
    <row r="48" spans="2:99">
      <c r="B48" s="621"/>
      <c r="C48" s="617"/>
      <c r="D48" s="220" t="str">
        <f t="shared" si="62"/>
        <v>Taxi</v>
      </c>
      <c r="E48" s="53"/>
      <c r="F48" s="53"/>
      <c r="G48" s="53"/>
      <c r="H48" s="53"/>
      <c r="I48" s="218">
        <f t="shared" si="59"/>
        <v>0</v>
      </c>
      <c r="J48" s="53"/>
      <c r="K48" s="53"/>
      <c r="L48" s="53"/>
      <c r="M48" s="53"/>
      <c r="N48" s="218">
        <f t="shared" si="60"/>
        <v>0</v>
      </c>
      <c r="O48" s="53"/>
      <c r="P48" s="53"/>
      <c r="Q48" s="53"/>
      <c r="R48" s="53"/>
      <c r="S48" s="218">
        <f t="shared" si="61"/>
        <v>0</v>
      </c>
      <c r="AC48" s="617"/>
      <c r="AD48" s="220" t="str">
        <f t="shared" si="63"/>
        <v>Taxi</v>
      </c>
      <c r="AE48" s="550"/>
      <c r="AF48" s="550"/>
      <c r="AG48" s="550"/>
      <c r="AH48" s="550"/>
      <c r="AI48" s="222">
        <f t="shared" si="64"/>
        <v>0</v>
      </c>
      <c r="AJ48" s="550"/>
      <c r="AK48" s="550"/>
      <c r="AL48" s="550"/>
      <c r="AM48" s="550"/>
      <c r="AN48" s="222">
        <f t="shared" si="65"/>
        <v>0</v>
      </c>
      <c r="AO48" s="223"/>
      <c r="AP48" s="550"/>
      <c r="AQ48" s="550"/>
      <c r="AR48" s="550"/>
      <c r="AS48" s="222">
        <f t="shared" si="66"/>
        <v>0</v>
      </c>
      <c r="BD48" s="617"/>
      <c r="BE48" s="220" t="str">
        <f t="shared" si="67"/>
        <v>Taxi</v>
      </c>
      <c r="BF48" s="550"/>
      <c r="BG48" s="550"/>
      <c r="BH48" s="550"/>
      <c r="BI48" s="550"/>
      <c r="BJ48" s="222">
        <f t="shared" si="68"/>
        <v>0</v>
      </c>
      <c r="BK48" s="550"/>
      <c r="BL48" s="550"/>
      <c r="BM48" s="550"/>
      <c r="BN48" s="550"/>
      <c r="BO48" s="222">
        <f t="shared" si="69"/>
        <v>0</v>
      </c>
      <c r="BP48" s="223"/>
      <c r="BQ48" s="550"/>
      <c r="BR48" s="550"/>
      <c r="BS48" s="550"/>
      <c r="BT48" s="222">
        <f t="shared" si="70"/>
        <v>0</v>
      </c>
      <c r="CE48" s="617"/>
      <c r="CF48" s="220" t="str">
        <f t="shared" si="71"/>
        <v>Taxi</v>
      </c>
      <c r="CG48" s="223"/>
      <c r="CH48" s="223"/>
      <c r="CI48" s="223"/>
      <c r="CJ48" s="223"/>
      <c r="CK48" s="222">
        <f t="shared" si="72"/>
        <v>0</v>
      </c>
      <c r="CL48" s="223"/>
      <c r="CM48" s="223"/>
      <c r="CN48" s="223"/>
      <c r="CO48" s="223"/>
      <c r="CP48" s="222">
        <f t="shared" si="73"/>
        <v>0</v>
      </c>
      <c r="CQ48" s="223"/>
      <c r="CR48" s="223"/>
      <c r="CS48" s="223"/>
      <c r="CT48" s="223"/>
      <c r="CU48" s="222">
        <f t="shared" si="74"/>
        <v>0</v>
      </c>
    </row>
    <row r="49" spans="2:99">
      <c r="B49" s="621"/>
      <c r="C49" s="617"/>
      <c r="D49" s="220" t="str">
        <f t="shared" si="62"/>
        <v/>
      </c>
      <c r="E49" s="215"/>
      <c r="F49" s="215"/>
      <c r="G49" s="215"/>
      <c r="H49" s="215"/>
      <c r="I49" s="218">
        <f t="shared" si="59"/>
        <v>0</v>
      </c>
      <c r="J49" s="215"/>
      <c r="K49" s="215"/>
      <c r="L49" s="215"/>
      <c r="M49" s="215"/>
      <c r="N49" s="218">
        <f t="shared" si="60"/>
        <v>0</v>
      </c>
      <c r="O49" s="215"/>
      <c r="P49" s="215"/>
      <c r="Q49" s="215"/>
      <c r="R49" s="215"/>
      <c r="S49" s="218">
        <f t="shared" si="61"/>
        <v>0</v>
      </c>
      <c r="AC49" s="617"/>
      <c r="AD49" s="220" t="str">
        <f t="shared" si="63"/>
        <v/>
      </c>
      <c r="AE49" s="550"/>
      <c r="AF49" s="550"/>
      <c r="AG49" s="550"/>
      <c r="AH49" s="550"/>
      <c r="AI49" s="222">
        <f t="shared" si="64"/>
        <v>0</v>
      </c>
      <c r="AJ49" s="224"/>
      <c r="AK49" s="224"/>
      <c r="AL49" s="224"/>
      <c r="AM49" s="224"/>
      <c r="AN49" s="222">
        <f t="shared" si="65"/>
        <v>0</v>
      </c>
      <c r="AO49" s="224"/>
      <c r="AP49" s="224"/>
      <c r="AQ49" s="224"/>
      <c r="AR49" s="224"/>
      <c r="AS49" s="222">
        <f t="shared" si="66"/>
        <v>0</v>
      </c>
      <c r="BD49" s="617"/>
      <c r="BE49" s="220" t="str">
        <f t="shared" si="67"/>
        <v/>
      </c>
      <c r="BF49" s="224"/>
      <c r="BG49" s="224"/>
      <c r="BH49" s="224"/>
      <c r="BI49" s="224"/>
      <c r="BJ49" s="222">
        <f t="shared" si="68"/>
        <v>0</v>
      </c>
      <c r="BK49" s="224"/>
      <c r="BL49" s="224"/>
      <c r="BM49" s="224"/>
      <c r="BN49" s="224"/>
      <c r="BO49" s="222">
        <f t="shared" si="69"/>
        <v>0</v>
      </c>
      <c r="BP49" s="224"/>
      <c r="BQ49" s="224"/>
      <c r="BR49" s="224"/>
      <c r="BS49" s="224"/>
      <c r="BT49" s="222">
        <f t="shared" si="70"/>
        <v>0</v>
      </c>
      <c r="CE49" s="617"/>
      <c r="CF49" s="220" t="str">
        <f t="shared" si="71"/>
        <v/>
      </c>
      <c r="CG49" s="224"/>
      <c r="CH49" s="224"/>
      <c r="CI49" s="224"/>
      <c r="CJ49" s="224"/>
      <c r="CK49" s="222">
        <f t="shared" si="72"/>
        <v>0</v>
      </c>
      <c r="CL49" s="224"/>
      <c r="CM49" s="224"/>
      <c r="CN49" s="224"/>
      <c r="CO49" s="224"/>
      <c r="CP49" s="222">
        <f t="shared" si="73"/>
        <v>0</v>
      </c>
      <c r="CQ49" s="224"/>
      <c r="CR49" s="224"/>
      <c r="CS49" s="224"/>
      <c r="CT49" s="224"/>
      <c r="CU49" s="222">
        <f t="shared" si="74"/>
        <v>0</v>
      </c>
    </row>
    <row r="50" spans="2:99">
      <c r="B50" s="621"/>
      <c r="C50" s="618"/>
      <c r="D50" s="220" t="str">
        <f t="shared" si="62"/>
        <v/>
      </c>
      <c r="E50" s="215"/>
      <c r="F50" s="215"/>
      <c r="G50" s="215"/>
      <c r="H50" s="215"/>
      <c r="I50" s="218">
        <f t="shared" si="59"/>
        <v>0</v>
      </c>
      <c r="J50" s="215"/>
      <c r="K50" s="215"/>
      <c r="L50" s="215"/>
      <c r="M50" s="215"/>
      <c r="N50" s="218">
        <f t="shared" si="60"/>
        <v>0</v>
      </c>
      <c r="O50" s="215"/>
      <c r="P50" s="215"/>
      <c r="Q50" s="215"/>
      <c r="R50" s="215"/>
      <c r="S50" s="218">
        <f t="shared" si="61"/>
        <v>0</v>
      </c>
      <c r="AC50" s="618"/>
      <c r="AD50" s="220" t="str">
        <f t="shared" si="63"/>
        <v/>
      </c>
      <c r="AE50" s="550"/>
      <c r="AF50" s="550"/>
      <c r="AG50" s="550"/>
      <c r="AH50" s="550"/>
      <c r="AI50" s="222">
        <f t="shared" si="64"/>
        <v>0</v>
      </c>
      <c r="AJ50" s="224"/>
      <c r="AK50" s="224"/>
      <c r="AL50" s="224"/>
      <c r="AM50" s="224"/>
      <c r="AN50" s="222">
        <f t="shared" si="65"/>
        <v>0</v>
      </c>
      <c r="AO50" s="224"/>
      <c r="AP50" s="224"/>
      <c r="AQ50" s="224"/>
      <c r="AR50" s="224"/>
      <c r="AS50" s="222">
        <f t="shared" si="66"/>
        <v>0</v>
      </c>
      <c r="BD50" s="618"/>
      <c r="BE50" s="220" t="str">
        <f t="shared" si="67"/>
        <v/>
      </c>
      <c r="BF50" s="224"/>
      <c r="BG50" s="224"/>
      <c r="BH50" s="224"/>
      <c r="BI50" s="224"/>
      <c r="BJ50" s="222">
        <f t="shared" si="68"/>
        <v>0</v>
      </c>
      <c r="BK50" s="224"/>
      <c r="BL50" s="224"/>
      <c r="BM50" s="224"/>
      <c r="BN50" s="224"/>
      <c r="BO50" s="222">
        <f t="shared" si="69"/>
        <v>0</v>
      </c>
      <c r="BP50" s="224"/>
      <c r="BQ50" s="224"/>
      <c r="BR50" s="224"/>
      <c r="BS50" s="224"/>
      <c r="BT50" s="222">
        <f t="shared" si="70"/>
        <v>0</v>
      </c>
      <c r="CE50" s="618"/>
      <c r="CF50" s="220" t="str">
        <f t="shared" si="71"/>
        <v/>
      </c>
      <c r="CG50" s="224"/>
      <c r="CH50" s="224"/>
      <c r="CI50" s="224"/>
      <c r="CJ50" s="224"/>
      <c r="CK50" s="222">
        <f t="shared" si="72"/>
        <v>0</v>
      </c>
      <c r="CL50" s="224"/>
      <c r="CM50" s="224"/>
      <c r="CN50" s="224"/>
      <c r="CO50" s="224"/>
      <c r="CP50" s="222">
        <f t="shared" si="73"/>
        <v>0</v>
      </c>
      <c r="CQ50" s="224"/>
      <c r="CR50" s="224"/>
      <c r="CS50" s="224"/>
      <c r="CT50" s="224"/>
      <c r="CU50" s="222">
        <f t="shared" si="74"/>
        <v>0</v>
      </c>
    </row>
    <row r="51" spans="2:99" ht="15" customHeight="1">
      <c r="B51" s="621"/>
      <c r="C51" s="621" t="s">
        <v>330</v>
      </c>
      <c r="D51" s="220" t="str">
        <f t="shared" si="62"/>
        <v>3-wheeler</v>
      </c>
      <c r="E51" s="53"/>
      <c r="F51" s="53"/>
      <c r="G51" s="53"/>
      <c r="H51" s="53"/>
      <c r="I51" s="218">
        <f t="shared" si="59"/>
        <v>0</v>
      </c>
      <c r="J51" s="53"/>
      <c r="K51" s="53"/>
      <c r="L51" s="53"/>
      <c r="M51" s="53"/>
      <c r="N51" s="218">
        <f t="shared" si="60"/>
        <v>0</v>
      </c>
      <c r="O51" s="53"/>
      <c r="P51" s="53"/>
      <c r="Q51" s="53"/>
      <c r="R51" s="53"/>
      <c r="S51" s="218">
        <f t="shared" si="61"/>
        <v>0</v>
      </c>
      <c r="AC51" s="619" t="s">
        <v>330</v>
      </c>
      <c r="AD51" s="220" t="str">
        <f t="shared" si="63"/>
        <v>3-wheeler</v>
      </c>
      <c r="AE51" s="550"/>
      <c r="AF51" s="550"/>
      <c r="AG51" s="550"/>
      <c r="AH51" s="550"/>
      <c r="AI51" s="222">
        <f t="shared" si="64"/>
        <v>0</v>
      </c>
      <c r="AJ51" s="223"/>
      <c r="AK51" s="223"/>
      <c r="AL51" s="223"/>
      <c r="AM51" s="223"/>
      <c r="AN51" s="222">
        <f t="shared" si="65"/>
        <v>0</v>
      </c>
      <c r="AO51" s="223"/>
      <c r="AP51" s="223"/>
      <c r="AQ51" s="223"/>
      <c r="AR51" s="223"/>
      <c r="AS51" s="222">
        <f t="shared" si="66"/>
        <v>0</v>
      </c>
      <c r="BD51" s="619" t="s">
        <v>330</v>
      </c>
      <c r="BE51" s="220" t="str">
        <f t="shared" si="67"/>
        <v>3-wheeler</v>
      </c>
      <c r="BF51" s="223"/>
      <c r="BG51" s="223"/>
      <c r="BH51" s="223"/>
      <c r="BI51" s="223"/>
      <c r="BJ51" s="222">
        <f t="shared" si="68"/>
        <v>0</v>
      </c>
      <c r="BK51" s="223"/>
      <c r="BL51" s="223"/>
      <c r="BM51" s="223"/>
      <c r="BN51" s="223"/>
      <c r="BO51" s="222">
        <f t="shared" si="69"/>
        <v>0</v>
      </c>
      <c r="BP51" s="223"/>
      <c r="BQ51" s="223"/>
      <c r="BR51" s="223"/>
      <c r="BS51" s="223"/>
      <c r="BT51" s="222">
        <f t="shared" si="70"/>
        <v>0</v>
      </c>
      <c r="CE51" s="619" t="s">
        <v>330</v>
      </c>
      <c r="CF51" s="220" t="str">
        <f t="shared" si="71"/>
        <v>3-wheeler</v>
      </c>
      <c r="CG51" s="223"/>
      <c r="CH51" s="223"/>
      <c r="CI51" s="223"/>
      <c r="CJ51" s="223"/>
      <c r="CK51" s="222">
        <f t="shared" si="72"/>
        <v>0</v>
      </c>
      <c r="CL51" s="223"/>
      <c r="CM51" s="223"/>
      <c r="CN51" s="223"/>
      <c r="CO51" s="223"/>
      <c r="CP51" s="222">
        <f t="shared" si="73"/>
        <v>0</v>
      </c>
      <c r="CQ51" s="223"/>
      <c r="CR51" s="223"/>
      <c r="CS51" s="223"/>
      <c r="CT51" s="223"/>
      <c r="CU51" s="222">
        <f t="shared" si="74"/>
        <v>0</v>
      </c>
    </row>
    <row r="52" spans="2:99">
      <c r="B52" s="621"/>
      <c r="C52" s="621"/>
      <c r="D52" s="220" t="str">
        <f t="shared" si="62"/>
        <v>Bus</v>
      </c>
      <c r="E52" s="53"/>
      <c r="F52" s="53"/>
      <c r="G52" s="53"/>
      <c r="H52" s="53"/>
      <c r="I52" s="218">
        <f t="shared" si="59"/>
        <v>0</v>
      </c>
      <c r="J52" s="53"/>
      <c r="K52" s="53"/>
      <c r="L52" s="53"/>
      <c r="M52" s="53"/>
      <c r="N52" s="218">
        <f t="shared" si="60"/>
        <v>0</v>
      </c>
      <c r="O52" s="53"/>
      <c r="P52" s="53"/>
      <c r="Q52" s="53"/>
      <c r="R52" s="53"/>
      <c r="S52" s="218">
        <f t="shared" si="61"/>
        <v>0</v>
      </c>
      <c r="AC52" s="619"/>
      <c r="AD52" s="220" t="str">
        <f t="shared" si="63"/>
        <v>Bus</v>
      </c>
      <c r="AE52" s="550"/>
      <c r="AF52" s="550"/>
      <c r="AG52" s="550"/>
      <c r="AH52" s="550"/>
      <c r="AI52" s="222">
        <f t="shared" si="64"/>
        <v>0</v>
      </c>
      <c r="AJ52" s="550"/>
      <c r="AK52" s="550"/>
      <c r="AL52" s="550"/>
      <c r="AM52" s="550"/>
      <c r="AN52" s="222">
        <f t="shared" si="65"/>
        <v>0</v>
      </c>
      <c r="AO52" s="223"/>
      <c r="AP52" s="223"/>
      <c r="AQ52" s="550"/>
      <c r="AR52" s="550"/>
      <c r="AS52" s="222">
        <f t="shared" si="66"/>
        <v>0</v>
      </c>
      <c r="BD52" s="619"/>
      <c r="BE52" s="220" t="str">
        <f t="shared" si="67"/>
        <v>Bus</v>
      </c>
      <c r="BF52" s="550"/>
      <c r="BG52" s="550"/>
      <c r="BH52" s="550"/>
      <c r="BI52" s="550"/>
      <c r="BJ52" s="222">
        <f t="shared" si="68"/>
        <v>0</v>
      </c>
      <c r="BK52" s="550"/>
      <c r="BL52" s="550"/>
      <c r="BM52" s="550"/>
      <c r="BN52" s="550"/>
      <c r="BO52" s="222">
        <f t="shared" si="69"/>
        <v>0</v>
      </c>
      <c r="BP52" s="223"/>
      <c r="BQ52" s="223"/>
      <c r="BR52" s="550"/>
      <c r="BS52" s="550"/>
      <c r="BT52" s="222">
        <f t="shared" si="70"/>
        <v>0</v>
      </c>
      <c r="CE52" s="619"/>
      <c r="CF52" s="220" t="str">
        <f t="shared" si="71"/>
        <v>Bus</v>
      </c>
      <c r="CG52" s="223"/>
      <c r="CH52" s="223"/>
      <c r="CI52" s="223"/>
      <c r="CJ52" s="223"/>
      <c r="CK52" s="222">
        <f t="shared" si="72"/>
        <v>0</v>
      </c>
      <c r="CL52" s="223"/>
      <c r="CM52" s="223"/>
      <c r="CN52" s="223"/>
      <c r="CO52" s="223"/>
      <c r="CP52" s="222">
        <f t="shared" si="73"/>
        <v>0</v>
      </c>
      <c r="CQ52" s="223"/>
      <c r="CR52" s="223"/>
      <c r="CS52" s="223"/>
      <c r="CT52" s="223"/>
      <c r="CU52" s="222">
        <f t="shared" si="74"/>
        <v>0</v>
      </c>
    </row>
    <row r="53" spans="2:99">
      <c r="B53" s="621"/>
      <c r="C53" s="621"/>
      <c r="D53" s="220" t="str">
        <f t="shared" si="62"/>
        <v>Mini-bus</v>
      </c>
      <c r="E53" s="53"/>
      <c r="F53" s="53"/>
      <c r="G53" s="53"/>
      <c r="H53" s="53"/>
      <c r="I53" s="218">
        <f t="shared" si="59"/>
        <v>0</v>
      </c>
      <c r="J53" s="53"/>
      <c r="K53" s="53"/>
      <c r="L53" s="53"/>
      <c r="M53" s="53"/>
      <c r="N53" s="218">
        <f t="shared" si="60"/>
        <v>0</v>
      </c>
      <c r="O53" s="53"/>
      <c r="P53" s="53"/>
      <c r="Q53" s="53"/>
      <c r="R53" s="53"/>
      <c r="S53" s="218">
        <f t="shared" si="61"/>
        <v>0</v>
      </c>
      <c r="AC53" s="619"/>
      <c r="AD53" s="220" t="str">
        <f t="shared" si="63"/>
        <v>Mini-bus</v>
      </c>
      <c r="AE53" s="223"/>
      <c r="AF53" s="223"/>
      <c r="AG53" s="223"/>
      <c r="AH53" s="223"/>
      <c r="AI53" s="222">
        <f t="shared" si="64"/>
        <v>0</v>
      </c>
      <c r="AJ53" s="223"/>
      <c r="AK53" s="223"/>
      <c r="AL53" s="223"/>
      <c r="AM53" s="223"/>
      <c r="AN53" s="222">
        <f t="shared" si="65"/>
        <v>0</v>
      </c>
      <c r="AO53" s="223"/>
      <c r="AP53" s="223"/>
      <c r="AQ53" s="223"/>
      <c r="AR53" s="223"/>
      <c r="AS53" s="222">
        <f t="shared" si="66"/>
        <v>0</v>
      </c>
      <c r="BD53" s="619"/>
      <c r="BE53" s="220" t="str">
        <f t="shared" si="67"/>
        <v>Mini-bus</v>
      </c>
      <c r="BF53" s="223"/>
      <c r="BG53" s="223"/>
      <c r="BH53" s="223"/>
      <c r="BI53" s="223"/>
      <c r="BJ53" s="222">
        <f t="shared" si="68"/>
        <v>0</v>
      </c>
      <c r="BK53" s="223"/>
      <c r="BL53" s="223"/>
      <c r="BM53" s="223"/>
      <c r="BN53" s="223"/>
      <c r="BO53" s="222">
        <f t="shared" si="69"/>
        <v>0</v>
      </c>
      <c r="BP53" s="223"/>
      <c r="BQ53" s="223"/>
      <c r="BR53" s="223"/>
      <c r="BS53" s="223"/>
      <c r="BT53" s="222">
        <f t="shared" si="70"/>
        <v>0</v>
      </c>
      <c r="CE53" s="619"/>
      <c r="CF53" s="220" t="str">
        <f t="shared" si="71"/>
        <v>Mini-bus</v>
      </c>
      <c r="CG53" s="223"/>
      <c r="CH53" s="223"/>
      <c r="CI53" s="223"/>
      <c r="CJ53" s="223"/>
      <c r="CK53" s="222">
        <f t="shared" si="72"/>
        <v>0</v>
      </c>
      <c r="CL53" s="223"/>
      <c r="CM53" s="223"/>
      <c r="CN53" s="223"/>
      <c r="CO53" s="223"/>
      <c r="CP53" s="222">
        <f t="shared" si="73"/>
        <v>0</v>
      </c>
      <c r="CQ53" s="223"/>
      <c r="CR53" s="223"/>
      <c r="CS53" s="223"/>
      <c r="CT53" s="223"/>
      <c r="CU53" s="222">
        <f t="shared" si="74"/>
        <v>0</v>
      </c>
    </row>
    <row r="54" spans="2:99">
      <c r="B54" s="621"/>
      <c r="C54" s="621"/>
      <c r="D54" s="220" t="str">
        <f t="shared" si="62"/>
        <v/>
      </c>
      <c r="E54" s="215"/>
      <c r="F54" s="215"/>
      <c r="G54" s="215"/>
      <c r="H54" s="215"/>
      <c r="I54" s="218">
        <f t="shared" si="59"/>
        <v>0</v>
      </c>
      <c r="J54" s="215"/>
      <c r="K54" s="215"/>
      <c r="L54" s="215"/>
      <c r="M54" s="215"/>
      <c r="N54" s="218">
        <f t="shared" si="60"/>
        <v>0</v>
      </c>
      <c r="O54" s="215"/>
      <c r="P54" s="215"/>
      <c r="Q54" s="215"/>
      <c r="R54" s="215"/>
      <c r="S54" s="218">
        <f t="shared" si="61"/>
        <v>0</v>
      </c>
      <c r="AC54" s="619"/>
      <c r="AD54" s="220" t="str">
        <f t="shared" si="63"/>
        <v/>
      </c>
      <c r="AE54" s="224"/>
      <c r="AF54" s="224"/>
      <c r="AG54" s="224"/>
      <c r="AH54" s="224"/>
      <c r="AI54" s="222">
        <f t="shared" si="64"/>
        <v>0</v>
      </c>
      <c r="AJ54" s="224"/>
      <c r="AK54" s="224"/>
      <c r="AL54" s="224"/>
      <c r="AM54" s="224"/>
      <c r="AN54" s="222">
        <f t="shared" si="65"/>
        <v>0</v>
      </c>
      <c r="AO54" s="224"/>
      <c r="AP54" s="224"/>
      <c r="AQ54" s="224"/>
      <c r="AR54" s="224"/>
      <c r="AS54" s="222">
        <f t="shared" si="66"/>
        <v>0</v>
      </c>
      <c r="BD54" s="619"/>
      <c r="BE54" s="220" t="str">
        <f t="shared" si="67"/>
        <v/>
      </c>
      <c r="BF54" s="224"/>
      <c r="BG54" s="224"/>
      <c r="BH54" s="224"/>
      <c r="BI54" s="224"/>
      <c r="BJ54" s="222">
        <f t="shared" si="68"/>
        <v>0</v>
      </c>
      <c r="BK54" s="224"/>
      <c r="BL54" s="224"/>
      <c r="BM54" s="224"/>
      <c r="BN54" s="224"/>
      <c r="BO54" s="222">
        <f t="shared" si="69"/>
        <v>0</v>
      </c>
      <c r="BP54" s="224"/>
      <c r="BQ54" s="224"/>
      <c r="BR54" s="224"/>
      <c r="BS54" s="224"/>
      <c r="BT54" s="222">
        <f t="shared" si="70"/>
        <v>0</v>
      </c>
      <c r="CE54" s="619"/>
      <c r="CF54" s="220" t="str">
        <f t="shared" si="71"/>
        <v/>
      </c>
      <c r="CG54" s="224"/>
      <c r="CH54" s="224"/>
      <c r="CI54" s="224"/>
      <c r="CJ54" s="224"/>
      <c r="CK54" s="222">
        <f t="shared" si="72"/>
        <v>0</v>
      </c>
      <c r="CL54" s="224"/>
      <c r="CM54" s="224"/>
      <c r="CN54" s="224"/>
      <c r="CO54" s="224"/>
      <c r="CP54" s="222">
        <f t="shared" si="73"/>
        <v>0</v>
      </c>
      <c r="CQ54" s="224"/>
      <c r="CR54" s="224"/>
      <c r="CS54" s="224"/>
      <c r="CT54" s="224"/>
      <c r="CU54" s="222">
        <f t="shared" si="74"/>
        <v>0</v>
      </c>
    </row>
    <row r="55" spans="2:99">
      <c r="B55" s="621"/>
      <c r="C55" s="621"/>
      <c r="D55" s="220" t="str">
        <f t="shared" si="62"/>
        <v/>
      </c>
      <c r="E55" s="215"/>
      <c r="F55" s="215"/>
      <c r="G55" s="215"/>
      <c r="H55" s="215"/>
      <c r="I55" s="218">
        <f t="shared" si="59"/>
        <v>0</v>
      </c>
      <c r="J55" s="215"/>
      <c r="K55" s="215"/>
      <c r="L55" s="215"/>
      <c r="M55" s="215"/>
      <c r="N55" s="218">
        <f t="shared" si="60"/>
        <v>0</v>
      </c>
      <c r="O55" s="215"/>
      <c r="P55" s="215"/>
      <c r="Q55" s="215"/>
      <c r="R55" s="215"/>
      <c r="S55" s="218">
        <f t="shared" si="61"/>
        <v>0</v>
      </c>
      <c r="AC55" s="619"/>
      <c r="AD55" s="220" t="str">
        <f t="shared" si="63"/>
        <v/>
      </c>
      <c r="AE55" s="224"/>
      <c r="AF55" s="224"/>
      <c r="AG55" s="224"/>
      <c r="AH55" s="224"/>
      <c r="AI55" s="222">
        <f t="shared" si="64"/>
        <v>0</v>
      </c>
      <c r="AJ55" s="224"/>
      <c r="AK55" s="224"/>
      <c r="AL55" s="224"/>
      <c r="AM55" s="224"/>
      <c r="AN55" s="222">
        <f t="shared" si="65"/>
        <v>0</v>
      </c>
      <c r="AO55" s="224"/>
      <c r="AP55" s="224"/>
      <c r="AQ55" s="224"/>
      <c r="AR55" s="224"/>
      <c r="AS55" s="222">
        <f t="shared" si="66"/>
        <v>0</v>
      </c>
      <c r="BD55" s="619"/>
      <c r="BE55" s="220" t="str">
        <f t="shared" si="67"/>
        <v/>
      </c>
      <c r="BF55" s="224"/>
      <c r="BG55" s="224"/>
      <c r="BH55" s="224"/>
      <c r="BI55" s="224"/>
      <c r="BJ55" s="222">
        <f t="shared" si="68"/>
        <v>0</v>
      </c>
      <c r="BK55" s="224"/>
      <c r="BL55" s="224"/>
      <c r="BM55" s="224"/>
      <c r="BN55" s="224"/>
      <c r="BO55" s="222">
        <f t="shared" si="69"/>
        <v>0</v>
      </c>
      <c r="BP55" s="224"/>
      <c r="BQ55" s="224"/>
      <c r="BR55" s="224"/>
      <c r="BS55" s="224"/>
      <c r="BT55" s="222">
        <f t="shared" si="70"/>
        <v>0</v>
      </c>
      <c r="CE55" s="619"/>
      <c r="CF55" s="220" t="str">
        <f t="shared" si="71"/>
        <v/>
      </c>
      <c r="CG55" s="224"/>
      <c r="CH55" s="224"/>
      <c r="CI55" s="224"/>
      <c r="CJ55" s="224"/>
      <c r="CK55" s="222">
        <f t="shared" si="72"/>
        <v>0</v>
      </c>
      <c r="CL55" s="224"/>
      <c r="CM55" s="224"/>
      <c r="CN55" s="224"/>
      <c r="CO55" s="224"/>
      <c r="CP55" s="222">
        <f t="shared" si="73"/>
        <v>0</v>
      </c>
      <c r="CQ55" s="224"/>
      <c r="CR55" s="224"/>
      <c r="CS55" s="224"/>
      <c r="CT55" s="224"/>
      <c r="CU55" s="222">
        <f t="shared" si="74"/>
        <v>0</v>
      </c>
    </row>
    <row r="56" spans="2:99">
      <c r="C56" s="622" t="str">
        <f>$C$19</f>
        <v>BRT</v>
      </c>
      <c r="D56" s="623">
        <f>C34</f>
        <v>0</v>
      </c>
      <c r="E56" s="215"/>
      <c r="F56" s="215"/>
      <c r="G56" s="215"/>
      <c r="H56" s="215"/>
      <c r="I56" s="218">
        <f t="shared" si="59"/>
        <v>0</v>
      </c>
      <c r="J56" s="215"/>
      <c r="K56" s="215"/>
      <c r="L56" s="215"/>
      <c r="M56" s="215"/>
      <c r="N56" s="218">
        <f t="shared" si="60"/>
        <v>0</v>
      </c>
      <c r="O56" s="215"/>
      <c r="P56" s="215"/>
      <c r="Q56" s="215"/>
      <c r="R56" s="215"/>
      <c r="S56" s="218">
        <f t="shared" si="61"/>
        <v>0</v>
      </c>
      <c r="AC56" s="619"/>
      <c r="AD56" s="220" t="str">
        <f>$D$41</f>
        <v>BRT</v>
      </c>
      <c r="AE56" s="224"/>
      <c r="AF56" s="224"/>
      <c r="AG56" s="224"/>
      <c r="AH56" s="551"/>
      <c r="AI56" s="222">
        <f t="shared" si="64"/>
        <v>0</v>
      </c>
      <c r="AJ56" s="224"/>
      <c r="AK56" s="224"/>
      <c r="AL56" s="224"/>
      <c r="AM56" s="551"/>
      <c r="AN56" s="222">
        <f t="shared" si="65"/>
        <v>0</v>
      </c>
      <c r="AO56" s="224"/>
      <c r="AP56" s="224"/>
      <c r="AQ56" s="224"/>
      <c r="AR56" s="551"/>
      <c r="AS56" s="222">
        <f t="shared" si="66"/>
        <v>0</v>
      </c>
      <c r="BD56" s="619"/>
      <c r="BE56" s="220" t="str">
        <f t="shared" si="67"/>
        <v>BRT</v>
      </c>
      <c r="BF56" s="224"/>
      <c r="BG56" s="224"/>
      <c r="BH56" s="224"/>
      <c r="BI56" s="550"/>
      <c r="BJ56" s="222">
        <f t="shared" si="68"/>
        <v>0</v>
      </c>
      <c r="BK56" s="224"/>
      <c r="BL56" s="224"/>
      <c r="BM56" s="224"/>
      <c r="BN56" s="550"/>
      <c r="BO56" s="222">
        <f t="shared" si="69"/>
        <v>0</v>
      </c>
      <c r="BP56" s="224"/>
      <c r="BQ56" s="224"/>
      <c r="BR56" s="224"/>
      <c r="BS56" s="550"/>
      <c r="BT56" s="222">
        <f t="shared" si="70"/>
        <v>0</v>
      </c>
      <c r="CE56" s="619"/>
      <c r="CF56" s="220" t="str">
        <f t="shared" si="71"/>
        <v>BRT</v>
      </c>
      <c r="CG56" s="224"/>
      <c r="CH56" s="224"/>
      <c r="CI56" s="224"/>
      <c r="CJ56" s="223"/>
      <c r="CK56" s="222">
        <f t="shared" si="72"/>
        <v>0</v>
      </c>
      <c r="CL56" s="224"/>
      <c r="CM56" s="224"/>
      <c r="CN56" s="224"/>
      <c r="CO56" s="223"/>
      <c r="CP56" s="222">
        <f t="shared" si="73"/>
        <v>0</v>
      </c>
      <c r="CQ56" s="224"/>
      <c r="CR56" s="224"/>
      <c r="CS56" s="224"/>
      <c r="CT56" s="223"/>
      <c r="CU56" s="222">
        <f t="shared" si="74"/>
        <v>0</v>
      </c>
    </row>
    <row r="58" spans="2:99">
      <c r="D58" s="214" t="s">
        <v>335</v>
      </c>
      <c r="E58" s="55"/>
      <c r="F58" s="55"/>
      <c r="G58" s="55"/>
      <c r="H58" s="55"/>
      <c r="I58" s="55"/>
      <c r="J58" s="55"/>
      <c r="K58" s="55"/>
      <c r="L58" s="55"/>
      <c r="M58" s="55"/>
      <c r="N58" s="216"/>
      <c r="O58" s="55"/>
      <c r="P58" s="55"/>
      <c r="Q58" s="55"/>
      <c r="R58" s="55"/>
      <c r="S58" s="216"/>
      <c r="AD58" s="214" t="s">
        <v>345</v>
      </c>
      <c r="AF58" s="55"/>
      <c r="AG58" s="55"/>
      <c r="AH58" s="55"/>
      <c r="AI58" s="55"/>
      <c r="AJ58" s="55"/>
      <c r="AK58" s="55"/>
      <c r="AL58" s="55"/>
      <c r="AM58" s="55"/>
      <c r="AN58" s="216"/>
      <c r="AO58" s="55"/>
      <c r="AP58" s="55"/>
      <c r="AQ58" s="55"/>
      <c r="AR58" s="55"/>
      <c r="AS58" s="216"/>
      <c r="BE58" s="214" t="s">
        <v>350</v>
      </c>
      <c r="BF58" s="55"/>
      <c r="BG58" s="55"/>
      <c r="BH58" s="55"/>
      <c r="BI58" s="55"/>
      <c r="BJ58" s="55"/>
      <c r="BK58" s="55"/>
      <c r="BL58" s="55"/>
      <c r="BM58" s="55"/>
      <c r="BN58" s="55"/>
      <c r="BO58" s="216"/>
      <c r="BP58" s="55"/>
      <c r="BQ58" s="55"/>
      <c r="BR58" s="55"/>
      <c r="BS58" s="55"/>
      <c r="BT58" s="216"/>
      <c r="CF58" s="214" t="str">
        <f>CONCATENATE("CO2 Emission Factor - LPG - (kg/",G22,")")</f>
        <v>CO2 Emission Factor - LPG - (kg/liter)</v>
      </c>
      <c r="CG58" s="55"/>
      <c r="CH58" s="55"/>
      <c r="CI58" s="55"/>
      <c r="CJ58" s="55"/>
      <c r="CK58" s="55"/>
      <c r="CL58" s="55"/>
      <c r="CM58" s="55"/>
      <c r="CN58" s="55"/>
      <c r="CO58" s="55"/>
      <c r="CP58" s="216"/>
      <c r="CQ58" s="55"/>
      <c r="CR58" s="55"/>
      <c r="CS58" s="55"/>
      <c r="CT58" s="55"/>
      <c r="CU58" s="216"/>
    </row>
    <row r="59" spans="2:99">
      <c r="D59" s="615" t="s">
        <v>24</v>
      </c>
      <c r="E59" s="615" t="str">
        <f>E44</f>
        <v>Base Year</v>
      </c>
      <c r="F59" s="615"/>
      <c r="G59" s="615"/>
      <c r="H59" s="615"/>
      <c r="I59" s="615"/>
      <c r="J59" s="615">
        <f>J44</f>
        <v>9</v>
      </c>
      <c r="K59" s="615"/>
      <c r="L59" s="615"/>
      <c r="M59" s="615"/>
      <c r="N59" s="615"/>
      <c r="O59" s="615">
        <f>O44</f>
        <v>19</v>
      </c>
      <c r="P59" s="615"/>
      <c r="Q59" s="615"/>
      <c r="R59" s="615"/>
      <c r="S59" s="615"/>
      <c r="AD59" s="615" t="s">
        <v>24</v>
      </c>
      <c r="AE59" s="615" t="str">
        <f>E59</f>
        <v>Base Year</v>
      </c>
      <c r="AF59" s="615"/>
      <c r="AG59" s="615"/>
      <c r="AH59" s="615"/>
      <c r="AI59" s="615"/>
      <c r="AJ59" s="615">
        <f>J59</f>
        <v>9</v>
      </c>
      <c r="AK59" s="615"/>
      <c r="AL59" s="615"/>
      <c r="AM59" s="615"/>
      <c r="AN59" s="615"/>
      <c r="AO59" s="615">
        <f>O59</f>
        <v>19</v>
      </c>
      <c r="AP59" s="615"/>
      <c r="AQ59" s="615"/>
      <c r="AR59" s="615"/>
      <c r="AS59" s="615"/>
      <c r="BE59" s="615" t="s">
        <v>24</v>
      </c>
      <c r="BF59" s="615" t="str">
        <f>BF44</f>
        <v>Base Year</v>
      </c>
      <c r="BG59" s="615"/>
      <c r="BH59" s="615"/>
      <c r="BI59" s="615"/>
      <c r="BJ59" s="615"/>
      <c r="BK59" s="615">
        <f>BK44</f>
        <v>9</v>
      </c>
      <c r="BL59" s="615"/>
      <c r="BM59" s="615"/>
      <c r="BN59" s="615"/>
      <c r="BO59" s="615"/>
      <c r="BP59" s="615">
        <f>BP44</f>
        <v>19</v>
      </c>
      <c r="BQ59" s="615"/>
      <c r="BR59" s="615"/>
      <c r="BS59" s="615"/>
      <c r="BT59" s="615"/>
      <c r="CF59" s="615" t="s">
        <v>24</v>
      </c>
      <c r="CG59" s="615" t="str">
        <f>CG44</f>
        <v>Base Year</v>
      </c>
      <c r="CH59" s="615"/>
      <c r="CI59" s="615"/>
      <c r="CJ59" s="615"/>
      <c r="CK59" s="615"/>
      <c r="CL59" s="615">
        <f>CL44</f>
        <v>9</v>
      </c>
      <c r="CM59" s="615"/>
      <c r="CN59" s="615"/>
      <c r="CO59" s="615"/>
      <c r="CP59" s="615"/>
      <c r="CQ59" s="615">
        <f>CQ44</f>
        <v>19</v>
      </c>
      <c r="CR59" s="615"/>
      <c r="CS59" s="615"/>
      <c r="CT59" s="615"/>
      <c r="CU59" s="615"/>
    </row>
    <row r="60" spans="2:99">
      <c r="D60" s="615"/>
      <c r="E60" s="217" t="str">
        <f>E45</f>
        <v>Pre-Euro IV</v>
      </c>
      <c r="F60" s="217" t="str">
        <f t="shared" ref="F60:H60" si="75">F45</f>
        <v>Euro IV</v>
      </c>
      <c r="G60" s="217" t="str">
        <f t="shared" si="75"/>
        <v>Euro V</v>
      </c>
      <c r="H60" s="217" t="str">
        <f t="shared" si="75"/>
        <v>Euro VI</v>
      </c>
      <c r="I60" s="217" t="s">
        <v>28</v>
      </c>
      <c r="J60" s="217" t="str">
        <f t="shared" ref="J60:M60" si="76">J45</f>
        <v>Pre-Euro IV</v>
      </c>
      <c r="K60" s="217" t="str">
        <f t="shared" si="76"/>
        <v>Euro IV</v>
      </c>
      <c r="L60" s="217" t="str">
        <f t="shared" si="76"/>
        <v>Euro V</v>
      </c>
      <c r="M60" s="217" t="str">
        <f t="shared" si="76"/>
        <v>Euro VI</v>
      </c>
      <c r="N60" s="217" t="s">
        <v>28</v>
      </c>
      <c r="O60" s="217" t="str">
        <f t="shared" ref="O60:R60" si="77">O45</f>
        <v>Pre-Euro IV</v>
      </c>
      <c r="P60" s="217" t="str">
        <f t="shared" si="77"/>
        <v>Euro IV</v>
      </c>
      <c r="Q60" s="217" t="str">
        <f t="shared" si="77"/>
        <v>Euro V</v>
      </c>
      <c r="R60" s="217" t="str">
        <f t="shared" si="77"/>
        <v>Euro VI</v>
      </c>
      <c r="S60" s="217" t="s">
        <v>28</v>
      </c>
      <c r="AD60" s="615"/>
      <c r="AE60" s="217" t="str">
        <f>AE45</f>
        <v>Pre-Euro IV</v>
      </c>
      <c r="AF60" s="217" t="str">
        <f t="shared" ref="AF60:AS60" si="78">AF45</f>
        <v>Euro IV</v>
      </c>
      <c r="AG60" s="217" t="str">
        <f t="shared" si="78"/>
        <v>Euro V</v>
      </c>
      <c r="AH60" s="217" t="str">
        <f t="shared" si="78"/>
        <v>Euro VI</v>
      </c>
      <c r="AI60" s="217" t="str">
        <f t="shared" si="78"/>
        <v>Average</v>
      </c>
      <c r="AJ60" s="217" t="str">
        <f t="shared" si="78"/>
        <v>Pre-Euro IV</v>
      </c>
      <c r="AK60" s="217" t="str">
        <f t="shared" si="78"/>
        <v>Euro IV</v>
      </c>
      <c r="AL60" s="217" t="str">
        <f t="shared" si="78"/>
        <v>Euro V</v>
      </c>
      <c r="AM60" s="217" t="str">
        <f t="shared" si="78"/>
        <v>Euro VI</v>
      </c>
      <c r="AN60" s="217" t="str">
        <f t="shared" si="78"/>
        <v>Average</v>
      </c>
      <c r="AO60" s="217" t="str">
        <f t="shared" si="78"/>
        <v>Pre-Euro IV</v>
      </c>
      <c r="AP60" s="217" t="str">
        <f t="shared" si="78"/>
        <v>Euro IV</v>
      </c>
      <c r="AQ60" s="217" t="str">
        <f t="shared" si="78"/>
        <v>Euro V</v>
      </c>
      <c r="AR60" s="217" t="str">
        <f t="shared" si="78"/>
        <v>Euro VI</v>
      </c>
      <c r="AS60" s="217" t="str">
        <f t="shared" si="78"/>
        <v>Average</v>
      </c>
      <c r="BE60" s="615"/>
      <c r="BF60" s="217" t="str">
        <f t="shared" ref="BF60" si="79">AE60</f>
        <v>Pre-Euro IV</v>
      </c>
      <c r="BG60" s="217" t="str">
        <f t="shared" ref="BG60" si="80">AF60</f>
        <v>Euro IV</v>
      </c>
      <c r="BH60" s="217" t="str">
        <f t="shared" ref="BH60" si="81">AG60</f>
        <v>Euro V</v>
      </c>
      <c r="BI60" s="217" t="str">
        <f t="shared" ref="BI60" si="82">AH60</f>
        <v>Euro VI</v>
      </c>
      <c r="BJ60" s="217" t="str">
        <f t="shared" ref="BJ60" si="83">AI60</f>
        <v>Average</v>
      </c>
      <c r="BK60" s="217" t="str">
        <f t="shared" ref="BK60" si="84">AJ60</f>
        <v>Pre-Euro IV</v>
      </c>
      <c r="BL60" s="217" t="str">
        <f t="shared" ref="BL60" si="85">AK60</f>
        <v>Euro IV</v>
      </c>
      <c r="BM60" s="217" t="str">
        <f t="shared" ref="BM60" si="86">AL60</f>
        <v>Euro V</v>
      </c>
      <c r="BN60" s="217" t="str">
        <f t="shared" ref="BN60" si="87">AM60</f>
        <v>Euro VI</v>
      </c>
      <c r="BO60" s="217" t="str">
        <f t="shared" ref="BO60" si="88">AN60</f>
        <v>Average</v>
      </c>
      <c r="BP60" s="217" t="str">
        <f t="shared" ref="BP60" si="89">AO60</f>
        <v>Pre-Euro IV</v>
      </c>
      <c r="BQ60" s="217" t="str">
        <f t="shared" ref="BQ60" si="90">AP60</f>
        <v>Euro IV</v>
      </c>
      <c r="BR60" s="217" t="str">
        <f t="shared" ref="BR60" si="91">AQ60</f>
        <v>Euro V</v>
      </c>
      <c r="BS60" s="217" t="str">
        <f t="shared" ref="BS60" si="92">AR60</f>
        <v>Euro VI</v>
      </c>
      <c r="BT60" s="217" t="str">
        <f t="shared" ref="BT60" si="93">AS60</f>
        <v>Average</v>
      </c>
      <c r="CF60" s="615"/>
      <c r="CG60" s="217" t="str">
        <f>CG45</f>
        <v>Pre-Euro IV</v>
      </c>
      <c r="CH60" s="217" t="str">
        <f t="shared" ref="CH60:CU60" si="94">CH45</f>
        <v>Euro IV</v>
      </c>
      <c r="CI60" s="217" t="str">
        <f t="shared" si="94"/>
        <v>Euro V</v>
      </c>
      <c r="CJ60" s="217" t="str">
        <f t="shared" si="94"/>
        <v>Euro VI</v>
      </c>
      <c r="CK60" s="217" t="str">
        <f t="shared" si="94"/>
        <v>Average</v>
      </c>
      <c r="CL60" s="217" t="str">
        <f t="shared" si="94"/>
        <v>Pre-Euro IV</v>
      </c>
      <c r="CM60" s="217" t="str">
        <f t="shared" si="94"/>
        <v>Euro IV</v>
      </c>
      <c r="CN60" s="217" t="str">
        <f t="shared" si="94"/>
        <v>Euro V</v>
      </c>
      <c r="CO60" s="217" t="str">
        <f t="shared" si="94"/>
        <v>Euro VI</v>
      </c>
      <c r="CP60" s="217" t="str">
        <f t="shared" si="94"/>
        <v>Average</v>
      </c>
      <c r="CQ60" s="217" t="str">
        <f t="shared" si="94"/>
        <v>Pre-Euro IV</v>
      </c>
      <c r="CR60" s="217" t="str">
        <f t="shared" si="94"/>
        <v>Euro IV</v>
      </c>
      <c r="CS60" s="217" t="str">
        <f t="shared" si="94"/>
        <v>Euro V</v>
      </c>
      <c r="CT60" s="217" t="str">
        <f t="shared" si="94"/>
        <v>Euro VI</v>
      </c>
      <c r="CU60" s="217" t="str">
        <f t="shared" si="94"/>
        <v>Average</v>
      </c>
    </row>
    <row r="61" spans="2:99" ht="15" customHeight="1">
      <c r="B61" s="621" t="s">
        <v>538</v>
      </c>
      <c r="C61" s="616" t="s">
        <v>329</v>
      </c>
      <c r="D61" s="220" t="str">
        <f>D46</f>
        <v>Car</v>
      </c>
      <c r="E61" s="53"/>
      <c r="F61" s="53"/>
      <c r="G61" s="53"/>
      <c r="H61" s="53"/>
      <c r="I61" s="218">
        <f t="shared" ref="I61:I71" si="95">SUM(E61:H61)</f>
        <v>0</v>
      </c>
      <c r="J61" s="53"/>
      <c r="K61" s="53"/>
      <c r="L61" s="53"/>
      <c r="M61" s="53"/>
      <c r="N61" s="218">
        <f t="shared" ref="N61:N71" si="96">SUM(J61:M61)</f>
        <v>0</v>
      </c>
      <c r="O61" s="53"/>
      <c r="P61" s="53"/>
      <c r="Q61" s="53"/>
      <c r="R61" s="53"/>
      <c r="S61" s="218">
        <f t="shared" ref="S61:S71" si="97">SUM(O61:R61)</f>
        <v>0</v>
      </c>
      <c r="AC61" s="616" t="s">
        <v>329</v>
      </c>
      <c r="AD61" s="220" t="str">
        <f>D61</f>
        <v>Car</v>
      </c>
      <c r="AE61" s="223"/>
      <c r="AF61" s="223"/>
      <c r="AG61" s="223"/>
      <c r="AH61" s="550"/>
      <c r="AI61" s="222">
        <f>(E61*AE61)+(F61*AF61)+(G61*AG61)+(H61*AH61)</f>
        <v>0</v>
      </c>
      <c r="AJ61" s="223"/>
      <c r="AK61" s="223"/>
      <c r="AL61" s="223"/>
      <c r="AM61" s="550"/>
      <c r="AN61" s="222">
        <f>(J61*AJ61)+(K61*AK61)+(L61*AL61)+(M61*AM61)</f>
        <v>0</v>
      </c>
      <c r="AO61" s="223"/>
      <c r="AP61" s="223"/>
      <c r="AQ61" s="223"/>
      <c r="AR61" s="550"/>
      <c r="AS61" s="222">
        <f>(O61*AO61)+(P61*AP61)+(Q61*AQ61)+(R61*AR61)</f>
        <v>0</v>
      </c>
      <c r="BD61" s="616" t="s">
        <v>329</v>
      </c>
      <c r="BE61" s="220" t="str">
        <f>AD61</f>
        <v>Car</v>
      </c>
      <c r="BF61" s="223"/>
      <c r="BG61" s="223"/>
      <c r="BH61" s="223"/>
      <c r="BI61" s="550"/>
      <c r="BJ61" s="222">
        <f>(E61*BF61)+(F61*BG61)+(G61*BH61)+(H61*BI61)</f>
        <v>0</v>
      </c>
      <c r="BK61" s="223"/>
      <c r="BL61" s="223"/>
      <c r="BM61" s="223"/>
      <c r="BN61" s="550"/>
      <c r="BO61" s="222">
        <f>(J61*BK61)+(K61*BL61)+(L61*BM61)+(M61*BN61)</f>
        <v>0</v>
      </c>
      <c r="BP61" s="223"/>
      <c r="BQ61" s="223"/>
      <c r="BR61" s="223"/>
      <c r="BS61" s="550"/>
      <c r="BT61" s="222">
        <f>(O61*BP61)+(P61*BQ61)+(Q61*BR61)+(R61*BS61)</f>
        <v>0</v>
      </c>
      <c r="CE61" s="616" t="s">
        <v>329</v>
      </c>
      <c r="CF61" s="220" t="str">
        <f>BE61</f>
        <v>Car</v>
      </c>
      <c r="CG61" s="223"/>
      <c r="CH61" s="223"/>
      <c r="CI61" s="223"/>
      <c r="CJ61" s="223"/>
      <c r="CK61" s="222">
        <f>(E61*CG61)+(F61*CH61)+(G61*CI61)+(H61*CJ61)</f>
        <v>0</v>
      </c>
      <c r="CL61" s="223"/>
      <c r="CM61" s="223"/>
      <c r="CN61" s="223"/>
      <c r="CO61" s="223"/>
      <c r="CP61" s="222">
        <f>(J61*CL61)+(K61*CM61)+(L61*CN61)+(M61*CO61)</f>
        <v>0</v>
      </c>
      <c r="CQ61" s="223"/>
      <c r="CR61" s="223"/>
      <c r="CS61" s="223"/>
      <c r="CT61" s="223"/>
      <c r="CU61" s="222">
        <f>(O61*CQ61)+(P61*CR61)+(Q61*CS61)+(R61*CT61)</f>
        <v>0</v>
      </c>
    </row>
    <row r="62" spans="2:99">
      <c r="B62" s="621"/>
      <c r="C62" s="617"/>
      <c r="D62" s="220" t="str">
        <f t="shared" ref="D62:D70" si="98">D47</f>
        <v>2-wheeler</v>
      </c>
      <c r="E62" s="53"/>
      <c r="F62" s="53"/>
      <c r="G62" s="53"/>
      <c r="H62" s="53"/>
      <c r="I62" s="218">
        <f t="shared" si="95"/>
        <v>0</v>
      </c>
      <c r="J62" s="53"/>
      <c r="K62" s="53"/>
      <c r="L62" s="53"/>
      <c r="M62" s="53"/>
      <c r="N62" s="218">
        <f t="shared" si="96"/>
        <v>0</v>
      </c>
      <c r="O62" s="53"/>
      <c r="P62" s="53"/>
      <c r="Q62" s="53"/>
      <c r="R62" s="53"/>
      <c r="S62" s="218">
        <f t="shared" si="97"/>
        <v>0</v>
      </c>
      <c r="AC62" s="617"/>
      <c r="AD62" s="220" t="str">
        <f t="shared" ref="AD62:AD70" si="99">D62</f>
        <v>2-wheeler</v>
      </c>
      <c r="AE62" s="223"/>
      <c r="AF62" s="223"/>
      <c r="AG62" s="223"/>
      <c r="AH62" s="550"/>
      <c r="AI62" s="222">
        <f t="shared" ref="AI62:AI71" si="100">(E62*AE62)+(F62*AF62)+(G62*AG62)+(H62*AH62)</f>
        <v>0</v>
      </c>
      <c r="AJ62" s="223"/>
      <c r="AK62" s="223"/>
      <c r="AL62" s="223"/>
      <c r="AM62" s="223"/>
      <c r="AN62" s="222">
        <f t="shared" ref="AN62:AN71" si="101">(J62*AJ62)+(K62*AK62)+(L62*AL62)+(M62*AM62)</f>
        <v>0</v>
      </c>
      <c r="AO62" s="223"/>
      <c r="AP62" s="223"/>
      <c r="AQ62" s="223"/>
      <c r="AR62" s="550"/>
      <c r="AS62" s="222">
        <f t="shared" ref="AS62:AS71" si="102">(O62*AO62)+(P62*AP62)+(Q62*AQ62)+(R62*AR62)</f>
        <v>0</v>
      </c>
      <c r="BD62" s="617"/>
      <c r="BE62" s="220" t="str">
        <f t="shared" ref="BE62:BE71" si="103">AD62</f>
        <v>2-wheeler</v>
      </c>
      <c r="BF62" s="223"/>
      <c r="BG62" s="223"/>
      <c r="BH62" s="223"/>
      <c r="BI62" s="223"/>
      <c r="BJ62" s="222">
        <f t="shared" ref="BJ62:BJ71" si="104">(E62*BF62)+(F62*BG62)+(G62*BH62)+(H62*BI62)</f>
        <v>0</v>
      </c>
      <c r="BK62" s="223"/>
      <c r="BL62" s="223"/>
      <c r="BM62" s="223"/>
      <c r="BN62" s="223"/>
      <c r="BO62" s="222">
        <f t="shared" ref="BO62:BO71" si="105">(J62*BK62)+(K62*BL62)+(L62*BM62)+(M62*BN62)</f>
        <v>0</v>
      </c>
      <c r="BP62" s="223"/>
      <c r="BQ62" s="223"/>
      <c r="BR62" s="223"/>
      <c r="BS62" s="223"/>
      <c r="BT62" s="222">
        <f t="shared" ref="BT62:BT71" si="106">(O62*BP62)+(P62*BQ62)+(Q62*BR62)+(R62*BS62)</f>
        <v>0</v>
      </c>
      <c r="CE62" s="617"/>
      <c r="CF62" s="220" t="str">
        <f t="shared" ref="CF62:CF71" si="107">BE62</f>
        <v>2-wheeler</v>
      </c>
      <c r="CG62" s="223"/>
      <c r="CH62" s="223"/>
      <c r="CI62" s="223"/>
      <c r="CJ62" s="223"/>
      <c r="CK62" s="222">
        <f t="shared" ref="CK62:CK71" si="108">(E62*CG62)+(F62*CH62)+(G62*CI62)+(H62*CJ62)</f>
        <v>0</v>
      </c>
      <c r="CL62" s="223"/>
      <c r="CM62" s="223"/>
      <c r="CN62" s="223"/>
      <c r="CO62" s="223"/>
      <c r="CP62" s="222">
        <f t="shared" ref="CP62:CP71" si="109">(J62*CL62)+(K62*CM62)+(L62*CN62)+(M62*CO62)</f>
        <v>0</v>
      </c>
      <c r="CQ62" s="223"/>
      <c r="CR62" s="223"/>
      <c r="CS62" s="223"/>
      <c r="CT62" s="223"/>
      <c r="CU62" s="222">
        <f t="shared" ref="CU62:CU71" si="110">(O62*CQ62)+(P62*CR62)+(Q62*CS62)+(R62*CT62)</f>
        <v>0</v>
      </c>
    </row>
    <row r="63" spans="2:99">
      <c r="B63" s="621"/>
      <c r="C63" s="617"/>
      <c r="D63" s="220" t="str">
        <f t="shared" si="98"/>
        <v>Taxi</v>
      </c>
      <c r="E63" s="53"/>
      <c r="F63" s="53"/>
      <c r="G63" s="53"/>
      <c r="H63" s="53"/>
      <c r="I63" s="218">
        <f t="shared" si="95"/>
        <v>0</v>
      </c>
      <c r="J63" s="53"/>
      <c r="K63" s="53"/>
      <c r="L63" s="53"/>
      <c r="M63" s="53"/>
      <c r="N63" s="218">
        <f t="shared" si="96"/>
        <v>0</v>
      </c>
      <c r="O63" s="53"/>
      <c r="P63" s="53"/>
      <c r="Q63" s="53"/>
      <c r="R63" s="53"/>
      <c r="S63" s="218">
        <f t="shared" si="97"/>
        <v>0</v>
      </c>
      <c r="AC63" s="617"/>
      <c r="AD63" s="220" t="str">
        <f t="shared" si="99"/>
        <v>Taxi</v>
      </c>
      <c r="AE63" s="223"/>
      <c r="AF63" s="223"/>
      <c r="AG63" s="223"/>
      <c r="AH63" s="550"/>
      <c r="AI63" s="222">
        <f t="shared" si="100"/>
        <v>0</v>
      </c>
      <c r="AJ63" s="223"/>
      <c r="AK63" s="223"/>
      <c r="AL63" s="223"/>
      <c r="AM63" s="550"/>
      <c r="AN63" s="222">
        <f t="shared" si="101"/>
        <v>0</v>
      </c>
      <c r="AO63" s="223"/>
      <c r="AP63" s="223"/>
      <c r="AQ63" s="223"/>
      <c r="AR63" s="550"/>
      <c r="AS63" s="222">
        <f t="shared" si="102"/>
        <v>0</v>
      </c>
      <c r="BD63" s="617"/>
      <c r="BE63" s="220" t="str">
        <f t="shared" si="103"/>
        <v>Taxi</v>
      </c>
      <c r="BF63" s="223"/>
      <c r="BG63" s="223"/>
      <c r="BH63" s="223"/>
      <c r="BI63" s="550"/>
      <c r="BJ63" s="222">
        <f t="shared" si="104"/>
        <v>0</v>
      </c>
      <c r="BK63" s="223"/>
      <c r="BL63" s="223"/>
      <c r="BM63" s="223"/>
      <c r="BN63" s="550"/>
      <c r="BO63" s="222">
        <f t="shared" si="105"/>
        <v>0</v>
      </c>
      <c r="BP63" s="223"/>
      <c r="BQ63" s="223"/>
      <c r="BR63" s="223"/>
      <c r="BS63" s="550"/>
      <c r="BT63" s="222">
        <f t="shared" si="106"/>
        <v>0</v>
      </c>
      <c r="CE63" s="617"/>
      <c r="CF63" s="220" t="str">
        <f t="shared" si="107"/>
        <v>Taxi</v>
      </c>
      <c r="CG63" s="223"/>
      <c r="CH63" s="223"/>
      <c r="CI63" s="223"/>
      <c r="CJ63" s="223"/>
      <c r="CK63" s="222">
        <f t="shared" si="108"/>
        <v>0</v>
      </c>
      <c r="CL63" s="223"/>
      <c r="CM63" s="223"/>
      <c r="CN63" s="223"/>
      <c r="CO63" s="223"/>
      <c r="CP63" s="222">
        <f t="shared" si="109"/>
        <v>0</v>
      </c>
      <c r="CQ63" s="223"/>
      <c r="CR63" s="223"/>
      <c r="CS63" s="223"/>
      <c r="CT63" s="223"/>
      <c r="CU63" s="222">
        <f t="shared" si="110"/>
        <v>0</v>
      </c>
    </row>
    <row r="64" spans="2:99">
      <c r="B64" s="621"/>
      <c r="C64" s="617"/>
      <c r="D64" s="220" t="str">
        <f t="shared" si="98"/>
        <v/>
      </c>
      <c r="E64" s="215"/>
      <c r="F64" s="215"/>
      <c r="G64" s="215"/>
      <c r="H64" s="215"/>
      <c r="I64" s="218">
        <f t="shared" si="95"/>
        <v>0</v>
      </c>
      <c r="J64" s="215"/>
      <c r="K64" s="215"/>
      <c r="L64" s="215"/>
      <c r="M64" s="215"/>
      <c r="N64" s="218">
        <f t="shared" si="96"/>
        <v>0</v>
      </c>
      <c r="O64" s="215"/>
      <c r="P64" s="215"/>
      <c r="Q64" s="215"/>
      <c r="R64" s="215"/>
      <c r="S64" s="218">
        <f t="shared" si="97"/>
        <v>0</v>
      </c>
      <c r="AC64" s="617"/>
      <c r="AD64" s="220" t="str">
        <f t="shared" si="99"/>
        <v/>
      </c>
      <c r="AE64" s="224"/>
      <c r="AF64" s="224"/>
      <c r="AG64" s="224"/>
      <c r="AH64" s="224"/>
      <c r="AI64" s="222">
        <f t="shared" si="100"/>
        <v>0</v>
      </c>
      <c r="AJ64" s="224"/>
      <c r="AK64" s="224"/>
      <c r="AL64" s="224"/>
      <c r="AM64" s="224"/>
      <c r="AN64" s="222">
        <f t="shared" si="101"/>
        <v>0</v>
      </c>
      <c r="AO64" s="224"/>
      <c r="AP64" s="224"/>
      <c r="AQ64" s="224"/>
      <c r="AR64" s="224"/>
      <c r="AS64" s="222">
        <f t="shared" si="102"/>
        <v>0</v>
      </c>
      <c r="BD64" s="617"/>
      <c r="BE64" s="220" t="str">
        <f t="shared" si="103"/>
        <v/>
      </c>
      <c r="BF64" s="224"/>
      <c r="BG64" s="224"/>
      <c r="BH64" s="224"/>
      <c r="BI64" s="224"/>
      <c r="BJ64" s="222">
        <f t="shared" si="104"/>
        <v>0</v>
      </c>
      <c r="BK64" s="224"/>
      <c r="BL64" s="224"/>
      <c r="BM64" s="224"/>
      <c r="BN64" s="224"/>
      <c r="BO64" s="222">
        <f t="shared" si="105"/>
        <v>0</v>
      </c>
      <c r="BP64" s="224"/>
      <c r="BQ64" s="224"/>
      <c r="BR64" s="224"/>
      <c r="BS64" s="224"/>
      <c r="BT64" s="222">
        <f t="shared" si="106"/>
        <v>0</v>
      </c>
      <c r="CE64" s="617"/>
      <c r="CF64" s="220" t="str">
        <f t="shared" si="107"/>
        <v/>
      </c>
      <c r="CG64" s="224"/>
      <c r="CH64" s="224"/>
      <c r="CI64" s="224"/>
      <c r="CJ64" s="224"/>
      <c r="CK64" s="222">
        <f t="shared" si="108"/>
        <v>0</v>
      </c>
      <c r="CL64" s="224"/>
      <c r="CM64" s="224"/>
      <c r="CN64" s="224"/>
      <c r="CO64" s="224"/>
      <c r="CP64" s="222">
        <f t="shared" si="109"/>
        <v>0</v>
      </c>
      <c r="CQ64" s="224"/>
      <c r="CR64" s="224"/>
      <c r="CS64" s="224"/>
      <c r="CT64" s="224"/>
      <c r="CU64" s="222">
        <f t="shared" si="110"/>
        <v>0</v>
      </c>
    </row>
    <row r="65" spans="2:99">
      <c r="B65" s="621"/>
      <c r="C65" s="618"/>
      <c r="D65" s="220" t="str">
        <f t="shared" si="98"/>
        <v/>
      </c>
      <c r="E65" s="215"/>
      <c r="F65" s="215"/>
      <c r="G65" s="215"/>
      <c r="H65" s="215"/>
      <c r="I65" s="218">
        <f t="shared" si="95"/>
        <v>0</v>
      </c>
      <c r="J65" s="215"/>
      <c r="K65" s="215"/>
      <c r="L65" s="215"/>
      <c r="M65" s="215"/>
      <c r="N65" s="218">
        <f t="shared" si="96"/>
        <v>0</v>
      </c>
      <c r="O65" s="215"/>
      <c r="P65" s="215"/>
      <c r="Q65" s="215"/>
      <c r="R65" s="215"/>
      <c r="S65" s="218">
        <f t="shared" si="97"/>
        <v>0</v>
      </c>
      <c r="AC65" s="618"/>
      <c r="AD65" s="220" t="str">
        <f t="shared" si="99"/>
        <v/>
      </c>
      <c r="AE65" s="224"/>
      <c r="AF65" s="224"/>
      <c r="AG65" s="224"/>
      <c r="AH65" s="224"/>
      <c r="AI65" s="222">
        <f t="shared" si="100"/>
        <v>0</v>
      </c>
      <c r="AJ65" s="224"/>
      <c r="AK65" s="224"/>
      <c r="AL65" s="224"/>
      <c r="AM65" s="224"/>
      <c r="AN65" s="222">
        <f t="shared" si="101"/>
        <v>0</v>
      </c>
      <c r="AO65" s="224"/>
      <c r="AP65" s="224"/>
      <c r="AQ65" s="224"/>
      <c r="AR65" s="224"/>
      <c r="AS65" s="222">
        <f t="shared" si="102"/>
        <v>0</v>
      </c>
      <c r="BD65" s="618"/>
      <c r="BE65" s="220" t="str">
        <f t="shared" si="103"/>
        <v/>
      </c>
      <c r="BF65" s="224"/>
      <c r="BG65" s="224"/>
      <c r="BH65" s="224"/>
      <c r="BI65" s="224"/>
      <c r="BJ65" s="222">
        <f t="shared" si="104"/>
        <v>0</v>
      </c>
      <c r="BK65" s="224"/>
      <c r="BL65" s="224"/>
      <c r="BM65" s="224"/>
      <c r="BN65" s="224"/>
      <c r="BO65" s="222">
        <f t="shared" si="105"/>
        <v>0</v>
      </c>
      <c r="BP65" s="224"/>
      <c r="BQ65" s="224"/>
      <c r="BR65" s="224"/>
      <c r="BS65" s="224"/>
      <c r="BT65" s="222">
        <f t="shared" si="106"/>
        <v>0</v>
      </c>
      <c r="CE65" s="618"/>
      <c r="CF65" s="220" t="str">
        <f t="shared" si="107"/>
        <v/>
      </c>
      <c r="CG65" s="224"/>
      <c r="CH65" s="224"/>
      <c r="CI65" s="224"/>
      <c r="CJ65" s="224"/>
      <c r="CK65" s="222">
        <f t="shared" si="108"/>
        <v>0</v>
      </c>
      <c r="CL65" s="224"/>
      <c r="CM65" s="224"/>
      <c r="CN65" s="224"/>
      <c r="CO65" s="224"/>
      <c r="CP65" s="222">
        <f t="shared" si="109"/>
        <v>0</v>
      </c>
      <c r="CQ65" s="224"/>
      <c r="CR65" s="224"/>
      <c r="CS65" s="224"/>
      <c r="CT65" s="224"/>
      <c r="CU65" s="222">
        <f t="shared" si="110"/>
        <v>0</v>
      </c>
    </row>
    <row r="66" spans="2:99" ht="15" customHeight="1">
      <c r="B66" s="621"/>
      <c r="C66" s="621" t="s">
        <v>330</v>
      </c>
      <c r="D66" s="220" t="str">
        <f t="shared" si="98"/>
        <v>3-wheeler</v>
      </c>
      <c r="E66" s="53"/>
      <c r="F66" s="53"/>
      <c r="G66" s="53"/>
      <c r="H66" s="53"/>
      <c r="I66" s="218">
        <f t="shared" si="95"/>
        <v>0</v>
      </c>
      <c r="J66" s="53"/>
      <c r="K66" s="53"/>
      <c r="L66" s="53"/>
      <c r="M66" s="53"/>
      <c r="N66" s="218">
        <f t="shared" si="96"/>
        <v>0</v>
      </c>
      <c r="O66" s="53"/>
      <c r="P66" s="53"/>
      <c r="Q66" s="53"/>
      <c r="R66" s="53"/>
      <c r="S66" s="218">
        <f t="shared" si="97"/>
        <v>0</v>
      </c>
      <c r="AC66" s="619" t="s">
        <v>330</v>
      </c>
      <c r="AD66" s="220" t="str">
        <f t="shared" si="99"/>
        <v>3-wheeler</v>
      </c>
      <c r="AE66" s="223"/>
      <c r="AF66" s="223"/>
      <c r="AG66" s="223"/>
      <c r="AH66" s="223"/>
      <c r="AI66" s="222">
        <f t="shared" si="100"/>
        <v>0</v>
      </c>
      <c r="AJ66" s="223"/>
      <c r="AK66" s="223"/>
      <c r="AL66" s="223"/>
      <c r="AM66" s="223"/>
      <c r="AN66" s="222">
        <f t="shared" si="101"/>
        <v>0</v>
      </c>
      <c r="AO66" s="223"/>
      <c r="AP66" s="223"/>
      <c r="AQ66" s="223"/>
      <c r="AR66" s="223"/>
      <c r="AS66" s="222">
        <f t="shared" si="102"/>
        <v>0</v>
      </c>
      <c r="BD66" s="619" t="s">
        <v>330</v>
      </c>
      <c r="BE66" s="220" t="str">
        <f t="shared" si="103"/>
        <v>3-wheeler</v>
      </c>
      <c r="BF66" s="223"/>
      <c r="BG66" s="223"/>
      <c r="BH66" s="223"/>
      <c r="BI66" s="223"/>
      <c r="BJ66" s="222">
        <f t="shared" si="104"/>
        <v>0</v>
      </c>
      <c r="BK66" s="223"/>
      <c r="BL66" s="223"/>
      <c r="BM66" s="223"/>
      <c r="BN66" s="223"/>
      <c r="BO66" s="222">
        <f t="shared" si="105"/>
        <v>0</v>
      </c>
      <c r="BP66" s="223"/>
      <c r="BQ66" s="223"/>
      <c r="BR66" s="223"/>
      <c r="BS66" s="223"/>
      <c r="BT66" s="222">
        <f t="shared" si="106"/>
        <v>0</v>
      </c>
      <c r="CE66" s="619" t="s">
        <v>330</v>
      </c>
      <c r="CF66" s="220" t="str">
        <f t="shared" si="107"/>
        <v>3-wheeler</v>
      </c>
      <c r="CG66" s="223"/>
      <c r="CH66" s="223"/>
      <c r="CI66" s="223"/>
      <c r="CJ66" s="223"/>
      <c r="CK66" s="222">
        <f t="shared" si="108"/>
        <v>0</v>
      </c>
      <c r="CL66" s="223"/>
      <c r="CM66" s="223"/>
      <c r="CN66" s="223"/>
      <c r="CO66" s="223"/>
      <c r="CP66" s="222">
        <f t="shared" si="109"/>
        <v>0</v>
      </c>
      <c r="CQ66" s="223"/>
      <c r="CR66" s="223"/>
      <c r="CS66" s="223"/>
      <c r="CT66" s="223"/>
      <c r="CU66" s="222">
        <f t="shared" si="110"/>
        <v>0</v>
      </c>
    </row>
    <row r="67" spans="2:99">
      <c r="B67" s="621"/>
      <c r="C67" s="621"/>
      <c r="D67" s="220" t="str">
        <f t="shared" si="98"/>
        <v>Bus</v>
      </c>
      <c r="E67" s="53"/>
      <c r="F67" s="53"/>
      <c r="G67" s="53"/>
      <c r="H67" s="53"/>
      <c r="I67" s="218">
        <f t="shared" si="95"/>
        <v>0</v>
      </c>
      <c r="J67" s="53"/>
      <c r="K67" s="53"/>
      <c r="L67" s="53"/>
      <c r="M67" s="53"/>
      <c r="N67" s="218">
        <f t="shared" si="96"/>
        <v>0</v>
      </c>
      <c r="O67" s="53"/>
      <c r="P67" s="53"/>
      <c r="Q67" s="53"/>
      <c r="R67" s="53"/>
      <c r="S67" s="218">
        <f t="shared" si="97"/>
        <v>0</v>
      </c>
      <c r="AC67" s="619"/>
      <c r="AD67" s="220" t="str">
        <f t="shared" si="99"/>
        <v>Bus</v>
      </c>
      <c r="AE67" s="223"/>
      <c r="AF67" s="223"/>
      <c r="AG67" s="223"/>
      <c r="AH67" s="550"/>
      <c r="AI67" s="222">
        <f t="shared" si="100"/>
        <v>0</v>
      </c>
      <c r="AJ67" s="223"/>
      <c r="AK67" s="223"/>
      <c r="AL67" s="223"/>
      <c r="AM67" s="550"/>
      <c r="AN67" s="222">
        <f t="shared" si="101"/>
        <v>0</v>
      </c>
      <c r="AO67" s="223"/>
      <c r="AP67" s="223"/>
      <c r="AQ67" s="223"/>
      <c r="AR67" s="550"/>
      <c r="AS67" s="222">
        <f t="shared" si="102"/>
        <v>0</v>
      </c>
      <c r="BD67" s="619"/>
      <c r="BE67" s="220" t="str">
        <f t="shared" si="103"/>
        <v>Bus</v>
      </c>
      <c r="BF67" s="223"/>
      <c r="BG67" s="223"/>
      <c r="BH67" s="223"/>
      <c r="BI67" s="223"/>
      <c r="BJ67" s="222">
        <f t="shared" si="104"/>
        <v>0</v>
      </c>
      <c r="BK67" s="223"/>
      <c r="BL67" s="223"/>
      <c r="BM67" s="223"/>
      <c r="BN67" s="223"/>
      <c r="BO67" s="222">
        <f t="shared" si="105"/>
        <v>0</v>
      </c>
      <c r="BP67" s="223"/>
      <c r="BQ67" s="223"/>
      <c r="BR67" s="223"/>
      <c r="BS67" s="223"/>
      <c r="BT67" s="222">
        <f t="shared" si="106"/>
        <v>0</v>
      </c>
      <c r="CE67" s="619"/>
      <c r="CF67" s="220" t="str">
        <f t="shared" si="107"/>
        <v>Bus</v>
      </c>
      <c r="CG67" s="223"/>
      <c r="CH67" s="223"/>
      <c r="CI67" s="223"/>
      <c r="CJ67" s="223"/>
      <c r="CK67" s="222">
        <f t="shared" si="108"/>
        <v>0</v>
      </c>
      <c r="CL67" s="223"/>
      <c r="CM67" s="223"/>
      <c r="CN67" s="223"/>
      <c r="CO67" s="223"/>
      <c r="CP67" s="222">
        <f t="shared" si="109"/>
        <v>0</v>
      </c>
      <c r="CQ67" s="223"/>
      <c r="CR67" s="223"/>
      <c r="CS67" s="223"/>
      <c r="CT67" s="223"/>
      <c r="CU67" s="222">
        <f t="shared" si="110"/>
        <v>0</v>
      </c>
    </row>
    <row r="68" spans="2:99">
      <c r="B68" s="621"/>
      <c r="C68" s="621"/>
      <c r="D68" s="220" t="str">
        <f t="shared" si="98"/>
        <v>Mini-bus</v>
      </c>
      <c r="E68" s="53"/>
      <c r="F68" s="53"/>
      <c r="G68" s="53"/>
      <c r="H68" s="53"/>
      <c r="I68" s="218">
        <f t="shared" si="95"/>
        <v>0</v>
      </c>
      <c r="J68" s="53"/>
      <c r="K68" s="53"/>
      <c r="L68" s="53"/>
      <c r="M68" s="53"/>
      <c r="N68" s="218">
        <f t="shared" si="96"/>
        <v>0</v>
      </c>
      <c r="O68" s="53"/>
      <c r="P68" s="53"/>
      <c r="Q68" s="53"/>
      <c r="R68" s="53"/>
      <c r="S68" s="218">
        <f t="shared" si="97"/>
        <v>0</v>
      </c>
      <c r="AC68" s="619"/>
      <c r="AD68" s="220" t="str">
        <f t="shared" si="99"/>
        <v>Mini-bus</v>
      </c>
      <c r="AE68" s="223"/>
      <c r="AF68" s="223"/>
      <c r="AG68" s="223"/>
      <c r="AH68" s="223"/>
      <c r="AI68" s="222">
        <f t="shared" si="100"/>
        <v>0</v>
      </c>
      <c r="AJ68" s="223"/>
      <c r="AK68" s="223"/>
      <c r="AL68" s="223"/>
      <c r="AM68" s="223"/>
      <c r="AN68" s="222">
        <f t="shared" si="101"/>
        <v>0</v>
      </c>
      <c r="AO68" s="223"/>
      <c r="AP68" s="223"/>
      <c r="AQ68" s="223"/>
      <c r="AR68" s="223"/>
      <c r="AS68" s="222">
        <f t="shared" si="102"/>
        <v>0</v>
      </c>
      <c r="BD68" s="619"/>
      <c r="BE68" s="220" t="str">
        <f t="shared" si="103"/>
        <v>Mini-bus</v>
      </c>
      <c r="BF68" s="223"/>
      <c r="BG68" s="223"/>
      <c r="BH68" s="223"/>
      <c r="BI68" s="223"/>
      <c r="BJ68" s="222">
        <f t="shared" si="104"/>
        <v>0</v>
      </c>
      <c r="BK68" s="223"/>
      <c r="BL68" s="223"/>
      <c r="BM68" s="223"/>
      <c r="BN68" s="223"/>
      <c r="BO68" s="222">
        <f t="shared" si="105"/>
        <v>0</v>
      </c>
      <c r="BP68" s="223"/>
      <c r="BQ68" s="223"/>
      <c r="BR68" s="223"/>
      <c r="BS68" s="223"/>
      <c r="BT68" s="222">
        <f t="shared" si="106"/>
        <v>0</v>
      </c>
      <c r="CE68" s="619"/>
      <c r="CF68" s="220" t="str">
        <f t="shared" si="107"/>
        <v>Mini-bus</v>
      </c>
      <c r="CG68" s="223"/>
      <c r="CH68" s="223"/>
      <c r="CI68" s="223"/>
      <c r="CJ68" s="223"/>
      <c r="CK68" s="222">
        <f t="shared" si="108"/>
        <v>0</v>
      </c>
      <c r="CL68" s="223"/>
      <c r="CM68" s="223"/>
      <c r="CN68" s="223"/>
      <c r="CO68" s="223"/>
      <c r="CP68" s="222">
        <f t="shared" si="109"/>
        <v>0</v>
      </c>
      <c r="CQ68" s="223"/>
      <c r="CR68" s="223"/>
      <c r="CS68" s="223"/>
      <c r="CT68" s="223"/>
      <c r="CU68" s="222">
        <f t="shared" si="110"/>
        <v>0</v>
      </c>
    </row>
    <row r="69" spans="2:99">
      <c r="B69" s="621"/>
      <c r="C69" s="621"/>
      <c r="D69" s="220" t="str">
        <f t="shared" si="98"/>
        <v/>
      </c>
      <c r="E69" s="215"/>
      <c r="F69" s="215"/>
      <c r="G69" s="215"/>
      <c r="H69" s="215"/>
      <c r="I69" s="218">
        <f t="shared" si="95"/>
        <v>0</v>
      </c>
      <c r="J69" s="215"/>
      <c r="K69" s="215"/>
      <c r="L69" s="215"/>
      <c r="M69" s="215"/>
      <c r="N69" s="218">
        <f t="shared" si="96"/>
        <v>0</v>
      </c>
      <c r="O69" s="215"/>
      <c r="P69" s="215"/>
      <c r="Q69" s="215"/>
      <c r="R69" s="215"/>
      <c r="S69" s="218">
        <f t="shared" si="97"/>
        <v>0</v>
      </c>
      <c r="AC69" s="619"/>
      <c r="AD69" s="220" t="str">
        <f t="shared" si="99"/>
        <v/>
      </c>
      <c r="AE69" s="224"/>
      <c r="AF69" s="224"/>
      <c r="AG69" s="224"/>
      <c r="AH69" s="224"/>
      <c r="AI69" s="222">
        <f t="shared" si="100"/>
        <v>0</v>
      </c>
      <c r="AJ69" s="224"/>
      <c r="AK69" s="224"/>
      <c r="AL69" s="224"/>
      <c r="AM69" s="224"/>
      <c r="AN69" s="222">
        <f t="shared" si="101"/>
        <v>0</v>
      </c>
      <c r="AO69" s="224"/>
      <c r="AP69" s="224"/>
      <c r="AQ69" s="224"/>
      <c r="AR69" s="224"/>
      <c r="AS69" s="222">
        <f t="shared" si="102"/>
        <v>0</v>
      </c>
      <c r="BD69" s="619"/>
      <c r="BE69" s="220" t="str">
        <f t="shared" si="103"/>
        <v/>
      </c>
      <c r="BF69" s="224"/>
      <c r="BG69" s="224"/>
      <c r="BH69" s="224"/>
      <c r="BI69" s="224"/>
      <c r="BJ69" s="222">
        <f t="shared" si="104"/>
        <v>0</v>
      </c>
      <c r="BK69" s="224"/>
      <c r="BL69" s="224"/>
      <c r="BM69" s="224"/>
      <c r="BN69" s="224"/>
      <c r="BO69" s="222">
        <f t="shared" si="105"/>
        <v>0</v>
      </c>
      <c r="BP69" s="224"/>
      <c r="BQ69" s="224"/>
      <c r="BR69" s="224"/>
      <c r="BS69" s="224"/>
      <c r="BT69" s="222">
        <f t="shared" si="106"/>
        <v>0</v>
      </c>
      <c r="CE69" s="619"/>
      <c r="CF69" s="220" t="str">
        <f t="shared" si="107"/>
        <v/>
      </c>
      <c r="CG69" s="224"/>
      <c r="CH69" s="224"/>
      <c r="CI69" s="224"/>
      <c r="CJ69" s="224"/>
      <c r="CK69" s="222">
        <f t="shared" si="108"/>
        <v>0</v>
      </c>
      <c r="CL69" s="224"/>
      <c r="CM69" s="224"/>
      <c r="CN69" s="224"/>
      <c r="CO69" s="224"/>
      <c r="CP69" s="222">
        <f t="shared" si="109"/>
        <v>0</v>
      </c>
      <c r="CQ69" s="224"/>
      <c r="CR69" s="224"/>
      <c r="CS69" s="224"/>
      <c r="CT69" s="224"/>
      <c r="CU69" s="222">
        <f t="shared" si="110"/>
        <v>0</v>
      </c>
    </row>
    <row r="70" spans="2:99">
      <c r="B70" s="621"/>
      <c r="C70" s="621"/>
      <c r="D70" s="220" t="str">
        <f t="shared" si="98"/>
        <v/>
      </c>
      <c r="E70" s="215"/>
      <c r="F70" s="215"/>
      <c r="G70" s="215"/>
      <c r="H70" s="215"/>
      <c r="I70" s="218">
        <f t="shared" si="95"/>
        <v>0</v>
      </c>
      <c r="J70" s="215"/>
      <c r="K70" s="215"/>
      <c r="L70" s="215"/>
      <c r="M70" s="215"/>
      <c r="N70" s="218">
        <f t="shared" si="96"/>
        <v>0</v>
      </c>
      <c r="O70" s="215"/>
      <c r="P70" s="215"/>
      <c r="Q70" s="215"/>
      <c r="R70" s="215"/>
      <c r="S70" s="218">
        <f t="shared" si="97"/>
        <v>0</v>
      </c>
      <c r="AC70" s="619"/>
      <c r="AD70" s="220" t="str">
        <f t="shared" si="99"/>
        <v/>
      </c>
      <c r="AE70" s="224"/>
      <c r="AF70" s="224"/>
      <c r="AG70" s="224"/>
      <c r="AH70" s="224"/>
      <c r="AI70" s="222">
        <f t="shared" si="100"/>
        <v>0</v>
      </c>
      <c r="AJ70" s="224"/>
      <c r="AK70" s="224"/>
      <c r="AL70" s="224"/>
      <c r="AM70" s="224"/>
      <c r="AN70" s="222">
        <f t="shared" si="101"/>
        <v>0</v>
      </c>
      <c r="AO70" s="224"/>
      <c r="AP70" s="224"/>
      <c r="AQ70" s="224"/>
      <c r="AR70" s="224"/>
      <c r="AS70" s="222">
        <f t="shared" si="102"/>
        <v>0</v>
      </c>
      <c r="BD70" s="619"/>
      <c r="BE70" s="220" t="str">
        <f t="shared" si="103"/>
        <v/>
      </c>
      <c r="BF70" s="224"/>
      <c r="BG70" s="224"/>
      <c r="BH70" s="224"/>
      <c r="BI70" s="224"/>
      <c r="BJ70" s="222">
        <f t="shared" si="104"/>
        <v>0</v>
      </c>
      <c r="BK70" s="224"/>
      <c r="BL70" s="224"/>
      <c r="BM70" s="224"/>
      <c r="BN70" s="224"/>
      <c r="BO70" s="222">
        <f t="shared" si="105"/>
        <v>0</v>
      </c>
      <c r="BP70" s="224"/>
      <c r="BQ70" s="224"/>
      <c r="BR70" s="224"/>
      <c r="BS70" s="224"/>
      <c r="BT70" s="222">
        <f t="shared" si="106"/>
        <v>0</v>
      </c>
      <c r="CE70" s="619"/>
      <c r="CF70" s="220" t="str">
        <f t="shared" si="107"/>
        <v/>
      </c>
      <c r="CG70" s="224"/>
      <c r="CH70" s="224"/>
      <c r="CI70" s="224"/>
      <c r="CJ70" s="224"/>
      <c r="CK70" s="222">
        <f t="shared" si="108"/>
        <v>0</v>
      </c>
      <c r="CL70" s="224"/>
      <c r="CM70" s="224"/>
      <c r="CN70" s="224"/>
      <c r="CO70" s="224"/>
      <c r="CP70" s="222">
        <f t="shared" si="109"/>
        <v>0</v>
      </c>
      <c r="CQ70" s="224"/>
      <c r="CR70" s="224"/>
      <c r="CS70" s="224"/>
      <c r="CT70" s="224"/>
      <c r="CU70" s="222">
        <f t="shared" si="110"/>
        <v>0</v>
      </c>
    </row>
    <row r="71" spans="2:99">
      <c r="C71" s="622" t="str">
        <f>$C$19</f>
        <v>BRT</v>
      </c>
      <c r="D71" s="623">
        <f>C49</f>
        <v>0</v>
      </c>
      <c r="E71" s="215"/>
      <c r="F71" s="215"/>
      <c r="G71" s="215"/>
      <c r="H71" s="215"/>
      <c r="I71" s="218">
        <f t="shared" si="95"/>
        <v>0</v>
      </c>
      <c r="J71" s="215"/>
      <c r="K71" s="215"/>
      <c r="L71" s="215"/>
      <c r="M71" s="215"/>
      <c r="N71" s="218">
        <f t="shared" si="96"/>
        <v>0</v>
      </c>
      <c r="O71" s="215"/>
      <c r="P71" s="215"/>
      <c r="Q71" s="215"/>
      <c r="R71" s="215"/>
      <c r="S71" s="218">
        <f t="shared" si="97"/>
        <v>0</v>
      </c>
      <c r="AC71" s="619"/>
      <c r="AD71" s="220" t="str">
        <f>$D$41</f>
        <v>BRT</v>
      </c>
      <c r="AE71" s="224"/>
      <c r="AF71" s="224"/>
      <c r="AG71" s="224"/>
      <c r="AH71" s="224"/>
      <c r="AI71" s="222">
        <f t="shared" si="100"/>
        <v>0</v>
      </c>
      <c r="AJ71" s="224"/>
      <c r="AK71" s="224"/>
      <c r="AL71" s="224"/>
      <c r="AM71" s="224"/>
      <c r="AN71" s="222">
        <f t="shared" si="101"/>
        <v>0</v>
      </c>
      <c r="AO71" s="224"/>
      <c r="AP71" s="224"/>
      <c r="AQ71" s="224"/>
      <c r="AR71" s="224"/>
      <c r="AS71" s="222">
        <f t="shared" si="102"/>
        <v>0</v>
      </c>
      <c r="BD71" s="619"/>
      <c r="BE71" s="220" t="str">
        <f t="shared" si="103"/>
        <v>BRT</v>
      </c>
      <c r="BF71" s="224"/>
      <c r="BG71" s="224"/>
      <c r="BH71" s="224"/>
      <c r="BI71" s="224"/>
      <c r="BJ71" s="222">
        <f t="shared" si="104"/>
        <v>0</v>
      </c>
      <c r="BK71" s="224"/>
      <c r="BL71" s="224"/>
      <c r="BM71" s="224"/>
      <c r="BN71" s="224"/>
      <c r="BO71" s="222">
        <f t="shared" si="105"/>
        <v>0</v>
      </c>
      <c r="BP71" s="224"/>
      <c r="BQ71" s="224"/>
      <c r="BR71" s="224"/>
      <c r="BS71" s="224"/>
      <c r="BT71" s="222">
        <f t="shared" si="106"/>
        <v>0</v>
      </c>
      <c r="CE71" s="619"/>
      <c r="CF71" s="220" t="str">
        <f t="shared" si="107"/>
        <v>BRT</v>
      </c>
      <c r="CG71" s="224"/>
      <c r="CH71" s="224"/>
      <c r="CI71" s="224"/>
      <c r="CJ71" s="224"/>
      <c r="CK71" s="222">
        <f t="shared" si="108"/>
        <v>0</v>
      </c>
      <c r="CL71" s="224"/>
      <c r="CM71" s="224"/>
      <c r="CN71" s="224"/>
      <c r="CO71" s="224"/>
      <c r="CP71" s="222">
        <f t="shared" si="109"/>
        <v>0</v>
      </c>
      <c r="CQ71" s="224"/>
      <c r="CR71" s="224"/>
      <c r="CS71" s="224"/>
      <c r="CT71" s="224"/>
      <c r="CU71" s="222">
        <f t="shared" si="110"/>
        <v>0</v>
      </c>
    </row>
    <row r="73" spans="2:99">
      <c r="D73" s="214" t="s">
        <v>336</v>
      </c>
      <c r="E73" s="55"/>
      <c r="F73" s="55"/>
      <c r="G73" s="55"/>
      <c r="H73" s="55"/>
      <c r="I73" s="55"/>
      <c r="J73" s="55"/>
      <c r="K73" s="55"/>
      <c r="L73" s="55"/>
      <c r="M73" s="55"/>
      <c r="N73" s="216"/>
      <c r="O73" s="55"/>
      <c r="P73" s="55"/>
      <c r="Q73" s="55"/>
      <c r="R73" s="55"/>
      <c r="S73" s="216"/>
      <c r="AD73" s="214" t="s">
        <v>346</v>
      </c>
      <c r="AF73" s="55"/>
      <c r="AG73" s="55"/>
      <c r="AH73" s="55"/>
      <c r="AI73" s="55"/>
      <c r="AJ73" s="55"/>
      <c r="AK73" s="55"/>
      <c r="AL73" s="55"/>
      <c r="AM73" s="55"/>
      <c r="AN73" s="216"/>
      <c r="AO73" s="55"/>
      <c r="AP73" s="55"/>
      <c r="AQ73" s="55"/>
      <c r="AR73" s="55"/>
      <c r="AS73" s="216"/>
      <c r="BE73" s="214" t="s">
        <v>351</v>
      </c>
      <c r="BF73" s="55"/>
      <c r="BG73" s="55"/>
      <c r="BH73" s="55"/>
      <c r="BI73" s="55"/>
      <c r="BJ73" s="55"/>
      <c r="BK73" s="55"/>
      <c r="BL73" s="55"/>
      <c r="BM73" s="55"/>
      <c r="BN73" s="55"/>
      <c r="BO73" s="216"/>
      <c r="BP73" s="55"/>
      <c r="BQ73" s="55"/>
      <c r="BR73" s="55"/>
      <c r="BS73" s="55"/>
      <c r="BT73" s="216"/>
      <c r="CF73" s="214" t="str">
        <f>CONCATENATE("CO2 Emission Factor - CNG - (kg/",H22,")")</f>
        <v>CO2 Emission Factor - CNG - (kg/kg)</v>
      </c>
      <c r="CG73" s="55"/>
      <c r="CH73" s="55"/>
      <c r="CI73" s="55"/>
      <c r="CJ73" s="55"/>
      <c r="CK73" s="55"/>
      <c r="CL73" s="55"/>
      <c r="CM73" s="55"/>
      <c r="CN73" s="55"/>
      <c r="CO73" s="55"/>
      <c r="CP73" s="216"/>
      <c r="CQ73" s="55"/>
      <c r="CR73" s="55"/>
      <c r="CS73" s="55"/>
      <c r="CT73" s="55"/>
      <c r="CU73" s="216"/>
    </row>
    <row r="74" spans="2:99">
      <c r="D74" s="615" t="s">
        <v>24</v>
      </c>
      <c r="E74" s="615" t="str">
        <f>E59</f>
        <v>Base Year</v>
      </c>
      <c r="F74" s="615"/>
      <c r="G74" s="615"/>
      <c r="H74" s="615"/>
      <c r="I74" s="615"/>
      <c r="J74" s="615">
        <f>J59</f>
        <v>9</v>
      </c>
      <c r="K74" s="615"/>
      <c r="L74" s="615"/>
      <c r="M74" s="615"/>
      <c r="N74" s="615"/>
      <c r="O74" s="615">
        <f>O59</f>
        <v>19</v>
      </c>
      <c r="P74" s="615"/>
      <c r="Q74" s="615"/>
      <c r="R74" s="615"/>
      <c r="S74" s="615"/>
      <c r="AD74" s="615" t="s">
        <v>24</v>
      </c>
      <c r="AE74" s="615" t="str">
        <f>E74</f>
        <v>Base Year</v>
      </c>
      <c r="AF74" s="615"/>
      <c r="AG74" s="615"/>
      <c r="AH74" s="615"/>
      <c r="AI74" s="615"/>
      <c r="AJ74" s="615">
        <f>J74</f>
        <v>9</v>
      </c>
      <c r="AK74" s="615"/>
      <c r="AL74" s="615"/>
      <c r="AM74" s="615"/>
      <c r="AN74" s="615"/>
      <c r="AO74" s="615">
        <f>O74</f>
        <v>19</v>
      </c>
      <c r="AP74" s="615"/>
      <c r="AQ74" s="615"/>
      <c r="AR74" s="615"/>
      <c r="AS74" s="615"/>
      <c r="BE74" s="615" t="s">
        <v>24</v>
      </c>
      <c r="BF74" s="615" t="str">
        <f>BF59</f>
        <v>Base Year</v>
      </c>
      <c r="BG74" s="615"/>
      <c r="BH74" s="615"/>
      <c r="BI74" s="615"/>
      <c r="BJ74" s="615"/>
      <c r="BK74" s="615">
        <f>BK59</f>
        <v>9</v>
      </c>
      <c r="BL74" s="615"/>
      <c r="BM74" s="615"/>
      <c r="BN74" s="615"/>
      <c r="BO74" s="615"/>
      <c r="BP74" s="615">
        <f>BP59</f>
        <v>19</v>
      </c>
      <c r="BQ74" s="615"/>
      <c r="BR74" s="615"/>
      <c r="BS74" s="615"/>
      <c r="BT74" s="615"/>
      <c r="CF74" s="615" t="s">
        <v>24</v>
      </c>
      <c r="CG74" s="615" t="str">
        <f>CG59</f>
        <v>Base Year</v>
      </c>
      <c r="CH74" s="615"/>
      <c r="CI74" s="615"/>
      <c r="CJ74" s="615"/>
      <c r="CK74" s="615"/>
      <c r="CL74" s="615">
        <f>CL59</f>
        <v>9</v>
      </c>
      <c r="CM74" s="615"/>
      <c r="CN74" s="615"/>
      <c r="CO74" s="615"/>
      <c r="CP74" s="615"/>
      <c r="CQ74" s="615">
        <f>CQ59</f>
        <v>19</v>
      </c>
      <c r="CR74" s="615"/>
      <c r="CS74" s="615"/>
      <c r="CT74" s="615"/>
      <c r="CU74" s="615"/>
    </row>
    <row r="75" spans="2:99">
      <c r="D75" s="615"/>
      <c r="E75" s="217" t="str">
        <f t="shared" ref="E75:H75" si="111">E60</f>
        <v>Pre-Euro IV</v>
      </c>
      <c r="F75" s="217" t="str">
        <f t="shared" si="111"/>
        <v>Euro IV</v>
      </c>
      <c r="G75" s="217" t="str">
        <f t="shared" si="111"/>
        <v>Euro V</v>
      </c>
      <c r="H75" s="217" t="str">
        <f t="shared" si="111"/>
        <v>Euro VI</v>
      </c>
      <c r="I75" s="217" t="s">
        <v>28</v>
      </c>
      <c r="J75" s="217" t="str">
        <f t="shared" ref="J75:M75" si="112">J60</f>
        <v>Pre-Euro IV</v>
      </c>
      <c r="K75" s="217" t="str">
        <f t="shared" si="112"/>
        <v>Euro IV</v>
      </c>
      <c r="L75" s="217" t="str">
        <f t="shared" si="112"/>
        <v>Euro V</v>
      </c>
      <c r="M75" s="217" t="str">
        <f t="shared" si="112"/>
        <v>Euro VI</v>
      </c>
      <c r="N75" s="217" t="s">
        <v>28</v>
      </c>
      <c r="O75" s="217" t="str">
        <f t="shared" ref="O75:R75" si="113">O60</f>
        <v>Pre-Euro IV</v>
      </c>
      <c r="P75" s="217" t="str">
        <f t="shared" si="113"/>
        <v>Euro IV</v>
      </c>
      <c r="Q75" s="217" t="str">
        <f t="shared" si="113"/>
        <v>Euro V</v>
      </c>
      <c r="R75" s="217" t="str">
        <f t="shared" si="113"/>
        <v>Euro VI</v>
      </c>
      <c r="S75" s="217" t="s">
        <v>28</v>
      </c>
      <c r="AD75" s="615"/>
      <c r="AE75" s="217" t="str">
        <f>AE60</f>
        <v>Pre-Euro IV</v>
      </c>
      <c r="AF75" s="217" t="str">
        <f t="shared" ref="AF75:AS75" si="114">AF60</f>
        <v>Euro IV</v>
      </c>
      <c r="AG75" s="217" t="str">
        <f t="shared" si="114"/>
        <v>Euro V</v>
      </c>
      <c r="AH75" s="217" t="str">
        <f t="shared" si="114"/>
        <v>Euro VI</v>
      </c>
      <c r="AI75" s="217" t="str">
        <f t="shared" si="114"/>
        <v>Average</v>
      </c>
      <c r="AJ75" s="217" t="str">
        <f t="shared" si="114"/>
        <v>Pre-Euro IV</v>
      </c>
      <c r="AK75" s="217" t="str">
        <f t="shared" si="114"/>
        <v>Euro IV</v>
      </c>
      <c r="AL75" s="217" t="str">
        <f t="shared" si="114"/>
        <v>Euro V</v>
      </c>
      <c r="AM75" s="217" t="str">
        <f t="shared" si="114"/>
        <v>Euro VI</v>
      </c>
      <c r="AN75" s="217" t="str">
        <f t="shared" si="114"/>
        <v>Average</v>
      </c>
      <c r="AO75" s="217" t="str">
        <f t="shared" si="114"/>
        <v>Pre-Euro IV</v>
      </c>
      <c r="AP75" s="217" t="str">
        <f t="shared" si="114"/>
        <v>Euro IV</v>
      </c>
      <c r="AQ75" s="217" t="str">
        <f t="shared" si="114"/>
        <v>Euro V</v>
      </c>
      <c r="AR75" s="217" t="str">
        <f t="shared" si="114"/>
        <v>Euro VI</v>
      </c>
      <c r="AS75" s="217" t="str">
        <f t="shared" si="114"/>
        <v>Average</v>
      </c>
      <c r="BE75" s="615"/>
      <c r="BF75" s="217" t="str">
        <f t="shared" ref="BF75" si="115">AE75</f>
        <v>Pre-Euro IV</v>
      </c>
      <c r="BG75" s="217" t="str">
        <f t="shared" ref="BG75" si="116">AF75</f>
        <v>Euro IV</v>
      </c>
      <c r="BH75" s="217" t="str">
        <f t="shared" ref="BH75" si="117">AG75</f>
        <v>Euro V</v>
      </c>
      <c r="BI75" s="217" t="str">
        <f t="shared" ref="BI75" si="118">AH75</f>
        <v>Euro VI</v>
      </c>
      <c r="BJ75" s="217" t="str">
        <f t="shared" ref="BJ75" si="119">AI75</f>
        <v>Average</v>
      </c>
      <c r="BK75" s="217" t="str">
        <f t="shared" ref="BK75" si="120">AJ75</f>
        <v>Pre-Euro IV</v>
      </c>
      <c r="BL75" s="217" t="str">
        <f t="shared" ref="BL75" si="121">AK75</f>
        <v>Euro IV</v>
      </c>
      <c r="BM75" s="217" t="str">
        <f t="shared" ref="BM75" si="122">AL75</f>
        <v>Euro V</v>
      </c>
      <c r="BN75" s="217" t="str">
        <f t="shared" ref="BN75" si="123">AM75</f>
        <v>Euro VI</v>
      </c>
      <c r="BO75" s="217" t="str">
        <f t="shared" ref="BO75" si="124">AN75</f>
        <v>Average</v>
      </c>
      <c r="BP75" s="217" t="str">
        <f t="shared" ref="BP75" si="125">AO75</f>
        <v>Pre-Euro IV</v>
      </c>
      <c r="BQ75" s="217" t="str">
        <f t="shared" ref="BQ75" si="126">AP75</f>
        <v>Euro IV</v>
      </c>
      <c r="BR75" s="217" t="str">
        <f t="shared" ref="BR75" si="127">AQ75</f>
        <v>Euro V</v>
      </c>
      <c r="BS75" s="217" t="str">
        <f t="shared" ref="BS75" si="128">AR75</f>
        <v>Euro VI</v>
      </c>
      <c r="BT75" s="217" t="str">
        <f t="shared" ref="BT75" si="129">AS75</f>
        <v>Average</v>
      </c>
      <c r="CF75" s="615"/>
      <c r="CG75" s="217" t="str">
        <f>CG60</f>
        <v>Pre-Euro IV</v>
      </c>
      <c r="CH75" s="217" t="str">
        <f t="shared" ref="CH75:CU75" si="130">CH60</f>
        <v>Euro IV</v>
      </c>
      <c r="CI75" s="217" t="str">
        <f t="shared" si="130"/>
        <v>Euro V</v>
      </c>
      <c r="CJ75" s="217" t="str">
        <f t="shared" si="130"/>
        <v>Euro VI</v>
      </c>
      <c r="CK75" s="217" t="str">
        <f t="shared" si="130"/>
        <v>Average</v>
      </c>
      <c r="CL75" s="217" t="str">
        <f t="shared" si="130"/>
        <v>Pre-Euro IV</v>
      </c>
      <c r="CM75" s="217" t="str">
        <f t="shared" si="130"/>
        <v>Euro IV</v>
      </c>
      <c r="CN75" s="217" t="str">
        <f t="shared" si="130"/>
        <v>Euro V</v>
      </c>
      <c r="CO75" s="217" t="str">
        <f t="shared" si="130"/>
        <v>Euro VI</v>
      </c>
      <c r="CP75" s="217" t="str">
        <f t="shared" si="130"/>
        <v>Average</v>
      </c>
      <c r="CQ75" s="217" t="str">
        <f t="shared" si="130"/>
        <v>Pre-Euro IV</v>
      </c>
      <c r="CR75" s="217" t="str">
        <f t="shared" si="130"/>
        <v>Euro IV</v>
      </c>
      <c r="CS75" s="217" t="str">
        <f t="shared" si="130"/>
        <v>Euro V</v>
      </c>
      <c r="CT75" s="217" t="str">
        <f t="shared" si="130"/>
        <v>Euro VI</v>
      </c>
      <c r="CU75" s="217" t="str">
        <f t="shared" si="130"/>
        <v>Average</v>
      </c>
    </row>
    <row r="76" spans="2:99" ht="15" customHeight="1">
      <c r="B76" s="621" t="s">
        <v>538</v>
      </c>
      <c r="C76" s="616" t="s">
        <v>329</v>
      </c>
      <c r="D76" s="220" t="str">
        <f>D61</f>
        <v>Car</v>
      </c>
      <c r="E76" s="53"/>
      <c r="F76" s="53"/>
      <c r="G76" s="53"/>
      <c r="H76" s="53"/>
      <c r="I76" s="218">
        <f t="shared" ref="I76:I86" si="131">SUM(E76:H76)</f>
        <v>0</v>
      </c>
      <c r="J76" s="53"/>
      <c r="K76" s="53"/>
      <c r="L76" s="53"/>
      <c r="M76" s="53"/>
      <c r="N76" s="218">
        <f t="shared" ref="N76:N86" si="132">SUM(J76:M76)</f>
        <v>0</v>
      </c>
      <c r="O76" s="53"/>
      <c r="P76" s="53"/>
      <c r="Q76" s="53"/>
      <c r="R76" s="53"/>
      <c r="S76" s="218">
        <f t="shared" ref="S76:S86" si="133">SUM(O76:R76)</f>
        <v>0</v>
      </c>
      <c r="AC76" s="616" t="s">
        <v>329</v>
      </c>
      <c r="AD76" s="220" t="str">
        <f>D76</f>
        <v>Car</v>
      </c>
      <c r="AE76" s="223"/>
      <c r="AF76" s="223"/>
      <c r="AG76" s="223"/>
      <c r="AH76" s="223"/>
      <c r="AI76" s="222">
        <f>(E76*AE76)+(F76*AF76)+(G76*AG76)+(H76*AH76)</f>
        <v>0</v>
      </c>
      <c r="AJ76" s="223"/>
      <c r="AK76" s="223"/>
      <c r="AL76" s="223"/>
      <c r="AM76" s="223"/>
      <c r="AN76" s="222">
        <f>(J76*AJ76)+(K76*AK76)+(L76*AL76)+(M76*AM76)</f>
        <v>0</v>
      </c>
      <c r="AO76" s="223"/>
      <c r="AP76" s="223"/>
      <c r="AQ76" s="223"/>
      <c r="AR76" s="223"/>
      <c r="AS76" s="222">
        <f>(O76*AO76)+(P76*AP76)+(Q76*AQ76)+(R76*AR76)</f>
        <v>0</v>
      </c>
      <c r="BD76" s="616" t="s">
        <v>329</v>
      </c>
      <c r="BE76" s="220" t="str">
        <f>AD76</f>
        <v>Car</v>
      </c>
      <c r="BF76" s="223"/>
      <c r="BG76" s="223"/>
      <c r="BH76" s="223"/>
      <c r="BI76" s="223"/>
      <c r="BJ76" s="222">
        <f>(E76*BF76)+(F76*BG76)+(G76*BH76)+(H76*BI76)</f>
        <v>0</v>
      </c>
      <c r="BK76" s="223"/>
      <c r="BL76" s="223"/>
      <c r="BM76" s="223"/>
      <c r="BN76" s="223"/>
      <c r="BO76" s="222">
        <f>(J76*BK76)+(K76*BL76)+(L76*BM76)+(M76*BN76)</f>
        <v>0</v>
      </c>
      <c r="BP76" s="223"/>
      <c r="BQ76" s="223"/>
      <c r="BR76" s="223"/>
      <c r="BS76" s="223"/>
      <c r="BT76" s="222">
        <f>(O76*BP76)+(P76*BQ76)+(Q76*BR76)+(R76*BS76)</f>
        <v>0</v>
      </c>
      <c r="CE76" s="616" t="s">
        <v>329</v>
      </c>
      <c r="CF76" s="220" t="str">
        <f>BE76</f>
        <v>Car</v>
      </c>
      <c r="CG76" s="223"/>
      <c r="CH76" s="223"/>
      <c r="CI76" s="223"/>
      <c r="CJ76" s="550"/>
      <c r="CK76" s="222">
        <f>(E76*CG76)+(F76*CH76)+(G76*CI76)+(H76*CJ76)</f>
        <v>0</v>
      </c>
      <c r="CL76" s="223"/>
      <c r="CM76" s="223"/>
      <c r="CN76" s="223"/>
      <c r="CO76" s="550"/>
      <c r="CP76" s="222">
        <f>(J76*CL76)+(K76*CM76)+(L76*CN76)+(M76*CO76)</f>
        <v>0</v>
      </c>
      <c r="CQ76" s="223"/>
      <c r="CR76" s="223"/>
      <c r="CS76" s="223"/>
      <c r="CT76" s="550"/>
      <c r="CU76" s="222">
        <f>(O76*CQ76)+(P76*CR76)+(Q76*CS76)+(R76*CT76)</f>
        <v>0</v>
      </c>
    </row>
    <row r="77" spans="2:99">
      <c r="B77" s="621"/>
      <c r="C77" s="617"/>
      <c r="D77" s="220" t="str">
        <f t="shared" ref="D77:D85" si="134">D62</f>
        <v>2-wheeler</v>
      </c>
      <c r="E77" s="53"/>
      <c r="F77" s="53"/>
      <c r="G77" s="53"/>
      <c r="H77" s="53"/>
      <c r="I77" s="218">
        <f t="shared" si="131"/>
        <v>0</v>
      </c>
      <c r="J77" s="53"/>
      <c r="K77" s="53"/>
      <c r="L77" s="53"/>
      <c r="M77" s="53"/>
      <c r="N77" s="218">
        <f t="shared" si="132"/>
        <v>0</v>
      </c>
      <c r="O77" s="53"/>
      <c r="P77" s="53"/>
      <c r="Q77" s="53"/>
      <c r="R77" s="53"/>
      <c r="S77" s="218">
        <f t="shared" si="133"/>
        <v>0</v>
      </c>
      <c r="AC77" s="617"/>
      <c r="AD77" s="220" t="str">
        <f t="shared" ref="AD77:AD85" si="135">D77</f>
        <v>2-wheeler</v>
      </c>
      <c r="AE77" s="223"/>
      <c r="AF77" s="223"/>
      <c r="AG77" s="223"/>
      <c r="AH77" s="223"/>
      <c r="AI77" s="222">
        <f t="shared" ref="AI77:AI86" si="136">(E77*AE77)+(F77*AF77)+(G77*AG77)+(H77*AH77)</f>
        <v>0</v>
      </c>
      <c r="AJ77" s="223"/>
      <c r="AK77" s="223"/>
      <c r="AL77" s="223"/>
      <c r="AM77" s="223"/>
      <c r="AN77" s="222">
        <f t="shared" ref="AN77:AN86" si="137">(J77*AJ77)+(K77*AK77)+(L77*AL77)+(M77*AM77)</f>
        <v>0</v>
      </c>
      <c r="AO77" s="223"/>
      <c r="AP77" s="223"/>
      <c r="AQ77" s="223"/>
      <c r="AR77" s="223"/>
      <c r="AS77" s="222">
        <f t="shared" ref="AS77:AS86" si="138">(O77*AO77)+(P77*AP77)+(Q77*AQ77)+(R77*AR77)</f>
        <v>0</v>
      </c>
      <c r="BD77" s="617"/>
      <c r="BE77" s="220" t="str">
        <f t="shared" ref="BE77:BE86" si="139">AD77</f>
        <v>2-wheeler</v>
      </c>
      <c r="BF77" s="223"/>
      <c r="BG77" s="223"/>
      <c r="BH77" s="223"/>
      <c r="BI77" s="223"/>
      <c r="BJ77" s="222">
        <f t="shared" ref="BJ77:BJ86" si="140">(E77*BF77)+(F77*BG77)+(G77*BH77)+(H77*BI77)</f>
        <v>0</v>
      </c>
      <c r="BK77" s="223"/>
      <c r="BL77" s="223"/>
      <c r="BM77" s="223"/>
      <c r="BN77" s="223"/>
      <c r="BO77" s="222">
        <f t="shared" ref="BO77:BO86" si="141">(J77*BK77)+(K77*BL77)+(L77*BM77)+(M77*BN77)</f>
        <v>0</v>
      </c>
      <c r="BP77" s="223"/>
      <c r="BQ77" s="223"/>
      <c r="BR77" s="223"/>
      <c r="BS77" s="223"/>
      <c r="BT77" s="222">
        <f t="shared" ref="BT77:BT86" si="142">(O77*BP77)+(P77*BQ77)+(Q77*BR77)+(R77*BS77)</f>
        <v>0</v>
      </c>
      <c r="CE77" s="617"/>
      <c r="CF77" s="220" t="str">
        <f t="shared" ref="CF77:CF86" si="143">BE77</f>
        <v>2-wheeler</v>
      </c>
      <c r="CG77" s="223"/>
      <c r="CH77" s="223"/>
      <c r="CI77" s="223"/>
      <c r="CJ77" s="223"/>
      <c r="CK77" s="222">
        <f t="shared" ref="CK77:CK86" si="144">(E77*CG77)+(F77*CH77)+(G77*CI77)+(H77*CJ77)</f>
        <v>0</v>
      </c>
      <c r="CL77" s="223"/>
      <c r="CM77" s="223"/>
      <c r="CN77" s="223"/>
      <c r="CO77" s="223"/>
      <c r="CP77" s="222">
        <f t="shared" ref="CP77:CP86" si="145">(J77*CL77)+(K77*CM77)+(L77*CN77)+(M77*CO77)</f>
        <v>0</v>
      </c>
      <c r="CQ77" s="223"/>
      <c r="CR77" s="223"/>
      <c r="CS77" s="223"/>
      <c r="CT77" s="223"/>
      <c r="CU77" s="222">
        <f t="shared" ref="CU77:CU86" si="146">(O77*CQ77)+(P77*CR77)+(Q77*CS77)+(R77*CT77)</f>
        <v>0</v>
      </c>
    </row>
    <row r="78" spans="2:99">
      <c r="B78" s="621"/>
      <c r="C78" s="617"/>
      <c r="D78" s="220" t="str">
        <f t="shared" si="134"/>
        <v>Taxi</v>
      </c>
      <c r="E78" s="53"/>
      <c r="F78" s="53"/>
      <c r="G78" s="53"/>
      <c r="H78" s="53"/>
      <c r="I78" s="218">
        <f t="shared" si="131"/>
        <v>0</v>
      </c>
      <c r="J78" s="53"/>
      <c r="K78" s="53"/>
      <c r="L78" s="53"/>
      <c r="M78" s="53"/>
      <c r="N78" s="218">
        <f t="shared" si="132"/>
        <v>0</v>
      </c>
      <c r="O78" s="53"/>
      <c r="P78" s="53"/>
      <c r="Q78" s="53"/>
      <c r="R78" s="53"/>
      <c r="S78" s="218">
        <f t="shared" si="133"/>
        <v>0</v>
      </c>
      <c r="AC78" s="617"/>
      <c r="AD78" s="220" t="str">
        <f t="shared" si="135"/>
        <v>Taxi</v>
      </c>
      <c r="AE78" s="223"/>
      <c r="AF78" s="223"/>
      <c r="AG78" s="223"/>
      <c r="AH78" s="223"/>
      <c r="AI78" s="222">
        <f t="shared" si="136"/>
        <v>0</v>
      </c>
      <c r="AJ78" s="223"/>
      <c r="AK78" s="223"/>
      <c r="AL78" s="223"/>
      <c r="AM78" s="223"/>
      <c r="AN78" s="222">
        <f t="shared" si="137"/>
        <v>0</v>
      </c>
      <c r="AO78" s="223"/>
      <c r="AP78" s="223"/>
      <c r="AQ78" s="223"/>
      <c r="AR78" s="223"/>
      <c r="AS78" s="222">
        <f t="shared" si="138"/>
        <v>0</v>
      </c>
      <c r="BD78" s="617"/>
      <c r="BE78" s="220" t="str">
        <f t="shared" si="139"/>
        <v>Taxi</v>
      </c>
      <c r="BF78" s="223"/>
      <c r="BG78" s="223"/>
      <c r="BH78" s="223"/>
      <c r="BI78" s="223"/>
      <c r="BJ78" s="222">
        <f t="shared" si="140"/>
        <v>0</v>
      </c>
      <c r="BK78" s="223"/>
      <c r="BL78" s="223"/>
      <c r="BM78" s="223"/>
      <c r="BN78" s="223"/>
      <c r="BO78" s="222">
        <f t="shared" si="141"/>
        <v>0</v>
      </c>
      <c r="BP78" s="223"/>
      <c r="BQ78" s="223"/>
      <c r="BR78" s="223"/>
      <c r="BS78" s="223"/>
      <c r="BT78" s="222">
        <f t="shared" si="142"/>
        <v>0</v>
      </c>
      <c r="CE78" s="617"/>
      <c r="CF78" s="220" t="str">
        <f t="shared" si="143"/>
        <v>Taxi</v>
      </c>
      <c r="CG78" s="223"/>
      <c r="CH78" s="223"/>
      <c r="CI78" s="223"/>
      <c r="CJ78" s="550"/>
      <c r="CK78" s="222">
        <f t="shared" si="144"/>
        <v>0</v>
      </c>
      <c r="CL78" s="223"/>
      <c r="CM78" s="223"/>
      <c r="CN78" s="223"/>
      <c r="CO78" s="550"/>
      <c r="CP78" s="222">
        <f t="shared" si="145"/>
        <v>0</v>
      </c>
      <c r="CQ78" s="223"/>
      <c r="CR78" s="223"/>
      <c r="CS78" s="223"/>
      <c r="CT78" s="550"/>
      <c r="CU78" s="222">
        <f t="shared" si="146"/>
        <v>0</v>
      </c>
    </row>
    <row r="79" spans="2:99">
      <c r="B79" s="621"/>
      <c r="C79" s="617"/>
      <c r="D79" s="220" t="str">
        <f t="shared" si="134"/>
        <v/>
      </c>
      <c r="E79" s="215"/>
      <c r="F79" s="215"/>
      <c r="G79" s="215"/>
      <c r="H79" s="215"/>
      <c r="I79" s="218">
        <f t="shared" si="131"/>
        <v>0</v>
      </c>
      <c r="J79" s="215"/>
      <c r="K79" s="215"/>
      <c r="L79" s="215"/>
      <c r="M79" s="215"/>
      <c r="N79" s="218">
        <f t="shared" si="132"/>
        <v>0</v>
      </c>
      <c r="O79" s="215"/>
      <c r="P79" s="215"/>
      <c r="Q79" s="215"/>
      <c r="R79" s="215"/>
      <c r="S79" s="218">
        <f t="shared" si="133"/>
        <v>0</v>
      </c>
      <c r="AC79" s="617"/>
      <c r="AD79" s="220" t="str">
        <f t="shared" si="135"/>
        <v/>
      </c>
      <c r="AE79" s="224"/>
      <c r="AF79" s="224"/>
      <c r="AG79" s="224"/>
      <c r="AH79" s="224"/>
      <c r="AI79" s="222">
        <f t="shared" si="136"/>
        <v>0</v>
      </c>
      <c r="AJ79" s="224"/>
      <c r="AK79" s="224"/>
      <c r="AL79" s="224"/>
      <c r="AM79" s="224"/>
      <c r="AN79" s="222">
        <f t="shared" si="137"/>
        <v>0</v>
      </c>
      <c r="AO79" s="224"/>
      <c r="AP79" s="224"/>
      <c r="AQ79" s="224"/>
      <c r="AR79" s="224"/>
      <c r="AS79" s="222">
        <f t="shared" si="138"/>
        <v>0</v>
      </c>
      <c r="BD79" s="617"/>
      <c r="BE79" s="220" t="str">
        <f t="shared" si="139"/>
        <v/>
      </c>
      <c r="BF79" s="224"/>
      <c r="BG79" s="224"/>
      <c r="BH79" s="224"/>
      <c r="BI79" s="224"/>
      <c r="BJ79" s="222">
        <f t="shared" si="140"/>
        <v>0</v>
      </c>
      <c r="BK79" s="224"/>
      <c r="BL79" s="224"/>
      <c r="BM79" s="224"/>
      <c r="BN79" s="224"/>
      <c r="BO79" s="222">
        <f t="shared" si="141"/>
        <v>0</v>
      </c>
      <c r="BP79" s="224"/>
      <c r="BQ79" s="224"/>
      <c r="BR79" s="224"/>
      <c r="BS79" s="224"/>
      <c r="BT79" s="222">
        <f t="shared" si="142"/>
        <v>0</v>
      </c>
      <c r="CE79" s="617"/>
      <c r="CF79" s="220" t="str">
        <f t="shared" si="143"/>
        <v/>
      </c>
      <c r="CG79" s="224"/>
      <c r="CH79" s="224"/>
      <c r="CI79" s="224"/>
      <c r="CJ79" s="224"/>
      <c r="CK79" s="222">
        <f t="shared" si="144"/>
        <v>0</v>
      </c>
      <c r="CL79" s="224"/>
      <c r="CM79" s="224"/>
      <c r="CN79" s="224"/>
      <c r="CO79" s="224"/>
      <c r="CP79" s="222">
        <f t="shared" si="145"/>
        <v>0</v>
      </c>
      <c r="CQ79" s="224"/>
      <c r="CR79" s="224"/>
      <c r="CS79" s="224"/>
      <c r="CT79" s="224"/>
      <c r="CU79" s="222">
        <f t="shared" si="146"/>
        <v>0</v>
      </c>
    </row>
    <row r="80" spans="2:99">
      <c r="B80" s="621"/>
      <c r="C80" s="618"/>
      <c r="D80" s="220" t="str">
        <f t="shared" si="134"/>
        <v/>
      </c>
      <c r="E80" s="215"/>
      <c r="F80" s="215"/>
      <c r="G80" s="215"/>
      <c r="H80" s="215"/>
      <c r="I80" s="218">
        <f t="shared" si="131"/>
        <v>0</v>
      </c>
      <c r="J80" s="215"/>
      <c r="K80" s="215"/>
      <c r="L80" s="215"/>
      <c r="M80" s="215"/>
      <c r="N80" s="218">
        <f t="shared" si="132"/>
        <v>0</v>
      </c>
      <c r="O80" s="215"/>
      <c r="P80" s="215"/>
      <c r="Q80" s="215"/>
      <c r="R80" s="215"/>
      <c r="S80" s="218">
        <f t="shared" si="133"/>
        <v>0</v>
      </c>
      <c r="AC80" s="618"/>
      <c r="AD80" s="220" t="str">
        <f t="shared" si="135"/>
        <v/>
      </c>
      <c r="AE80" s="224"/>
      <c r="AF80" s="224"/>
      <c r="AG80" s="224"/>
      <c r="AH80" s="224"/>
      <c r="AI80" s="222">
        <f t="shared" si="136"/>
        <v>0</v>
      </c>
      <c r="AJ80" s="224"/>
      <c r="AK80" s="224"/>
      <c r="AL80" s="224"/>
      <c r="AM80" s="224"/>
      <c r="AN80" s="222">
        <f t="shared" si="137"/>
        <v>0</v>
      </c>
      <c r="AO80" s="224"/>
      <c r="AP80" s="224"/>
      <c r="AQ80" s="224"/>
      <c r="AR80" s="224"/>
      <c r="AS80" s="222">
        <f t="shared" si="138"/>
        <v>0</v>
      </c>
      <c r="BD80" s="618"/>
      <c r="BE80" s="220" t="str">
        <f t="shared" si="139"/>
        <v/>
      </c>
      <c r="BF80" s="224"/>
      <c r="BG80" s="224"/>
      <c r="BH80" s="224"/>
      <c r="BI80" s="224"/>
      <c r="BJ80" s="222">
        <f t="shared" si="140"/>
        <v>0</v>
      </c>
      <c r="BK80" s="224"/>
      <c r="BL80" s="224"/>
      <c r="BM80" s="224"/>
      <c r="BN80" s="224"/>
      <c r="BO80" s="222">
        <f t="shared" si="141"/>
        <v>0</v>
      </c>
      <c r="BP80" s="224"/>
      <c r="BQ80" s="224"/>
      <c r="BR80" s="224"/>
      <c r="BS80" s="224"/>
      <c r="BT80" s="222">
        <f t="shared" si="142"/>
        <v>0</v>
      </c>
      <c r="CE80" s="618"/>
      <c r="CF80" s="220" t="str">
        <f t="shared" si="143"/>
        <v/>
      </c>
      <c r="CG80" s="224"/>
      <c r="CH80" s="224"/>
      <c r="CI80" s="224"/>
      <c r="CJ80" s="224"/>
      <c r="CK80" s="222">
        <f t="shared" si="144"/>
        <v>0</v>
      </c>
      <c r="CL80" s="224"/>
      <c r="CM80" s="224"/>
      <c r="CN80" s="224"/>
      <c r="CO80" s="224"/>
      <c r="CP80" s="222">
        <f t="shared" si="145"/>
        <v>0</v>
      </c>
      <c r="CQ80" s="224"/>
      <c r="CR80" s="224"/>
      <c r="CS80" s="224"/>
      <c r="CT80" s="224"/>
      <c r="CU80" s="222">
        <f t="shared" si="146"/>
        <v>0</v>
      </c>
    </row>
    <row r="81" spans="2:99" ht="15" customHeight="1">
      <c r="B81" s="621"/>
      <c r="C81" s="621" t="s">
        <v>330</v>
      </c>
      <c r="D81" s="220" t="str">
        <f t="shared" si="134"/>
        <v>3-wheeler</v>
      </c>
      <c r="E81" s="53"/>
      <c r="F81" s="53"/>
      <c r="G81" s="53"/>
      <c r="H81" s="53"/>
      <c r="I81" s="218">
        <f t="shared" si="131"/>
        <v>0</v>
      </c>
      <c r="J81" s="53"/>
      <c r="K81" s="53"/>
      <c r="L81" s="53"/>
      <c r="M81" s="53"/>
      <c r="N81" s="218">
        <f t="shared" si="132"/>
        <v>0</v>
      </c>
      <c r="O81" s="53"/>
      <c r="P81" s="53"/>
      <c r="Q81" s="53"/>
      <c r="R81" s="53"/>
      <c r="S81" s="218">
        <f t="shared" si="133"/>
        <v>0</v>
      </c>
      <c r="AC81" s="619" t="s">
        <v>330</v>
      </c>
      <c r="AD81" s="220" t="str">
        <f t="shared" si="135"/>
        <v>3-wheeler</v>
      </c>
      <c r="AE81" s="223"/>
      <c r="AF81" s="223"/>
      <c r="AG81" s="223"/>
      <c r="AH81" s="223"/>
      <c r="AI81" s="222">
        <f t="shared" si="136"/>
        <v>0</v>
      </c>
      <c r="AJ81" s="223"/>
      <c r="AK81" s="223"/>
      <c r="AL81" s="223"/>
      <c r="AM81" s="223"/>
      <c r="AN81" s="222">
        <f t="shared" si="137"/>
        <v>0</v>
      </c>
      <c r="AO81" s="223"/>
      <c r="AP81" s="223"/>
      <c r="AQ81" s="223"/>
      <c r="AR81" s="223"/>
      <c r="AS81" s="222">
        <f t="shared" si="138"/>
        <v>0</v>
      </c>
      <c r="BD81" s="619" t="s">
        <v>330</v>
      </c>
      <c r="BE81" s="220" t="str">
        <f t="shared" si="139"/>
        <v>3-wheeler</v>
      </c>
      <c r="BF81" s="223"/>
      <c r="BG81" s="223"/>
      <c r="BH81" s="223"/>
      <c r="BI81" s="223"/>
      <c r="BJ81" s="222">
        <f t="shared" si="140"/>
        <v>0</v>
      </c>
      <c r="BK81" s="223"/>
      <c r="BL81" s="223"/>
      <c r="BM81" s="223"/>
      <c r="BN81" s="223"/>
      <c r="BO81" s="222">
        <f t="shared" si="141"/>
        <v>0</v>
      </c>
      <c r="BP81" s="223"/>
      <c r="BQ81" s="223"/>
      <c r="BR81" s="223"/>
      <c r="BS81" s="223"/>
      <c r="BT81" s="222">
        <f t="shared" si="142"/>
        <v>0</v>
      </c>
      <c r="CE81" s="619" t="s">
        <v>330</v>
      </c>
      <c r="CF81" s="220" t="str">
        <f t="shared" si="143"/>
        <v>3-wheeler</v>
      </c>
      <c r="CG81" s="223"/>
      <c r="CH81" s="223"/>
      <c r="CI81" s="223"/>
      <c r="CJ81" s="223"/>
      <c r="CK81" s="222">
        <f t="shared" si="144"/>
        <v>0</v>
      </c>
      <c r="CL81" s="223"/>
      <c r="CM81" s="223"/>
      <c r="CN81" s="223"/>
      <c r="CO81" s="223"/>
      <c r="CP81" s="222">
        <f t="shared" si="145"/>
        <v>0</v>
      </c>
      <c r="CQ81" s="223"/>
      <c r="CR81" s="223"/>
      <c r="CS81" s="223"/>
      <c r="CT81" s="223"/>
      <c r="CU81" s="222">
        <f t="shared" si="146"/>
        <v>0</v>
      </c>
    </row>
    <row r="82" spans="2:99">
      <c r="B82" s="621"/>
      <c r="C82" s="621"/>
      <c r="D82" s="220" t="str">
        <f t="shared" si="134"/>
        <v>Bus</v>
      </c>
      <c r="E82" s="53"/>
      <c r="F82" s="53"/>
      <c r="G82" s="53"/>
      <c r="H82" s="53"/>
      <c r="I82" s="218">
        <f t="shared" si="131"/>
        <v>0</v>
      </c>
      <c r="J82" s="53"/>
      <c r="K82" s="53"/>
      <c r="L82" s="53"/>
      <c r="M82" s="53"/>
      <c r="N82" s="218">
        <f t="shared" si="132"/>
        <v>0</v>
      </c>
      <c r="O82" s="53"/>
      <c r="P82" s="53"/>
      <c r="Q82" s="53"/>
      <c r="R82" s="53"/>
      <c r="S82" s="218">
        <f t="shared" si="133"/>
        <v>0</v>
      </c>
      <c r="AC82" s="619"/>
      <c r="AD82" s="220" t="str">
        <f t="shared" si="135"/>
        <v>Bus</v>
      </c>
      <c r="AE82" s="223"/>
      <c r="AF82" s="223"/>
      <c r="AG82" s="223"/>
      <c r="AH82" s="223"/>
      <c r="AI82" s="222">
        <f t="shared" si="136"/>
        <v>0</v>
      </c>
      <c r="AJ82" s="223"/>
      <c r="AK82" s="223"/>
      <c r="AL82" s="223"/>
      <c r="AM82" s="223"/>
      <c r="AN82" s="222">
        <f t="shared" si="137"/>
        <v>0</v>
      </c>
      <c r="AO82" s="223"/>
      <c r="AP82" s="223"/>
      <c r="AQ82" s="223"/>
      <c r="AR82" s="223"/>
      <c r="AS82" s="222">
        <f t="shared" si="138"/>
        <v>0</v>
      </c>
      <c r="BD82" s="619"/>
      <c r="BE82" s="220" t="str">
        <f t="shared" si="139"/>
        <v>Bus</v>
      </c>
      <c r="BF82" s="223"/>
      <c r="BG82" s="223"/>
      <c r="BH82" s="223"/>
      <c r="BI82" s="223"/>
      <c r="BJ82" s="222">
        <f t="shared" si="140"/>
        <v>0</v>
      </c>
      <c r="BK82" s="223"/>
      <c r="BL82" s="223"/>
      <c r="BM82" s="223"/>
      <c r="BN82" s="223"/>
      <c r="BO82" s="222">
        <f t="shared" si="141"/>
        <v>0</v>
      </c>
      <c r="BP82" s="223"/>
      <c r="BQ82" s="223"/>
      <c r="BR82" s="223"/>
      <c r="BS82" s="223"/>
      <c r="BT82" s="222">
        <f t="shared" si="142"/>
        <v>0</v>
      </c>
      <c r="CE82" s="619"/>
      <c r="CF82" s="220" t="str">
        <f t="shared" si="143"/>
        <v>Bus</v>
      </c>
      <c r="CG82" s="223"/>
      <c r="CH82" s="223"/>
      <c r="CI82" s="223"/>
      <c r="CJ82" s="550"/>
      <c r="CK82" s="222">
        <f t="shared" si="144"/>
        <v>0</v>
      </c>
      <c r="CL82" s="223"/>
      <c r="CM82" s="223"/>
      <c r="CN82" s="223"/>
      <c r="CO82" s="550"/>
      <c r="CP82" s="222">
        <f t="shared" si="145"/>
        <v>0</v>
      </c>
      <c r="CQ82" s="223"/>
      <c r="CR82" s="223"/>
      <c r="CS82" s="223"/>
      <c r="CT82" s="550"/>
      <c r="CU82" s="222">
        <f t="shared" si="146"/>
        <v>0</v>
      </c>
    </row>
    <row r="83" spans="2:99">
      <c r="B83" s="621"/>
      <c r="C83" s="621"/>
      <c r="D83" s="220" t="str">
        <f t="shared" si="134"/>
        <v>Mini-bus</v>
      </c>
      <c r="E83" s="53"/>
      <c r="F83" s="53"/>
      <c r="G83" s="53"/>
      <c r="H83" s="53"/>
      <c r="I83" s="218">
        <f t="shared" si="131"/>
        <v>0</v>
      </c>
      <c r="J83" s="53"/>
      <c r="K83" s="53"/>
      <c r="L83" s="53"/>
      <c r="M83" s="53"/>
      <c r="N83" s="218">
        <f t="shared" si="132"/>
        <v>0</v>
      </c>
      <c r="O83" s="53"/>
      <c r="P83" s="53"/>
      <c r="Q83" s="53"/>
      <c r="R83" s="53"/>
      <c r="S83" s="218">
        <f t="shared" si="133"/>
        <v>0</v>
      </c>
      <c r="AC83" s="619"/>
      <c r="AD83" s="220" t="str">
        <f t="shared" si="135"/>
        <v>Mini-bus</v>
      </c>
      <c r="AE83" s="223"/>
      <c r="AF83" s="223"/>
      <c r="AG83" s="223"/>
      <c r="AH83" s="223"/>
      <c r="AI83" s="222">
        <f t="shared" si="136"/>
        <v>0</v>
      </c>
      <c r="AJ83" s="223"/>
      <c r="AK83" s="223"/>
      <c r="AL83" s="223"/>
      <c r="AM83" s="223"/>
      <c r="AN83" s="222">
        <f t="shared" si="137"/>
        <v>0</v>
      </c>
      <c r="AO83" s="223"/>
      <c r="AP83" s="223"/>
      <c r="AQ83" s="223"/>
      <c r="AR83" s="223"/>
      <c r="AS83" s="222">
        <f t="shared" si="138"/>
        <v>0</v>
      </c>
      <c r="BD83" s="619"/>
      <c r="BE83" s="220" t="str">
        <f t="shared" si="139"/>
        <v>Mini-bus</v>
      </c>
      <c r="BF83" s="223"/>
      <c r="BG83" s="223"/>
      <c r="BH83" s="223"/>
      <c r="BI83" s="223"/>
      <c r="BJ83" s="222">
        <f t="shared" si="140"/>
        <v>0</v>
      </c>
      <c r="BK83" s="223"/>
      <c r="BL83" s="223"/>
      <c r="BM83" s="223"/>
      <c r="BN83" s="223"/>
      <c r="BO83" s="222">
        <f t="shared" si="141"/>
        <v>0</v>
      </c>
      <c r="BP83" s="223"/>
      <c r="BQ83" s="223"/>
      <c r="BR83" s="223"/>
      <c r="BS83" s="223"/>
      <c r="BT83" s="222">
        <f t="shared" si="142"/>
        <v>0</v>
      </c>
      <c r="CE83" s="619"/>
      <c r="CF83" s="220" t="str">
        <f t="shared" si="143"/>
        <v>Mini-bus</v>
      </c>
      <c r="CG83" s="223"/>
      <c r="CH83" s="223"/>
      <c r="CI83" s="223"/>
      <c r="CJ83" s="223"/>
      <c r="CK83" s="222">
        <f t="shared" si="144"/>
        <v>0</v>
      </c>
      <c r="CL83" s="223"/>
      <c r="CM83" s="223"/>
      <c r="CN83" s="223"/>
      <c r="CO83" s="223"/>
      <c r="CP83" s="222">
        <f t="shared" si="145"/>
        <v>0</v>
      </c>
      <c r="CQ83" s="223"/>
      <c r="CR83" s="223"/>
      <c r="CS83" s="223"/>
      <c r="CT83" s="223"/>
      <c r="CU83" s="222">
        <f t="shared" si="146"/>
        <v>0</v>
      </c>
    </row>
    <row r="84" spans="2:99">
      <c r="B84" s="621"/>
      <c r="C84" s="621"/>
      <c r="D84" s="220" t="str">
        <f t="shared" si="134"/>
        <v/>
      </c>
      <c r="E84" s="215"/>
      <c r="F84" s="215"/>
      <c r="G84" s="215"/>
      <c r="H84" s="215"/>
      <c r="I84" s="218">
        <f t="shared" si="131"/>
        <v>0</v>
      </c>
      <c r="J84" s="215"/>
      <c r="K84" s="215"/>
      <c r="L84" s="215"/>
      <c r="M84" s="215"/>
      <c r="N84" s="218">
        <f t="shared" si="132"/>
        <v>0</v>
      </c>
      <c r="O84" s="215"/>
      <c r="P84" s="215"/>
      <c r="Q84" s="215"/>
      <c r="R84" s="215"/>
      <c r="S84" s="218">
        <f t="shared" si="133"/>
        <v>0</v>
      </c>
      <c r="AC84" s="619"/>
      <c r="AD84" s="220" t="str">
        <f t="shared" si="135"/>
        <v/>
      </c>
      <c r="AE84" s="224"/>
      <c r="AF84" s="224"/>
      <c r="AG84" s="224"/>
      <c r="AH84" s="224"/>
      <c r="AI84" s="222">
        <f t="shared" si="136"/>
        <v>0</v>
      </c>
      <c r="AJ84" s="224"/>
      <c r="AK84" s="224"/>
      <c r="AL84" s="224"/>
      <c r="AM84" s="224"/>
      <c r="AN84" s="222">
        <f t="shared" si="137"/>
        <v>0</v>
      </c>
      <c r="AO84" s="224"/>
      <c r="AP84" s="224"/>
      <c r="AQ84" s="224"/>
      <c r="AR84" s="224"/>
      <c r="AS84" s="222">
        <f t="shared" si="138"/>
        <v>0</v>
      </c>
      <c r="BD84" s="619"/>
      <c r="BE84" s="220" t="str">
        <f t="shared" si="139"/>
        <v/>
      </c>
      <c r="BF84" s="224"/>
      <c r="BG84" s="224"/>
      <c r="BH84" s="224"/>
      <c r="BI84" s="224"/>
      <c r="BJ84" s="222">
        <f t="shared" si="140"/>
        <v>0</v>
      </c>
      <c r="BK84" s="224"/>
      <c r="BL84" s="224"/>
      <c r="BM84" s="224"/>
      <c r="BN84" s="224"/>
      <c r="BO84" s="222">
        <f t="shared" si="141"/>
        <v>0</v>
      </c>
      <c r="BP84" s="224"/>
      <c r="BQ84" s="224"/>
      <c r="BR84" s="224"/>
      <c r="BS84" s="224"/>
      <c r="BT84" s="222">
        <f t="shared" si="142"/>
        <v>0</v>
      </c>
      <c r="CE84" s="619"/>
      <c r="CF84" s="220" t="str">
        <f t="shared" si="143"/>
        <v/>
      </c>
      <c r="CG84" s="224"/>
      <c r="CH84" s="224"/>
      <c r="CI84" s="224"/>
      <c r="CJ84" s="224"/>
      <c r="CK84" s="222">
        <f t="shared" si="144"/>
        <v>0</v>
      </c>
      <c r="CL84" s="224"/>
      <c r="CM84" s="224"/>
      <c r="CN84" s="224"/>
      <c r="CO84" s="224"/>
      <c r="CP84" s="222">
        <f t="shared" si="145"/>
        <v>0</v>
      </c>
      <c r="CQ84" s="224"/>
      <c r="CR84" s="224"/>
      <c r="CS84" s="224"/>
      <c r="CT84" s="224"/>
      <c r="CU84" s="222">
        <f t="shared" si="146"/>
        <v>0</v>
      </c>
    </row>
    <row r="85" spans="2:99">
      <c r="B85" s="621"/>
      <c r="C85" s="621"/>
      <c r="D85" s="220" t="str">
        <f t="shared" si="134"/>
        <v/>
      </c>
      <c r="E85" s="215"/>
      <c r="F85" s="215"/>
      <c r="G85" s="215"/>
      <c r="H85" s="215"/>
      <c r="I85" s="218">
        <f t="shared" si="131"/>
        <v>0</v>
      </c>
      <c r="J85" s="215"/>
      <c r="K85" s="215"/>
      <c r="L85" s="215"/>
      <c r="M85" s="215"/>
      <c r="N85" s="218">
        <f t="shared" si="132"/>
        <v>0</v>
      </c>
      <c r="O85" s="215"/>
      <c r="P85" s="215"/>
      <c r="Q85" s="215"/>
      <c r="R85" s="215"/>
      <c r="S85" s="218">
        <f t="shared" si="133"/>
        <v>0</v>
      </c>
      <c r="AC85" s="619"/>
      <c r="AD85" s="220" t="str">
        <f t="shared" si="135"/>
        <v/>
      </c>
      <c r="AE85" s="224"/>
      <c r="AF85" s="224"/>
      <c r="AG85" s="224"/>
      <c r="AH85" s="224"/>
      <c r="AI85" s="222">
        <f t="shared" si="136"/>
        <v>0</v>
      </c>
      <c r="AJ85" s="224"/>
      <c r="AK85" s="224"/>
      <c r="AL85" s="224"/>
      <c r="AM85" s="224"/>
      <c r="AN85" s="222">
        <f t="shared" si="137"/>
        <v>0</v>
      </c>
      <c r="AO85" s="224"/>
      <c r="AP85" s="224"/>
      <c r="AQ85" s="224"/>
      <c r="AR85" s="224"/>
      <c r="AS85" s="222">
        <f t="shared" si="138"/>
        <v>0</v>
      </c>
      <c r="BD85" s="619"/>
      <c r="BE85" s="220" t="str">
        <f t="shared" si="139"/>
        <v/>
      </c>
      <c r="BF85" s="224"/>
      <c r="BG85" s="224"/>
      <c r="BH85" s="224"/>
      <c r="BI85" s="224"/>
      <c r="BJ85" s="222">
        <f t="shared" si="140"/>
        <v>0</v>
      </c>
      <c r="BK85" s="224"/>
      <c r="BL85" s="224"/>
      <c r="BM85" s="224"/>
      <c r="BN85" s="224"/>
      <c r="BO85" s="222">
        <f t="shared" si="141"/>
        <v>0</v>
      </c>
      <c r="BP85" s="224"/>
      <c r="BQ85" s="224"/>
      <c r="BR85" s="224"/>
      <c r="BS85" s="224"/>
      <c r="BT85" s="222">
        <f t="shared" si="142"/>
        <v>0</v>
      </c>
      <c r="CE85" s="619"/>
      <c r="CF85" s="220" t="str">
        <f t="shared" si="143"/>
        <v/>
      </c>
      <c r="CG85" s="224"/>
      <c r="CH85" s="224"/>
      <c r="CI85" s="224"/>
      <c r="CJ85" s="224"/>
      <c r="CK85" s="222">
        <f t="shared" si="144"/>
        <v>0</v>
      </c>
      <c r="CL85" s="224"/>
      <c r="CM85" s="224"/>
      <c r="CN85" s="224"/>
      <c r="CO85" s="224"/>
      <c r="CP85" s="222">
        <f t="shared" si="145"/>
        <v>0</v>
      </c>
      <c r="CQ85" s="224"/>
      <c r="CR85" s="224"/>
      <c r="CS85" s="224"/>
      <c r="CT85" s="224"/>
      <c r="CU85" s="222">
        <f t="shared" si="146"/>
        <v>0</v>
      </c>
    </row>
    <row r="86" spans="2:99">
      <c r="C86" s="622" t="str">
        <f>$C$19</f>
        <v>BRT</v>
      </c>
      <c r="D86" s="623">
        <f>C64</f>
        <v>0</v>
      </c>
      <c r="E86" s="215"/>
      <c r="F86" s="215"/>
      <c r="G86" s="215"/>
      <c r="H86" s="215"/>
      <c r="I86" s="218">
        <f t="shared" si="131"/>
        <v>0</v>
      </c>
      <c r="J86" s="215"/>
      <c r="K86" s="215"/>
      <c r="L86" s="215"/>
      <c r="M86" s="215"/>
      <c r="N86" s="218">
        <f t="shared" si="132"/>
        <v>0</v>
      </c>
      <c r="O86" s="215"/>
      <c r="P86" s="215"/>
      <c r="Q86" s="215"/>
      <c r="R86" s="215"/>
      <c r="S86" s="218">
        <f t="shared" si="133"/>
        <v>0</v>
      </c>
      <c r="AC86" s="619"/>
      <c r="AD86" s="220" t="str">
        <f>$D$41</f>
        <v>BRT</v>
      </c>
      <c r="AE86" s="258"/>
      <c r="AF86" s="258"/>
      <c r="AG86" s="258"/>
      <c r="AH86" s="258"/>
      <c r="AI86" s="222">
        <f t="shared" si="136"/>
        <v>0</v>
      </c>
      <c r="AJ86" s="258"/>
      <c r="AK86" s="258"/>
      <c r="AL86" s="258"/>
      <c r="AM86" s="258"/>
      <c r="AN86" s="222">
        <f t="shared" si="137"/>
        <v>0</v>
      </c>
      <c r="AO86" s="258"/>
      <c r="AP86" s="258"/>
      <c r="AQ86" s="258"/>
      <c r="AR86" s="258"/>
      <c r="AS86" s="222">
        <f t="shared" si="138"/>
        <v>0</v>
      </c>
      <c r="BD86" s="619"/>
      <c r="BE86" s="220" t="str">
        <f t="shared" si="139"/>
        <v>BRT</v>
      </c>
      <c r="BF86" s="224"/>
      <c r="BG86" s="224"/>
      <c r="BH86" s="224"/>
      <c r="BI86" s="224"/>
      <c r="BJ86" s="222">
        <f t="shared" si="140"/>
        <v>0</v>
      </c>
      <c r="BK86" s="224"/>
      <c r="BL86" s="224"/>
      <c r="BM86" s="224"/>
      <c r="BN86" s="224"/>
      <c r="BO86" s="222">
        <f t="shared" si="141"/>
        <v>0</v>
      </c>
      <c r="BP86" s="224"/>
      <c r="BQ86" s="224"/>
      <c r="BR86" s="224"/>
      <c r="BS86" s="224"/>
      <c r="BT86" s="222">
        <f t="shared" si="142"/>
        <v>0</v>
      </c>
      <c r="CE86" s="619"/>
      <c r="CF86" s="220" t="str">
        <f t="shared" si="143"/>
        <v>BRT</v>
      </c>
      <c r="CG86" s="224"/>
      <c r="CH86" s="224"/>
      <c r="CI86" s="224"/>
      <c r="CJ86" s="550"/>
      <c r="CK86" s="222">
        <f t="shared" si="144"/>
        <v>0</v>
      </c>
      <c r="CL86" s="224"/>
      <c r="CM86" s="224"/>
      <c r="CN86" s="224"/>
      <c r="CO86" s="550"/>
      <c r="CP86" s="222">
        <f t="shared" si="145"/>
        <v>0</v>
      </c>
      <c r="CQ86" s="224"/>
      <c r="CR86" s="224"/>
      <c r="CS86" s="224"/>
      <c r="CT86" s="550"/>
      <c r="CU86" s="222">
        <f t="shared" si="146"/>
        <v>0</v>
      </c>
    </row>
    <row r="88" spans="2:99">
      <c r="D88" s="214" t="s">
        <v>337</v>
      </c>
      <c r="E88" s="55"/>
      <c r="F88" s="55"/>
      <c r="G88" s="55"/>
      <c r="H88" s="55"/>
      <c r="I88" s="55"/>
      <c r="J88" s="55"/>
      <c r="K88" s="55"/>
      <c r="L88" s="55"/>
      <c r="M88" s="55"/>
      <c r="N88" s="216"/>
      <c r="O88" s="55"/>
      <c r="P88" s="55"/>
      <c r="Q88" s="55"/>
      <c r="R88" s="55"/>
      <c r="S88" s="216"/>
      <c r="AD88" s="214" t="s">
        <v>347</v>
      </c>
      <c r="AF88" s="55"/>
      <c r="AG88" s="55"/>
      <c r="AH88" s="55"/>
      <c r="AI88" s="55"/>
      <c r="AJ88" s="55"/>
      <c r="AK88" s="55"/>
      <c r="AL88" s="55"/>
      <c r="AM88" s="55"/>
      <c r="AN88" s="216"/>
      <c r="AO88" s="55"/>
      <c r="AP88" s="55"/>
      <c r="AQ88" s="55"/>
      <c r="AR88" s="55"/>
      <c r="AS88" s="216"/>
      <c r="BE88" s="214" t="s">
        <v>352</v>
      </c>
      <c r="BF88" s="55"/>
      <c r="BG88" s="55"/>
      <c r="BH88" s="55"/>
      <c r="BI88" s="55"/>
      <c r="BJ88" s="55"/>
      <c r="BK88" s="55"/>
      <c r="BL88" s="55"/>
      <c r="BM88" s="55"/>
      <c r="BN88" s="55"/>
      <c r="BO88" s="216"/>
      <c r="BP88" s="55"/>
      <c r="BQ88" s="55"/>
      <c r="BR88" s="55"/>
      <c r="BS88" s="55"/>
      <c r="BT88" s="216"/>
      <c r="CF88" s="214" t="str">
        <f>CONCATENATE("CO2 Emission Factor - Electric - (kg/",I22,")")</f>
        <v>CO2 Emission Factor - Electric - (kg/kwh)</v>
      </c>
      <c r="CG88" s="55"/>
      <c r="CH88" s="55"/>
      <c r="CI88" s="55"/>
      <c r="CJ88" s="55"/>
      <c r="CK88" s="55"/>
      <c r="CL88" s="55"/>
      <c r="CM88" s="55"/>
      <c r="CN88" s="55"/>
      <c r="CO88" s="55"/>
      <c r="CP88" s="216"/>
      <c r="CQ88" s="55"/>
      <c r="CR88" s="55"/>
      <c r="CS88" s="55"/>
      <c r="CT88" s="55"/>
      <c r="CU88" s="216"/>
    </row>
    <row r="89" spans="2:99">
      <c r="D89" s="615" t="s">
        <v>24</v>
      </c>
      <c r="E89" s="615" t="str">
        <f>E74</f>
        <v>Base Year</v>
      </c>
      <c r="F89" s="615"/>
      <c r="G89" s="615"/>
      <c r="H89" s="615"/>
      <c r="I89" s="615"/>
      <c r="J89" s="615">
        <f>J74</f>
        <v>9</v>
      </c>
      <c r="K89" s="615"/>
      <c r="L89" s="615"/>
      <c r="M89" s="615"/>
      <c r="N89" s="615"/>
      <c r="O89" s="615">
        <f>O74</f>
        <v>19</v>
      </c>
      <c r="P89" s="615"/>
      <c r="Q89" s="615"/>
      <c r="R89" s="615"/>
      <c r="S89" s="615"/>
      <c r="AD89" s="615" t="s">
        <v>24</v>
      </c>
      <c r="AE89" s="615" t="str">
        <f>E89</f>
        <v>Base Year</v>
      </c>
      <c r="AF89" s="615"/>
      <c r="AG89" s="615"/>
      <c r="AH89" s="615"/>
      <c r="AI89" s="615"/>
      <c r="AJ89" s="615">
        <f>J89</f>
        <v>9</v>
      </c>
      <c r="AK89" s="615"/>
      <c r="AL89" s="615"/>
      <c r="AM89" s="615"/>
      <c r="AN89" s="615"/>
      <c r="AO89" s="615">
        <f>O89</f>
        <v>19</v>
      </c>
      <c r="AP89" s="615"/>
      <c r="AQ89" s="615"/>
      <c r="AR89" s="615"/>
      <c r="AS89" s="615"/>
      <c r="BE89" s="615" t="s">
        <v>24</v>
      </c>
      <c r="BF89" s="615" t="str">
        <f>BF74</f>
        <v>Base Year</v>
      </c>
      <c r="BG89" s="615"/>
      <c r="BH89" s="615"/>
      <c r="BI89" s="615"/>
      <c r="BJ89" s="615"/>
      <c r="BK89" s="615">
        <f>BK74</f>
        <v>9</v>
      </c>
      <c r="BL89" s="615"/>
      <c r="BM89" s="615"/>
      <c r="BN89" s="615"/>
      <c r="BO89" s="615"/>
      <c r="BP89" s="615">
        <f>BP74</f>
        <v>19</v>
      </c>
      <c r="BQ89" s="615"/>
      <c r="BR89" s="615"/>
      <c r="BS89" s="615"/>
      <c r="BT89" s="615"/>
      <c r="CF89" s="615" t="s">
        <v>24</v>
      </c>
      <c r="CG89" s="615" t="str">
        <f>CG74</f>
        <v>Base Year</v>
      </c>
      <c r="CH89" s="615"/>
      <c r="CI89" s="615"/>
      <c r="CJ89" s="615"/>
      <c r="CK89" s="615"/>
      <c r="CL89" s="615">
        <f>CL74</f>
        <v>9</v>
      </c>
      <c r="CM89" s="615"/>
      <c r="CN89" s="615"/>
      <c r="CO89" s="615"/>
      <c r="CP89" s="615"/>
      <c r="CQ89" s="615">
        <f>CQ74</f>
        <v>19</v>
      </c>
      <c r="CR89" s="615"/>
      <c r="CS89" s="615"/>
      <c r="CT89" s="615"/>
      <c r="CU89" s="615"/>
    </row>
    <row r="90" spans="2:99">
      <c r="D90" s="615"/>
      <c r="E90" s="217" t="str">
        <f t="shared" ref="E90:H90" si="147">E75</f>
        <v>Pre-Euro IV</v>
      </c>
      <c r="F90" s="217" t="str">
        <f t="shared" si="147"/>
        <v>Euro IV</v>
      </c>
      <c r="G90" s="217" t="str">
        <f t="shared" si="147"/>
        <v>Euro V</v>
      </c>
      <c r="H90" s="217" t="str">
        <f t="shared" si="147"/>
        <v>Euro VI</v>
      </c>
      <c r="I90" s="217" t="s">
        <v>28</v>
      </c>
      <c r="J90" s="217" t="str">
        <f t="shared" ref="J90:M90" si="148">J75</f>
        <v>Pre-Euro IV</v>
      </c>
      <c r="K90" s="217" t="str">
        <f t="shared" si="148"/>
        <v>Euro IV</v>
      </c>
      <c r="L90" s="217" t="str">
        <f t="shared" si="148"/>
        <v>Euro V</v>
      </c>
      <c r="M90" s="217" t="str">
        <f t="shared" si="148"/>
        <v>Euro VI</v>
      </c>
      <c r="N90" s="217" t="s">
        <v>28</v>
      </c>
      <c r="O90" s="217" t="str">
        <f t="shared" ref="O90:R90" si="149">O75</f>
        <v>Pre-Euro IV</v>
      </c>
      <c r="P90" s="217" t="str">
        <f t="shared" si="149"/>
        <v>Euro IV</v>
      </c>
      <c r="Q90" s="217" t="str">
        <f t="shared" si="149"/>
        <v>Euro V</v>
      </c>
      <c r="R90" s="217" t="str">
        <f t="shared" si="149"/>
        <v>Euro VI</v>
      </c>
      <c r="S90" s="217" t="s">
        <v>28</v>
      </c>
      <c r="AD90" s="615"/>
      <c r="AE90" s="217" t="str">
        <f>AE75</f>
        <v>Pre-Euro IV</v>
      </c>
      <c r="AF90" s="217" t="str">
        <f t="shared" ref="AF90:AS90" si="150">AF75</f>
        <v>Euro IV</v>
      </c>
      <c r="AG90" s="217" t="str">
        <f t="shared" si="150"/>
        <v>Euro V</v>
      </c>
      <c r="AH90" s="217" t="str">
        <f t="shared" si="150"/>
        <v>Euro VI</v>
      </c>
      <c r="AI90" s="217" t="str">
        <f t="shared" si="150"/>
        <v>Average</v>
      </c>
      <c r="AJ90" s="217" t="str">
        <f t="shared" si="150"/>
        <v>Pre-Euro IV</v>
      </c>
      <c r="AK90" s="217" t="str">
        <f t="shared" si="150"/>
        <v>Euro IV</v>
      </c>
      <c r="AL90" s="217" t="str">
        <f t="shared" si="150"/>
        <v>Euro V</v>
      </c>
      <c r="AM90" s="217" t="str">
        <f t="shared" si="150"/>
        <v>Euro VI</v>
      </c>
      <c r="AN90" s="217" t="str">
        <f t="shared" si="150"/>
        <v>Average</v>
      </c>
      <c r="AO90" s="217" t="str">
        <f t="shared" si="150"/>
        <v>Pre-Euro IV</v>
      </c>
      <c r="AP90" s="217" t="str">
        <f t="shared" si="150"/>
        <v>Euro IV</v>
      </c>
      <c r="AQ90" s="217" t="str">
        <f t="shared" si="150"/>
        <v>Euro V</v>
      </c>
      <c r="AR90" s="217" t="str">
        <f t="shared" si="150"/>
        <v>Euro VI</v>
      </c>
      <c r="AS90" s="217" t="str">
        <f t="shared" si="150"/>
        <v>Average</v>
      </c>
      <c r="BE90" s="615"/>
      <c r="BF90" s="217" t="str">
        <f t="shared" ref="BF90" si="151">AE90</f>
        <v>Pre-Euro IV</v>
      </c>
      <c r="BG90" s="217" t="str">
        <f t="shared" ref="BG90" si="152">AF90</f>
        <v>Euro IV</v>
      </c>
      <c r="BH90" s="217" t="str">
        <f t="shared" ref="BH90" si="153">AG90</f>
        <v>Euro V</v>
      </c>
      <c r="BI90" s="217" t="str">
        <f t="shared" ref="BI90" si="154">AH90</f>
        <v>Euro VI</v>
      </c>
      <c r="BJ90" s="217" t="str">
        <f t="shared" ref="BJ90" si="155">AI90</f>
        <v>Average</v>
      </c>
      <c r="BK90" s="217" t="str">
        <f t="shared" ref="BK90" si="156">AJ90</f>
        <v>Pre-Euro IV</v>
      </c>
      <c r="BL90" s="217" t="str">
        <f t="shared" ref="BL90" si="157">AK90</f>
        <v>Euro IV</v>
      </c>
      <c r="BM90" s="217" t="str">
        <f t="shared" ref="BM90" si="158">AL90</f>
        <v>Euro V</v>
      </c>
      <c r="BN90" s="217" t="str">
        <f t="shared" ref="BN90" si="159">AM90</f>
        <v>Euro VI</v>
      </c>
      <c r="BO90" s="217" t="str">
        <f t="shared" ref="BO90" si="160">AN90</f>
        <v>Average</v>
      </c>
      <c r="BP90" s="217" t="str">
        <f t="shared" ref="BP90" si="161">AO90</f>
        <v>Pre-Euro IV</v>
      </c>
      <c r="BQ90" s="217" t="str">
        <f t="shared" ref="BQ90" si="162">AP90</f>
        <v>Euro IV</v>
      </c>
      <c r="BR90" s="217" t="str">
        <f t="shared" ref="BR90" si="163">AQ90</f>
        <v>Euro V</v>
      </c>
      <c r="BS90" s="217" t="str">
        <f t="shared" ref="BS90" si="164">AR90</f>
        <v>Euro VI</v>
      </c>
      <c r="BT90" s="217" t="str">
        <f t="shared" ref="BT90" si="165">AS90</f>
        <v>Average</v>
      </c>
      <c r="CF90" s="615"/>
      <c r="CG90" s="217" t="str">
        <f>CG75</f>
        <v>Pre-Euro IV</v>
      </c>
      <c r="CH90" s="217" t="str">
        <f t="shared" ref="CH90:CU90" si="166">CH75</f>
        <v>Euro IV</v>
      </c>
      <c r="CI90" s="217" t="str">
        <f t="shared" si="166"/>
        <v>Euro V</v>
      </c>
      <c r="CJ90" s="217" t="str">
        <f t="shared" si="166"/>
        <v>Euro VI</v>
      </c>
      <c r="CK90" s="217" t="str">
        <f t="shared" si="166"/>
        <v>Average</v>
      </c>
      <c r="CL90" s="217" t="str">
        <f t="shared" si="166"/>
        <v>Pre-Euro IV</v>
      </c>
      <c r="CM90" s="217" t="str">
        <f t="shared" si="166"/>
        <v>Euro IV</v>
      </c>
      <c r="CN90" s="217" t="str">
        <f t="shared" si="166"/>
        <v>Euro V</v>
      </c>
      <c r="CO90" s="217" t="str">
        <f t="shared" si="166"/>
        <v>Euro VI</v>
      </c>
      <c r="CP90" s="217" t="str">
        <f t="shared" si="166"/>
        <v>Average</v>
      </c>
      <c r="CQ90" s="217" t="str">
        <f t="shared" si="166"/>
        <v>Pre-Euro IV</v>
      </c>
      <c r="CR90" s="217" t="str">
        <f t="shared" si="166"/>
        <v>Euro IV</v>
      </c>
      <c r="CS90" s="217" t="str">
        <f t="shared" si="166"/>
        <v>Euro V</v>
      </c>
      <c r="CT90" s="217" t="str">
        <f t="shared" si="166"/>
        <v>Euro VI</v>
      </c>
      <c r="CU90" s="217" t="str">
        <f t="shared" si="166"/>
        <v>Average</v>
      </c>
    </row>
    <row r="91" spans="2:99" ht="15" customHeight="1">
      <c r="B91" s="621" t="s">
        <v>538</v>
      </c>
      <c r="C91" s="616" t="s">
        <v>329</v>
      </c>
      <c r="D91" s="220" t="str">
        <f>D76</f>
        <v>Car</v>
      </c>
      <c r="E91" s="53"/>
      <c r="F91" s="53"/>
      <c r="G91" s="53"/>
      <c r="H91" s="53"/>
      <c r="I91" s="218">
        <f t="shared" ref="I91:I101" si="167">SUM(E91:H91)</f>
        <v>0</v>
      </c>
      <c r="J91" s="53"/>
      <c r="K91" s="53"/>
      <c r="L91" s="53"/>
      <c r="M91" s="53"/>
      <c r="N91" s="218">
        <f t="shared" ref="N91:N101" si="168">SUM(J91:M91)</f>
        <v>0</v>
      </c>
      <c r="O91" s="53"/>
      <c r="P91" s="53"/>
      <c r="Q91" s="53"/>
      <c r="R91" s="53"/>
      <c r="S91" s="218">
        <f t="shared" ref="S91:S101" si="169">SUM(O91:R91)</f>
        <v>0</v>
      </c>
      <c r="AC91" s="616" t="s">
        <v>329</v>
      </c>
      <c r="AD91" s="220" t="str">
        <f>D91</f>
        <v>Car</v>
      </c>
      <c r="AE91" s="223"/>
      <c r="AF91" s="223"/>
      <c r="AG91" s="223"/>
      <c r="AH91" s="223"/>
      <c r="AI91" s="222">
        <f>(E91*AE91)+(F91*AF91)+(G91*AG91)+(H91*AH91)</f>
        <v>0</v>
      </c>
      <c r="AJ91" s="223"/>
      <c r="AK91" s="223"/>
      <c r="AL91" s="223"/>
      <c r="AM91" s="223"/>
      <c r="AN91" s="222">
        <f>(J91*AJ91)+(K91*AK91)+(L91*AL91)+(M91*AM91)</f>
        <v>0</v>
      </c>
      <c r="AO91" s="223"/>
      <c r="AP91" s="223"/>
      <c r="AQ91" s="223"/>
      <c r="AR91" s="223"/>
      <c r="AS91" s="222">
        <f>(O91*AO91)+(P91*AP91)+(Q91*AQ91)+(R91*AR91)</f>
        <v>0</v>
      </c>
      <c r="BD91" s="616" t="s">
        <v>329</v>
      </c>
      <c r="BE91" s="220" t="str">
        <f>AD91</f>
        <v>Car</v>
      </c>
      <c r="BF91" s="223"/>
      <c r="BG91" s="223"/>
      <c r="BH91" s="223"/>
      <c r="BI91" s="223"/>
      <c r="BJ91" s="222">
        <f>(E91*BF91)+(F91*BG91)+(G91*BH91)+(H91*BI91)</f>
        <v>0</v>
      </c>
      <c r="BK91" s="223"/>
      <c r="BL91" s="223"/>
      <c r="BM91" s="223"/>
      <c r="BN91" s="223"/>
      <c r="BO91" s="222">
        <f>(J91*BK91)+(K91*BL91)+(L91*BM91)+(M91*BN91)</f>
        <v>0</v>
      </c>
      <c r="BP91" s="223"/>
      <c r="BQ91" s="223"/>
      <c r="BR91" s="223"/>
      <c r="BS91" s="223"/>
      <c r="BT91" s="222">
        <f>(O91*BP91)+(P91*BQ91)+(Q91*BR91)+(R91*BS91)</f>
        <v>0</v>
      </c>
      <c r="CE91" s="616" t="s">
        <v>329</v>
      </c>
      <c r="CF91" s="220" t="str">
        <f>BE91</f>
        <v>Car</v>
      </c>
      <c r="CG91" s="223"/>
      <c r="CH91" s="223"/>
      <c r="CI91" s="223"/>
      <c r="CJ91" s="223"/>
      <c r="CK91" s="222">
        <f>(E91*CG91)+(F91*CH91)+(G91*CI91)+(H91*CJ91)</f>
        <v>0</v>
      </c>
      <c r="CL91" s="223"/>
      <c r="CM91" s="223"/>
      <c r="CN91" s="223"/>
      <c r="CO91" s="223"/>
      <c r="CP91" s="222">
        <f>(J91*CL91)+(K91*CM91)+(L91*CN91)+(M91*CO91)</f>
        <v>0</v>
      </c>
      <c r="CQ91" s="223"/>
      <c r="CR91" s="223"/>
      <c r="CS91" s="223"/>
      <c r="CT91" s="223"/>
      <c r="CU91" s="222">
        <f>(O91*CQ91)+(P91*CR91)+(Q91*CS91)+(R91*CT91)</f>
        <v>0</v>
      </c>
    </row>
    <row r="92" spans="2:99">
      <c r="B92" s="621"/>
      <c r="C92" s="617"/>
      <c r="D92" s="220" t="str">
        <f t="shared" ref="D92:D100" si="170">D77</f>
        <v>2-wheeler</v>
      </c>
      <c r="E92" s="53"/>
      <c r="F92" s="53"/>
      <c r="G92" s="53"/>
      <c r="H92" s="53"/>
      <c r="I92" s="218">
        <f t="shared" si="167"/>
        <v>0</v>
      </c>
      <c r="J92" s="53"/>
      <c r="K92" s="53"/>
      <c r="L92" s="53"/>
      <c r="M92" s="53"/>
      <c r="N92" s="218">
        <f t="shared" si="168"/>
        <v>0</v>
      </c>
      <c r="O92" s="53"/>
      <c r="P92" s="53"/>
      <c r="Q92" s="53"/>
      <c r="R92" s="53"/>
      <c r="S92" s="218">
        <f t="shared" si="169"/>
        <v>0</v>
      </c>
      <c r="AC92" s="617"/>
      <c r="AD92" s="220" t="str">
        <f t="shared" ref="AD92:AD100" si="171">D92</f>
        <v>2-wheeler</v>
      </c>
      <c r="AE92" s="223"/>
      <c r="AF92" s="223"/>
      <c r="AG92" s="223"/>
      <c r="AH92" s="223"/>
      <c r="AI92" s="222">
        <f t="shared" ref="AI92:AI101" si="172">(E92*AE92)+(F92*AF92)+(G92*AG92)+(H92*AH92)</f>
        <v>0</v>
      </c>
      <c r="AJ92" s="223"/>
      <c r="AK92" s="223"/>
      <c r="AL92" s="223"/>
      <c r="AM92" s="223"/>
      <c r="AN92" s="222">
        <f t="shared" ref="AN92:AN101" si="173">(J92*AJ92)+(K92*AK92)+(L92*AL92)+(M92*AM92)</f>
        <v>0</v>
      </c>
      <c r="AO92" s="223"/>
      <c r="AP92" s="223"/>
      <c r="AQ92" s="223"/>
      <c r="AR92" s="223"/>
      <c r="AS92" s="222">
        <f t="shared" ref="AS92:AS101" si="174">(O92*AO92)+(P92*AP92)+(Q92*AQ92)+(R92*AR92)</f>
        <v>0</v>
      </c>
      <c r="BD92" s="617"/>
      <c r="BE92" s="220" t="str">
        <f t="shared" ref="BE92:BE101" si="175">AD92</f>
        <v>2-wheeler</v>
      </c>
      <c r="BF92" s="223"/>
      <c r="BG92" s="223"/>
      <c r="BH92" s="223"/>
      <c r="BI92" s="223"/>
      <c r="BJ92" s="222">
        <f t="shared" ref="BJ92:BJ101" si="176">(E92*BF92)+(F92*BG92)+(G92*BH92)+(H92*BI92)</f>
        <v>0</v>
      </c>
      <c r="BK92" s="223"/>
      <c r="BL92" s="223"/>
      <c r="BM92" s="223"/>
      <c r="BN92" s="223"/>
      <c r="BO92" s="222">
        <f t="shared" ref="BO92:BO101" si="177">(J92*BK92)+(K92*BL92)+(L92*BM92)+(M92*BN92)</f>
        <v>0</v>
      </c>
      <c r="BP92" s="223"/>
      <c r="BQ92" s="223"/>
      <c r="BR92" s="223"/>
      <c r="BS92" s="223"/>
      <c r="BT92" s="222">
        <f t="shared" ref="BT92:BT101" si="178">(O92*BP92)+(P92*BQ92)+(Q92*BR92)+(R92*BS92)</f>
        <v>0</v>
      </c>
      <c r="CE92" s="617"/>
      <c r="CF92" s="220" t="str">
        <f t="shared" ref="CF92:CF101" si="179">BE92</f>
        <v>2-wheeler</v>
      </c>
      <c r="CG92" s="223"/>
      <c r="CH92" s="223"/>
      <c r="CI92" s="223"/>
      <c r="CJ92" s="223"/>
      <c r="CK92" s="222">
        <f t="shared" ref="CK92:CK101" si="180">(E92*CG92)+(F92*CH92)+(G92*CI92)+(H92*CJ92)</f>
        <v>0</v>
      </c>
      <c r="CL92" s="223"/>
      <c r="CM92" s="223"/>
      <c r="CN92" s="223"/>
      <c r="CO92" s="223"/>
      <c r="CP92" s="222">
        <f t="shared" ref="CP92:CP101" si="181">(J92*CL92)+(K92*CM92)+(L92*CN92)+(M92*CO92)</f>
        <v>0</v>
      </c>
      <c r="CQ92" s="223"/>
      <c r="CR92" s="223"/>
      <c r="CS92" s="223"/>
      <c r="CT92" s="223"/>
      <c r="CU92" s="222">
        <f t="shared" ref="CU92:CU101" si="182">(O92*CQ92)+(P92*CR92)+(Q92*CS92)+(R92*CT92)</f>
        <v>0</v>
      </c>
    </row>
    <row r="93" spans="2:99">
      <c r="B93" s="621"/>
      <c r="C93" s="617"/>
      <c r="D93" s="220" t="str">
        <f t="shared" si="170"/>
        <v>Taxi</v>
      </c>
      <c r="E93" s="53"/>
      <c r="F93" s="53"/>
      <c r="G93" s="53"/>
      <c r="H93" s="53"/>
      <c r="I93" s="218">
        <f t="shared" si="167"/>
        <v>0</v>
      </c>
      <c r="J93" s="53"/>
      <c r="K93" s="53"/>
      <c r="L93" s="53"/>
      <c r="M93" s="53"/>
      <c r="N93" s="218">
        <f t="shared" si="168"/>
        <v>0</v>
      </c>
      <c r="O93" s="53"/>
      <c r="P93" s="53"/>
      <c r="Q93" s="53"/>
      <c r="R93" s="53"/>
      <c r="S93" s="218">
        <f t="shared" si="169"/>
        <v>0</v>
      </c>
      <c r="AC93" s="617"/>
      <c r="AD93" s="220" t="str">
        <f t="shared" si="171"/>
        <v>Taxi</v>
      </c>
      <c r="AE93" s="223"/>
      <c r="AF93" s="223"/>
      <c r="AG93" s="223"/>
      <c r="AH93" s="223"/>
      <c r="AI93" s="222">
        <f t="shared" si="172"/>
        <v>0</v>
      </c>
      <c r="AJ93" s="223"/>
      <c r="AK93" s="223"/>
      <c r="AL93" s="223"/>
      <c r="AM93" s="223"/>
      <c r="AN93" s="222">
        <f t="shared" si="173"/>
        <v>0</v>
      </c>
      <c r="AO93" s="223"/>
      <c r="AP93" s="223"/>
      <c r="AQ93" s="223"/>
      <c r="AR93" s="223"/>
      <c r="AS93" s="222">
        <f t="shared" si="174"/>
        <v>0</v>
      </c>
      <c r="BD93" s="617"/>
      <c r="BE93" s="220" t="str">
        <f t="shared" si="175"/>
        <v>Taxi</v>
      </c>
      <c r="BF93" s="223"/>
      <c r="BG93" s="223"/>
      <c r="BH93" s="223"/>
      <c r="BI93" s="223"/>
      <c r="BJ93" s="222">
        <f t="shared" si="176"/>
        <v>0</v>
      </c>
      <c r="BK93" s="223"/>
      <c r="BL93" s="223"/>
      <c r="BM93" s="223"/>
      <c r="BN93" s="223"/>
      <c r="BO93" s="222">
        <f t="shared" si="177"/>
        <v>0</v>
      </c>
      <c r="BP93" s="223"/>
      <c r="BQ93" s="223"/>
      <c r="BR93" s="223"/>
      <c r="BS93" s="223"/>
      <c r="BT93" s="222">
        <f t="shared" si="178"/>
        <v>0</v>
      </c>
      <c r="CE93" s="617"/>
      <c r="CF93" s="220" t="str">
        <f t="shared" si="179"/>
        <v>Taxi</v>
      </c>
      <c r="CG93" s="223"/>
      <c r="CH93" s="223"/>
      <c r="CI93" s="223"/>
      <c r="CJ93" s="223"/>
      <c r="CK93" s="222">
        <f t="shared" si="180"/>
        <v>0</v>
      </c>
      <c r="CL93" s="223"/>
      <c r="CM93" s="223"/>
      <c r="CN93" s="223"/>
      <c r="CO93" s="223"/>
      <c r="CP93" s="222">
        <f t="shared" si="181"/>
        <v>0</v>
      </c>
      <c r="CQ93" s="223"/>
      <c r="CR93" s="223"/>
      <c r="CS93" s="223"/>
      <c r="CT93" s="223"/>
      <c r="CU93" s="222">
        <f t="shared" si="182"/>
        <v>0</v>
      </c>
    </row>
    <row r="94" spans="2:99">
      <c r="B94" s="621"/>
      <c r="C94" s="617"/>
      <c r="D94" s="220" t="str">
        <f t="shared" si="170"/>
        <v/>
      </c>
      <c r="E94" s="215"/>
      <c r="F94" s="215"/>
      <c r="G94" s="215"/>
      <c r="H94" s="215"/>
      <c r="I94" s="218">
        <f t="shared" si="167"/>
        <v>0</v>
      </c>
      <c r="J94" s="215"/>
      <c r="K94" s="215"/>
      <c r="L94" s="215"/>
      <c r="M94" s="215"/>
      <c r="N94" s="218">
        <f t="shared" si="168"/>
        <v>0</v>
      </c>
      <c r="O94" s="215"/>
      <c r="P94" s="215"/>
      <c r="Q94" s="215"/>
      <c r="R94" s="215"/>
      <c r="S94" s="218">
        <f t="shared" si="169"/>
        <v>0</v>
      </c>
      <c r="AC94" s="617"/>
      <c r="AD94" s="220" t="str">
        <f t="shared" si="171"/>
        <v/>
      </c>
      <c r="AE94" s="224"/>
      <c r="AF94" s="224"/>
      <c r="AG94" s="224"/>
      <c r="AH94" s="224"/>
      <c r="AI94" s="222">
        <f t="shared" si="172"/>
        <v>0</v>
      </c>
      <c r="AJ94" s="224"/>
      <c r="AK94" s="224"/>
      <c r="AL94" s="224"/>
      <c r="AM94" s="224"/>
      <c r="AN94" s="222">
        <f t="shared" si="173"/>
        <v>0</v>
      </c>
      <c r="AO94" s="224"/>
      <c r="AP94" s="224"/>
      <c r="AQ94" s="224"/>
      <c r="AR94" s="224"/>
      <c r="AS94" s="222">
        <f t="shared" si="174"/>
        <v>0</v>
      </c>
      <c r="BD94" s="617"/>
      <c r="BE94" s="220" t="str">
        <f t="shared" si="175"/>
        <v/>
      </c>
      <c r="BF94" s="224"/>
      <c r="BG94" s="224"/>
      <c r="BH94" s="224"/>
      <c r="BI94" s="224"/>
      <c r="BJ94" s="222">
        <f t="shared" si="176"/>
        <v>0</v>
      </c>
      <c r="BK94" s="224"/>
      <c r="BL94" s="224"/>
      <c r="BM94" s="224"/>
      <c r="BN94" s="224"/>
      <c r="BO94" s="222">
        <f t="shared" si="177"/>
        <v>0</v>
      </c>
      <c r="BP94" s="224"/>
      <c r="BQ94" s="224"/>
      <c r="BR94" s="224"/>
      <c r="BS94" s="224"/>
      <c r="BT94" s="222">
        <f t="shared" si="178"/>
        <v>0</v>
      </c>
      <c r="CE94" s="617"/>
      <c r="CF94" s="220" t="str">
        <f t="shared" si="179"/>
        <v/>
      </c>
      <c r="CG94" s="224"/>
      <c r="CH94" s="224"/>
      <c r="CI94" s="224"/>
      <c r="CJ94" s="224"/>
      <c r="CK94" s="222">
        <f t="shared" si="180"/>
        <v>0</v>
      </c>
      <c r="CL94" s="224"/>
      <c r="CM94" s="224"/>
      <c r="CN94" s="224"/>
      <c r="CO94" s="224"/>
      <c r="CP94" s="222">
        <f t="shared" si="181"/>
        <v>0</v>
      </c>
      <c r="CQ94" s="224"/>
      <c r="CR94" s="224"/>
      <c r="CS94" s="224"/>
      <c r="CT94" s="224"/>
      <c r="CU94" s="222">
        <f t="shared" si="182"/>
        <v>0</v>
      </c>
    </row>
    <row r="95" spans="2:99">
      <c r="B95" s="621"/>
      <c r="C95" s="618"/>
      <c r="D95" s="220" t="str">
        <f t="shared" si="170"/>
        <v/>
      </c>
      <c r="E95" s="215"/>
      <c r="F95" s="215"/>
      <c r="G95" s="215"/>
      <c r="H95" s="215"/>
      <c r="I95" s="218">
        <f t="shared" si="167"/>
        <v>0</v>
      </c>
      <c r="J95" s="215"/>
      <c r="K95" s="215"/>
      <c r="L95" s="215"/>
      <c r="M95" s="215"/>
      <c r="N95" s="218">
        <f t="shared" si="168"/>
        <v>0</v>
      </c>
      <c r="O95" s="215"/>
      <c r="P95" s="215"/>
      <c r="Q95" s="215"/>
      <c r="R95" s="215"/>
      <c r="S95" s="218">
        <f t="shared" si="169"/>
        <v>0</v>
      </c>
      <c r="AC95" s="618"/>
      <c r="AD95" s="220" t="str">
        <f t="shared" si="171"/>
        <v/>
      </c>
      <c r="AE95" s="224"/>
      <c r="AF95" s="224"/>
      <c r="AG95" s="224"/>
      <c r="AH95" s="224"/>
      <c r="AI95" s="222">
        <f t="shared" si="172"/>
        <v>0</v>
      </c>
      <c r="AJ95" s="224"/>
      <c r="AK95" s="224"/>
      <c r="AL95" s="224"/>
      <c r="AM95" s="224"/>
      <c r="AN95" s="222">
        <f t="shared" si="173"/>
        <v>0</v>
      </c>
      <c r="AO95" s="224"/>
      <c r="AP95" s="224"/>
      <c r="AQ95" s="224"/>
      <c r="AR95" s="224"/>
      <c r="AS95" s="222">
        <f t="shared" si="174"/>
        <v>0</v>
      </c>
      <c r="BD95" s="618"/>
      <c r="BE95" s="220" t="str">
        <f t="shared" si="175"/>
        <v/>
      </c>
      <c r="BF95" s="224"/>
      <c r="BG95" s="224"/>
      <c r="BH95" s="224"/>
      <c r="BI95" s="224"/>
      <c r="BJ95" s="222">
        <f t="shared" si="176"/>
        <v>0</v>
      </c>
      <c r="BK95" s="224"/>
      <c r="BL95" s="224"/>
      <c r="BM95" s="224"/>
      <c r="BN95" s="224"/>
      <c r="BO95" s="222">
        <f t="shared" si="177"/>
        <v>0</v>
      </c>
      <c r="BP95" s="224"/>
      <c r="BQ95" s="224"/>
      <c r="BR95" s="224"/>
      <c r="BS95" s="224"/>
      <c r="BT95" s="222">
        <f t="shared" si="178"/>
        <v>0</v>
      </c>
      <c r="CE95" s="618"/>
      <c r="CF95" s="220" t="str">
        <f t="shared" si="179"/>
        <v/>
      </c>
      <c r="CG95" s="224"/>
      <c r="CH95" s="224"/>
      <c r="CI95" s="224"/>
      <c r="CJ95" s="224"/>
      <c r="CK95" s="222">
        <f t="shared" si="180"/>
        <v>0</v>
      </c>
      <c r="CL95" s="224"/>
      <c r="CM95" s="224"/>
      <c r="CN95" s="224"/>
      <c r="CO95" s="224"/>
      <c r="CP95" s="222">
        <f t="shared" si="181"/>
        <v>0</v>
      </c>
      <c r="CQ95" s="224"/>
      <c r="CR95" s="224"/>
      <c r="CS95" s="224"/>
      <c r="CT95" s="224"/>
      <c r="CU95" s="222">
        <f t="shared" si="182"/>
        <v>0</v>
      </c>
    </row>
    <row r="96" spans="2:99" ht="15" customHeight="1">
      <c r="B96" s="621"/>
      <c r="C96" s="621" t="s">
        <v>330</v>
      </c>
      <c r="D96" s="220" t="str">
        <f t="shared" si="170"/>
        <v>3-wheeler</v>
      </c>
      <c r="E96" s="53"/>
      <c r="F96" s="53"/>
      <c r="G96" s="53"/>
      <c r="H96" s="53"/>
      <c r="I96" s="218">
        <f t="shared" si="167"/>
        <v>0</v>
      </c>
      <c r="J96" s="53"/>
      <c r="K96" s="53"/>
      <c r="L96" s="53"/>
      <c r="M96" s="53"/>
      <c r="N96" s="218">
        <f t="shared" si="168"/>
        <v>0</v>
      </c>
      <c r="O96" s="53"/>
      <c r="P96" s="53"/>
      <c r="Q96" s="53"/>
      <c r="R96" s="53"/>
      <c r="S96" s="218">
        <f t="shared" si="169"/>
        <v>0</v>
      </c>
      <c r="AC96" s="619" t="s">
        <v>330</v>
      </c>
      <c r="AD96" s="220" t="str">
        <f t="shared" si="171"/>
        <v>3-wheeler</v>
      </c>
      <c r="AE96" s="223"/>
      <c r="AF96" s="223"/>
      <c r="AG96" s="223"/>
      <c r="AH96" s="223"/>
      <c r="AI96" s="222">
        <f t="shared" si="172"/>
        <v>0</v>
      </c>
      <c r="AJ96" s="223"/>
      <c r="AK96" s="223"/>
      <c r="AL96" s="223"/>
      <c r="AM96" s="223"/>
      <c r="AN96" s="222">
        <f t="shared" si="173"/>
        <v>0</v>
      </c>
      <c r="AO96" s="223"/>
      <c r="AP96" s="223"/>
      <c r="AQ96" s="223"/>
      <c r="AR96" s="223"/>
      <c r="AS96" s="222">
        <f t="shared" si="174"/>
        <v>0</v>
      </c>
      <c r="BD96" s="619" t="s">
        <v>330</v>
      </c>
      <c r="BE96" s="220" t="str">
        <f t="shared" si="175"/>
        <v>3-wheeler</v>
      </c>
      <c r="BF96" s="223"/>
      <c r="BG96" s="223"/>
      <c r="BH96" s="223"/>
      <c r="BI96" s="223"/>
      <c r="BJ96" s="222">
        <f t="shared" si="176"/>
        <v>0</v>
      </c>
      <c r="BK96" s="223"/>
      <c r="BL96" s="223"/>
      <c r="BM96" s="223"/>
      <c r="BN96" s="223"/>
      <c r="BO96" s="222">
        <f t="shared" si="177"/>
        <v>0</v>
      </c>
      <c r="BP96" s="223"/>
      <c r="BQ96" s="223"/>
      <c r="BR96" s="223"/>
      <c r="BS96" s="223"/>
      <c r="BT96" s="222">
        <f t="shared" si="178"/>
        <v>0</v>
      </c>
      <c r="CE96" s="619" t="s">
        <v>330</v>
      </c>
      <c r="CF96" s="220" t="str">
        <f t="shared" si="179"/>
        <v>3-wheeler</v>
      </c>
      <c r="CG96" s="223"/>
      <c r="CH96" s="223"/>
      <c r="CI96" s="223"/>
      <c r="CJ96" s="223"/>
      <c r="CK96" s="222">
        <f t="shared" si="180"/>
        <v>0</v>
      </c>
      <c r="CL96" s="223"/>
      <c r="CM96" s="223"/>
      <c r="CN96" s="223"/>
      <c r="CO96" s="223"/>
      <c r="CP96" s="222">
        <f t="shared" si="181"/>
        <v>0</v>
      </c>
      <c r="CQ96" s="223"/>
      <c r="CR96" s="223"/>
      <c r="CS96" s="223"/>
      <c r="CT96" s="223"/>
      <c r="CU96" s="222">
        <f t="shared" si="182"/>
        <v>0</v>
      </c>
    </row>
    <row r="97" spans="2:99">
      <c r="B97" s="621"/>
      <c r="C97" s="621"/>
      <c r="D97" s="220" t="str">
        <f t="shared" si="170"/>
        <v>Bus</v>
      </c>
      <c r="E97" s="53"/>
      <c r="F97" s="53"/>
      <c r="G97" s="53"/>
      <c r="H97" s="53"/>
      <c r="I97" s="218">
        <f t="shared" si="167"/>
        <v>0</v>
      </c>
      <c r="J97" s="53"/>
      <c r="K97" s="53"/>
      <c r="L97" s="53"/>
      <c r="M97" s="53"/>
      <c r="N97" s="218">
        <f t="shared" si="168"/>
        <v>0</v>
      </c>
      <c r="O97" s="53"/>
      <c r="P97" s="53"/>
      <c r="Q97" s="53"/>
      <c r="R97" s="53"/>
      <c r="S97" s="218">
        <f t="shared" si="169"/>
        <v>0</v>
      </c>
      <c r="AC97" s="619"/>
      <c r="AD97" s="220" t="str">
        <f t="shared" si="171"/>
        <v>Bus</v>
      </c>
      <c r="AE97" s="223"/>
      <c r="AF97" s="223"/>
      <c r="AG97" s="223"/>
      <c r="AH97" s="223"/>
      <c r="AI97" s="222">
        <f t="shared" si="172"/>
        <v>0</v>
      </c>
      <c r="AJ97" s="223"/>
      <c r="AK97" s="223"/>
      <c r="AL97" s="223"/>
      <c r="AM97" s="223"/>
      <c r="AN97" s="222">
        <f t="shared" si="173"/>
        <v>0</v>
      </c>
      <c r="AO97" s="223"/>
      <c r="AP97" s="223"/>
      <c r="AQ97" s="223"/>
      <c r="AR97" s="223"/>
      <c r="AS97" s="222">
        <f t="shared" si="174"/>
        <v>0</v>
      </c>
      <c r="BD97" s="619"/>
      <c r="BE97" s="220" t="str">
        <f t="shared" si="175"/>
        <v>Bus</v>
      </c>
      <c r="BF97" s="223"/>
      <c r="BG97" s="223"/>
      <c r="BH97" s="223"/>
      <c r="BI97" s="223"/>
      <c r="BJ97" s="222">
        <f t="shared" si="176"/>
        <v>0</v>
      </c>
      <c r="BK97" s="223"/>
      <c r="BL97" s="223"/>
      <c r="BM97" s="223"/>
      <c r="BN97" s="223"/>
      <c r="BO97" s="222">
        <f t="shared" si="177"/>
        <v>0</v>
      </c>
      <c r="BP97" s="223"/>
      <c r="BQ97" s="223"/>
      <c r="BR97" s="223"/>
      <c r="BS97" s="223"/>
      <c r="BT97" s="222">
        <f t="shared" si="178"/>
        <v>0</v>
      </c>
      <c r="CE97" s="619"/>
      <c r="CF97" s="220" t="str">
        <f t="shared" si="179"/>
        <v>Bus</v>
      </c>
      <c r="CG97" s="223"/>
      <c r="CH97" s="223"/>
      <c r="CI97" s="223"/>
      <c r="CJ97" s="223"/>
      <c r="CK97" s="222">
        <f t="shared" si="180"/>
        <v>0</v>
      </c>
      <c r="CL97" s="223"/>
      <c r="CM97" s="223"/>
      <c r="CN97" s="223"/>
      <c r="CO97" s="223"/>
      <c r="CP97" s="222">
        <f t="shared" si="181"/>
        <v>0</v>
      </c>
      <c r="CQ97" s="223"/>
      <c r="CR97" s="223"/>
      <c r="CS97" s="223"/>
      <c r="CT97" s="223"/>
      <c r="CU97" s="222">
        <f t="shared" si="182"/>
        <v>0</v>
      </c>
    </row>
    <row r="98" spans="2:99">
      <c r="B98" s="621"/>
      <c r="C98" s="621"/>
      <c r="D98" s="220" t="str">
        <f t="shared" si="170"/>
        <v>Mini-bus</v>
      </c>
      <c r="E98" s="53"/>
      <c r="F98" s="53"/>
      <c r="G98" s="53"/>
      <c r="H98" s="53"/>
      <c r="I98" s="218">
        <f t="shared" si="167"/>
        <v>0</v>
      </c>
      <c r="J98" s="53"/>
      <c r="K98" s="53"/>
      <c r="L98" s="53"/>
      <c r="M98" s="53"/>
      <c r="N98" s="218">
        <f t="shared" si="168"/>
        <v>0</v>
      </c>
      <c r="O98" s="53"/>
      <c r="P98" s="53"/>
      <c r="Q98" s="53"/>
      <c r="R98" s="53"/>
      <c r="S98" s="218">
        <f t="shared" si="169"/>
        <v>0</v>
      </c>
      <c r="AC98" s="619"/>
      <c r="AD98" s="220" t="str">
        <f t="shared" si="171"/>
        <v>Mini-bus</v>
      </c>
      <c r="AE98" s="223"/>
      <c r="AF98" s="223"/>
      <c r="AG98" s="223"/>
      <c r="AH98" s="223"/>
      <c r="AI98" s="222">
        <f t="shared" si="172"/>
        <v>0</v>
      </c>
      <c r="AJ98" s="223"/>
      <c r="AK98" s="223"/>
      <c r="AL98" s="223"/>
      <c r="AM98" s="223"/>
      <c r="AN98" s="222">
        <f t="shared" si="173"/>
        <v>0</v>
      </c>
      <c r="AO98" s="223"/>
      <c r="AP98" s="223"/>
      <c r="AQ98" s="223"/>
      <c r="AR98" s="223"/>
      <c r="AS98" s="222">
        <f t="shared" si="174"/>
        <v>0</v>
      </c>
      <c r="BD98" s="619"/>
      <c r="BE98" s="220" t="str">
        <f t="shared" si="175"/>
        <v>Mini-bus</v>
      </c>
      <c r="BF98" s="223"/>
      <c r="BG98" s="223"/>
      <c r="BH98" s="223"/>
      <c r="BI98" s="223"/>
      <c r="BJ98" s="222">
        <f t="shared" si="176"/>
        <v>0</v>
      </c>
      <c r="BK98" s="223"/>
      <c r="BL98" s="223"/>
      <c r="BM98" s="223"/>
      <c r="BN98" s="223"/>
      <c r="BO98" s="222">
        <f t="shared" si="177"/>
        <v>0</v>
      </c>
      <c r="BP98" s="223"/>
      <c r="BQ98" s="223"/>
      <c r="BR98" s="223"/>
      <c r="BS98" s="223"/>
      <c r="BT98" s="222">
        <f t="shared" si="178"/>
        <v>0</v>
      </c>
      <c r="CE98" s="619"/>
      <c r="CF98" s="220" t="str">
        <f t="shared" si="179"/>
        <v>Mini-bus</v>
      </c>
      <c r="CG98" s="223"/>
      <c r="CH98" s="223"/>
      <c r="CI98" s="223"/>
      <c r="CJ98" s="223"/>
      <c r="CK98" s="222">
        <f t="shared" si="180"/>
        <v>0</v>
      </c>
      <c r="CL98" s="223"/>
      <c r="CM98" s="223"/>
      <c r="CN98" s="223"/>
      <c r="CO98" s="223"/>
      <c r="CP98" s="222">
        <f t="shared" si="181"/>
        <v>0</v>
      </c>
      <c r="CQ98" s="223"/>
      <c r="CR98" s="223"/>
      <c r="CS98" s="223"/>
      <c r="CT98" s="223"/>
      <c r="CU98" s="222">
        <f t="shared" si="182"/>
        <v>0</v>
      </c>
    </row>
    <row r="99" spans="2:99">
      <c r="B99" s="621"/>
      <c r="C99" s="621"/>
      <c r="D99" s="220" t="str">
        <f t="shared" si="170"/>
        <v/>
      </c>
      <c r="E99" s="215"/>
      <c r="F99" s="215"/>
      <c r="G99" s="215"/>
      <c r="H99" s="215"/>
      <c r="I99" s="218">
        <f t="shared" si="167"/>
        <v>0</v>
      </c>
      <c r="J99" s="215"/>
      <c r="K99" s="215"/>
      <c r="L99" s="215"/>
      <c r="M99" s="215"/>
      <c r="N99" s="218">
        <f t="shared" si="168"/>
        <v>0</v>
      </c>
      <c r="O99" s="215"/>
      <c r="P99" s="215"/>
      <c r="Q99" s="215"/>
      <c r="R99" s="215"/>
      <c r="S99" s="218">
        <f t="shared" si="169"/>
        <v>0</v>
      </c>
      <c r="AC99" s="619"/>
      <c r="AD99" s="220" t="str">
        <f t="shared" si="171"/>
        <v/>
      </c>
      <c r="AE99" s="224"/>
      <c r="AF99" s="224"/>
      <c r="AG99" s="224"/>
      <c r="AH99" s="224"/>
      <c r="AI99" s="222">
        <f t="shared" si="172"/>
        <v>0</v>
      </c>
      <c r="AJ99" s="224"/>
      <c r="AK99" s="224"/>
      <c r="AL99" s="224"/>
      <c r="AM99" s="224"/>
      <c r="AN99" s="222">
        <f t="shared" si="173"/>
        <v>0</v>
      </c>
      <c r="AO99" s="224"/>
      <c r="AP99" s="224"/>
      <c r="AQ99" s="224"/>
      <c r="AR99" s="224"/>
      <c r="AS99" s="222">
        <f t="shared" si="174"/>
        <v>0</v>
      </c>
      <c r="BD99" s="619"/>
      <c r="BE99" s="220" t="str">
        <f t="shared" si="175"/>
        <v/>
      </c>
      <c r="BF99" s="224"/>
      <c r="BG99" s="224"/>
      <c r="BH99" s="224"/>
      <c r="BI99" s="224"/>
      <c r="BJ99" s="222">
        <f t="shared" si="176"/>
        <v>0</v>
      </c>
      <c r="BK99" s="224"/>
      <c r="BL99" s="224"/>
      <c r="BM99" s="224"/>
      <c r="BN99" s="224"/>
      <c r="BO99" s="222">
        <f t="shared" si="177"/>
        <v>0</v>
      </c>
      <c r="BP99" s="224"/>
      <c r="BQ99" s="224"/>
      <c r="BR99" s="224"/>
      <c r="BS99" s="224"/>
      <c r="BT99" s="222">
        <f t="shared" si="178"/>
        <v>0</v>
      </c>
      <c r="CE99" s="619"/>
      <c r="CF99" s="220" t="str">
        <f t="shared" si="179"/>
        <v/>
      </c>
      <c r="CG99" s="224"/>
      <c r="CH99" s="224"/>
      <c r="CI99" s="224"/>
      <c r="CJ99" s="224"/>
      <c r="CK99" s="222">
        <f t="shared" si="180"/>
        <v>0</v>
      </c>
      <c r="CL99" s="224"/>
      <c r="CM99" s="224"/>
      <c r="CN99" s="224"/>
      <c r="CO99" s="224"/>
      <c r="CP99" s="222">
        <f t="shared" si="181"/>
        <v>0</v>
      </c>
      <c r="CQ99" s="224"/>
      <c r="CR99" s="224"/>
      <c r="CS99" s="224"/>
      <c r="CT99" s="224"/>
      <c r="CU99" s="222">
        <f t="shared" si="182"/>
        <v>0</v>
      </c>
    </row>
    <row r="100" spans="2:99">
      <c r="B100" s="621"/>
      <c r="C100" s="621"/>
      <c r="D100" s="220" t="str">
        <f t="shared" si="170"/>
        <v/>
      </c>
      <c r="E100" s="215"/>
      <c r="F100" s="215"/>
      <c r="G100" s="215"/>
      <c r="H100" s="215"/>
      <c r="I100" s="218">
        <f t="shared" si="167"/>
        <v>0</v>
      </c>
      <c r="J100" s="215"/>
      <c r="K100" s="215"/>
      <c r="L100" s="215"/>
      <c r="M100" s="215"/>
      <c r="N100" s="218">
        <f t="shared" si="168"/>
        <v>0</v>
      </c>
      <c r="O100" s="215"/>
      <c r="P100" s="215"/>
      <c r="Q100" s="215"/>
      <c r="R100" s="215"/>
      <c r="S100" s="218">
        <f t="shared" si="169"/>
        <v>0</v>
      </c>
      <c r="AC100" s="619"/>
      <c r="AD100" s="220" t="str">
        <f t="shared" si="171"/>
        <v/>
      </c>
      <c r="AE100" s="224"/>
      <c r="AF100" s="224"/>
      <c r="AG100" s="224"/>
      <c r="AH100" s="224"/>
      <c r="AI100" s="222">
        <f t="shared" si="172"/>
        <v>0</v>
      </c>
      <c r="AJ100" s="224"/>
      <c r="AK100" s="224"/>
      <c r="AL100" s="224"/>
      <c r="AM100" s="224"/>
      <c r="AN100" s="222">
        <f t="shared" si="173"/>
        <v>0</v>
      </c>
      <c r="AO100" s="224"/>
      <c r="AP100" s="224"/>
      <c r="AQ100" s="224"/>
      <c r="AR100" s="224"/>
      <c r="AS100" s="222">
        <f t="shared" si="174"/>
        <v>0</v>
      </c>
      <c r="BD100" s="619"/>
      <c r="BE100" s="220" t="str">
        <f t="shared" si="175"/>
        <v/>
      </c>
      <c r="BF100" s="224"/>
      <c r="BG100" s="224"/>
      <c r="BH100" s="224"/>
      <c r="BI100" s="224"/>
      <c r="BJ100" s="222">
        <f t="shared" si="176"/>
        <v>0</v>
      </c>
      <c r="BK100" s="224"/>
      <c r="BL100" s="224"/>
      <c r="BM100" s="224"/>
      <c r="BN100" s="224"/>
      <c r="BO100" s="222">
        <f t="shared" si="177"/>
        <v>0</v>
      </c>
      <c r="BP100" s="224"/>
      <c r="BQ100" s="224"/>
      <c r="BR100" s="224"/>
      <c r="BS100" s="224"/>
      <c r="BT100" s="222">
        <f t="shared" si="178"/>
        <v>0</v>
      </c>
      <c r="CE100" s="619"/>
      <c r="CF100" s="220" t="str">
        <f t="shared" si="179"/>
        <v/>
      </c>
      <c r="CG100" s="224"/>
      <c r="CH100" s="224"/>
      <c r="CI100" s="224"/>
      <c r="CJ100" s="224"/>
      <c r="CK100" s="222">
        <f t="shared" si="180"/>
        <v>0</v>
      </c>
      <c r="CL100" s="224"/>
      <c r="CM100" s="224"/>
      <c r="CN100" s="224"/>
      <c r="CO100" s="224"/>
      <c r="CP100" s="222">
        <f t="shared" si="181"/>
        <v>0</v>
      </c>
      <c r="CQ100" s="224"/>
      <c r="CR100" s="224"/>
      <c r="CS100" s="224"/>
      <c r="CT100" s="224"/>
      <c r="CU100" s="222">
        <f t="shared" si="182"/>
        <v>0</v>
      </c>
    </row>
    <row r="101" spans="2:99">
      <c r="C101" s="622" t="str">
        <f>$C$19</f>
        <v>BRT</v>
      </c>
      <c r="D101" s="623">
        <f>C79</f>
        <v>0</v>
      </c>
      <c r="E101" s="215"/>
      <c r="F101" s="215"/>
      <c r="G101" s="215"/>
      <c r="H101" s="215"/>
      <c r="I101" s="218">
        <f t="shared" si="167"/>
        <v>0</v>
      </c>
      <c r="J101" s="215"/>
      <c r="K101" s="215"/>
      <c r="L101" s="215"/>
      <c r="M101" s="215"/>
      <c r="N101" s="218">
        <f t="shared" si="168"/>
        <v>0</v>
      </c>
      <c r="O101" s="215"/>
      <c r="P101" s="215"/>
      <c r="Q101" s="215"/>
      <c r="R101" s="215"/>
      <c r="S101" s="218">
        <f t="shared" si="169"/>
        <v>0</v>
      </c>
      <c r="AC101" s="619"/>
      <c r="AD101" s="220" t="str">
        <f>$D$41</f>
        <v>BRT</v>
      </c>
      <c r="AE101" s="224"/>
      <c r="AF101" s="224"/>
      <c r="AG101" s="224"/>
      <c r="AH101" s="224"/>
      <c r="AI101" s="222">
        <f t="shared" si="172"/>
        <v>0</v>
      </c>
      <c r="AJ101" s="224"/>
      <c r="AK101" s="224"/>
      <c r="AL101" s="224"/>
      <c r="AM101" s="224"/>
      <c r="AN101" s="222">
        <f t="shared" si="173"/>
        <v>0</v>
      </c>
      <c r="AO101" s="224"/>
      <c r="AP101" s="224"/>
      <c r="AQ101" s="224"/>
      <c r="AR101" s="224"/>
      <c r="AS101" s="222">
        <f t="shared" si="174"/>
        <v>0</v>
      </c>
      <c r="BD101" s="619"/>
      <c r="BE101" s="220" t="str">
        <f t="shared" si="175"/>
        <v>BRT</v>
      </c>
      <c r="BF101" s="224"/>
      <c r="BG101" s="224"/>
      <c r="BH101" s="224"/>
      <c r="BI101" s="224"/>
      <c r="BJ101" s="222">
        <f t="shared" si="176"/>
        <v>0</v>
      </c>
      <c r="BK101" s="224"/>
      <c r="BL101" s="224"/>
      <c r="BM101" s="224"/>
      <c r="BN101" s="224"/>
      <c r="BO101" s="222">
        <f t="shared" si="177"/>
        <v>0</v>
      </c>
      <c r="BP101" s="224"/>
      <c r="BQ101" s="224"/>
      <c r="BR101" s="224"/>
      <c r="BS101" s="224"/>
      <c r="BT101" s="222">
        <f t="shared" si="178"/>
        <v>0</v>
      </c>
      <c r="CE101" s="619"/>
      <c r="CF101" s="220" t="str">
        <f t="shared" si="179"/>
        <v>BRT</v>
      </c>
      <c r="CG101" s="224"/>
      <c r="CH101" s="224"/>
      <c r="CI101" s="224"/>
      <c r="CJ101" s="224"/>
      <c r="CK101" s="222">
        <f t="shared" si="180"/>
        <v>0</v>
      </c>
      <c r="CL101" s="224"/>
      <c r="CM101" s="224"/>
      <c r="CN101" s="224"/>
      <c r="CO101" s="224"/>
      <c r="CP101" s="222">
        <f t="shared" si="181"/>
        <v>0</v>
      </c>
      <c r="CQ101" s="224"/>
      <c r="CR101" s="224"/>
      <c r="CS101" s="224"/>
      <c r="CT101" s="224"/>
      <c r="CU101" s="222">
        <f t="shared" si="182"/>
        <v>0</v>
      </c>
    </row>
    <row r="103" spans="2:99">
      <c r="D103" s="214" t="str">
        <f>CONCATENATE("Technology Split (%) - ",J8)</f>
        <v>Technology Split (%) - Ethanol</v>
      </c>
      <c r="E103" s="55"/>
      <c r="F103" s="55"/>
      <c r="G103" s="55"/>
      <c r="H103" s="55"/>
      <c r="I103" s="55"/>
      <c r="J103" s="55"/>
      <c r="K103" s="55"/>
      <c r="L103" s="55"/>
      <c r="M103" s="55"/>
      <c r="N103" s="216"/>
      <c r="O103" s="55"/>
      <c r="P103" s="55"/>
      <c r="Q103" s="55"/>
      <c r="R103" s="55"/>
      <c r="S103" s="216"/>
      <c r="AD103" s="214" t="str">
        <f>CONCATENATE("PM Emission Factor (g/vkm) - ",J8)</f>
        <v>PM Emission Factor (g/vkm) - Ethanol</v>
      </c>
      <c r="AF103" s="55"/>
      <c r="AG103" s="55"/>
      <c r="AH103" s="55"/>
      <c r="AI103" s="55"/>
      <c r="AJ103" s="55"/>
      <c r="AK103" s="55"/>
      <c r="AL103" s="55"/>
      <c r="AM103" s="55"/>
      <c r="AN103" s="216"/>
      <c r="AO103" s="55"/>
      <c r="AP103" s="55"/>
      <c r="AQ103" s="55"/>
      <c r="AR103" s="55"/>
      <c r="AS103" s="216"/>
      <c r="BE103" s="214" t="str">
        <f>CONCATENATE("NOx Emission Factor (g/vkm) - ",J8)</f>
        <v>NOx Emission Factor (g/vkm) - Ethanol</v>
      </c>
      <c r="BF103" s="55"/>
      <c r="BG103" s="55"/>
      <c r="BH103" s="55"/>
      <c r="BI103" s="55"/>
      <c r="BJ103" s="55"/>
      <c r="BK103" s="55"/>
      <c r="BL103" s="55"/>
      <c r="BM103" s="55"/>
      <c r="BN103" s="55"/>
      <c r="BO103" s="216"/>
      <c r="BP103" s="55"/>
      <c r="BQ103" s="55"/>
      <c r="BR103" s="55"/>
      <c r="BS103" s="55"/>
      <c r="BT103" s="216"/>
      <c r="CF103" s="214" t="str">
        <f>CONCATENATE("CO2 Emission Factor -",J8," - (kg/",J22,")")</f>
        <v>CO2 Emission Factor -Ethanol - (kg/liter)</v>
      </c>
      <c r="CG103" s="55"/>
      <c r="CH103" s="55"/>
      <c r="CI103" s="55"/>
      <c r="CJ103" s="55"/>
      <c r="CK103" s="55"/>
      <c r="CL103" s="55"/>
      <c r="CM103" s="55"/>
      <c r="CN103" s="55"/>
      <c r="CO103" s="55"/>
      <c r="CP103" s="216"/>
      <c r="CQ103" s="55"/>
      <c r="CR103" s="55"/>
      <c r="CS103" s="55"/>
      <c r="CT103" s="55"/>
      <c r="CU103" s="216"/>
    </row>
    <row r="104" spans="2:99">
      <c r="D104" s="615" t="s">
        <v>24</v>
      </c>
      <c r="E104" s="615" t="str">
        <f>E89</f>
        <v>Base Year</v>
      </c>
      <c r="F104" s="615"/>
      <c r="G104" s="615"/>
      <c r="H104" s="615"/>
      <c r="I104" s="615"/>
      <c r="J104" s="615">
        <f>J89</f>
        <v>9</v>
      </c>
      <c r="K104" s="615"/>
      <c r="L104" s="615"/>
      <c r="M104" s="615"/>
      <c r="N104" s="615"/>
      <c r="O104" s="615">
        <f>O89</f>
        <v>19</v>
      </c>
      <c r="P104" s="615"/>
      <c r="Q104" s="615"/>
      <c r="R104" s="615"/>
      <c r="S104" s="615"/>
      <c r="AD104" s="615" t="s">
        <v>24</v>
      </c>
      <c r="AE104" s="615" t="str">
        <f>E104</f>
        <v>Base Year</v>
      </c>
      <c r="AF104" s="615"/>
      <c r="AG104" s="615"/>
      <c r="AH104" s="615"/>
      <c r="AI104" s="615"/>
      <c r="AJ104" s="615">
        <f>J104</f>
        <v>9</v>
      </c>
      <c r="AK104" s="615"/>
      <c r="AL104" s="615"/>
      <c r="AM104" s="615"/>
      <c r="AN104" s="615"/>
      <c r="AO104" s="615">
        <f>O104</f>
        <v>19</v>
      </c>
      <c r="AP104" s="615"/>
      <c r="AQ104" s="615"/>
      <c r="AR104" s="615"/>
      <c r="AS104" s="615"/>
      <c r="BE104" s="615" t="s">
        <v>24</v>
      </c>
      <c r="BF104" s="615" t="str">
        <f>BF89</f>
        <v>Base Year</v>
      </c>
      <c r="BG104" s="615"/>
      <c r="BH104" s="615"/>
      <c r="BI104" s="615"/>
      <c r="BJ104" s="615"/>
      <c r="BK104" s="615">
        <f>BK89</f>
        <v>9</v>
      </c>
      <c r="BL104" s="615"/>
      <c r="BM104" s="615"/>
      <c r="BN104" s="615"/>
      <c r="BO104" s="615"/>
      <c r="BP104" s="615">
        <f>BP89</f>
        <v>19</v>
      </c>
      <c r="BQ104" s="615"/>
      <c r="BR104" s="615"/>
      <c r="BS104" s="615"/>
      <c r="BT104" s="615"/>
      <c r="CF104" s="615" t="s">
        <v>24</v>
      </c>
      <c r="CG104" s="615" t="str">
        <f>CG89</f>
        <v>Base Year</v>
      </c>
      <c r="CH104" s="615"/>
      <c r="CI104" s="615"/>
      <c r="CJ104" s="615"/>
      <c r="CK104" s="615"/>
      <c r="CL104" s="615">
        <f>CL89</f>
        <v>9</v>
      </c>
      <c r="CM104" s="615"/>
      <c r="CN104" s="615"/>
      <c r="CO104" s="615"/>
      <c r="CP104" s="615"/>
      <c r="CQ104" s="615">
        <f>CQ89</f>
        <v>19</v>
      </c>
      <c r="CR104" s="615"/>
      <c r="CS104" s="615"/>
      <c r="CT104" s="615"/>
      <c r="CU104" s="615"/>
    </row>
    <row r="105" spans="2:99">
      <c r="D105" s="615"/>
      <c r="E105" s="217" t="str">
        <f t="shared" ref="E105:H105" si="183">E90</f>
        <v>Pre-Euro IV</v>
      </c>
      <c r="F105" s="217" t="str">
        <f t="shared" si="183"/>
        <v>Euro IV</v>
      </c>
      <c r="G105" s="217" t="str">
        <f t="shared" si="183"/>
        <v>Euro V</v>
      </c>
      <c r="H105" s="217" t="str">
        <f t="shared" si="183"/>
        <v>Euro VI</v>
      </c>
      <c r="I105" s="217" t="s">
        <v>28</v>
      </c>
      <c r="J105" s="217" t="str">
        <f t="shared" ref="J105:M105" si="184">J90</f>
        <v>Pre-Euro IV</v>
      </c>
      <c r="K105" s="217" t="str">
        <f t="shared" si="184"/>
        <v>Euro IV</v>
      </c>
      <c r="L105" s="217" t="str">
        <f t="shared" si="184"/>
        <v>Euro V</v>
      </c>
      <c r="M105" s="217" t="str">
        <f t="shared" si="184"/>
        <v>Euro VI</v>
      </c>
      <c r="N105" s="217" t="s">
        <v>28</v>
      </c>
      <c r="O105" s="217" t="str">
        <f t="shared" ref="O105:R105" si="185">O90</f>
        <v>Pre-Euro IV</v>
      </c>
      <c r="P105" s="217" t="str">
        <f t="shared" si="185"/>
        <v>Euro IV</v>
      </c>
      <c r="Q105" s="217" t="str">
        <f t="shared" si="185"/>
        <v>Euro V</v>
      </c>
      <c r="R105" s="217" t="str">
        <f t="shared" si="185"/>
        <v>Euro VI</v>
      </c>
      <c r="S105" s="217" t="s">
        <v>28</v>
      </c>
      <c r="AD105" s="615"/>
      <c r="AE105" s="217" t="str">
        <f>AE90</f>
        <v>Pre-Euro IV</v>
      </c>
      <c r="AF105" s="217" t="str">
        <f t="shared" ref="AF105:AS105" si="186">AF90</f>
        <v>Euro IV</v>
      </c>
      <c r="AG105" s="217" t="str">
        <f t="shared" si="186"/>
        <v>Euro V</v>
      </c>
      <c r="AH105" s="217" t="str">
        <f t="shared" si="186"/>
        <v>Euro VI</v>
      </c>
      <c r="AI105" s="217" t="str">
        <f t="shared" si="186"/>
        <v>Average</v>
      </c>
      <c r="AJ105" s="217" t="str">
        <f t="shared" si="186"/>
        <v>Pre-Euro IV</v>
      </c>
      <c r="AK105" s="217" t="str">
        <f t="shared" si="186"/>
        <v>Euro IV</v>
      </c>
      <c r="AL105" s="217" t="str">
        <f t="shared" si="186"/>
        <v>Euro V</v>
      </c>
      <c r="AM105" s="217" t="str">
        <f t="shared" si="186"/>
        <v>Euro VI</v>
      </c>
      <c r="AN105" s="217" t="str">
        <f t="shared" si="186"/>
        <v>Average</v>
      </c>
      <c r="AO105" s="217" t="str">
        <f t="shared" si="186"/>
        <v>Pre-Euro IV</v>
      </c>
      <c r="AP105" s="217" t="str">
        <f t="shared" si="186"/>
        <v>Euro IV</v>
      </c>
      <c r="AQ105" s="217" t="str">
        <f t="shared" si="186"/>
        <v>Euro V</v>
      </c>
      <c r="AR105" s="217" t="str">
        <f t="shared" si="186"/>
        <v>Euro VI</v>
      </c>
      <c r="AS105" s="217" t="str">
        <f t="shared" si="186"/>
        <v>Average</v>
      </c>
      <c r="BE105" s="615"/>
      <c r="BF105" s="217" t="str">
        <f t="shared" ref="BF105" si="187">AE105</f>
        <v>Pre-Euro IV</v>
      </c>
      <c r="BG105" s="217" t="str">
        <f t="shared" ref="BG105" si="188">AF105</f>
        <v>Euro IV</v>
      </c>
      <c r="BH105" s="217" t="str">
        <f t="shared" ref="BH105" si="189">AG105</f>
        <v>Euro V</v>
      </c>
      <c r="BI105" s="217" t="str">
        <f t="shared" ref="BI105" si="190">AH105</f>
        <v>Euro VI</v>
      </c>
      <c r="BJ105" s="217" t="str">
        <f t="shared" ref="BJ105" si="191">AI105</f>
        <v>Average</v>
      </c>
      <c r="BK105" s="217" t="str">
        <f t="shared" ref="BK105" si="192">AJ105</f>
        <v>Pre-Euro IV</v>
      </c>
      <c r="BL105" s="217" t="str">
        <f t="shared" ref="BL105" si="193">AK105</f>
        <v>Euro IV</v>
      </c>
      <c r="BM105" s="217" t="str">
        <f t="shared" ref="BM105" si="194">AL105</f>
        <v>Euro V</v>
      </c>
      <c r="BN105" s="217" t="str">
        <f t="shared" ref="BN105" si="195">AM105</f>
        <v>Euro VI</v>
      </c>
      <c r="BO105" s="217" t="str">
        <f t="shared" ref="BO105" si="196">AN105</f>
        <v>Average</v>
      </c>
      <c r="BP105" s="217" t="str">
        <f t="shared" ref="BP105" si="197">AO105</f>
        <v>Pre-Euro IV</v>
      </c>
      <c r="BQ105" s="217" t="str">
        <f t="shared" ref="BQ105" si="198">AP105</f>
        <v>Euro IV</v>
      </c>
      <c r="BR105" s="217" t="str">
        <f t="shared" ref="BR105" si="199">AQ105</f>
        <v>Euro V</v>
      </c>
      <c r="BS105" s="217" t="str">
        <f t="shared" ref="BS105" si="200">AR105</f>
        <v>Euro VI</v>
      </c>
      <c r="BT105" s="217" t="str">
        <f t="shared" ref="BT105" si="201">AS105</f>
        <v>Average</v>
      </c>
      <c r="CF105" s="615"/>
      <c r="CG105" s="217" t="str">
        <f>CG90</f>
        <v>Pre-Euro IV</v>
      </c>
      <c r="CH105" s="217" t="str">
        <f t="shared" ref="CH105:CU105" si="202">CH90</f>
        <v>Euro IV</v>
      </c>
      <c r="CI105" s="217" t="str">
        <f t="shared" si="202"/>
        <v>Euro V</v>
      </c>
      <c r="CJ105" s="217" t="str">
        <f t="shared" si="202"/>
        <v>Euro VI</v>
      </c>
      <c r="CK105" s="217" t="str">
        <f t="shared" si="202"/>
        <v>Average</v>
      </c>
      <c r="CL105" s="217" t="str">
        <f t="shared" si="202"/>
        <v>Pre-Euro IV</v>
      </c>
      <c r="CM105" s="217" t="str">
        <f t="shared" si="202"/>
        <v>Euro IV</v>
      </c>
      <c r="CN105" s="217" t="str">
        <f t="shared" si="202"/>
        <v>Euro V</v>
      </c>
      <c r="CO105" s="217" t="str">
        <f t="shared" si="202"/>
        <v>Euro VI</v>
      </c>
      <c r="CP105" s="217" t="str">
        <f t="shared" si="202"/>
        <v>Average</v>
      </c>
      <c r="CQ105" s="217" t="str">
        <f t="shared" si="202"/>
        <v>Pre-Euro IV</v>
      </c>
      <c r="CR105" s="217" t="str">
        <f t="shared" si="202"/>
        <v>Euro IV</v>
      </c>
      <c r="CS105" s="217" t="str">
        <f t="shared" si="202"/>
        <v>Euro V</v>
      </c>
      <c r="CT105" s="217" t="str">
        <f t="shared" si="202"/>
        <v>Euro VI</v>
      </c>
      <c r="CU105" s="217" t="str">
        <f t="shared" si="202"/>
        <v>Average</v>
      </c>
    </row>
    <row r="106" spans="2:99" ht="15" customHeight="1">
      <c r="B106" s="621" t="s">
        <v>538</v>
      </c>
      <c r="C106" s="616" t="s">
        <v>329</v>
      </c>
      <c r="D106" s="220" t="str">
        <f>D91</f>
        <v>Car</v>
      </c>
      <c r="E106" s="53"/>
      <c r="F106" s="53"/>
      <c r="G106" s="53"/>
      <c r="H106" s="53"/>
      <c r="I106" s="218">
        <f t="shared" ref="I106:I116" si="203">SUM(E106:H106)</f>
        <v>0</v>
      </c>
      <c r="J106" s="53"/>
      <c r="K106" s="53"/>
      <c r="L106" s="53"/>
      <c r="M106" s="53"/>
      <c r="N106" s="218">
        <f t="shared" ref="N106:N116" si="204">SUM(J106:M106)</f>
        <v>0</v>
      </c>
      <c r="O106" s="53"/>
      <c r="P106" s="53"/>
      <c r="Q106" s="53"/>
      <c r="R106" s="53"/>
      <c r="S106" s="218">
        <f t="shared" ref="S106:S116" si="205">SUM(O106:R106)</f>
        <v>0</v>
      </c>
      <c r="AC106" s="616" t="s">
        <v>329</v>
      </c>
      <c r="AD106" s="220" t="str">
        <f>D106</f>
        <v>Car</v>
      </c>
      <c r="AE106" s="223"/>
      <c r="AF106" s="223"/>
      <c r="AG106" s="223"/>
      <c r="AH106" s="223"/>
      <c r="AI106" s="222">
        <f>(E106*AE106)+(F106*AF106)+(G106*AG106)+(H106*AH106)</f>
        <v>0</v>
      </c>
      <c r="AJ106" s="223"/>
      <c r="AK106" s="223"/>
      <c r="AL106" s="223"/>
      <c r="AM106" s="223"/>
      <c r="AN106" s="222">
        <f>(J106*AJ106)+(K106*AK106)+(L106*AL106)+(M106*AM106)</f>
        <v>0</v>
      </c>
      <c r="AO106" s="223"/>
      <c r="AP106" s="223"/>
      <c r="AQ106" s="223"/>
      <c r="AR106" s="223"/>
      <c r="AS106" s="222">
        <f>(O106*AO106)+(P106*AP106)+(Q106*AQ106)+(R106*AR106)</f>
        <v>0</v>
      </c>
      <c r="BD106" s="616" t="s">
        <v>329</v>
      </c>
      <c r="BE106" s="220" t="str">
        <f>AD106</f>
        <v>Car</v>
      </c>
      <c r="BF106" s="223"/>
      <c r="BG106" s="223"/>
      <c r="BH106" s="223"/>
      <c r="BI106" s="223"/>
      <c r="BJ106" s="222">
        <f>(E106*BF106)+(F106*BG106)+(G106*BH106)+(H106*BI106)</f>
        <v>0</v>
      </c>
      <c r="BK106" s="223"/>
      <c r="BL106" s="223"/>
      <c r="BM106" s="223"/>
      <c r="BN106" s="223"/>
      <c r="BO106" s="222">
        <f>(J106*BK106)+(K106*BL106)+(L106*BM106)+(M106*BN106)</f>
        <v>0</v>
      </c>
      <c r="BP106" s="223"/>
      <c r="BQ106" s="223"/>
      <c r="BR106" s="223"/>
      <c r="BS106" s="223"/>
      <c r="BT106" s="222">
        <f>(O106*BP106)+(P106*BQ106)+(Q106*BR106)+(R106*BS106)</f>
        <v>0</v>
      </c>
      <c r="CE106" s="616" t="s">
        <v>329</v>
      </c>
      <c r="CF106" s="220" t="str">
        <f>BE106</f>
        <v>Car</v>
      </c>
      <c r="CG106" s="223">
        <v>1.56</v>
      </c>
      <c r="CH106" s="223">
        <f t="shared" ref="CH106:CJ116" si="206">$CG$106</f>
        <v>1.56</v>
      </c>
      <c r="CI106" s="223">
        <f t="shared" si="206"/>
        <v>1.56</v>
      </c>
      <c r="CJ106" s="223">
        <f t="shared" si="206"/>
        <v>1.56</v>
      </c>
      <c r="CK106" s="222">
        <f>(E106*CG106)+(F106*CH106)+(G106*CI106)+(H106*CJ106)</f>
        <v>0</v>
      </c>
      <c r="CL106" s="223">
        <f t="shared" ref="CL106:CO116" si="207">$CG$106</f>
        <v>1.56</v>
      </c>
      <c r="CM106" s="223">
        <f t="shared" si="207"/>
        <v>1.56</v>
      </c>
      <c r="CN106" s="223">
        <f t="shared" si="207"/>
        <v>1.56</v>
      </c>
      <c r="CO106" s="223">
        <f t="shared" si="207"/>
        <v>1.56</v>
      </c>
      <c r="CP106" s="222">
        <f>(J106*CL106)+(K106*CM106)+(L106*CN106)+(M106*CO106)</f>
        <v>0</v>
      </c>
      <c r="CQ106" s="223">
        <f t="shared" ref="CQ106:CT116" si="208">$CG$106</f>
        <v>1.56</v>
      </c>
      <c r="CR106" s="223">
        <f t="shared" si="208"/>
        <v>1.56</v>
      </c>
      <c r="CS106" s="223">
        <f t="shared" si="208"/>
        <v>1.56</v>
      </c>
      <c r="CT106" s="223">
        <f t="shared" si="208"/>
        <v>1.56</v>
      </c>
      <c r="CU106" s="222">
        <f>(O106*CQ106)+(P106*CR106)+(Q106*CS106)+(R106*CT106)</f>
        <v>0</v>
      </c>
    </row>
    <row r="107" spans="2:99">
      <c r="B107" s="621"/>
      <c r="C107" s="617"/>
      <c r="D107" s="220" t="str">
        <f t="shared" ref="D107:D115" si="209">D92</f>
        <v>2-wheeler</v>
      </c>
      <c r="E107" s="53"/>
      <c r="F107" s="53"/>
      <c r="G107" s="53"/>
      <c r="H107" s="53"/>
      <c r="I107" s="218">
        <f t="shared" si="203"/>
        <v>0</v>
      </c>
      <c r="J107" s="53"/>
      <c r="K107" s="53"/>
      <c r="L107" s="53"/>
      <c r="M107" s="53"/>
      <c r="N107" s="218">
        <f t="shared" si="204"/>
        <v>0</v>
      </c>
      <c r="O107" s="53"/>
      <c r="P107" s="53"/>
      <c r="Q107" s="53"/>
      <c r="R107" s="53"/>
      <c r="S107" s="218">
        <f t="shared" si="205"/>
        <v>0</v>
      </c>
      <c r="AC107" s="617"/>
      <c r="AD107" s="220" t="str">
        <f t="shared" ref="AD107:AD115" si="210">D107</f>
        <v>2-wheeler</v>
      </c>
      <c r="AE107" s="223"/>
      <c r="AF107" s="223"/>
      <c r="AG107" s="223"/>
      <c r="AH107" s="223"/>
      <c r="AI107" s="222">
        <f t="shared" ref="AI107:AI116" si="211">(E107*AE107)+(F107*AF107)+(G107*AG107)+(H107*AH107)</f>
        <v>0</v>
      </c>
      <c r="AJ107" s="223"/>
      <c r="AK107" s="223"/>
      <c r="AL107" s="223"/>
      <c r="AM107" s="223"/>
      <c r="AN107" s="222">
        <f t="shared" ref="AN107:AN116" si="212">(J107*AJ107)+(K107*AK107)+(L107*AL107)+(M107*AM107)</f>
        <v>0</v>
      </c>
      <c r="AO107" s="223"/>
      <c r="AP107" s="223"/>
      <c r="AQ107" s="223"/>
      <c r="AR107" s="223"/>
      <c r="AS107" s="222">
        <f t="shared" ref="AS107:AS116" si="213">(O107*AO107)+(P107*AP107)+(Q107*AQ107)+(R107*AR107)</f>
        <v>0</v>
      </c>
      <c r="BD107" s="617"/>
      <c r="BE107" s="220" t="str">
        <f t="shared" ref="BE107:BE116" si="214">AD107</f>
        <v>2-wheeler</v>
      </c>
      <c r="BF107" s="223"/>
      <c r="BG107" s="223"/>
      <c r="BH107" s="223"/>
      <c r="BI107" s="223"/>
      <c r="BJ107" s="222">
        <f t="shared" ref="BJ107:BJ116" si="215">(E107*BF107)+(F107*BG107)+(G107*BH107)+(H107*BI107)</f>
        <v>0</v>
      </c>
      <c r="BK107" s="223"/>
      <c r="BL107" s="223"/>
      <c r="BM107" s="223"/>
      <c r="BN107" s="223"/>
      <c r="BO107" s="222">
        <f t="shared" ref="BO107:BO116" si="216">(J107*BK107)+(K107*BL107)+(L107*BM107)+(M107*BN107)</f>
        <v>0</v>
      </c>
      <c r="BP107" s="223"/>
      <c r="BQ107" s="223"/>
      <c r="BR107" s="223"/>
      <c r="BS107" s="223"/>
      <c r="BT107" s="222">
        <f t="shared" ref="BT107:BT116" si="217">(O107*BP107)+(P107*BQ107)+(Q107*BR107)+(R107*BS107)</f>
        <v>0</v>
      </c>
      <c r="CE107" s="617"/>
      <c r="CF107" s="220" t="str">
        <f t="shared" ref="CF107:CF116" si="218">BE107</f>
        <v>2-wheeler</v>
      </c>
      <c r="CG107" s="223">
        <f t="shared" ref="CG107:CG116" si="219">$CG$106</f>
        <v>1.56</v>
      </c>
      <c r="CH107" s="223">
        <f t="shared" si="206"/>
        <v>1.56</v>
      </c>
      <c r="CI107" s="223">
        <f t="shared" si="206"/>
        <v>1.56</v>
      </c>
      <c r="CJ107" s="223">
        <f t="shared" si="206"/>
        <v>1.56</v>
      </c>
      <c r="CK107" s="222">
        <f t="shared" ref="CK107:CK116" si="220">(E107*CG107)+(F107*CH107)+(G107*CI107)+(H107*CJ107)</f>
        <v>0</v>
      </c>
      <c r="CL107" s="223">
        <f t="shared" si="207"/>
        <v>1.56</v>
      </c>
      <c r="CM107" s="223">
        <f t="shared" si="207"/>
        <v>1.56</v>
      </c>
      <c r="CN107" s="223">
        <f t="shared" si="207"/>
        <v>1.56</v>
      </c>
      <c r="CO107" s="223">
        <f t="shared" si="207"/>
        <v>1.56</v>
      </c>
      <c r="CP107" s="222">
        <f t="shared" ref="CP107:CP116" si="221">(J107*CL107)+(K107*CM107)+(L107*CN107)+(M107*CO107)</f>
        <v>0</v>
      </c>
      <c r="CQ107" s="223">
        <f t="shared" si="208"/>
        <v>1.56</v>
      </c>
      <c r="CR107" s="223">
        <f t="shared" si="208"/>
        <v>1.56</v>
      </c>
      <c r="CS107" s="223">
        <f t="shared" si="208"/>
        <v>1.56</v>
      </c>
      <c r="CT107" s="223">
        <f t="shared" si="208"/>
        <v>1.56</v>
      </c>
      <c r="CU107" s="222">
        <f t="shared" ref="CU107:CU116" si="222">(O107*CQ107)+(P107*CR107)+(Q107*CS107)+(R107*CT107)</f>
        <v>0</v>
      </c>
    </row>
    <row r="108" spans="2:99">
      <c r="B108" s="621"/>
      <c r="C108" s="617"/>
      <c r="D108" s="220" t="str">
        <f t="shared" si="209"/>
        <v>Taxi</v>
      </c>
      <c r="E108" s="53"/>
      <c r="F108" s="53"/>
      <c r="G108" s="53"/>
      <c r="H108" s="53"/>
      <c r="I108" s="218">
        <f t="shared" si="203"/>
        <v>0</v>
      </c>
      <c r="J108" s="53"/>
      <c r="K108" s="53"/>
      <c r="L108" s="53"/>
      <c r="M108" s="53"/>
      <c r="N108" s="218">
        <f t="shared" si="204"/>
        <v>0</v>
      </c>
      <c r="O108" s="53"/>
      <c r="P108" s="53"/>
      <c r="Q108" s="53"/>
      <c r="R108" s="53"/>
      <c r="S108" s="218">
        <f t="shared" si="205"/>
        <v>0</v>
      </c>
      <c r="AC108" s="617"/>
      <c r="AD108" s="220" t="str">
        <f t="shared" si="210"/>
        <v>Taxi</v>
      </c>
      <c r="AE108" s="223"/>
      <c r="AF108" s="223"/>
      <c r="AG108" s="223"/>
      <c r="AH108" s="223"/>
      <c r="AI108" s="222">
        <f t="shared" si="211"/>
        <v>0</v>
      </c>
      <c r="AJ108" s="223"/>
      <c r="AK108" s="223"/>
      <c r="AL108" s="223"/>
      <c r="AM108" s="223"/>
      <c r="AN108" s="222">
        <f t="shared" si="212"/>
        <v>0</v>
      </c>
      <c r="AO108" s="223"/>
      <c r="AP108" s="223"/>
      <c r="AQ108" s="223"/>
      <c r="AR108" s="223"/>
      <c r="AS108" s="222">
        <f t="shared" si="213"/>
        <v>0</v>
      </c>
      <c r="BD108" s="617"/>
      <c r="BE108" s="220" t="str">
        <f t="shared" si="214"/>
        <v>Taxi</v>
      </c>
      <c r="BF108" s="223"/>
      <c r="BG108" s="223"/>
      <c r="BH108" s="223"/>
      <c r="BI108" s="223"/>
      <c r="BJ108" s="222">
        <f t="shared" si="215"/>
        <v>0</v>
      </c>
      <c r="BK108" s="223"/>
      <c r="BL108" s="223"/>
      <c r="BM108" s="223"/>
      <c r="BN108" s="223"/>
      <c r="BO108" s="222">
        <f t="shared" si="216"/>
        <v>0</v>
      </c>
      <c r="BP108" s="223"/>
      <c r="BQ108" s="223"/>
      <c r="BR108" s="223"/>
      <c r="BS108" s="223"/>
      <c r="BT108" s="222">
        <f t="shared" si="217"/>
        <v>0</v>
      </c>
      <c r="CE108" s="617"/>
      <c r="CF108" s="220" t="str">
        <f t="shared" si="218"/>
        <v>Taxi</v>
      </c>
      <c r="CG108" s="223">
        <f t="shared" si="219"/>
        <v>1.56</v>
      </c>
      <c r="CH108" s="223">
        <f t="shared" si="206"/>
        <v>1.56</v>
      </c>
      <c r="CI108" s="223">
        <f t="shared" si="206"/>
        <v>1.56</v>
      </c>
      <c r="CJ108" s="223">
        <f t="shared" si="206"/>
        <v>1.56</v>
      </c>
      <c r="CK108" s="222">
        <f t="shared" si="220"/>
        <v>0</v>
      </c>
      <c r="CL108" s="223">
        <f t="shared" si="207"/>
        <v>1.56</v>
      </c>
      <c r="CM108" s="223">
        <f t="shared" si="207"/>
        <v>1.56</v>
      </c>
      <c r="CN108" s="223">
        <f t="shared" si="207"/>
        <v>1.56</v>
      </c>
      <c r="CO108" s="223">
        <f t="shared" si="207"/>
        <v>1.56</v>
      </c>
      <c r="CP108" s="222">
        <f t="shared" si="221"/>
        <v>0</v>
      </c>
      <c r="CQ108" s="223">
        <f t="shared" si="208"/>
        <v>1.56</v>
      </c>
      <c r="CR108" s="223">
        <f t="shared" si="208"/>
        <v>1.56</v>
      </c>
      <c r="CS108" s="223">
        <f t="shared" si="208"/>
        <v>1.56</v>
      </c>
      <c r="CT108" s="223">
        <f t="shared" si="208"/>
        <v>1.56</v>
      </c>
      <c r="CU108" s="222">
        <f t="shared" si="222"/>
        <v>0</v>
      </c>
    </row>
    <row r="109" spans="2:99">
      <c r="B109" s="621"/>
      <c r="C109" s="617"/>
      <c r="D109" s="220" t="str">
        <f t="shared" si="209"/>
        <v/>
      </c>
      <c r="E109" s="215"/>
      <c r="F109" s="215"/>
      <c r="G109" s="215"/>
      <c r="H109" s="215"/>
      <c r="I109" s="218">
        <f t="shared" si="203"/>
        <v>0</v>
      </c>
      <c r="J109" s="215"/>
      <c r="K109" s="215"/>
      <c r="L109" s="215"/>
      <c r="M109" s="215"/>
      <c r="N109" s="218">
        <f t="shared" si="204"/>
        <v>0</v>
      </c>
      <c r="O109" s="215"/>
      <c r="P109" s="215"/>
      <c r="Q109" s="215"/>
      <c r="R109" s="215"/>
      <c r="S109" s="218">
        <f t="shared" si="205"/>
        <v>0</v>
      </c>
      <c r="AC109" s="617"/>
      <c r="AD109" s="220" t="str">
        <f t="shared" si="210"/>
        <v/>
      </c>
      <c r="AE109" s="224"/>
      <c r="AF109" s="224"/>
      <c r="AG109" s="224"/>
      <c r="AH109" s="224"/>
      <c r="AI109" s="222">
        <f t="shared" si="211"/>
        <v>0</v>
      </c>
      <c r="AJ109" s="224"/>
      <c r="AK109" s="224"/>
      <c r="AL109" s="224"/>
      <c r="AM109" s="224"/>
      <c r="AN109" s="222">
        <f t="shared" si="212"/>
        <v>0</v>
      </c>
      <c r="AO109" s="224"/>
      <c r="AP109" s="224"/>
      <c r="AQ109" s="224"/>
      <c r="AR109" s="224"/>
      <c r="AS109" s="222">
        <f t="shared" si="213"/>
        <v>0</v>
      </c>
      <c r="BD109" s="617"/>
      <c r="BE109" s="220" t="str">
        <f t="shared" si="214"/>
        <v/>
      </c>
      <c r="BF109" s="224"/>
      <c r="BG109" s="224"/>
      <c r="BH109" s="224"/>
      <c r="BI109" s="224"/>
      <c r="BJ109" s="222">
        <f t="shared" si="215"/>
        <v>0</v>
      </c>
      <c r="BK109" s="224"/>
      <c r="BL109" s="224"/>
      <c r="BM109" s="224"/>
      <c r="BN109" s="224"/>
      <c r="BO109" s="222">
        <f t="shared" si="216"/>
        <v>0</v>
      </c>
      <c r="BP109" s="224"/>
      <c r="BQ109" s="224"/>
      <c r="BR109" s="224"/>
      <c r="BS109" s="224"/>
      <c r="BT109" s="222">
        <f t="shared" si="217"/>
        <v>0</v>
      </c>
      <c r="CE109" s="617"/>
      <c r="CF109" s="220" t="str">
        <f t="shared" si="218"/>
        <v/>
      </c>
      <c r="CG109" s="223">
        <f t="shared" si="219"/>
        <v>1.56</v>
      </c>
      <c r="CH109" s="223">
        <f t="shared" si="206"/>
        <v>1.56</v>
      </c>
      <c r="CI109" s="223">
        <f t="shared" si="206"/>
        <v>1.56</v>
      </c>
      <c r="CJ109" s="223">
        <f t="shared" si="206"/>
        <v>1.56</v>
      </c>
      <c r="CK109" s="222">
        <f t="shared" si="220"/>
        <v>0</v>
      </c>
      <c r="CL109" s="223">
        <f t="shared" si="207"/>
        <v>1.56</v>
      </c>
      <c r="CM109" s="223">
        <f t="shared" si="207"/>
        <v>1.56</v>
      </c>
      <c r="CN109" s="223">
        <f t="shared" si="207"/>
        <v>1.56</v>
      </c>
      <c r="CO109" s="223">
        <f t="shared" si="207"/>
        <v>1.56</v>
      </c>
      <c r="CP109" s="222">
        <f t="shared" si="221"/>
        <v>0</v>
      </c>
      <c r="CQ109" s="223">
        <f t="shared" si="208"/>
        <v>1.56</v>
      </c>
      <c r="CR109" s="223">
        <f t="shared" si="208"/>
        <v>1.56</v>
      </c>
      <c r="CS109" s="223">
        <f t="shared" si="208"/>
        <v>1.56</v>
      </c>
      <c r="CT109" s="223">
        <f t="shared" si="208"/>
        <v>1.56</v>
      </c>
      <c r="CU109" s="222">
        <f t="shared" si="222"/>
        <v>0</v>
      </c>
    </row>
    <row r="110" spans="2:99">
      <c r="B110" s="621"/>
      <c r="C110" s="618"/>
      <c r="D110" s="220" t="str">
        <f t="shared" si="209"/>
        <v/>
      </c>
      <c r="E110" s="215"/>
      <c r="F110" s="215"/>
      <c r="G110" s="215"/>
      <c r="H110" s="215"/>
      <c r="I110" s="218">
        <f t="shared" si="203"/>
        <v>0</v>
      </c>
      <c r="J110" s="215"/>
      <c r="K110" s="215"/>
      <c r="L110" s="215"/>
      <c r="M110" s="215"/>
      <c r="N110" s="218">
        <f t="shared" si="204"/>
        <v>0</v>
      </c>
      <c r="O110" s="215"/>
      <c r="P110" s="215"/>
      <c r="Q110" s="215"/>
      <c r="R110" s="215"/>
      <c r="S110" s="218">
        <f t="shared" si="205"/>
        <v>0</v>
      </c>
      <c r="AC110" s="618"/>
      <c r="AD110" s="220" t="str">
        <f t="shared" si="210"/>
        <v/>
      </c>
      <c r="AE110" s="224"/>
      <c r="AF110" s="224"/>
      <c r="AG110" s="224"/>
      <c r="AH110" s="224"/>
      <c r="AI110" s="222">
        <f t="shared" si="211"/>
        <v>0</v>
      </c>
      <c r="AJ110" s="224"/>
      <c r="AK110" s="224"/>
      <c r="AL110" s="224"/>
      <c r="AM110" s="224"/>
      <c r="AN110" s="222">
        <f t="shared" si="212"/>
        <v>0</v>
      </c>
      <c r="AO110" s="224"/>
      <c r="AP110" s="224"/>
      <c r="AQ110" s="224"/>
      <c r="AR110" s="224"/>
      <c r="AS110" s="222">
        <f t="shared" si="213"/>
        <v>0</v>
      </c>
      <c r="BD110" s="618"/>
      <c r="BE110" s="220" t="str">
        <f t="shared" si="214"/>
        <v/>
      </c>
      <c r="BF110" s="224"/>
      <c r="BG110" s="224"/>
      <c r="BH110" s="224"/>
      <c r="BI110" s="224"/>
      <c r="BJ110" s="222">
        <f t="shared" si="215"/>
        <v>0</v>
      </c>
      <c r="BK110" s="224"/>
      <c r="BL110" s="224"/>
      <c r="BM110" s="224"/>
      <c r="BN110" s="224"/>
      <c r="BO110" s="222">
        <f t="shared" si="216"/>
        <v>0</v>
      </c>
      <c r="BP110" s="224"/>
      <c r="BQ110" s="224"/>
      <c r="BR110" s="224"/>
      <c r="BS110" s="224"/>
      <c r="BT110" s="222">
        <f t="shared" si="217"/>
        <v>0</v>
      </c>
      <c r="CE110" s="618"/>
      <c r="CF110" s="220" t="str">
        <f t="shared" si="218"/>
        <v/>
      </c>
      <c r="CG110" s="223">
        <f t="shared" si="219"/>
        <v>1.56</v>
      </c>
      <c r="CH110" s="223">
        <f t="shared" si="206"/>
        <v>1.56</v>
      </c>
      <c r="CI110" s="223">
        <f t="shared" si="206"/>
        <v>1.56</v>
      </c>
      <c r="CJ110" s="223">
        <f t="shared" si="206"/>
        <v>1.56</v>
      </c>
      <c r="CK110" s="222">
        <f t="shared" si="220"/>
        <v>0</v>
      </c>
      <c r="CL110" s="223">
        <f t="shared" si="207"/>
        <v>1.56</v>
      </c>
      <c r="CM110" s="223">
        <f t="shared" si="207"/>
        <v>1.56</v>
      </c>
      <c r="CN110" s="223">
        <f t="shared" si="207"/>
        <v>1.56</v>
      </c>
      <c r="CO110" s="223">
        <f t="shared" si="207"/>
        <v>1.56</v>
      </c>
      <c r="CP110" s="222">
        <f t="shared" si="221"/>
        <v>0</v>
      </c>
      <c r="CQ110" s="223">
        <f t="shared" si="208"/>
        <v>1.56</v>
      </c>
      <c r="CR110" s="223">
        <f t="shared" si="208"/>
        <v>1.56</v>
      </c>
      <c r="CS110" s="223">
        <f t="shared" si="208"/>
        <v>1.56</v>
      </c>
      <c r="CT110" s="223">
        <f t="shared" si="208"/>
        <v>1.56</v>
      </c>
      <c r="CU110" s="222">
        <f t="shared" si="222"/>
        <v>0</v>
      </c>
    </row>
    <row r="111" spans="2:99" ht="15" customHeight="1">
      <c r="B111" s="621"/>
      <c r="C111" s="621" t="s">
        <v>330</v>
      </c>
      <c r="D111" s="220" t="str">
        <f t="shared" si="209"/>
        <v>3-wheeler</v>
      </c>
      <c r="E111" s="53"/>
      <c r="F111" s="53"/>
      <c r="G111" s="53"/>
      <c r="H111" s="53"/>
      <c r="I111" s="218">
        <f t="shared" si="203"/>
        <v>0</v>
      </c>
      <c r="J111" s="53"/>
      <c r="K111" s="53"/>
      <c r="L111" s="53"/>
      <c r="M111" s="53"/>
      <c r="N111" s="218">
        <f t="shared" si="204"/>
        <v>0</v>
      </c>
      <c r="O111" s="53"/>
      <c r="P111" s="53"/>
      <c r="Q111" s="53"/>
      <c r="R111" s="53"/>
      <c r="S111" s="218">
        <f t="shared" si="205"/>
        <v>0</v>
      </c>
      <c r="AC111" s="619" t="s">
        <v>330</v>
      </c>
      <c r="AD111" s="220" t="str">
        <f t="shared" si="210"/>
        <v>3-wheeler</v>
      </c>
      <c r="AE111" s="223"/>
      <c r="AF111" s="223"/>
      <c r="AG111" s="223"/>
      <c r="AH111" s="223"/>
      <c r="AI111" s="222">
        <f t="shared" si="211"/>
        <v>0</v>
      </c>
      <c r="AJ111" s="223"/>
      <c r="AK111" s="223"/>
      <c r="AL111" s="223"/>
      <c r="AM111" s="223"/>
      <c r="AN111" s="222">
        <f t="shared" si="212"/>
        <v>0</v>
      </c>
      <c r="AO111" s="223"/>
      <c r="AP111" s="223"/>
      <c r="AQ111" s="223"/>
      <c r="AR111" s="223"/>
      <c r="AS111" s="222">
        <f t="shared" si="213"/>
        <v>0</v>
      </c>
      <c r="BD111" s="619" t="s">
        <v>330</v>
      </c>
      <c r="BE111" s="220" t="str">
        <f t="shared" si="214"/>
        <v>3-wheeler</v>
      </c>
      <c r="BF111" s="223"/>
      <c r="BG111" s="223"/>
      <c r="BH111" s="223"/>
      <c r="BI111" s="223"/>
      <c r="BJ111" s="222">
        <f t="shared" si="215"/>
        <v>0</v>
      </c>
      <c r="BK111" s="223"/>
      <c r="BL111" s="223"/>
      <c r="BM111" s="223"/>
      <c r="BN111" s="223"/>
      <c r="BO111" s="222">
        <f t="shared" si="216"/>
        <v>0</v>
      </c>
      <c r="BP111" s="223"/>
      <c r="BQ111" s="223"/>
      <c r="BR111" s="223"/>
      <c r="BS111" s="223"/>
      <c r="BT111" s="222">
        <f t="shared" si="217"/>
        <v>0</v>
      </c>
      <c r="CE111" s="619" t="s">
        <v>330</v>
      </c>
      <c r="CF111" s="220" t="str">
        <f t="shared" si="218"/>
        <v>3-wheeler</v>
      </c>
      <c r="CG111" s="223">
        <f t="shared" si="219"/>
        <v>1.56</v>
      </c>
      <c r="CH111" s="223">
        <f t="shared" si="206"/>
        <v>1.56</v>
      </c>
      <c r="CI111" s="223">
        <f t="shared" si="206"/>
        <v>1.56</v>
      </c>
      <c r="CJ111" s="223">
        <f t="shared" si="206"/>
        <v>1.56</v>
      </c>
      <c r="CK111" s="222">
        <f t="shared" si="220"/>
        <v>0</v>
      </c>
      <c r="CL111" s="223">
        <f t="shared" si="207"/>
        <v>1.56</v>
      </c>
      <c r="CM111" s="223">
        <f t="shared" si="207"/>
        <v>1.56</v>
      </c>
      <c r="CN111" s="223">
        <f t="shared" si="207"/>
        <v>1.56</v>
      </c>
      <c r="CO111" s="223">
        <f t="shared" si="207"/>
        <v>1.56</v>
      </c>
      <c r="CP111" s="222">
        <f t="shared" si="221"/>
        <v>0</v>
      </c>
      <c r="CQ111" s="223">
        <f t="shared" si="208"/>
        <v>1.56</v>
      </c>
      <c r="CR111" s="223">
        <f t="shared" si="208"/>
        <v>1.56</v>
      </c>
      <c r="CS111" s="223">
        <f t="shared" si="208"/>
        <v>1.56</v>
      </c>
      <c r="CT111" s="223">
        <f t="shared" si="208"/>
        <v>1.56</v>
      </c>
      <c r="CU111" s="222">
        <f t="shared" si="222"/>
        <v>0</v>
      </c>
    </row>
    <row r="112" spans="2:99">
      <c r="B112" s="621"/>
      <c r="C112" s="621"/>
      <c r="D112" s="220" t="str">
        <f t="shared" si="209"/>
        <v>Bus</v>
      </c>
      <c r="E112" s="53"/>
      <c r="F112" s="53"/>
      <c r="G112" s="53"/>
      <c r="H112" s="53"/>
      <c r="I112" s="218">
        <f t="shared" si="203"/>
        <v>0</v>
      </c>
      <c r="J112" s="53"/>
      <c r="K112" s="53"/>
      <c r="L112" s="53"/>
      <c r="M112" s="53"/>
      <c r="N112" s="218">
        <f t="shared" si="204"/>
        <v>0</v>
      </c>
      <c r="O112" s="53"/>
      <c r="P112" s="53"/>
      <c r="Q112" s="53"/>
      <c r="R112" s="53"/>
      <c r="S112" s="218">
        <f t="shared" si="205"/>
        <v>0</v>
      </c>
      <c r="AC112" s="619"/>
      <c r="AD112" s="220" t="str">
        <f t="shared" si="210"/>
        <v>Bus</v>
      </c>
      <c r="AE112" s="223"/>
      <c r="AF112" s="223"/>
      <c r="AG112" s="223"/>
      <c r="AH112" s="223"/>
      <c r="AI112" s="222">
        <f t="shared" si="211"/>
        <v>0</v>
      </c>
      <c r="AJ112" s="223"/>
      <c r="AK112" s="223"/>
      <c r="AL112" s="223"/>
      <c r="AM112" s="223"/>
      <c r="AN112" s="222">
        <f t="shared" si="212"/>
        <v>0</v>
      </c>
      <c r="AO112" s="223"/>
      <c r="AP112" s="223"/>
      <c r="AQ112" s="223"/>
      <c r="AR112" s="223"/>
      <c r="AS112" s="222">
        <f t="shared" si="213"/>
        <v>0</v>
      </c>
      <c r="BD112" s="619"/>
      <c r="BE112" s="220" t="str">
        <f t="shared" si="214"/>
        <v>Bus</v>
      </c>
      <c r="BF112" s="223"/>
      <c r="BG112" s="223"/>
      <c r="BH112" s="223"/>
      <c r="BI112" s="223"/>
      <c r="BJ112" s="222">
        <f t="shared" si="215"/>
        <v>0</v>
      </c>
      <c r="BK112" s="223"/>
      <c r="BL112" s="223"/>
      <c r="BM112" s="223"/>
      <c r="BN112" s="223"/>
      <c r="BO112" s="222">
        <f t="shared" si="216"/>
        <v>0</v>
      </c>
      <c r="BP112" s="223"/>
      <c r="BQ112" s="223"/>
      <c r="BR112" s="223"/>
      <c r="BS112" s="223"/>
      <c r="BT112" s="222">
        <f t="shared" si="217"/>
        <v>0</v>
      </c>
      <c r="CE112" s="619"/>
      <c r="CF112" s="220" t="str">
        <f t="shared" si="218"/>
        <v>Bus</v>
      </c>
      <c r="CG112" s="223">
        <f t="shared" si="219"/>
        <v>1.56</v>
      </c>
      <c r="CH112" s="223">
        <f t="shared" si="206"/>
        <v>1.56</v>
      </c>
      <c r="CI112" s="223">
        <f t="shared" si="206"/>
        <v>1.56</v>
      </c>
      <c r="CJ112" s="223">
        <f t="shared" si="206"/>
        <v>1.56</v>
      </c>
      <c r="CK112" s="222">
        <f t="shared" si="220"/>
        <v>0</v>
      </c>
      <c r="CL112" s="223">
        <f t="shared" si="207"/>
        <v>1.56</v>
      </c>
      <c r="CM112" s="223">
        <f t="shared" si="207"/>
        <v>1.56</v>
      </c>
      <c r="CN112" s="223">
        <f t="shared" si="207"/>
        <v>1.56</v>
      </c>
      <c r="CO112" s="223">
        <f t="shared" si="207"/>
        <v>1.56</v>
      </c>
      <c r="CP112" s="222">
        <f t="shared" si="221"/>
        <v>0</v>
      </c>
      <c r="CQ112" s="223">
        <f t="shared" si="208"/>
        <v>1.56</v>
      </c>
      <c r="CR112" s="223">
        <f t="shared" si="208"/>
        <v>1.56</v>
      </c>
      <c r="CS112" s="223">
        <f t="shared" si="208"/>
        <v>1.56</v>
      </c>
      <c r="CT112" s="223">
        <f t="shared" si="208"/>
        <v>1.56</v>
      </c>
      <c r="CU112" s="222">
        <f t="shared" si="222"/>
        <v>0</v>
      </c>
    </row>
    <row r="113" spans="2:99">
      <c r="B113" s="621"/>
      <c r="C113" s="621"/>
      <c r="D113" s="220" t="str">
        <f t="shared" si="209"/>
        <v>Mini-bus</v>
      </c>
      <c r="E113" s="53"/>
      <c r="F113" s="53"/>
      <c r="G113" s="53"/>
      <c r="H113" s="53"/>
      <c r="I113" s="218">
        <f t="shared" si="203"/>
        <v>0</v>
      </c>
      <c r="J113" s="53"/>
      <c r="K113" s="53"/>
      <c r="L113" s="53"/>
      <c r="M113" s="53"/>
      <c r="N113" s="218">
        <f t="shared" si="204"/>
        <v>0</v>
      </c>
      <c r="O113" s="53"/>
      <c r="P113" s="53"/>
      <c r="Q113" s="53"/>
      <c r="R113" s="53"/>
      <c r="S113" s="218">
        <f t="shared" si="205"/>
        <v>0</v>
      </c>
      <c r="AC113" s="619"/>
      <c r="AD113" s="220" t="str">
        <f t="shared" si="210"/>
        <v>Mini-bus</v>
      </c>
      <c r="AE113" s="223"/>
      <c r="AF113" s="223"/>
      <c r="AG113" s="223"/>
      <c r="AH113" s="223"/>
      <c r="AI113" s="222">
        <f t="shared" si="211"/>
        <v>0</v>
      </c>
      <c r="AJ113" s="223"/>
      <c r="AK113" s="223"/>
      <c r="AL113" s="223"/>
      <c r="AM113" s="223"/>
      <c r="AN113" s="222">
        <f t="shared" si="212"/>
        <v>0</v>
      </c>
      <c r="AO113" s="223"/>
      <c r="AP113" s="223"/>
      <c r="AQ113" s="223"/>
      <c r="AR113" s="223"/>
      <c r="AS113" s="222">
        <f t="shared" si="213"/>
        <v>0</v>
      </c>
      <c r="BD113" s="619"/>
      <c r="BE113" s="220" t="str">
        <f t="shared" si="214"/>
        <v>Mini-bus</v>
      </c>
      <c r="BF113" s="223"/>
      <c r="BG113" s="223"/>
      <c r="BH113" s="223"/>
      <c r="BI113" s="223"/>
      <c r="BJ113" s="222">
        <f t="shared" si="215"/>
        <v>0</v>
      </c>
      <c r="BK113" s="223"/>
      <c r="BL113" s="223"/>
      <c r="BM113" s="223"/>
      <c r="BN113" s="223"/>
      <c r="BO113" s="222">
        <f t="shared" si="216"/>
        <v>0</v>
      </c>
      <c r="BP113" s="223"/>
      <c r="BQ113" s="223"/>
      <c r="BR113" s="223"/>
      <c r="BS113" s="223"/>
      <c r="BT113" s="222">
        <f t="shared" si="217"/>
        <v>0</v>
      </c>
      <c r="CE113" s="619"/>
      <c r="CF113" s="220" t="str">
        <f t="shared" si="218"/>
        <v>Mini-bus</v>
      </c>
      <c r="CG113" s="223">
        <f t="shared" si="219"/>
        <v>1.56</v>
      </c>
      <c r="CH113" s="223">
        <f t="shared" si="206"/>
        <v>1.56</v>
      </c>
      <c r="CI113" s="223">
        <f t="shared" si="206"/>
        <v>1.56</v>
      </c>
      <c r="CJ113" s="223">
        <f t="shared" si="206"/>
        <v>1.56</v>
      </c>
      <c r="CK113" s="222">
        <f t="shared" si="220"/>
        <v>0</v>
      </c>
      <c r="CL113" s="223">
        <f t="shared" si="207"/>
        <v>1.56</v>
      </c>
      <c r="CM113" s="223">
        <f t="shared" si="207"/>
        <v>1.56</v>
      </c>
      <c r="CN113" s="223">
        <f t="shared" si="207"/>
        <v>1.56</v>
      </c>
      <c r="CO113" s="223">
        <f t="shared" si="207"/>
        <v>1.56</v>
      </c>
      <c r="CP113" s="222">
        <f t="shared" si="221"/>
        <v>0</v>
      </c>
      <c r="CQ113" s="223">
        <f t="shared" si="208"/>
        <v>1.56</v>
      </c>
      <c r="CR113" s="223">
        <f t="shared" si="208"/>
        <v>1.56</v>
      </c>
      <c r="CS113" s="223">
        <f t="shared" si="208"/>
        <v>1.56</v>
      </c>
      <c r="CT113" s="223">
        <f t="shared" si="208"/>
        <v>1.56</v>
      </c>
      <c r="CU113" s="222">
        <f t="shared" si="222"/>
        <v>0</v>
      </c>
    </row>
    <row r="114" spans="2:99">
      <c r="B114" s="621"/>
      <c r="C114" s="621"/>
      <c r="D114" s="220" t="str">
        <f t="shared" si="209"/>
        <v/>
      </c>
      <c r="E114" s="215"/>
      <c r="F114" s="215"/>
      <c r="G114" s="215"/>
      <c r="H114" s="215"/>
      <c r="I114" s="218">
        <f t="shared" si="203"/>
        <v>0</v>
      </c>
      <c r="J114" s="215"/>
      <c r="K114" s="215"/>
      <c r="L114" s="215"/>
      <c r="M114" s="215"/>
      <c r="N114" s="218">
        <f t="shared" si="204"/>
        <v>0</v>
      </c>
      <c r="O114" s="215"/>
      <c r="P114" s="215"/>
      <c r="Q114" s="215"/>
      <c r="R114" s="215"/>
      <c r="S114" s="218">
        <f t="shared" si="205"/>
        <v>0</v>
      </c>
      <c r="AC114" s="619"/>
      <c r="AD114" s="220" t="str">
        <f t="shared" si="210"/>
        <v/>
      </c>
      <c r="AE114" s="224"/>
      <c r="AF114" s="224"/>
      <c r="AG114" s="224"/>
      <c r="AH114" s="224"/>
      <c r="AI114" s="222">
        <f t="shared" si="211"/>
        <v>0</v>
      </c>
      <c r="AJ114" s="224"/>
      <c r="AK114" s="224"/>
      <c r="AL114" s="224"/>
      <c r="AM114" s="224"/>
      <c r="AN114" s="222">
        <f t="shared" si="212"/>
        <v>0</v>
      </c>
      <c r="AO114" s="224"/>
      <c r="AP114" s="224"/>
      <c r="AQ114" s="224"/>
      <c r="AR114" s="224"/>
      <c r="AS114" s="222">
        <f t="shared" si="213"/>
        <v>0</v>
      </c>
      <c r="BD114" s="619"/>
      <c r="BE114" s="220" t="str">
        <f t="shared" si="214"/>
        <v/>
      </c>
      <c r="BF114" s="224"/>
      <c r="BG114" s="224"/>
      <c r="BH114" s="224"/>
      <c r="BI114" s="224"/>
      <c r="BJ114" s="222">
        <f t="shared" si="215"/>
        <v>0</v>
      </c>
      <c r="BK114" s="224"/>
      <c r="BL114" s="224"/>
      <c r="BM114" s="224"/>
      <c r="BN114" s="224"/>
      <c r="BO114" s="222">
        <f t="shared" si="216"/>
        <v>0</v>
      </c>
      <c r="BP114" s="224"/>
      <c r="BQ114" s="224"/>
      <c r="BR114" s="224"/>
      <c r="BS114" s="224"/>
      <c r="BT114" s="222">
        <f t="shared" si="217"/>
        <v>0</v>
      </c>
      <c r="CE114" s="619"/>
      <c r="CF114" s="220" t="str">
        <f t="shared" si="218"/>
        <v/>
      </c>
      <c r="CG114" s="223">
        <f t="shared" si="219"/>
        <v>1.56</v>
      </c>
      <c r="CH114" s="223">
        <f t="shared" si="206"/>
        <v>1.56</v>
      </c>
      <c r="CI114" s="223">
        <f t="shared" si="206"/>
        <v>1.56</v>
      </c>
      <c r="CJ114" s="223">
        <f t="shared" si="206"/>
        <v>1.56</v>
      </c>
      <c r="CK114" s="222">
        <f t="shared" si="220"/>
        <v>0</v>
      </c>
      <c r="CL114" s="223">
        <f t="shared" si="207"/>
        <v>1.56</v>
      </c>
      <c r="CM114" s="223">
        <f t="shared" si="207"/>
        <v>1.56</v>
      </c>
      <c r="CN114" s="223">
        <f t="shared" si="207"/>
        <v>1.56</v>
      </c>
      <c r="CO114" s="223">
        <f t="shared" si="207"/>
        <v>1.56</v>
      </c>
      <c r="CP114" s="222">
        <f t="shared" si="221"/>
        <v>0</v>
      </c>
      <c r="CQ114" s="223">
        <f t="shared" si="208"/>
        <v>1.56</v>
      </c>
      <c r="CR114" s="223">
        <f t="shared" si="208"/>
        <v>1.56</v>
      </c>
      <c r="CS114" s="223">
        <f t="shared" si="208"/>
        <v>1.56</v>
      </c>
      <c r="CT114" s="223">
        <f t="shared" si="208"/>
        <v>1.56</v>
      </c>
      <c r="CU114" s="222">
        <f t="shared" si="222"/>
        <v>0</v>
      </c>
    </row>
    <row r="115" spans="2:99">
      <c r="B115" s="621"/>
      <c r="C115" s="621"/>
      <c r="D115" s="220" t="str">
        <f t="shared" si="209"/>
        <v/>
      </c>
      <c r="E115" s="215"/>
      <c r="F115" s="215"/>
      <c r="G115" s="215"/>
      <c r="H115" s="215"/>
      <c r="I115" s="218">
        <f t="shared" si="203"/>
        <v>0</v>
      </c>
      <c r="J115" s="215"/>
      <c r="K115" s="215"/>
      <c r="L115" s="215"/>
      <c r="M115" s="215"/>
      <c r="N115" s="218">
        <f t="shared" si="204"/>
        <v>0</v>
      </c>
      <c r="O115" s="215"/>
      <c r="P115" s="215"/>
      <c r="Q115" s="215"/>
      <c r="R115" s="215"/>
      <c r="S115" s="218">
        <f t="shared" si="205"/>
        <v>0</v>
      </c>
      <c r="AC115" s="619"/>
      <c r="AD115" s="220" t="str">
        <f t="shared" si="210"/>
        <v/>
      </c>
      <c r="AE115" s="224"/>
      <c r="AF115" s="224"/>
      <c r="AG115" s="224"/>
      <c r="AH115" s="224"/>
      <c r="AI115" s="222">
        <f t="shared" si="211"/>
        <v>0</v>
      </c>
      <c r="AJ115" s="224"/>
      <c r="AK115" s="224"/>
      <c r="AL115" s="224"/>
      <c r="AM115" s="224"/>
      <c r="AN115" s="222">
        <f t="shared" si="212"/>
        <v>0</v>
      </c>
      <c r="AO115" s="224"/>
      <c r="AP115" s="224"/>
      <c r="AQ115" s="224"/>
      <c r="AR115" s="224"/>
      <c r="AS115" s="222">
        <f t="shared" si="213"/>
        <v>0</v>
      </c>
      <c r="BD115" s="619"/>
      <c r="BE115" s="220" t="str">
        <f t="shared" si="214"/>
        <v/>
      </c>
      <c r="BF115" s="224"/>
      <c r="BG115" s="224"/>
      <c r="BH115" s="224"/>
      <c r="BI115" s="224"/>
      <c r="BJ115" s="222">
        <f t="shared" si="215"/>
        <v>0</v>
      </c>
      <c r="BK115" s="224"/>
      <c r="BL115" s="224"/>
      <c r="BM115" s="224"/>
      <c r="BN115" s="224"/>
      <c r="BO115" s="222">
        <f t="shared" si="216"/>
        <v>0</v>
      </c>
      <c r="BP115" s="224"/>
      <c r="BQ115" s="224"/>
      <c r="BR115" s="224"/>
      <c r="BS115" s="224"/>
      <c r="BT115" s="222">
        <f t="shared" si="217"/>
        <v>0</v>
      </c>
      <c r="CE115" s="619"/>
      <c r="CF115" s="220" t="str">
        <f t="shared" si="218"/>
        <v/>
      </c>
      <c r="CG115" s="223">
        <f t="shared" si="219"/>
        <v>1.56</v>
      </c>
      <c r="CH115" s="223">
        <f t="shared" si="206"/>
        <v>1.56</v>
      </c>
      <c r="CI115" s="223">
        <f t="shared" si="206"/>
        <v>1.56</v>
      </c>
      <c r="CJ115" s="223">
        <f t="shared" si="206"/>
        <v>1.56</v>
      </c>
      <c r="CK115" s="222">
        <f t="shared" si="220"/>
        <v>0</v>
      </c>
      <c r="CL115" s="223">
        <f t="shared" si="207"/>
        <v>1.56</v>
      </c>
      <c r="CM115" s="223">
        <f t="shared" si="207"/>
        <v>1.56</v>
      </c>
      <c r="CN115" s="223">
        <f t="shared" si="207"/>
        <v>1.56</v>
      </c>
      <c r="CO115" s="223">
        <f t="shared" si="207"/>
        <v>1.56</v>
      </c>
      <c r="CP115" s="222">
        <f t="shared" si="221"/>
        <v>0</v>
      </c>
      <c r="CQ115" s="223">
        <f t="shared" si="208"/>
        <v>1.56</v>
      </c>
      <c r="CR115" s="223">
        <f t="shared" si="208"/>
        <v>1.56</v>
      </c>
      <c r="CS115" s="223">
        <f t="shared" si="208"/>
        <v>1.56</v>
      </c>
      <c r="CT115" s="223">
        <f t="shared" si="208"/>
        <v>1.56</v>
      </c>
      <c r="CU115" s="222">
        <f t="shared" si="222"/>
        <v>0</v>
      </c>
    </row>
    <row r="116" spans="2:99">
      <c r="C116" s="622" t="str">
        <f>$C$19</f>
        <v>BRT</v>
      </c>
      <c r="D116" s="623">
        <f>C94</f>
        <v>0</v>
      </c>
      <c r="E116" s="215"/>
      <c r="F116" s="215"/>
      <c r="G116" s="215"/>
      <c r="H116" s="215"/>
      <c r="I116" s="218">
        <f t="shared" si="203"/>
        <v>0</v>
      </c>
      <c r="J116" s="215"/>
      <c r="K116" s="215"/>
      <c r="L116" s="215"/>
      <c r="M116" s="215"/>
      <c r="N116" s="218">
        <f t="shared" si="204"/>
        <v>0</v>
      </c>
      <c r="O116" s="215"/>
      <c r="P116" s="215"/>
      <c r="Q116" s="215"/>
      <c r="R116" s="215"/>
      <c r="S116" s="218">
        <f t="shared" si="205"/>
        <v>0</v>
      </c>
      <c r="AC116" s="619"/>
      <c r="AD116" s="220" t="str">
        <f>$D$41</f>
        <v>BRT</v>
      </c>
      <c r="AE116" s="224"/>
      <c r="AF116" s="224"/>
      <c r="AG116" s="224"/>
      <c r="AH116" s="224"/>
      <c r="AI116" s="222">
        <f t="shared" si="211"/>
        <v>0</v>
      </c>
      <c r="AJ116" s="224"/>
      <c r="AK116" s="224"/>
      <c r="AL116" s="224"/>
      <c r="AM116" s="224"/>
      <c r="AN116" s="222">
        <f t="shared" si="212"/>
        <v>0</v>
      </c>
      <c r="AO116" s="224"/>
      <c r="AP116" s="224"/>
      <c r="AQ116" s="224"/>
      <c r="AR116" s="224"/>
      <c r="AS116" s="222">
        <f t="shared" si="213"/>
        <v>0</v>
      </c>
      <c r="BD116" s="619"/>
      <c r="BE116" s="220" t="str">
        <f t="shared" si="214"/>
        <v>BRT</v>
      </c>
      <c r="BF116" s="224"/>
      <c r="BG116" s="224"/>
      <c r="BH116" s="224"/>
      <c r="BI116" s="224"/>
      <c r="BJ116" s="222">
        <f t="shared" si="215"/>
        <v>0</v>
      </c>
      <c r="BK116" s="224"/>
      <c r="BL116" s="224"/>
      <c r="BM116" s="224"/>
      <c r="BN116" s="224"/>
      <c r="BO116" s="222">
        <f t="shared" si="216"/>
        <v>0</v>
      </c>
      <c r="BP116" s="224"/>
      <c r="BQ116" s="224"/>
      <c r="BR116" s="224"/>
      <c r="BS116" s="224"/>
      <c r="BT116" s="222">
        <f t="shared" si="217"/>
        <v>0</v>
      </c>
      <c r="CE116" s="619"/>
      <c r="CF116" s="220" t="str">
        <f t="shared" si="218"/>
        <v>BRT</v>
      </c>
      <c r="CG116" s="223">
        <f t="shared" si="219"/>
        <v>1.56</v>
      </c>
      <c r="CH116" s="223">
        <f t="shared" si="206"/>
        <v>1.56</v>
      </c>
      <c r="CI116" s="223">
        <f t="shared" si="206"/>
        <v>1.56</v>
      </c>
      <c r="CJ116" s="223">
        <f t="shared" si="206"/>
        <v>1.56</v>
      </c>
      <c r="CK116" s="222">
        <f t="shared" si="220"/>
        <v>0</v>
      </c>
      <c r="CL116" s="223">
        <f t="shared" si="207"/>
        <v>1.56</v>
      </c>
      <c r="CM116" s="223">
        <f t="shared" si="207"/>
        <v>1.56</v>
      </c>
      <c r="CN116" s="223">
        <f t="shared" si="207"/>
        <v>1.56</v>
      </c>
      <c r="CO116" s="223">
        <f t="shared" si="207"/>
        <v>1.56</v>
      </c>
      <c r="CP116" s="222">
        <f t="shared" si="221"/>
        <v>0</v>
      </c>
      <c r="CQ116" s="223">
        <f t="shared" si="208"/>
        <v>1.56</v>
      </c>
      <c r="CR116" s="223">
        <f t="shared" si="208"/>
        <v>1.56</v>
      </c>
      <c r="CS116" s="223">
        <f t="shared" si="208"/>
        <v>1.56</v>
      </c>
      <c r="CT116" s="223">
        <f t="shared" si="208"/>
        <v>1.56</v>
      </c>
      <c r="CU116" s="222">
        <f t="shared" si="222"/>
        <v>0</v>
      </c>
    </row>
    <row r="120" spans="2:99">
      <c r="AD120" t="s">
        <v>353</v>
      </c>
      <c r="BE120" t="s">
        <v>354</v>
      </c>
      <c r="CF120" t="s">
        <v>660</v>
      </c>
    </row>
    <row r="121" spans="2:99">
      <c r="AD121" s="225" t="s">
        <v>24</v>
      </c>
      <c r="AE121" s="217" t="str">
        <f>AE29</f>
        <v>Base Year</v>
      </c>
      <c r="AF121" s="217">
        <f>AJ29</f>
        <v>9</v>
      </c>
      <c r="AG121" s="217">
        <f>AO29</f>
        <v>19</v>
      </c>
      <c r="BE121" s="225" t="s">
        <v>24</v>
      </c>
      <c r="BF121" s="217" t="str">
        <f>BF29</f>
        <v>Base Year</v>
      </c>
      <c r="BG121" s="217">
        <f>BK29</f>
        <v>9</v>
      </c>
      <c r="BH121" s="217">
        <f>BP29</f>
        <v>19</v>
      </c>
      <c r="CF121" s="225" t="s">
        <v>24</v>
      </c>
      <c r="CG121" s="217" t="str">
        <f>CG29</f>
        <v>Base Year</v>
      </c>
      <c r="CH121" s="217">
        <f>CL29</f>
        <v>9</v>
      </c>
      <c r="CI121" s="217">
        <f>CQ29</f>
        <v>19</v>
      </c>
    </row>
    <row r="122" spans="2:99" ht="15" customHeight="1">
      <c r="AC122" s="616" t="s">
        <v>329</v>
      </c>
      <c r="AD122" s="220" t="str">
        <f>AD106</f>
        <v>Car</v>
      </c>
      <c r="AE122" s="226">
        <f>(AI31*$E9)+(AI46*$F9)+(AI61*$G9)+(AI76*$H9)+(AI91*$I9)+(AI106*$J9)</f>
        <v>0</v>
      </c>
      <c r="AF122" s="226">
        <f>(AN31*$L9)+(AN46*$M9)+(AN61*$N9)+(AN76*$O9)+(AN91*$P9)+(AN106*$Q9)</f>
        <v>0</v>
      </c>
      <c r="AG122" s="226">
        <f>(AO31*$S9)+(AO46*$T9)+(AO61*$U9)+(AO76*$V9)+(AO91*$W9)+(AO106*$X9)</f>
        <v>0</v>
      </c>
      <c r="BD122" s="616" t="s">
        <v>329</v>
      </c>
      <c r="BE122" s="220" t="str">
        <f>BE106</f>
        <v>Car</v>
      </c>
      <c r="BF122" s="226">
        <f>(BJ31*$E9)+(BJ46*$F9)+(BJ61*$G9)+(BJ76*$H9)+(BJ91*$I9)+(BJ106*$J9)</f>
        <v>0</v>
      </c>
      <c r="BG122" s="226">
        <f>(BO31*$L9)+(BO46*$M9)+(BO61*$N9)+(BO76*$O9)+(BO91*$P9)+(BO106*$Q9)</f>
        <v>0</v>
      </c>
      <c r="BH122" s="226">
        <f>(BP31*$S9)+(BP46*$T9)+(BP61*$U9)+(BP76*$V9)+(BP91*$W9)+(BP106*$X9)</f>
        <v>0</v>
      </c>
      <c r="CE122" s="616" t="s">
        <v>329</v>
      </c>
      <c r="CF122" s="220" t="str">
        <f>CF106</f>
        <v>Car</v>
      </c>
      <c r="CG122" s="226">
        <f>(CK31*$E9)+(CK46*$F9)+(CK61*$G9)+(CK76*$H9)+(CK91*$I9)+(CK106*$J9)</f>
        <v>0</v>
      </c>
      <c r="CH122" s="226">
        <f>(CP31*$L9)+(CP46*$M9)+(CP61*$N9)+(CP76*$O9)+(CP91*$P9)+(CP106*$Q9)</f>
        <v>0</v>
      </c>
      <c r="CI122" s="226">
        <f t="shared" ref="CI122:CI132" si="223">(CU31*$S9)+(CU46*$T9)+(CU61*$U9)+(CU76*$V9)+(CU91*$W9)+(CU106*$X9)</f>
        <v>0</v>
      </c>
    </row>
    <row r="123" spans="2:99">
      <c r="AC123" s="617"/>
      <c r="AD123" s="220" t="str">
        <f t="shared" ref="AD123:AD132" si="224">AD107</f>
        <v>2-wheeler</v>
      </c>
      <c r="AE123" s="226">
        <f t="shared" ref="AE123:AE132" si="225">(AI32*$E10)+(AI47*$F10)+(AI62*$G10)+(AI77*$H10)+(AI92*$I10)+(AI107*$J10)</f>
        <v>0</v>
      </c>
      <c r="AF123" s="226">
        <f t="shared" ref="AF123:AF132" si="226">(AN32*$L10)+(AN47*$M10)+(AN62*$N10)+(AN77*$O10)+(AN92*$P10)+(AN107*$Q10)</f>
        <v>0</v>
      </c>
      <c r="AG123" s="226">
        <f t="shared" ref="AG123:AG132" si="227">(AO32*$S10)+(AO47*$T10)+(AO62*$U10)+(AO77*$V10)+(AO92*$W10)+(AO107*$X10)</f>
        <v>0</v>
      </c>
      <c r="BD123" s="617"/>
      <c r="BE123" s="220" t="str">
        <f t="shared" ref="BE123:BE132" si="228">BE107</f>
        <v>2-wheeler</v>
      </c>
      <c r="BF123" s="226">
        <f t="shared" ref="BF123:BF131" si="229">(BJ32*$E10)+(BJ47*$F10)+(BJ62*$G10)+(BJ77*$H10)+(BJ92*$I10)+(BJ107*$J10)</f>
        <v>0</v>
      </c>
      <c r="BG123" s="226">
        <f t="shared" ref="BG123:BG132" si="230">(BO32*$L10)+(BO47*$M10)+(BO62*$N10)+(BO77*$O10)+(BO92*$P10)+(BO107*$Q10)</f>
        <v>0</v>
      </c>
      <c r="BH123" s="226">
        <f t="shared" ref="BH123:BH132" si="231">(BP32*$S10)+(BP47*$T10)+(BP62*$U10)+(BP77*$V10)+(BP92*$W10)+(BP107*$X10)</f>
        <v>0</v>
      </c>
      <c r="CE123" s="617"/>
      <c r="CF123" s="220" t="str">
        <f t="shared" ref="CF123:CF132" si="232">CF107</f>
        <v>2-wheeler</v>
      </c>
      <c r="CG123" s="226">
        <f t="shared" ref="CG123:CG131" si="233">(CK32*$E10)+(CK47*$F10)+(CK62*$G10)+(CK77*$H10)+(CK92*$I10)+(CK107*$J10)</f>
        <v>0</v>
      </c>
      <c r="CH123" s="226">
        <f t="shared" ref="CH123:CH132" si="234">(CP32*$L10)+(CP47*$M10)+(CP62*$N10)+(CP77*$O10)+(CP92*$P10)+(CP107*$Q10)</f>
        <v>0</v>
      </c>
      <c r="CI123" s="226">
        <f t="shared" si="223"/>
        <v>0</v>
      </c>
    </row>
    <row r="124" spans="2:99">
      <c r="AC124" s="617"/>
      <c r="AD124" s="220" t="str">
        <f t="shared" si="224"/>
        <v>Taxi</v>
      </c>
      <c r="AE124" s="226">
        <f t="shared" si="225"/>
        <v>0</v>
      </c>
      <c r="AF124" s="226">
        <f t="shared" si="226"/>
        <v>0</v>
      </c>
      <c r="AG124" s="226">
        <f t="shared" si="227"/>
        <v>0</v>
      </c>
      <c r="BD124" s="617"/>
      <c r="BE124" s="220" t="str">
        <f t="shared" si="228"/>
        <v>Taxi</v>
      </c>
      <c r="BF124" s="226">
        <f t="shared" si="229"/>
        <v>0</v>
      </c>
      <c r="BG124" s="226">
        <f t="shared" si="230"/>
        <v>0</v>
      </c>
      <c r="BH124" s="226">
        <f t="shared" si="231"/>
        <v>0</v>
      </c>
      <c r="CE124" s="617"/>
      <c r="CF124" s="220" t="str">
        <f t="shared" si="232"/>
        <v>Taxi</v>
      </c>
      <c r="CG124" s="226">
        <f t="shared" si="233"/>
        <v>0</v>
      </c>
      <c r="CH124" s="226">
        <f t="shared" si="234"/>
        <v>0</v>
      </c>
      <c r="CI124" s="226">
        <f t="shared" si="223"/>
        <v>0</v>
      </c>
    </row>
    <row r="125" spans="2:99">
      <c r="AC125" s="617"/>
      <c r="AD125" s="220" t="str">
        <f t="shared" si="224"/>
        <v/>
      </c>
      <c r="AE125" s="226">
        <f t="shared" si="225"/>
        <v>0</v>
      </c>
      <c r="AF125" s="226">
        <f t="shared" si="226"/>
        <v>0</v>
      </c>
      <c r="AG125" s="226">
        <f t="shared" si="227"/>
        <v>0</v>
      </c>
      <c r="BD125" s="617"/>
      <c r="BE125" s="220" t="str">
        <f t="shared" si="228"/>
        <v/>
      </c>
      <c r="BF125" s="226">
        <f t="shared" si="229"/>
        <v>0</v>
      </c>
      <c r="BG125" s="226">
        <f t="shared" si="230"/>
        <v>0</v>
      </c>
      <c r="BH125" s="226">
        <f t="shared" si="231"/>
        <v>0</v>
      </c>
      <c r="CE125" s="617"/>
      <c r="CF125" s="220" t="str">
        <f t="shared" si="232"/>
        <v/>
      </c>
      <c r="CG125" s="226">
        <f t="shared" si="233"/>
        <v>0</v>
      </c>
      <c r="CH125" s="226">
        <f t="shared" si="234"/>
        <v>0</v>
      </c>
      <c r="CI125" s="226">
        <f t="shared" si="223"/>
        <v>0</v>
      </c>
    </row>
    <row r="126" spans="2:99">
      <c r="AC126" s="618"/>
      <c r="AD126" s="220" t="str">
        <f t="shared" si="224"/>
        <v/>
      </c>
      <c r="AE126" s="226">
        <f t="shared" si="225"/>
        <v>0</v>
      </c>
      <c r="AF126" s="226">
        <f t="shared" si="226"/>
        <v>0</v>
      </c>
      <c r="AG126" s="226">
        <f t="shared" si="227"/>
        <v>0</v>
      </c>
      <c r="BD126" s="618"/>
      <c r="BE126" s="220" t="str">
        <f t="shared" si="228"/>
        <v/>
      </c>
      <c r="BF126" s="226">
        <f t="shared" si="229"/>
        <v>0</v>
      </c>
      <c r="BG126" s="226">
        <f t="shared" si="230"/>
        <v>0</v>
      </c>
      <c r="BH126" s="226">
        <f t="shared" si="231"/>
        <v>0</v>
      </c>
      <c r="CE126" s="618"/>
      <c r="CF126" s="220" t="str">
        <f t="shared" si="232"/>
        <v/>
      </c>
      <c r="CG126" s="226">
        <f t="shared" si="233"/>
        <v>0</v>
      </c>
      <c r="CH126" s="226">
        <f t="shared" si="234"/>
        <v>0</v>
      </c>
      <c r="CI126" s="226">
        <f t="shared" si="223"/>
        <v>0</v>
      </c>
    </row>
    <row r="127" spans="2:99" ht="15" customHeight="1">
      <c r="AC127" s="619" t="s">
        <v>330</v>
      </c>
      <c r="AD127" s="220" t="str">
        <f t="shared" si="224"/>
        <v>3-wheeler</v>
      </c>
      <c r="AE127" s="226">
        <f t="shared" si="225"/>
        <v>0</v>
      </c>
      <c r="AF127" s="226">
        <f t="shared" si="226"/>
        <v>0</v>
      </c>
      <c r="AG127" s="226">
        <f t="shared" si="227"/>
        <v>0</v>
      </c>
      <c r="BD127" s="619" t="s">
        <v>330</v>
      </c>
      <c r="BE127" s="220" t="str">
        <f t="shared" si="228"/>
        <v>3-wheeler</v>
      </c>
      <c r="BF127" s="226">
        <f t="shared" si="229"/>
        <v>0</v>
      </c>
      <c r="BG127" s="226">
        <f t="shared" si="230"/>
        <v>0</v>
      </c>
      <c r="BH127" s="226">
        <f t="shared" si="231"/>
        <v>0</v>
      </c>
      <c r="CE127" s="619" t="s">
        <v>330</v>
      </c>
      <c r="CF127" s="220" t="str">
        <f t="shared" si="232"/>
        <v>3-wheeler</v>
      </c>
      <c r="CG127" s="226">
        <f t="shared" si="233"/>
        <v>0</v>
      </c>
      <c r="CH127" s="226">
        <f t="shared" si="234"/>
        <v>0</v>
      </c>
      <c r="CI127" s="226">
        <f t="shared" si="223"/>
        <v>0</v>
      </c>
    </row>
    <row r="128" spans="2:99">
      <c r="AC128" s="619"/>
      <c r="AD128" s="220" t="str">
        <f t="shared" si="224"/>
        <v>Bus</v>
      </c>
      <c r="AE128" s="226">
        <f t="shared" si="225"/>
        <v>0</v>
      </c>
      <c r="AF128" s="226">
        <f t="shared" si="226"/>
        <v>0</v>
      </c>
      <c r="AG128" s="226">
        <f t="shared" si="227"/>
        <v>0</v>
      </c>
      <c r="BD128" s="619"/>
      <c r="BE128" s="220" t="str">
        <f t="shared" si="228"/>
        <v>Bus</v>
      </c>
      <c r="BF128" s="226">
        <f t="shared" si="229"/>
        <v>0</v>
      </c>
      <c r="BG128" s="226">
        <f t="shared" si="230"/>
        <v>0</v>
      </c>
      <c r="BH128" s="226">
        <f t="shared" si="231"/>
        <v>0</v>
      </c>
      <c r="CE128" s="619"/>
      <c r="CF128" s="220" t="str">
        <f t="shared" si="232"/>
        <v>Bus</v>
      </c>
      <c r="CG128" s="226">
        <f t="shared" si="233"/>
        <v>0</v>
      </c>
      <c r="CH128" s="226">
        <f t="shared" si="234"/>
        <v>0</v>
      </c>
      <c r="CI128" s="226">
        <f t="shared" si="223"/>
        <v>0</v>
      </c>
    </row>
    <row r="129" spans="29:87">
      <c r="AC129" s="619"/>
      <c r="AD129" s="220" t="str">
        <f t="shared" si="224"/>
        <v>Mini-bus</v>
      </c>
      <c r="AE129" s="226">
        <f t="shared" si="225"/>
        <v>0</v>
      </c>
      <c r="AF129" s="226">
        <f t="shared" si="226"/>
        <v>0</v>
      </c>
      <c r="AG129" s="226">
        <f t="shared" si="227"/>
        <v>0</v>
      </c>
      <c r="BD129" s="619"/>
      <c r="BE129" s="220" t="str">
        <f t="shared" si="228"/>
        <v>Mini-bus</v>
      </c>
      <c r="BF129" s="226">
        <f t="shared" si="229"/>
        <v>0</v>
      </c>
      <c r="BG129" s="226">
        <f t="shared" si="230"/>
        <v>0</v>
      </c>
      <c r="BH129" s="226">
        <f t="shared" si="231"/>
        <v>0</v>
      </c>
      <c r="CE129" s="619"/>
      <c r="CF129" s="220" t="str">
        <f t="shared" si="232"/>
        <v>Mini-bus</v>
      </c>
      <c r="CG129" s="226">
        <f t="shared" si="233"/>
        <v>0</v>
      </c>
      <c r="CH129" s="226">
        <f t="shared" si="234"/>
        <v>0</v>
      </c>
      <c r="CI129" s="226">
        <f t="shared" si="223"/>
        <v>0</v>
      </c>
    </row>
    <row r="130" spans="29:87">
      <c r="AC130" s="619"/>
      <c r="AD130" s="220" t="str">
        <f t="shared" si="224"/>
        <v/>
      </c>
      <c r="AE130" s="226">
        <f t="shared" si="225"/>
        <v>0</v>
      </c>
      <c r="AF130" s="226">
        <f t="shared" si="226"/>
        <v>0</v>
      </c>
      <c r="AG130" s="226">
        <f t="shared" si="227"/>
        <v>0</v>
      </c>
      <c r="BD130" s="619"/>
      <c r="BE130" s="220" t="str">
        <f t="shared" si="228"/>
        <v/>
      </c>
      <c r="BF130" s="226">
        <f t="shared" si="229"/>
        <v>0</v>
      </c>
      <c r="BG130" s="226">
        <f t="shared" si="230"/>
        <v>0</v>
      </c>
      <c r="BH130" s="226">
        <f t="shared" si="231"/>
        <v>0</v>
      </c>
      <c r="CE130" s="619"/>
      <c r="CF130" s="220" t="str">
        <f t="shared" si="232"/>
        <v/>
      </c>
      <c r="CG130" s="226">
        <f t="shared" si="233"/>
        <v>0</v>
      </c>
      <c r="CH130" s="226">
        <f t="shared" si="234"/>
        <v>0</v>
      </c>
      <c r="CI130" s="226">
        <f t="shared" si="223"/>
        <v>0</v>
      </c>
    </row>
    <row r="131" spans="29:87">
      <c r="AC131" s="619"/>
      <c r="AD131" s="220" t="str">
        <f t="shared" si="224"/>
        <v/>
      </c>
      <c r="AE131" s="226">
        <f t="shared" si="225"/>
        <v>0</v>
      </c>
      <c r="AF131" s="226">
        <f t="shared" si="226"/>
        <v>0</v>
      </c>
      <c r="AG131" s="226">
        <f t="shared" si="227"/>
        <v>0</v>
      </c>
      <c r="BD131" s="619"/>
      <c r="BE131" s="220" t="str">
        <f t="shared" si="228"/>
        <v/>
      </c>
      <c r="BF131" s="226">
        <f t="shared" si="229"/>
        <v>0</v>
      </c>
      <c r="BG131" s="226">
        <f t="shared" si="230"/>
        <v>0</v>
      </c>
      <c r="BH131" s="226">
        <f t="shared" si="231"/>
        <v>0</v>
      </c>
      <c r="CE131" s="619"/>
      <c r="CF131" s="220" t="str">
        <f t="shared" si="232"/>
        <v/>
      </c>
      <c r="CG131" s="226">
        <f t="shared" si="233"/>
        <v>0</v>
      </c>
      <c r="CH131" s="226">
        <f t="shared" si="234"/>
        <v>0</v>
      </c>
      <c r="CI131" s="226">
        <f t="shared" si="223"/>
        <v>0</v>
      </c>
    </row>
    <row r="132" spans="29:87">
      <c r="AC132" s="619"/>
      <c r="AD132" s="220" t="str">
        <f t="shared" si="224"/>
        <v>BRT</v>
      </c>
      <c r="AE132" s="226">
        <f t="shared" si="225"/>
        <v>0</v>
      </c>
      <c r="AF132" s="226">
        <f t="shared" si="226"/>
        <v>0</v>
      </c>
      <c r="AG132" s="226">
        <f t="shared" si="227"/>
        <v>0</v>
      </c>
      <c r="BD132" s="619"/>
      <c r="BE132" s="220" t="str">
        <f t="shared" si="228"/>
        <v>BRT</v>
      </c>
      <c r="BF132" s="226">
        <f>(BJ41*$E19)+(BJ56*$F19)+(BJ71*$G19)+(BJ86*$H19)+(BJ101*$I19)+(BJ116*$J19)</f>
        <v>0</v>
      </c>
      <c r="BG132" s="226">
        <f t="shared" si="230"/>
        <v>0</v>
      </c>
      <c r="BH132" s="226">
        <f t="shared" si="231"/>
        <v>0</v>
      </c>
      <c r="CE132" s="619"/>
      <c r="CF132" s="220" t="str">
        <f t="shared" si="232"/>
        <v>BRT</v>
      </c>
      <c r="CG132" s="226">
        <f>(CK41*$E19)+(CK56*$F19)+(CK71*$G19)+(CK86*$H19)+(CK101*$I19)+(CK116*$J19)</f>
        <v>0</v>
      </c>
      <c r="CH132" s="226">
        <f t="shared" si="234"/>
        <v>0</v>
      </c>
      <c r="CI132" s="226">
        <f t="shared" si="223"/>
        <v>0</v>
      </c>
    </row>
    <row r="191" spans="3:25" ht="200.1" customHeight="1"/>
    <row r="192" spans="3:25" ht="18.75" customHeight="1">
      <c r="C192" s="55"/>
      <c r="D192" s="214" t="s">
        <v>640</v>
      </c>
      <c r="E192" s="55"/>
      <c r="F192" s="55"/>
      <c r="G192" s="55"/>
      <c r="H192" s="55"/>
      <c r="I192" s="55"/>
      <c r="J192" s="55"/>
      <c r="K192" s="55"/>
      <c r="L192" s="55"/>
      <c r="M192" s="55"/>
      <c r="N192" s="55"/>
      <c r="O192" s="55"/>
      <c r="P192" s="55"/>
      <c r="Q192" s="55"/>
      <c r="R192" s="55"/>
      <c r="S192" s="55"/>
      <c r="T192" s="55"/>
      <c r="U192" s="55"/>
      <c r="V192" s="55"/>
      <c r="W192" s="55"/>
      <c r="X192" s="55"/>
      <c r="Y192" s="55"/>
    </row>
    <row r="193" spans="2:25">
      <c r="C193" s="55"/>
      <c r="D193" s="615" t="s">
        <v>24</v>
      </c>
      <c r="E193" s="615" t="str">
        <f>E7</f>
        <v>Base Year</v>
      </c>
      <c r="F193" s="615"/>
      <c r="G193" s="615"/>
      <c r="H193" s="615"/>
      <c r="I193" s="615"/>
      <c r="J193" s="615"/>
      <c r="K193" s="615"/>
      <c r="L193" s="615">
        <f>L7</f>
        <v>9</v>
      </c>
      <c r="M193" s="615"/>
      <c r="N193" s="615"/>
      <c r="O193" s="615"/>
      <c r="P193" s="615"/>
      <c r="Q193" s="615"/>
      <c r="R193" s="615"/>
      <c r="S193" s="615">
        <f>S7</f>
        <v>19</v>
      </c>
      <c r="T193" s="615"/>
      <c r="U193" s="615"/>
      <c r="V193" s="615"/>
      <c r="W193" s="615"/>
      <c r="X193" s="615"/>
      <c r="Y193" s="615"/>
    </row>
    <row r="194" spans="2:25" ht="36" customHeight="1">
      <c r="C194" s="55"/>
      <c r="D194" s="615"/>
      <c r="E194" s="228" t="str">
        <f>CONCATENATE(E8," (km/",E22,")")</f>
        <v>Petrol (km/liter)</v>
      </c>
      <c r="F194" s="228" t="str">
        <f>CONCATENATE(F8," (km/",F22,")")</f>
        <v>Diesel (km/liter)</v>
      </c>
      <c r="G194" s="228" t="str">
        <f>CONCATENATE(G8," (km/",G22,")")</f>
        <v>LPG (km/liter)</v>
      </c>
      <c r="H194" s="228" t="str">
        <f>CONCATENATE(H8," (km/",H22,")")</f>
        <v>CNG (km/kg)</v>
      </c>
      <c r="I194" s="228" t="str">
        <f>CONCATENATE(I8," (km/",I22,")")</f>
        <v>Electric (km/kwh)</v>
      </c>
      <c r="J194" s="228" t="str">
        <f>IF(J8="","",CONCATENATE(J8," (km/",J22,")"))</f>
        <v>Ethanol (km/liter)</v>
      </c>
      <c r="K194" s="228" t="s">
        <v>356</v>
      </c>
      <c r="L194" s="228" t="str">
        <f>E194</f>
        <v>Petrol (km/liter)</v>
      </c>
      <c r="M194" s="228" t="str">
        <f t="shared" ref="M194:Q194" si="235">F194</f>
        <v>Diesel (km/liter)</v>
      </c>
      <c r="N194" s="228" t="str">
        <f t="shared" si="235"/>
        <v>LPG (km/liter)</v>
      </c>
      <c r="O194" s="228" t="str">
        <f t="shared" si="235"/>
        <v>CNG (km/kg)</v>
      </c>
      <c r="P194" s="228" t="str">
        <f t="shared" si="235"/>
        <v>Electric (km/kwh)</v>
      </c>
      <c r="Q194" s="228" t="str">
        <f t="shared" si="235"/>
        <v>Ethanol (km/liter)</v>
      </c>
      <c r="R194" s="228" t="s">
        <v>356</v>
      </c>
      <c r="S194" s="228" t="str">
        <f>L194</f>
        <v>Petrol (km/liter)</v>
      </c>
      <c r="T194" s="228" t="str">
        <f t="shared" ref="T194:X194" si="236">M194</f>
        <v>Diesel (km/liter)</v>
      </c>
      <c r="U194" s="228" t="str">
        <f t="shared" si="236"/>
        <v>LPG (km/liter)</v>
      </c>
      <c r="V194" s="228" t="str">
        <f t="shared" si="236"/>
        <v>CNG (km/kg)</v>
      </c>
      <c r="W194" s="228" t="str">
        <f t="shared" si="236"/>
        <v>Electric (km/kwh)</v>
      </c>
      <c r="X194" s="228" t="str">
        <f t="shared" si="236"/>
        <v>Ethanol (km/liter)</v>
      </c>
      <c r="Y194" s="228" t="s">
        <v>356</v>
      </c>
    </row>
    <row r="195" spans="2:25" ht="15" customHeight="1">
      <c r="B195" s="621" t="s">
        <v>538</v>
      </c>
      <c r="C195" s="616" t="s">
        <v>329</v>
      </c>
      <c r="D195" s="220" t="str">
        <f>D9</f>
        <v>Car</v>
      </c>
      <c r="E195" s="223"/>
      <c r="F195" s="224"/>
      <c r="G195" s="224"/>
      <c r="H195" s="224"/>
      <c r="I195" s="224"/>
      <c r="J195" s="223"/>
      <c r="K195" s="222">
        <f>(E9*E195)+(F9*F195)+(G9*G195)+(H9*H195)+(I9*I195)+(J9*J195)</f>
        <v>0</v>
      </c>
      <c r="L195" s="224"/>
      <c r="M195" s="224"/>
      <c r="N195" s="224"/>
      <c r="O195" s="224"/>
      <c r="P195" s="224"/>
      <c r="Q195" s="224"/>
      <c r="R195" s="222">
        <f>(L9*L195)+(M9*M195)+(N9*N195)+(O9*O195)+(P9*P195)+(Q9*Q195)</f>
        <v>0</v>
      </c>
      <c r="S195" s="224"/>
      <c r="T195" s="224"/>
      <c r="U195" s="224"/>
      <c r="V195" s="224"/>
      <c r="W195" s="224"/>
      <c r="X195" s="224"/>
      <c r="Y195" s="222">
        <f>(S9*S195)+(T9*T195)+(U9*U195)+(V9*V195)+(W9*W195)+(X9*X195)</f>
        <v>0</v>
      </c>
    </row>
    <row r="196" spans="2:25">
      <c r="B196" s="621"/>
      <c r="C196" s="617"/>
      <c r="D196" s="220" t="str">
        <f t="shared" ref="D196:D204" si="237">D10</f>
        <v>2-wheeler</v>
      </c>
      <c r="E196" s="224"/>
      <c r="F196" s="224"/>
      <c r="G196" s="224"/>
      <c r="H196" s="224"/>
      <c r="I196" s="224"/>
      <c r="J196" s="224"/>
      <c r="K196" s="222">
        <f t="shared" ref="K196:K205" si="238">(E10*E196)+(F10*F196)+(G10*G196)+(H10*H196)+(I10*I196)+(J10*J196)</f>
        <v>0</v>
      </c>
      <c r="L196" s="224"/>
      <c r="M196" s="224"/>
      <c r="N196" s="224"/>
      <c r="O196" s="224"/>
      <c r="P196" s="224"/>
      <c r="Q196" s="224"/>
      <c r="R196" s="222">
        <f t="shared" ref="R196:R205" si="239">(L10*L196)+(M10*M196)+(N10*N196)+(O10*O196)+(P10*P196)+(Q10*Q196)</f>
        <v>0</v>
      </c>
      <c r="S196" s="224"/>
      <c r="T196" s="224"/>
      <c r="U196" s="224"/>
      <c r="V196" s="224"/>
      <c r="W196" s="224"/>
      <c r="X196" s="224"/>
      <c r="Y196" s="222">
        <f t="shared" ref="Y196:Y205" si="240">(S10*S196)+(T10*T196)+(U10*U196)+(V10*V196)+(W10*W196)+(X10*X196)</f>
        <v>0</v>
      </c>
    </row>
    <row r="197" spans="2:25">
      <c r="B197" s="621"/>
      <c r="C197" s="617"/>
      <c r="D197" s="220" t="str">
        <f t="shared" si="237"/>
        <v>Taxi</v>
      </c>
      <c r="E197" s="223"/>
      <c r="F197" s="224"/>
      <c r="G197" s="224"/>
      <c r="H197" s="224"/>
      <c r="I197" s="224"/>
      <c r="J197" s="223"/>
      <c r="K197" s="222">
        <f t="shared" si="238"/>
        <v>0</v>
      </c>
      <c r="L197" s="224"/>
      <c r="M197" s="224"/>
      <c r="N197" s="224"/>
      <c r="O197" s="224"/>
      <c r="P197" s="224"/>
      <c r="Q197" s="224"/>
      <c r="R197" s="222">
        <f t="shared" si="239"/>
        <v>0</v>
      </c>
      <c r="S197" s="224"/>
      <c r="T197" s="224"/>
      <c r="U197" s="224"/>
      <c r="V197" s="224"/>
      <c r="W197" s="224"/>
      <c r="X197" s="224"/>
      <c r="Y197" s="222">
        <f t="shared" si="240"/>
        <v>0</v>
      </c>
    </row>
    <row r="198" spans="2:25">
      <c r="B198" s="621"/>
      <c r="C198" s="617"/>
      <c r="D198" s="220" t="str">
        <f t="shared" si="237"/>
        <v/>
      </c>
      <c r="E198" s="224"/>
      <c r="F198" s="224"/>
      <c r="G198" s="224"/>
      <c r="H198" s="224"/>
      <c r="I198" s="224"/>
      <c r="J198" s="224"/>
      <c r="K198" s="222">
        <f t="shared" si="238"/>
        <v>0</v>
      </c>
      <c r="L198" s="224"/>
      <c r="M198" s="224"/>
      <c r="N198" s="224"/>
      <c r="O198" s="224"/>
      <c r="P198" s="224"/>
      <c r="Q198" s="224"/>
      <c r="R198" s="222">
        <f t="shared" si="239"/>
        <v>0</v>
      </c>
      <c r="S198" s="224"/>
      <c r="T198" s="224"/>
      <c r="U198" s="224"/>
      <c r="V198" s="224"/>
      <c r="W198" s="224"/>
      <c r="X198" s="224"/>
      <c r="Y198" s="222">
        <f t="shared" si="240"/>
        <v>0</v>
      </c>
    </row>
    <row r="199" spans="2:25">
      <c r="B199" s="621"/>
      <c r="C199" s="618"/>
      <c r="D199" s="220" t="str">
        <f t="shared" si="237"/>
        <v/>
      </c>
      <c r="E199" s="224"/>
      <c r="F199" s="224"/>
      <c r="G199" s="224"/>
      <c r="H199" s="224"/>
      <c r="I199" s="224"/>
      <c r="J199" s="224"/>
      <c r="K199" s="222">
        <f t="shared" si="238"/>
        <v>0</v>
      </c>
      <c r="L199" s="224"/>
      <c r="M199" s="224"/>
      <c r="N199" s="224"/>
      <c r="O199" s="224"/>
      <c r="P199" s="224"/>
      <c r="Q199" s="224"/>
      <c r="R199" s="222">
        <f t="shared" si="239"/>
        <v>0</v>
      </c>
      <c r="S199" s="224"/>
      <c r="T199" s="224"/>
      <c r="U199" s="224"/>
      <c r="V199" s="224"/>
      <c r="W199" s="224"/>
      <c r="X199" s="224"/>
      <c r="Y199" s="222">
        <f t="shared" si="240"/>
        <v>0</v>
      </c>
    </row>
    <row r="200" spans="2:25" ht="15" customHeight="1">
      <c r="B200" s="621"/>
      <c r="C200" s="621" t="s">
        <v>330</v>
      </c>
      <c r="D200" s="220" t="str">
        <f t="shared" si="237"/>
        <v>3-wheeler</v>
      </c>
      <c r="E200" s="224"/>
      <c r="F200" s="224"/>
      <c r="G200" s="224"/>
      <c r="H200" s="224"/>
      <c r="I200" s="224"/>
      <c r="J200" s="224"/>
      <c r="K200" s="222">
        <f t="shared" si="238"/>
        <v>0</v>
      </c>
      <c r="L200" s="224"/>
      <c r="M200" s="224"/>
      <c r="N200" s="224"/>
      <c r="O200" s="224"/>
      <c r="P200" s="224"/>
      <c r="Q200" s="224"/>
      <c r="R200" s="222">
        <f t="shared" si="239"/>
        <v>0</v>
      </c>
      <c r="S200" s="224"/>
      <c r="T200" s="224"/>
      <c r="U200" s="224"/>
      <c r="V200" s="224"/>
      <c r="W200" s="224"/>
      <c r="X200" s="224"/>
      <c r="Y200" s="222">
        <f t="shared" si="240"/>
        <v>0</v>
      </c>
    </row>
    <row r="201" spans="2:25">
      <c r="B201" s="621"/>
      <c r="C201" s="621"/>
      <c r="D201" s="220" t="str">
        <f t="shared" si="237"/>
        <v>Bus</v>
      </c>
      <c r="E201" s="224"/>
      <c r="F201" s="224"/>
      <c r="G201" s="224"/>
      <c r="H201" s="224"/>
      <c r="I201" s="224"/>
      <c r="J201" s="224"/>
      <c r="K201" s="222">
        <f t="shared" si="238"/>
        <v>0</v>
      </c>
      <c r="L201" s="224"/>
      <c r="M201" s="224"/>
      <c r="N201" s="224"/>
      <c r="O201" s="224"/>
      <c r="P201" s="224"/>
      <c r="Q201" s="224"/>
      <c r="R201" s="222">
        <f t="shared" si="239"/>
        <v>0</v>
      </c>
      <c r="S201" s="224"/>
      <c r="T201" s="224"/>
      <c r="U201" s="224"/>
      <c r="V201" s="224"/>
      <c r="W201" s="224"/>
      <c r="X201" s="224"/>
      <c r="Y201" s="222">
        <f t="shared" si="240"/>
        <v>0</v>
      </c>
    </row>
    <row r="202" spans="2:25">
      <c r="B202" s="621"/>
      <c r="C202" s="621"/>
      <c r="D202" s="220" t="str">
        <f t="shared" si="237"/>
        <v>Mini-bus</v>
      </c>
      <c r="E202" s="224"/>
      <c r="F202" s="224"/>
      <c r="G202" s="224"/>
      <c r="H202" s="224"/>
      <c r="I202" s="224"/>
      <c r="J202" s="224"/>
      <c r="K202" s="222">
        <f t="shared" si="238"/>
        <v>0</v>
      </c>
      <c r="L202" s="224"/>
      <c r="M202" s="224"/>
      <c r="N202" s="224"/>
      <c r="O202" s="224"/>
      <c r="P202" s="224"/>
      <c r="Q202" s="224"/>
      <c r="R202" s="222">
        <f t="shared" si="239"/>
        <v>0</v>
      </c>
      <c r="S202" s="224"/>
      <c r="T202" s="224"/>
      <c r="U202" s="224"/>
      <c r="V202" s="224"/>
      <c r="W202" s="224"/>
      <c r="X202" s="224"/>
      <c r="Y202" s="222">
        <f t="shared" si="240"/>
        <v>0</v>
      </c>
    </row>
    <row r="203" spans="2:25">
      <c r="B203" s="621"/>
      <c r="C203" s="621"/>
      <c r="D203" s="220" t="str">
        <f t="shared" si="237"/>
        <v/>
      </c>
      <c r="E203" s="224"/>
      <c r="F203" s="224"/>
      <c r="G203" s="224"/>
      <c r="H203" s="224"/>
      <c r="I203" s="224"/>
      <c r="J203" s="224"/>
      <c r="K203" s="222">
        <f t="shared" si="238"/>
        <v>0</v>
      </c>
      <c r="L203" s="224"/>
      <c r="M203" s="224"/>
      <c r="N203" s="224"/>
      <c r="O203" s="224"/>
      <c r="P203" s="224"/>
      <c r="Q203" s="224"/>
      <c r="R203" s="222">
        <f t="shared" si="239"/>
        <v>0</v>
      </c>
      <c r="S203" s="224"/>
      <c r="T203" s="224"/>
      <c r="U203" s="224"/>
      <c r="V203" s="224"/>
      <c r="W203" s="224"/>
      <c r="X203" s="224"/>
      <c r="Y203" s="222">
        <f t="shared" si="240"/>
        <v>0</v>
      </c>
    </row>
    <row r="204" spans="2:25">
      <c r="B204" s="621"/>
      <c r="C204" s="621"/>
      <c r="D204" s="220" t="str">
        <f t="shared" si="237"/>
        <v/>
      </c>
      <c r="E204" s="224"/>
      <c r="F204" s="224"/>
      <c r="G204" s="224"/>
      <c r="H204" s="224"/>
      <c r="I204" s="224"/>
      <c r="J204" s="224"/>
      <c r="K204" s="222">
        <f t="shared" si="238"/>
        <v>0</v>
      </c>
      <c r="L204" s="224"/>
      <c r="M204" s="224"/>
      <c r="N204" s="224"/>
      <c r="O204" s="224"/>
      <c r="P204" s="224"/>
      <c r="Q204" s="224"/>
      <c r="R204" s="222">
        <f t="shared" si="239"/>
        <v>0</v>
      </c>
      <c r="S204" s="224"/>
      <c r="T204" s="224"/>
      <c r="U204" s="224"/>
      <c r="V204" s="224"/>
      <c r="W204" s="224"/>
      <c r="X204" s="224"/>
      <c r="Y204" s="222">
        <f t="shared" si="240"/>
        <v>0</v>
      </c>
    </row>
    <row r="205" spans="2:25">
      <c r="C205" s="622" t="str">
        <f>$C$19</f>
        <v>BRT</v>
      </c>
      <c r="D205" s="623">
        <f>C183</f>
        <v>0</v>
      </c>
      <c r="E205" s="227"/>
      <c r="F205" s="224"/>
      <c r="G205" s="227"/>
      <c r="H205" s="224"/>
      <c r="I205" s="227"/>
      <c r="J205" s="227"/>
      <c r="K205" s="222">
        <f t="shared" si="238"/>
        <v>0</v>
      </c>
      <c r="L205" s="227"/>
      <c r="M205" s="224"/>
      <c r="N205" s="227"/>
      <c r="O205" s="224"/>
      <c r="P205" s="227"/>
      <c r="Q205" s="227"/>
      <c r="R205" s="222">
        <f t="shared" si="239"/>
        <v>0</v>
      </c>
      <c r="S205" s="227"/>
      <c r="T205" s="224"/>
      <c r="U205" s="227"/>
      <c r="V205" s="224"/>
      <c r="W205" s="227"/>
      <c r="X205" s="227"/>
      <c r="Y205" s="222">
        <f t="shared" si="240"/>
        <v>0</v>
      </c>
    </row>
    <row r="227" spans="2:25" ht="399.95" customHeight="1"/>
    <row r="229" spans="2:25" ht="15" customHeight="1"/>
    <row r="230" spans="2:25">
      <c r="E230" s="614" t="s">
        <v>321</v>
      </c>
      <c r="F230" s="614"/>
      <c r="G230" s="614"/>
      <c r="H230" s="614" t="s">
        <v>363</v>
      </c>
      <c r="I230" s="614"/>
      <c r="J230" s="614"/>
      <c r="K230" s="614" t="s">
        <v>30</v>
      </c>
      <c r="L230" s="614"/>
      <c r="M230" s="625"/>
      <c r="N230" s="629" t="s">
        <v>433</v>
      </c>
      <c r="O230" s="629"/>
      <c r="S230" s="633" t="s">
        <v>651</v>
      </c>
      <c r="T230" s="632" t="s">
        <v>650</v>
      </c>
      <c r="U230" s="632"/>
      <c r="V230" s="632"/>
      <c r="W230" s="632" t="s">
        <v>1</v>
      </c>
      <c r="X230" s="632"/>
      <c r="Y230" s="632"/>
    </row>
    <row r="231" spans="2:25" ht="15" customHeight="1">
      <c r="D231" s="613" t="s">
        <v>24</v>
      </c>
      <c r="E231" s="613" t="str">
        <f>IF(Full!F12="","Base Year",Full!F12)</f>
        <v>Base Year</v>
      </c>
      <c r="F231" s="611">
        <f>IF(Full!F13="","Middle Year",Full!F13)</f>
        <v>9</v>
      </c>
      <c r="G231" s="613">
        <f>IF(Full!F14="","Horizon Year",Full!F14)</f>
        <v>19</v>
      </c>
      <c r="H231" s="613" t="str">
        <f t="shared" ref="H231:M231" si="241">E231</f>
        <v>Base Year</v>
      </c>
      <c r="I231" s="613">
        <f t="shared" si="241"/>
        <v>9</v>
      </c>
      <c r="J231" s="613">
        <f t="shared" si="241"/>
        <v>19</v>
      </c>
      <c r="K231" s="613" t="str">
        <f t="shared" si="241"/>
        <v>Base Year</v>
      </c>
      <c r="L231" s="613">
        <f t="shared" si="241"/>
        <v>9</v>
      </c>
      <c r="M231" s="626">
        <f t="shared" si="241"/>
        <v>19</v>
      </c>
      <c r="N231" s="629"/>
      <c r="O231" s="629"/>
      <c r="R231" s="390" t="s">
        <v>646</v>
      </c>
      <c r="S231" s="633"/>
      <c r="T231" s="530">
        <v>2012</v>
      </c>
      <c r="U231" s="530">
        <v>2022</v>
      </c>
      <c r="V231" s="530">
        <v>2032</v>
      </c>
      <c r="W231" s="530">
        <v>2012</v>
      </c>
      <c r="X231" s="530">
        <v>2022</v>
      </c>
      <c r="Y231" s="530">
        <v>2032</v>
      </c>
    </row>
    <row r="232" spans="2:25">
      <c r="D232" s="613"/>
      <c r="E232" s="613"/>
      <c r="F232" s="612"/>
      <c r="G232" s="613"/>
      <c r="H232" s="613"/>
      <c r="I232" s="613"/>
      <c r="J232" s="613"/>
      <c r="K232" s="613"/>
      <c r="L232" s="613"/>
      <c r="M232" s="626"/>
      <c r="N232" s="629"/>
      <c r="O232" s="629"/>
      <c r="R232" t="s">
        <v>647</v>
      </c>
      <c r="S232" s="531">
        <v>0.375</v>
      </c>
      <c r="T232" s="532">
        <v>20</v>
      </c>
      <c r="U232" s="530">
        <v>18</v>
      </c>
      <c r="V232" s="530">
        <v>16</v>
      </c>
      <c r="W232" s="532">
        <f>T232*0.8</f>
        <v>16</v>
      </c>
      <c r="X232" s="530">
        <v>14</v>
      </c>
      <c r="Y232" s="530">
        <v>12</v>
      </c>
    </row>
    <row r="233" spans="2:25" ht="15" customHeight="1">
      <c r="B233" s="621" t="s">
        <v>538</v>
      </c>
      <c r="C233" s="616" t="s">
        <v>329</v>
      </c>
      <c r="D233" s="207" t="s">
        <v>4</v>
      </c>
      <c r="E233" s="46"/>
      <c r="F233" s="46"/>
      <c r="G233" s="46"/>
      <c r="H233" s="46"/>
      <c r="I233" s="46"/>
      <c r="J233" s="46"/>
      <c r="K233" s="46"/>
      <c r="L233" s="46"/>
      <c r="M233" s="46"/>
      <c r="N233" s="630" t="s">
        <v>4</v>
      </c>
      <c r="O233" s="631"/>
      <c r="R233" t="s">
        <v>648</v>
      </c>
      <c r="S233" s="531">
        <v>0.625</v>
      </c>
      <c r="T233" s="532">
        <v>60</v>
      </c>
      <c r="U233" s="530">
        <v>60</v>
      </c>
      <c r="V233" s="530">
        <v>60</v>
      </c>
      <c r="W233" s="532">
        <v>30</v>
      </c>
      <c r="X233" s="530">
        <v>30</v>
      </c>
      <c r="Y233" s="530">
        <v>30</v>
      </c>
    </row>
    <row r="234" spans="2:25">
      <c r="B234" s="621"/>
      <c r="C234" s="617"/>
      <c r="D234" s="207" t="s">
        <v>25</v>
      </c>
      <c r="E234" s="46"/>
      <c r="F234" s="46"/>
      <c r="G234" s="46"/>
      <c r="H234" s="46"/>
      <c r="I234" s="46"/>
      <c r="J234" s="46"/>
      <c r="K234" s="46"/>
      <c r="L234" s="46"/>
      <c r="M234" s="46"/>
      <c r="N234" s="627" t="s">
        <v>296</v>
      </c>
      <c r="O234" s="628"/>
      <c r="R234" t="s">
        <v>649</v>
      </c>
      <c r="S234" s="1"/>
      <c r="T234" s="1">
        <f>T232*$S$232+T233*$S$233</f>
        <v>45</v>
      </c>
      <c r="U234" s="1">
        <f>U232*$S$232+U233*$S$233</f>
        <v>44.25</v>
      </c>
      <c r="V234" s="1">
        <f>V232*$S$232+V233*$S$233</f>
        <v>43.5</v>
      </c>
      <c r="W234" s="1">
        <f>W232*$S$232+W233*$S$233</f>
        <v>24.75</v>
      </c>
      <c r="X234" s="1">
        <f t="shared" ref="X234:Y234" si="242">X232*$S$232+X233*$S$233</f>
        <v>24</v>
      </c>
      <c r="Y234" s="1">
        <f t="shared" si="242"/>
        <v>23.25</v>
      </c>
    </row>
    <row r="235" spans="2:25">
      <c r="B235" s="621"/>
      <c r="C235" s="617"/>
      <c r="D235" s="207" t="s">
        <v>5</v>
      </c>
      <c r="E235" s="46"/>
      <c r="F235" s="46"/>
      <c r="G235" s="46"/>
      <c r="H235" s="46"/>
      <c r="I235" s="46"/>
      <c r="J235" s="46"/>
      <c r="K235" s="46"/>
      <c r="L235" s="46"/>
      <c r="M235" s="46"/>
      <c r="N235" s="627" t="s">
        <v>4</v>
      </c>
      <c r="O235" s="628"/>
    </row>
    <row r="236" spans="2:25">
      <c r="B236" s="621"/>
      <c r="C236" s="617"/>
      <c r="D236" s="212" t="str">
        <f>IF(Full!O177=0,"",Full!O177)</f>
        <v/>
      </c>
      <c r="E236" s="213"/>
      <c r="F236" s="213"/>
      <c r="G236" s="213"/>
      <c r="H236" s="213"/>
      <c r="I236" s="213"/>
      <c r="J236" s="213"/>
      <c r="K236" s="213"/>
      <c r="L236" s="213"/>
      <c r="M236" s="213"/>
      <c r="N236" s="627"/>
      <c r="O236" s="628"/>
    </row>
    <row r="237" spans="2:25">
      <c r="B237" s="621"/>
      <c r="C237" s="618"/>
      <c r="D237" s="212" t="str">
        <f>IF(Full!O178=0,"",Full!O178)</f>
        <v/>
      </c>
      <c r="E237" s="213"/>
      <c r="F237" s="213"/>
      <c r="G237" s="213"/>
      <c r="H237" s="213"/>
      <c r="I237" s="213"/>
      <c r="J237" s="213"/>
      <c r="K237" s="213"/>
      <c r="L237" s="213"/>
      <c r="M237" s="213"/>
      <c r="N237" s="627"/>
      <c r="O237" s="628"/>
    </row>
    <row r="238" spans="2:25" ht="15" customHeight="1">
      <c r="B238" s="621"/>
      <c r="C238" s="621" t="s">
        <v>330</v>
      </c>
      <c r="D238" s="207" t="s">
        <v>26</v>
      </c>
      <c r="E238" s="46"/>
      <c r="F238" s="46"/>
      <c r="G238" s="46"/>
      <c r="H238" s="46"/>
      <c r="I238" s="46"/>
      <c r="J238" s="46"/>
      <c r="K238" s="46"/>
      <c r="L238" s="46"/>
      <c r="M238" s="46"/>
      <c r="N238" s="627"/>
      <c r="O238" s="628"/>
    </row>
    <row r="239" spans="2:25">
      <c r="B239" s="621"/>
      <c r="C239" s="621"/>
      <c r="D239" s="207" t="s">
        <v>1</v>
      </c>
      <c r="E239" s="46"/>
      <c r="F239" s="46"/>
      <c r="G239" s="46"/>
      <c r="H239" s="46"/>
      <c r="I239" s="46"/>
      <c r="J239" s="46"/>
      <c r="K239" s="46"/>
      <c r="L239" s="46"/>
      <c r="M239" s="46"/>
      <c r="N239" s="627" t="s">
        <v>1</v>
      </c>
      <c r="O239" s="628"/>
    </row>
    <row r="240" spans="2:25">
      <c r="B240" s="621"/>
      <c r="C240" s="621"/>
      <c r="D240" s="207" t="s">
        <v>219</v>
      </c>
      <c r="E240" s="46"/>
      <c r="F240" s="46"/>
      <c r="G240" s="46"/>
      <c r="H240" s="46"/>
      <c r="I240" s="46"/>
      <c r="J240" s="46"/>
      <c r="K240" s="46"/>
      <c r="L240" s="46"/>
      <c r="M240" s="46"/>
      <c r="N240" s="627" t="s">
        <v>1</v>
      </c>
      <c r="O240" s="628"/>
    </row>
    <row r="241" spans="2:15">
      <c r="B241" s="621"/>
      <c r="C241" s="621"/>
      <c r="D241" s="212" t="str">
        <f>IF(Full!O182=0,"",Full!O182)</f>
        <v/>
      </c>
      <c r="E241" s="46"/>
      <c r="F241" s="46"/>
      <c r="G241" s="46"/>
      <c r="H241" s="46"/>
      <c r="I241" s="46"/>
      <c r="J241" s="46"/>
      <c r="K241" s="46"/>
      <c r="L241" s="46"/>
      <c r="M241" s="46"/>
      <c r="N241" s="627"/>
      <c r="O241" s="628"/>
    </row>
    <row r="242" spans="2:15">
      <c r="B242" s="621"/>
      <c r="C242" s="621"/>
      <c r="D242" s="212" t="str">
        <f>IF(Full!O183=0,"",Full!O183)</f>
        <v/>
      </c>
      <c r="E242" s="46"/>
      <c r="F242" s="46"/>
      <c r="G242" s="46"/>
      <c r="H242" s="46"/>
      <c r="I242" s="46"/>
      <c r="J242" s="46"/>
      <c r="K242" s="46"/>
      <c r="L242" s="46"/>
      <c r="M242" s="46"/>
      <c r="N242" s="627"/>
      <c r="O242" s="628"/>
    </row>
    <row r="243" spans="2:15">
      <c r="C243" s="622" t="str">
        <f>$C$19</f>
        <v>BRT</v>
      </c>
      <c r="D243" s="623">
        <f>C221</f>
        <v>0</v>
      </c>
      <c r="E243" s="46"/>
      <c r="F243" s="46"/>
      <c r="G243" s="46"/>
      <c r="H243" s="46"/>
      <c r="I243" s="46"/>
      <c r="J243" s="46"/>
      <c r="K243" s="46"/>
      <c r="L243" s="46"/>
      <c r="M243" s="46"/>
      <c r="N243" s="627" t="s">
        <v>1</v>
      </c>
      <c r="O243" s="628"/>
    </row>
    <row r="244" spans="2:15">
      <c r="D244" s="41"/>
      <c r="E244" s="41"/>
      <c r="F244" s="41"/>
      <c r="G244" s="41"/>
    </row>
    <row r="327" spans="7:7">
      <c r="G327" s="208"/>
    </row>
  </sheetData>
  <mergeCells count="213">
    <mergeCell ref="BF29:BJ29"/>
    <mergeCell ref="BF59:BJ59"/>
    <mergeCell ref="BF44:BJ44"/>
    <mergeCell ref="BK44:BO44"/>
    <mergeCell ref="CE51:CE56"/>
    <mergeCell ref="CL59:CP59"/>
    <mergeCell ref="CQ59:CU59"/>
    <mergeCell ref="CE61:CE65"/>
    <mergeCell ref="CE66:CE71"/>
    <mergeCell ref="CF59:CF60"/>
    <mergeCell ref="CG59:CK59"/>
    <mergeCell ref="CF29:CF30"/>
    <mergeCell ref="BP59:BT59"/>
    <mergeCell ref="BK29:BO29"/>
    <mergeCell ref="BP29:BT29"/>
    <mergeCell ref="BK59:BO59"/>
    <mergeCell ref="BP44:BT44"/>
    <mergeCell ref="CL29:CP29"/>
    <mergeCell ref="CQ29:CU29"/>
    <mergeCell ref="CE31:CE35"/>
    <mergeCell ref="CE36:CE41"/>
    <mergeCell ref="CF44:CF45"/>
    <mergeCell ref="CG44:CK44"/>
    <mergeCell ref="CL44:CP44"/>
    <mergeCell ref="CQ44:CU44"/>
    <mergeCell ref="CE46:CE50"/>
    <mergeCell ref="CG29:CK29"/>
    <mergeCell ref="CL104:CP104"/>
    <mergeCell ref="CQ104:CU104"/>
    <mergeCell ref="CE76:CE80"/>
    <mergeCell ref="BK74:BO74"/>
    <mergeCell ref="CF89:CF90"/>
    <mergeCell ref="CG89:CK89"/>
    <mergeCell ref="CF74:CF75"/>
    <mergeCell ref="CG74:CK74"/>
    <mergeCell ref="CL74:CP74"/>
    <mergeCell ref="CQ74:CU74"/>
    <mergeCell ref="CL89:CP89"/>
    <mergeCell ref="CQ89:CU89"/>
    <mergeCell ref="CF104:CF105"/>
    <mergeCell ref="CG104:CK104"/>
    <mergeCell ref="CE127:CE132"/>
    <mergeCell ref="AC127:AC132"/>
    <mergeCell ref="BD122:BD126"/>
    <mergeCell ref="BD127:BD132"/>
    <mergeCell ref="AC122:AC126"/>
    <mergeCell ref="BK89:BO89"/>
    <mergeCell ref="BP89:BT89"/>
    <mergeCell ref="BK104:BO104"/>
    <mergeCell ref="BP104:BT104"/>
    <mergeCell ref="AO104:AS104"/>
    <mergeCell ref="AC106:AC110"/>
    <mergeCell ref="CE91:CE95"/>
    <mergeCell ref="CE96:CE101"/>
    <mergeCell ref="BF74:BJ74"/>
    <mergeCell ref="CE111:CE116"/>
    <mergeCell ref="CE122:CE126"/>
    <mergeCell ref="BE104:BE105"/>
    <mergeCell ref="BF104:BJ104"/>
    <mergeCell ref="CE106:CE110"/>
    <mergeCell ref="BE89:BE90"/>
    <mergeCell ref="BF89:BJ89"/>
    <mergeCell ref="BP74:BT74"/>
    <mergeCell ref="CE81:CE86"/>
    <mergeCell ref="BE59:BE60"/>
    <mergeCell ref="AD104:AD105"/>
    <mergeCell ref="AE104:AI104"/>
    <mergeCell ref="N233:O233"/>
    <mergeCell ref="N234:O234"/>
    <mergeCell ref="N235:O235"/>
    <mergeCell ref="BD61:BD65"/>
    <mergeCell ref="BD66:BD71"/>
    <mergeCell ref="BD106:BD110"/>
    <mergeCell ref="BD111:BD116"/>
    <mergeCell ref="BD91:BD95"/>
    <mergeCell ref="BD96:BD101"/>
    <mergeCell ref="AJ104:AN104"/>
    <mergeCell ref="AD89:AD90"/>
    <mergeCell ref="AE89:AI89"/>
    <mergeCell ref="BD81:BD86"/>
    <mergeCell ref="AO89:AS89"/>
    <mergeCell ref="AD74:AD75"/>
    <mergeCell ref="AE74:AI74"/>
    <mergeCell ref="AE59:AI59"/>
    <mergeCell ref="T230:V230"/>
    <mergeCell ref="W230:Y230"/>
    <mergeCell ref="S230:S231"/>
    <mergeCell ref="BE74:BE75"/>
    <mergeCell ref="BE29:BE30"/>
    <mergeCell ref="BD46:BD50"/>
    <mergeCell ref="BD31:BD35"/>
    <mergeCell ref="BD36:BD41"/>
    <mergeCell ref="AJ29:AN29"/>
    <mergeCell ref="AO29:AS29"/>
    <mergeCell ref="AC31:AC35"/>
    <mergeCell ref="BD76:BD80"/>
    <mergeCell ref="BE44:BE45"/>
    <mergeCell ref="AD29:AD30"/>
    <mergeCell ref="AE29:AI29"/>
    <mergeCell ref="BD51:BD56"/>
    <mergeCell ref="AJ44:AN44"/>
    <mergeCell ref="AO44:AS44"/>
    <mergeCell ref="AC46:AC50"/>
    <mergeCell ref="AO74:AS74"/>
    <mergeCell ref="AC36:AC41"/>
    <mergeCell ref="AJ59:AN59"/>
    <mergeCell ref="AO59:AS59"/>
    <mergeCell ref="AD44:AD45"/>
    <mergeCell ref="AJ74:AN74"/>
    <mergeCell ref="AD59:AD60"/>
    <mergeCell ref="AE44:AI44"/>
    <mergeCell ref="AC51:AC56"/>
    <mergeCell ref="C243:D243"/>
    <mergeCell ref="C195:C199"/>
    <mergeCell ref="C106:C110"/>
    <mergeCell ref="K230:M230"/>
    <mergeCell ref="K231:K232"/>
    <mergeCell ref="L231:L232"/>
    <mergeCell ref="M231:M232"/>
    <mergeCell ref="N237:O237"/>
    <mergeCell ref="N238:O238"/>
    <mergeCell ref="N239:O239"/>
    <mergeCell ref="N240:O240"/>
    <mergeCell ref="N241:O241"/>
    <mergeCell ref="N242:O242"/>
    <mergeCell ref="N243:O243"/>
    <mergeCell ref="N230:O232"/>
    <mergeCell ref="N236:O236"/>
    <mergeCell ref="C233:C237"/>
    <mergeCell ref="H231:H232"/>
    <mergeCell ref="I231:I232"/>
    <mergeCell ref="J231:J232"/>
    <mergeCell ref="E193:K193"/>
    <mergeCell ref="L193:R193"/>
    <mergeCell ref="D231:D232"/>
    <mergeCell ref="E231:E232"/>
    <mergeCell ref="B233:B242"/>
    <mergeCell ref="C238:C242"/>
    <mergeCell ref="C19:D19"/>
    <mergeCell ref="C41:D41"/>
    <mergeCell ref="C56:D56"/>
    <mergeCell ref="C71:D71"/>
    <mergeCell ref="C86:D86"/>
    <mergeCell ref="C101:D101"/>
    <mergeCell ref="C116:D116"/>
    <mergeCell ref="C205:D205"/>
    <mergeCell ref="B31:B40"/>
    <mergeCell ref="C36:C40"/>
    <mergeCell ref="B46:B55"/>
    <mergeCell ref="B61:B70"/>
    <mergeCell ref="B76:B85"/>
    <mergeCell ref="C81:C85"/>
    <mergeCell ref="D29:D30"/>
    <mergeCell ref="C91:C95"/>
    <mergeCell ref="C31:C35"/>
    <mergeCell ref="C51:C55"/>
    <mergeCell ref="C66:C70"/>
    <mergeCell ref="D28:F28"/>
    <mergeCell ref="C46:C50"/>
    <mergeCell ref="C61:C65"/>
    <mergeCell ref="B91:B100"/>
    <mergeCell ref="C96:C100"/>
    <mergeCell ref="B106:B115"/>
    <mergeCell ref="C111:C115"/>
    <mergeCell ref="B195:B204"/>
    <mergeCell ref="C200:C204"/>
    <mergeCell ref="B9:B18"/>
    <mergeCell ref="C14:C18"/>
    <mergeCell ref="E29:I29"/>
    <mergeCell ref="C9:C13"/>
    <mergeCell ref="C76:C80"/>
    <mergeCell ref="D89:D90"/>
    <mergeCell ref="D59:D60"/>
    <mergeCell ref="D193:D194"/>
    <mergeCell ref="E89:I89"/>
    <mergeCell ref="D44:D45"/>
    <mergeCell ref="D104:D105"/>
    <mergeCell ref="D74:D75"/>
    <mergeCell ref="E74:I74"/>
    <mergeCell ref="E59:I59"/>
    <mergeCell ref="E44:I44"/>
    <mergeCell ref="E104:I104"/>
    <mergeCell ref="AD1:AK2"/>
    <mergeCell ref="D1:M2"/>
    <mergeCell ref="J29:N29"/>
    <mergeCell ref="O44:S44"/>
    <mergeCell ref="D7:D8"/>
    <mergeCell ref="E7:K7"/>
    <mergeCell ref="S7:Y7"/>
    <mergeCell ref="L7:R7"/>
    <mergeCell ref="O89:S89"/>
    <mergeCell ref="J44:N44"/>
    <mergeCell ref="J59:N59"/>
    <mergeCell ref="O59:S59"/>
    <mergeCell ref="AC61:AC65"/>
    <mergeCell ref="O74:S74"/>
    <mergeCell ref="F231:F232"/>
    <mergeCell ref="G231:G232"/>
    <mergeCell ref="E230:G230"/>
    <mergeCell ref="H230:J230"/>
    <mergeCell ref="O29:S29"/>
    <mergeCell ref="J74:N74"/>
    <mergeCell ref="J89:N89"/>
    <mergeCell ref="AJ89:AN89"/>
    <mergeCell ref="AC76:AC80"/>
    <mergeCell ref="AC81:AC86"/>
    <mergeCell ref="S193:Y193"/>
    <mergeCell ref="AC66:AC71"/>
    <mergeCell ref="AC111:AC116"/>
    <mergeCell ref="AC91:AC95"/>
    <mergeCell ref="AC96:AC101"/>
    <mergeCell ref="J104:N104"/>
    <mergeCell ref="O104:S104"/>
  </mergeCells>
  <phoneticPr fontId="34" type="noConversion"/>
  <conditionalFormatting sqref="E61:H71 J61:M71 O61:R71 E76:H86 J76:M86 O76:R86 E91:H101 J91:M101 O91:R101 E106:H116 J106:M116 O106:R116 E30:H41 J31:M41 O31:R41 J46:M56 O46:R56 E46:H56">
    <cfRule type="cellIs" dxfId="73" priority="321" stopIfTrue="1" operator="equal">
      <formula>0</formula>
    </cfRule>
  </conditionalFormatting>
  <conditionalFormatting sqref="O39:R40 E39:H40 E34:H35 J34:M35 J39:M40 O34:R35">
    <cfRule type="expression" dxfId="72" priority="355">
      <formula>$D34=""</formula>
    </cfRule>
  </conditionalFormatting>
  <conditionalFormatting sqref="E39:H40">
    <cfRule type="expression" dxfId="71" priority="354">
      <formula>$D39=""</formula>
    </cfRule>
  </conditionalFormatting>
  <conditionalFormatting sqref="E12:J13">
    <cfRule type="expression" dxfId="70" priority="17">
      <formula>$D12=""</formula>
    </cfRule>
  </conditionalFormatting>
  <conditionalFormatting sqref="E17:J18">
    <cfRule type="expression" dxfId="69" priority="301">
      <formula>$D17=""</formula>
    </cfRule>
  </conditionalFormatting>
  <conditionalFormatting sqref="L12:Q13">
    <cfRule type="expression" dxfId="68" priority="102">
      <formula>$D12=""</formula>
    </cfRule>
  </conditionalFormatting>
  <conditionalFormatting sqref="L17:Q18">
    <cfRule type="expression" dxfId="67" priority="297">
      <formula>$D17=""</formula>
    </cfRule>
  </conditionalFormatting>
  <conditionalFormatting sqref="S12:X13">
    <cfRule type="expression" dxfId="66" priority="295">
      <formula>$D12=""</formula>
    </cfRule>
  </conditionalFormatting>
  <conditionalFormatting sqref="S17:X18 E17:J18">
    <cfRule type="expression" dxfId="65" priority="293">
      <formula>$D17=""</formula>
    </cfRule>
  </conditionalFormatting>
  <conditionalFormatting sqref="E31:H41">
    <cfRule type="expression" dxfId="64" priority="286">
      <formula>$E9=0</formula>
    </cfRule>
  </conditionalFormatting>
  <conditionalFormatting sqref="J31:M41">
    <cfRule type="expression" dxfId="63" priority="285">
      <formula>$L9=0</formula>
    </cfRule>
  </conditionalFormatting>
  <conditionalFormatting sqref="O31:R41">
    <cfRule type="expression" dxfId="62" priority="284">
      <formula>$S9=0</formula>
    </cfRule>
  </conditionalFormatting>
  <conditionalFormatting sqref="O54:R55 E54:H55 E49:H50 J49:M50 J54:M55 O49:R50">
    <cfRule type="expression" dxfId="61" priority="280">
      <formula>$D49=""</formula>
    </cfRule>
  </conditionalFormatting>
  <conditionalFormatting sqref="E54:H55">
    <cfRule type="expression" dxfId="60" priority="279">
      <formula>$D54=""</formula>
    </cfRule>
  </conditionalFormatting>
  <conditionalFormatting sqref="E46:H56">
    <cfRule type="expression" dxfId="59" priority="278">
      <formula>$F9=0</formula>
    </cfRule>
  </conditionalFormatting>
  <conditionalFormatting sqref="J46:M56">
    <cfRule type="expression" dxfId="58" priority="277">
      <formula>$M9=0</formula>
    </cfRule>
  </conditionalFormatting>
  <conditionalFormatting sqref="O46:R56">
    <cfRule type="expression" dxfId="57" priority="276">
      <formula>$T9=0</formula>
    </cfRule>
  </conditionalFormatting>
  <conditionalFormatting sqref="O69:R70 E69:H70 E64:H65 J64:M65 J69:M70 O64:R65">
    <cfRule type="expression" dxfId="56" priority="273">
      <formula>$D64=""</formula>
    </cfRule>
  </conditionalFormatting>
  <conditionalFormatting sqref="E69:H70">
    <cfRule type="expression" dxfId="55" priority="272">
      <formula>$D69=""</formula>
    </cfRule>
  </conditionalFormatting>
  <conditionalFormatting sqref="E61:H71">
    <cfRule type="expression" dxfId="54" priority="271">
      <formula>$G9=0</formula>
    </cfRule>
  </conditionalFormatting>
  <conditionalFormatting sqref="J61:M71">
    <cfRule type="expression" dxfId="53" priority="270">
      <formula>$N9=0</formula>
    </cfRule>
  </conditionalFormatting>
  <conditionalFormatting sqref="O61:R71">
    <cfRule type="expression" dxfId="52" priority="269">
      <formula>$U9=0</formula>
    </cfRule>
  </conditionalFormatting>
  <conditionalFormatting sqref="O84:R85 E84:H85 E79:H80 J79:M80 J84:M85 O79:R80">
    <cfRule type="expression" dxfId="51" priority="267">
      <formula>$D79=""</formula>
    </cfRule>
  </conditionalFormatting>
  <conditionalFormatting sqref="E84:H85">
    <cfRule type="expression" dxfId="50" priority="266">
      <formula>$D84=""</formula>
    </cfRule>
  </conditionalFormatting>
  <conditionalFormatting sqref="E76:H86">
    <cfRule type="expression" dxfId="49" priority="265">
      <formula>$H9=0</formula>
    </cfRule>
  </conditionalFormatting>
  <conditionalFormatting sqref="J76:M86">
    <cfRule type="expression" dxfId="48" priority="264">
      <formula>$O9=0</formula>
    </cfRule>
  </conditionalFormatting>
  <conditionalFormatting sqref="O76:R86">
    <cfRule type="expression" dxfId="47" priority="263">
      <formula>$V9=0</formula>
    </cfRule>
  </conditionalFormatting>
  <conditionalFormatting sqref="O99:R100 E99:H100 E94:H95 J94:M95 J99:M100 O94:R95">
    <cfRule type="expression" dxfId="46" priority="261">
      <formula>$D94=""</formula>
    </cfRule>
  </conditionalFormatting>
  <conditionalFormatting sqref="E99:H100">
    <cfRule type="expression" dxfId="45" priority="260">
      <formula>$D99=""</formula>
    </cfRule>
  </conditionalFormatting>
  <conditionalFormatting sqref="E91:H101">
    <cfRule type="expression" dxfId="44" priority="259">
      <formula>$I9=0</formula>
    </cfRule>
  </conditionalFormatting>
  <conditionalFormatting sqref="J91:M101">
    <cfRule type="expression" dxfId="43" priority="258">
      <formula>$P9=0</formula>
    </cfRule>
  </conditionalFormatting>
  <conditionalFormatting sqref="O91:R101">
    <cfRule type="expression" dxfId="42" priority="257">
      <formula>$W9=0</formula>
    </cfRule>
  </conditionalFormatting>
  <conditionalFormatting sqref="O114:R115 E114:H115 E109:H110 J109:M110 J114:M115 O109:R110">
    <cfRule type="expression" dxfId="41" priority="255">
      <formula>$D109=""</formula>
    </cfRule>
  </conditionalFormatting>
  <conditionalFormatting sqref="E114:H115">
    <cfRule type="expression" dxfId="40" priority="254">
      <formula>$D114=""</formula>
    </cfRule>
  </conditionalFormatting>
  <conditionalFormatting sqref="E106:H116">
    <cfRule type="expression" dxfId="39" priority="253">
      <formula>$J9=0</formula>
    </cfRule>
  </conditionalFormatting>
  <conditionalFormatting sqref="J106:M116">
    <cfRule type="expression" dxfId="38" priority="252">
      <formula>$Q9=0</formula>
    </cfRule>
  </conditionalFormatting>
  <conditionalFormatting sqref="O106:R116">
    <cfRule type="expression" dxfId="37" priority="251">
      <formula>$X9=0</formula>
    </cfRule>
  </conditionalFormatting>
  <conditionalFormatting sqref="J22">
    <cfRule type="expression" dxfId="36" priority="9">
      <formula>$J$8=""</formula>
    </cfRule>
  </conditionalFormatting>
  <conditionalFormatting sqref="X194 Q194 E195:Y205">
    <cfRule type="expression" dxfId="35" priority="101">
      <formula>E8=0</formula>
    </cfRule>
  </conditionalFormatting>
  <conditionalFormatting sqref="E195:Y205 AE91:AH101 AJ91:AM101 AO91:AR101 AE106:AH116 AJ106:AM116 AO106:AR116 E22:J22 AJ61:AM71 AO61:AR71 AE76:AH86 AJ76:AM86 AO76:AR86 AE31:AH41 AJ31:AM41 AO31:AR41 AE46:AH56 AO46:AR56 AJ46:AM56 AE61:AH71 E9:J19 L9:Q19 S9:X19">
    <cfRule type="cellIs" dxfId="34" priority="299" operator="equal">
      <formula>""</formula>
    </cfRule>
  </conditionalFormatting>
  <conditionalFormatting sqref="E236:G237 E241:G242">
    <cfRule type="expression" dxfId="33" priority="99">
      <formula>$D236=""</formula>
    </cfRule>
  </conditionalFormatting>
  <conditionalFormatting sqref="H236:J237 H241:J242">
    <cfRule type="expression" dxfId="32" priority="97">
      <formula>$D236=""</formula>
    </cfRule>
  </conditionalFormatting>
  <conditionalFormatting sqref="K236:M237 K241:M242">
    <cfRule type="expression" dxfId="31" priority="95">
      <formula>$D236=""</formula>
    </cfRule>
  </conditionalFormatting>
  <conditionalFormatting sqref="N236:O237">
    <cfRule type="expression" dxfId="30" priority="92">
      <formula>$D236=""</formula>
    </cfRule>
  </conditionalFormatting>
  <conditionalFormatting sqref="N241:O242">
    <cfRule type="expression" dxfId="29" priority="90">
      <formula>$D241=""</formula>
    </cfRule>
  </conditionalFormatting>
  <conditionalFormatting sqref="AE91:AS101 AE106:AS116 AE76:AS86 AE31:AS41 AE46:AS56 AE61:AS71">
    <cfRule type="expression" dxfId="28" priority="15">
      <formula>E31=0</formula>
    </cfRule>
  </conditionalFormatting>
  <conditionalFormatting sqref="BF91:BT101 BF106:BT116 BF76:BT86 BF31:BT41 BF46:BT56 BF61:BT71">
    <cfRule type="expression" dxfId="27" priority="13">
      <formula>E31=0</formula>
    </cfRule>
    <cfRule type="cellIs" dxfId="26" priority="14" operator="equal">
      <formula>""</formula>
    </cfRule>
  </conditionalFormatting>
  <conditionalFormatting sqref="CG61:CU71 CG31:CU41 CG91:CU101 CG76:CU86 CG46:CU56 CG106:CU116">
    <cfRule type="expression" dxfId="25" priority="11">
      <formula>E31=0</formula>
    </cfRule>
    <cfRule type="cellIs" dxfId="24" priority="12" operator="equal">
      <formula>""</formula>
    </cfRule>
  </conditionalFormatting>
  <conditionalFormatting sqref="M46">
    <cfRule type="expression" dxfId="23" priority="6">
      <formula>$F9=0</formula>
    </cfRule>
  </conditionalFormatting>
  <conditionalFormatting sqref="M48">
    <cfRule type="expression" dxfId="22" priority="5">
      <formula>$F11=0</formula>
    </cfRule>
  </conditionalFormatting>
  <conditionalFormatting sqref="M48">
    <cfRule type="expression" dxfId="21" priority="4">
      <formula>$F11=0</formula>
    </cfRule>
  </conditionalFormatting>
  <conditionalFormatting sqref="E12:J13">
    <cfRule type="expression" dxfId="20" priority="3">
      <formula>$D12=""</formula>
    </cfRule>
  </conditionalFormatting>
  <conditionalFormatting sqref="L12:Q13">
    <cfRule type="expression" dxfId="19" priority="2">
      <formula>$D12=""</formula>
    </cfRule>
  </conditionalFormatting>
  <conditionalFormatting sqref="M48">
    <cfRule type="expression" dxfId="18" priority="1">
      <formula>$F11=0</formula>
    </cfRule>
  </conditionalFormatting>
  <dataValidations count="7">
    <dataValidation type="decimal" allowBlank="1" showInputMessage="1" showErrorMessage="1" sqref="P31 P46 O46:O56 Q61:R71 P63:P71 P61 O61:O71 Q76:R86 P78:P86 P76 O76:O86 Q91:R101 P93:P101 P91 O91:O101 Q106:R116 P108:P116 P106 O106:O116 P33:P41 Q31:R41 O31:O41 Q46:R47 P48:R56">
      <formula1>0.001</formula1>
      <formula2>1</formula2>
    </dataValidation>
    <dataValidation type="decimal" allowBlank="1" showInputMessage="1" showErrorMessage="1" sqref="S31:S41 E31:I41 M48 N31:N41 M46 N46:N56 P47 S61:S71 E61:I71 N61:N71 P62 S76:S86 E76:I86 N76:N86 P77 S91:S101 E91:I101 N91:N101 P92 S106:S116 E106:I116 N106:N116 S46:S56 P107 P32 E46:I56">
      <formula1>0</formula1>
      <formula2>1</formula2>
    </dataValidation>
    <dataValidation type="list" allowBlank="1" showInputMessage="1" showErrorMessage="1" sqref="N233:O243">
      <formula1>speedimpactlist</formula1>
    </dataValidation>
    <dataValidation allowBlank="1" showInputMessage="1" showErrorMessage="1" prompt="The impact of speed on the fuel efficiencies and emissions of different modes vary. Which mode among the selection best reflects this impact?" sqref="N230:O232"/>
    <dataValidation allowBlank="1" showInputMessage="1" showErrorMessage="1" prompt="Please fill in the rows with orange cells. You may leave the orange cells blank if the vehicle fleet doesn't include the specified standard." sqref="D28:F28"/>
    <dataValidation allowBlank="1" showInputMessage="1" showErrorMessage="1" prompt="Define the fuel type mix of the vehicles" sqref="D6"/>
    <dataValidation allowBlank="1" showInputMessage="1" showErrorMessage="1" prompt="The model adjusts the fuel efficiencies based on the average speed. Fuel efficiencies at 50 kmph are used as the base." sqref="D192"/>
  </dataValidations>
  <pageMargins left="0.7" right="0.7" top="0.75" bottom="0.75" header="0.3" footer="0.3"/>
  <pageSetup orientation="portrait" horizontalDpi="4294967293" r:id="rId1"/>
  <drawing r:id="rId2"/>
  <legacyDrawing r:id="rId3"/>
</worksheet>
</file>

<file path=xl/worksheets/sheet6.xml><?xml version="1.0" encoding="utf-8"?>
<worksheet xmlns="http://schemas.openxmlformats.org/spreadsheetml/2006/main" xmlns:r="http://schemas.openxmlformats.org/officeDocument/2006/relationships">
  <sheetPr codeName="Sheet5">
    <tabColor theme="6"/>
  </sheetPr>
  <dimension ref="A1:O100"/>
  <sheetViews>
    <sheetView showGridLines="0" zoomScale="80" zoomScaleNormal="80" workbookViewId="0">
      <pane xSplit="1" ySplit="2" topLeftCell="B3" activePane="bottomRight" state="frozen"/>
      <selection pane="topRight" activeCell="B1" sqref="B1"/>
      <selection pane="bottomLeft" activeCell="A3" sqref="A3"/>
      <selection pane="bottomRight" activeCell="G44" sqref="G44"/>
    </sheetView>
  </sheetViews>
  <sheetFormatPr defaultRowHeight="12.75"/>
  <cols>
    <col min="1" max="1" width="20.7109375" style="404" customWidth="1"/>
    <col min="2" max="2" width="13.85546875" style="404" customWidth="1"/>
    <col min="3" max="3" width="17.42578125" style="404" bestFit="1" customWidth="1"/>
    <col min="4" max="4" width="19.28515625" style="404" bestFit="1" customWidth="1"/>
    <col min="5" max="5" width="14" style="404" bestFit="1" customWidth="1"/>
    <col min="6" max="6" width="17.28515625" style="404" customWidth="1"/>
    <col min="7" max="7" width="12.5703125" style="404" bestFit="1" customWidth="1"/>
    <col min="8" max="8" width="12.7109375" style="404" customWidth="1"/>
    <col min="9" max="9" width="14.28515625" style="404" customWidth="1"/>
    <col min="10" max="10" width="12.28515625" style="404" customWidth="1"/>
    <col min="11" max="11" width="21.140625" style="404" customWidth="1"/>
    <col min="12" max="12" width="16.28515625" style="404" customWidth="1"/>
    <col min="13" max="13" width="12.140625" style="404" bestFit="1" customWidth="1"/>
    <col min="14" max="19" width="15.7109375" style="404" customWidth="1"/>
    <col min="20" max="258" width="9.140625" style="404"/>
    <col min="259" max="259" width="17.28515625" style="404" bestFit="1" customWidth="1"/>
    <col min="260" max="260" width="19.140625" style="404" bestFit="1" customWidth="1"/>
    <col min="261" max="261" width="13.85546875" style="404" bestFit="1" customWidth="1"/>
    <col min="262" max="262" width="16.140625" style="404" customWidth="1"/>
    <col min="263" max="263" width="11.85546875" style="404" bestFit="1" customWidth="1"/>
    <col min="264" max="264" width="12.7109375" style="404" customWidth="1"/>
    <col min="265" max="265" width="14.28515625" style="404" customWidth="1"/>
    <col min="266" max="266" width="12.28515625" style="404" customWidth="1"/>
    <col min="267" max="267" width="21.140625" style="404" customWidth="1"/>
    <col min="268" max="268" width="25" style="404" customWidth="1"/>
    <col min="269" max="269" width="12" style="404" bestFit="1" customWidth="1"/>
    <col min="270" max="275" width="15.7109375" style="404" customWidth="1"/>
    <col min="276" max="514" width="9.140625" style="404"/>
    <col min="515" max="515" width="17.28515625" style="404" bestFit="1" customWidth="1"/>
    <col min="516" max="516" width="19.140625" style="404" bestFit="1" customWidth="1"/>
    <col min="517" max="517" width="13.85546875" style="404" bestFit="1" customWidth="1"/>
    <col min="518" max="518" width="16.140625" style="404" customWidth="1"/>
    <col min="519" max="519" width="11.85546875" style="404" bestFit="1" customWidth="1"/>
    <col min="520" max="520" width="12.7109375" style="404" customWidth="1"/>
    <col min="521" max="521" width="14.28515625" style="404" customWidth="1"/>
    <col min="522" max="522" width="12.28515625" style="404" customWidth="1"/>
    <col min="523" max="523" width="21.140625" style="404" customWidth="1"/>
    <col min="524" max="524" width="25" style="404" customWidth="1"/>
    <col min="525" max="525" width="12" style="404" bestFit="1" customWidth="1"/>
    <col min="526" max="531" width="15.7109375" style="404" customWidth="1"/>
    <col min="532" max="770" width="9.140625" style="404"/>
    <col min="771" max="771" width="17.28515625" style="404" bestFit="1" customWidth="1"/>
    <col min="772" max="772" width="19.140625" style="404" bestFit="1" customWidth="1"/>
    <col min="773" max="773" width="13.85546875" style="404" bestFit="1" customWidth="1"/>
    <col min="774" max="774" width="16.140625" style="404" customWidth="1"/>
    <col min="775" max="775" width="11.85546875" style="404" bestFit="1" customWidth="1"/>
    <col min="776" max="776" width="12.7109375" style="404" customWidth="1"/>
    <col min="777" max="777" width="14.28515625" style="404" customWidth="1"/>
    <col min="778" max="778" width="12.28515625" style="404" customWidth="1"/>
    <col min="779" max="779" width="21.140625" style="404" customWidth="1"/>
    <col min="780" max="780" width="25" style="404" customWidth="1"/>
    <col min="781" max="781" width="12" style="404" bestFit="1" customWidth="1"/>
    <col min="782" max="787" width="15.7109375" style="404" customWidth="1"/>
    <col min="788" max="1026" width="9.140625" style="404"/>
    <col min="1027" max="1027" width="17.28515625" style="404" bestFit="1" customWidth="1"/>
    <col min="1028" max="1028" width="19.140625" style="404" bestFit="1" customWidth="1"/>
    <col min="1029" max="1029" width="13.85546875" style="404" bestFit="1" customWidth="1"/>
    <col min="1030" max="1030" width="16.140625" style="404" customWidth="1"/>
    <col min="1031" max="1031" width="11.85546875" style="404" bestFit="1" customWidth="1"/>
    <col min="1032" max="1032" width="12.7109375" style="404" customWidth="1"/>
    <col min="1033" max="1033" width="14.28515625" style="404" customWidth="1"/>
    <col min="1034" max="1034" width="12.28515625" style="404" customWidth="1"/>
    <col min="1035" max="1035" width="21.140625" style="404" customWidth="1"/>
    <col min="1036" max="1036" width="25" style="404" customWidth="1"/>
    <col min="1037" max="1037" width="12" style="404" bestFit="1" customWidth="1"/>
    <col min="1038" max="1043" width="15.7109375" style="404" customWidth="1"/>
    <col min="1044" max="1282" width="9.140625" style="404"/>
    <col min="1283" max="1283" width="17.28515625" style="404" bestFit="1" customWidth="1"/>
    <col min="1284" max="1284" width="19.140625" style="404" bestFit="1" customWidth="1"/>
    <col min="1285" max="1285" width="13.85546875" style="404" bestFit="1" customWidth="1"/>
    <col min="1286" max="1286" width="16.140625" style="404" customWidth="1"/>
    <col min="1287" max="1287" width="11.85546875" style="404" bestFit="1" customWidth="1"/>
    <col min="1288" max="1288" width="12.7109375" style="404" customWidth="1"/>
    <col min="1289" max="1289" width="14.28515625" style="404" customWidth="1"/>
    <col min="1290" max="1290" width="12.28515625" style="404" customWidth="1"/>
    <col min="1291" max="1291" width="21.140625" style="404" customWidth="1"/>
    <col min="1292" max="1292" width="25" style="404" customWidth="1"/>
    <col min="1293" max="1293" width="12" style="404" bestFit="1" customWidth="1"/>
    <col min="1294" max="1299" width="15.7109375" style="404" customWidth="1"/>
    <col min="1300" max="1538" width="9.140625" style="404"/>
    <col min="1539" max="1539" width="17.28515625" style="404" bestFit="1" customWidth="1"/>
    <col min="1540" max="1540" width="19.140625" style="404" bestFit="1" customWidth="1"/>
    <col min="1541" max="1541" width="13.85546875" style="404" bestFit="1" customWidth="1"/>
    <col min="1542" max="1542" width="16.140625" style="404" customWidth="1"/>
    <col min="1543" max="1543" width="11.85546875" style="404" bestFit="1" customWidth="1"/>
    <col min="1544" max="1544" width="12.7109375" style="404" customWidth="1"/>
    <col min="1545" max="1545" width="14.28515625" style="404" customWidth="1"/>
    <col min="1546" max="1546" width="12.28515625" style="404" customWidth="1"/>
    <col min="1547" max="1547" width="21.140625" style="404" customWidth="1"/>
    <col min="1548" max="1548" width="25" style="404" customWidth="1"/>
    <col min="1549" max="1549" width="12" style="404" bestFit="1" customWidth="1"/>
    <col min="1550" max="1555" width="15.7109375" style="404" customWidth="1"/>
    <col min="1556" max="1794" width="9.140625" style="404"/>
    <col min="1795" max="1795" width="17.28515625" style="404" bestFit="1" customWidth="1"/>
    <col min="1796" max="1796" width="19.140625" style="404" bestFit="1" customWidth="1"/>
    <col min="1797" max="1797" width="13.85546875" style="404" bestFit="1" customWidth="1"/>
    <col min="1798" max="1798" width="16.140625" style="404" customWidth="1"/>
    <col min="1799" max="1799" width="11.85546875" style="404" bestFit="1" customWidth="1"/>
    <col min="1800" max="1800" width="12.7109375" style="404" customWidth="1"/>
    <col min="1801" max="1801" width="14.28515625" style="404" customWidth="1"/>
    <col min="1802" max="1802" width="12.28515625" style="404" customWidth="1"/>
    <col min="1803" max="1803" width="21.140625" style="404" customWidth="1"/>
    <col min="1804" max="1804" width="25" style="404" customWidth="1"/>
    <col min="1805" max="1805" width="12" style="404" bestFit="1" customWidth="1"/>
    <col min="1806" max="1811" width="15.7109375" style="404" customWidth="1"/>
    <col min="1812" max="2050" width="9.140625" style="404"/>
    <col min="2051" max="2051" width="17.28515625" style="404" bestFit="1" customWidth="1"/>
    <col min="2052" max="2052" width="19.140625" style="404" bestFit="1" customWidth="1"/>
    <col min="2053" max="2053" width="13.85546875" style="404" bestFit="1" customWidth="1"/>
    <col min="2054" max="2054" width="16.140625" style="404" customWidth="1"/>
    <col min="2055" max="2055" width="11.85546875" style="404" bestFit="1" customWidth="1"/>
    <col min="2056" max="2056" width="12.7109375" style="404" customWidth="1"/>
    <col min="2057" max="2057" width="14.28515625" style="404" customWidth="1"/>
    <col min="2058" max="2058" width="12.28515625" style="404" customWidth="1"/>
    <col min="2059" max="2059" width="21.140625" style="404" customWidth="1"/>
    <col min="2060" max="2060" width="25" style="404" customWidth="1"/>
    <col min="2061" max="2061" width="12" style="404" bestFit="1" customWidth="1"/>
    <col min="2062" max="2067" width="15.7109375" style="404" customWidth="1"/>
    <col min="2068" max="2306" width="9.140625" style="404"/>
    <col min="2307" max="2307" width="17.28515625" style="404" bestFit="1" customWidth="1"/>
    <col min="2308" max="2308" width="19.140625" style="404" bestFit="1" customWidth="1"/>
    <col min="2309" max="2309" width="13.85546875" style="404" bestFit="1" customWidth="1"/>
    <col min="2310" max="2310" width="16.140625" style="404" customWidth="1"/>
    <col min="2311" max="2311" width="11.85546875" style="404" bestFit="1" customWidth="1"/>
    <col min="2312" max="2312" width="12.7109375" style="404" customWidth="1"/>
    <col min="2313" max="2313" width="14.28515625" style="404" customWidth="1"/>
    <col min="2314" max="2314" width="12.28515625" style="404" customWidth="1"/>
    <col min="2315" max="2315" width="21.140625" style="404" customWidth="1"/>
    <col min="2316" max="2316" width="25" style="404" customWidth="1"/>
    <col min="2317" max="2317" width="12" style="404" bestFit="1" customWidth="1"/>
    <col min="2318" max="2323" width="15.7109375" style="404" customWidth="1"/>
    <col min="2324" max="2562" width="9.140625" style="404"/>
    <col min="2563" max="2563" width="17.28515625" style="404" bestFit="1" customWidth="1"/>
    <col min="2564" max="2564" width="19.140625" style="404" bestFit="1" customWidth="1"/>
    <col min="2565" max="2565" width="13.85546875" style="404" bestFit="1" customWidth="1"/>
    <col min="2566" max="2566" width="16.140625" style="404" customWidth="1"/>
    <col min="2567" max="2567" width="11.85546875" style="404" bestFit="1" customWidth="1"/>
    <col min="2568" max="2568" width="12.7109375" style="404" customWidth="1"/>
    <col min="2569" max="2569" width="14.28515625" style="404" customWidth="1"/>
    <col min="2570" max="2570" width="12.28515625" style="404" customWidth="1"/>
    <col min="2571" max="2571" width="21.140625" style="404" customWidth="1"/>
    <col min="2572" max="2572" width="25" style="404" customWidth="1"/>
    <col min="2573" max="2573" width="12" style="404" bestFit="1" customWidth="1"/>
    <col min="2574" max="2579" width="15.7109375" style="404" customWidth="1"/>
    <col min="2580" max="2818" width="9.140625" style="404"/>
    <col min="2819" max="2819" width="17.28515625" style="404" bestFit="1" customWidth="1"/>
    <col min="2820" max="2820" width="19.140625" style="404" bestFit="1" customWidth="1"/>
    <col min="2821" max="2821" width="13.85546875" style="404" bestFit="1" customWidth="1"/>
    <col min="2822" max="2822" width="16.140625" style="404" customWidth="1"/>
    <col min="2823" max="2823" width="11.85546875" style="404" bestFit="1" customWidth="1"/>
    <col min="2824" max="2824" width="12.7109375" style="404" customWidth="1"/>
    <col min="2825" max="2825" width="14.28515625" style="404" customWidth="1"/>
    <col min="2826" max="2826" width="12.28515625" style="404" customWidth="1"/>
    <col min="2827" max="2827" width="21.140625" style="404" customWidth="1"/>
    <col min="2828" max="2828" width="25" style="404" customWidth="1"/>
    <col min="2829" max="2829" width="12" style="404" bestFit="1" customWidth="1"/>
    <col min="2830" max="2835" width="15.7109375" style="404" customWidth="1"/>
    <col min="2836" max="3074" width="9.140625" style="404"/>
    <col min="3075" max="3075" width="17.28515625" style="404" bestFit="1" customWidth="1"/>
    <col min="3076" max="3076" width="19.140625" style="404" bestFit="1" customWidth="1"/>
    <col min="3077" max="3077" width="13.85546875" style="404" bestFit="1" customWidth="1"/>
    <col min="3078" max="3078" width="16.140625" style="404" customWidth="1"/>
    <col min="3079" max="3079" width="11.85546875" style="404" bestFit="1" customWidth="1"/>
    <col min="3080" max="3080" width="12.7109375" style="404" customWidth="1"/>
    <col min="3081" max="3081" width="14.28515625" style="404" customWidth="1"/>
    <col min="3082" max="3082" width="12.28515625" style="404" customWidth="1"/>
    <col min="3083" max="3083" width="21.140625" style="404" customWidth="1"/>
    <col min="3084" max="3084" width="25" style="404" customWidth="1"/>
    <col min="3085" max="3085" width="12" style="404" bestFit="1" customWidth="1"/>
    <col min="3086" max="3091" width="15.7109375" style="404" customWidth="1"/>
    <col min="3092" max="3330" width="9.140625" style="404"/>
    <col min="3331" max="3331" width="17.28515625" style="404" bestFit="1" customWidth="1"/>
    <col min="3332" max="3332" width="19.140625" style="404" bestFit="1" customWidth="1"/>
    <col min="3333" max="3333" width="13.85546875" style="404" bestFit="1" customWidth="1"/>
    <col min="3334" max="3334" width="16.140625" style="404" customWidth="1"/>
    <col min="3335" max="3335" width="11.85546875" style="404" bestFit="1" customWidth="1"/>
    <col min="3336" max="3336" width="12.7109375" style="404" customWidth="1"/>
    <col min="3337" max="3337" width="14.28515625" style="404" customWidth="1"/>
    <col min="3338" max="3338" width="12.28515625" style="404" customWidth="1"/>
    <col min="3339" max="3339" width="21.140625" style="404" customWidth="1"/>
    <col min="3340" max="3340" width="25" style="404" customWidth="1"/>
    <col min="3341" max="3341" width="12" style="404" bestFit="1" customWidth="1"/>
    <col min="3342" max="3347" width="15.7109375" style="404" customWidth="1"/>
    <col min="3348" max="3586" width="9.140625" style="404"/>
    <col min="3587" max="3587" width="17.28515625" style="404" bestFit="1" customWidth="1"/>
    <col min="3588" max="3588" width="19.140625" style="404" bestFit="1" customWidth="1"/>
    <col min="3589" max="3589" width="13.85546875" style="404" bestFit="1" customWidth="1"/>
    <col min="3590" max="3590" width="16.140625" style="404" customWidth="1"/>
    <col min="3591" max="3591" width="11.85546875" style="404" bestFit="1" customWidth="1"/>
    <col min="3592" max="3592" width="12.7109375" style="404" customWidth="1"/>
    <col min="3593" max="3593" width="14.28515625" style="404" customWidth="1"/>
    <col min="3594" max="3594" width="12.28515625" style="404" customWidth="1"/>
    <col min="3595" max="3595" width="21.140625" style="404" customWidth="1"/>
    <col min="3596" max="3596" width="25" style="404" customWidth="1"/>
    <col min="3597" max="3597" width="12" style="404" bestFit="1" customWidth="1"/>
    <col min="3598" max="3603" width="15.7109375" style="404" customWidth="1"/>
    <col min="3604" max="3842" width="9.140625" style="404"/>
    <col min="3843" max="3843" width="17.28515625" style="404" bestFit="1" customWidth="1"/>
    <col min="3844" max="3844" width="19.140625" style="404" bestFit="1" customWidth="1"/>
    <col min="3845" max="3845" width="13.85546875" style="404" bestFit="1" customWidth="1"/>
    <col min="3846" max="3846" width="16.140625" style="404" customWidth="1"/>
    <col min="3847" max="3847" width="11.85546875" style="404" bestFit="1" customWidth="1"/>
    <col min="3848" max="3848" width="12.7109375" style="404" customWidth="1"/>
    <col min="3849" max="3849" width="14.28515625" style="404" customWidth="1"/>
    <col min="3850" max="3850" width="12.28515625" style="404" customWidth="1"/>
    <col min="3851" max="3851" width="21.140625" style="404" customWidth="1"/>
    <col min="3852" max="3852" width="25" style="404" customWidth="1"/>
    <col min="3853" max="3853" width="12" style="404" bestFit="1" customWidth="1"/>
    <col min="3854" max="3859" width="15.7109375" style="404" customWidth="1"/>
    <col min="3860" max="4098" width="9.140625" style="404"/>
    <col min="4099" max="4099" width="17.28515625" style="404" bestFit="1" customWidth="1"/>
    <col min="4100" max="4100" width="19.140625" style="404" bestFit="1" customWidth="1"/>
    <col min="4101" max="4101" width="13.85546875" style="404" bestFit="1" customWidth="1"/>
    <col min="4102" max="4102" width="16.140625" style="404" customWidth="1"/>
    <col min="4103" max="4103" width="11.85546875" style="404" bestFit="1" customWidth="1"/>
    <col min="4104" max="4104" width="12.7109375" style="404" customWidth="1"/>
    <col min="4105" max="4105" width="14.28515625" style="404" customWidth="1"/>
    <col min="4106" max="4106" width="12.28515625" style="404" customWidth="1"/>
    <col min="4107" max="4107" width="21.140625" style="404" customWidth="1"/>
    <col min="4108" max="4108" width="25" style="404" customWidth="1"/>
    <col min="4109" max="4109" width="12" style="404" bestFit="1" customWidth="1"/>
    <col min="4110" max="4115" width="15.7109375" style="404" customWidth="1"/>
    <col min="4116" max="4354" width="9.140625" style="404"/>
    <col min="4355" max="4355" width="17.28515625" style="404" bestFit="1" customWidth="1"/>
    <col min="4356" max="4356" width="19.140625" style="404" bestFit="1" customWidth="1"/>
    <col min="4357" max="4357" width="13.85546875" style="404" bestFit="1" customWidth="1"/>
    <col min="4358" max="4358" width="16.140625" style="404" customWidth="1"/>
    <col min="4359" max="4359" width="11.85546875" style="404" bestFit="1" customWidth="1"/>
    <col min="4360" max="4360" width="12.7109375" style="404" customWidth="1"/>
    <col min="4361" max="4361" width="14.28515625" style="404" customWidth="1"/>
    <col min="4362" max="4362" width="12.28515625" style="404" customWidth="1"/>
    <col min="4363" max="4363" width="21.140625" style="404" customWidth="1"/>
    <col min="4364" max="4364" width="25" style="404" customWidth="1"/>
    <col min="4365" max="4365" width="12" style="404" bestFit="1" customWidth="1"/>
    <col min="4366" max="4371" width="15.7109375" style="404" customWidth="1"/>
    <col min="4372" max="4610" width="9.140625" style="404"/>
    <col min="4611" max="4611" width="17.28515625" style="404" bestFit="1" customWidth="1"/>
    <col min="4612" max="4612" width="19.140625" style="404" bestFit="1" customWidth="1"/>
    <col min="4613" max="4613" width="13.85546875" style="404" bestFit="1" customWidth="1"/>
    <col min="4614" max="4614" width="16.140625" style="404" customWidth="1"/>
    <col min="4615" max="4615" width="11.85546875" style="404" bestFit="1" customWidth="1"/>
    <col min="4616" max="4616" width="12.7109375" style="404" customWidth="1"/>
    <col min="4617" max="4617" width="14.28515625" style="404" customWidth="1"/>
    <col min="4618" max="4618" width="12.28515625" style="404" customWidth="1"/>
    <col min="4619" max="4619" width="21.140625" style="404" customWidth="1"/>
    <col min="4620" max="4620" width="25" style="404" customWidth="1"/>
    <col min="4621" max="4621" width="12" style="404" bestFit="1" customWidth="1"/>
    <col min="4622" max="4627" width="15.7109375" style="404" customWidth="1"/>
    <col min="4628" max="4866" width="9.140625" style="404"/>
    <col min="4867" max="4867" width="17.28515625" style="404" bestFit="1" customWidth="1"/>
    <col min="4868" max="4868" width="19.140625" style="404" bestFit="1" customWidth="1"/>
    <col min="4869" max="4869" width="13.85546875" style="404" bestFit="1" customWidth="1"/>
    <col min="4870" max="4870" width="16.140625" style="404" customWidth="1"/>
    <col min="4871" max="4871" width="11.85546875" style="404" bestFit="1" customWidth="1"/>
    <col min="4872" max="4872" width="12.7109375" style="404" customWidth="1"/>
    <col min="4873" max="4873" width="14.28515625" style="404" customWidth="1"/>
    <col min="4874" max="4874" width="12.28515625" style="404" customWidth="1"/>
    <col min="4875" max="4875" width="21.140625" style="404" customWidth="1"/>
    <col min="4876" max="4876" width="25" style="404" customWidth="1"/>
    <col min="4877" max="4877" width="12" style="404" bestFit="1" customWidth="1"/>
    <col min="4878" max="4883" width="15.7109375" style="404" customWidth="1"/>
    <col min="4884" max="5122" width="9.140625" style="404"/>
    <col min="5123" max="5123" width="17.28515625" style="404" bestFit="1" customWidth="1"/>
    <col min="5124" max="5124" width="19.140625" style="404" bestFit="1" customWidth="1"/>
    <col min="5125" max="5125" width="13.85546875" style="404" bestFit="1" customWidth="1"/>
    <col min="5126" max="5126" width="16.140625" style="404" customWidth="1"/>
    <col min="5127" max="5127" width="11.85546875" style="404" bestFit="1" customWidth="1"/>
    <col min="5128" max="5128" width="12.7109375" style="404" customWidth="1"/>
    <col min="5129" max="5129" width="14.28515625" style="404" customWidth="1"/>
    <col min="5130" max="5130" width="12.28515625" style="404" customWidth="1"/>
    <col min="5131" max="5131" width="21.140625" style="404" customWidth="1"/>
    <col min="5132" max="5132" width="25" style="404" customWidth="1"/>
    <col min="5133" max="5133" width="12" style="404" bestFit="1" customWidth="1"/>
    <col min="5134" max="5139" width="15.7109375" style="404" customWidth="1"/>
    <col min="5140" max="5378" width="9.140625" style="404"/>
    <col min="5379" max="5379" width="17.28515625" style="404" bestFit="1" customWidth="1"/>
    <col min="5380" max="5380" width="19.140625" style="404" bestFit="1" customWidth="1"/>
    <col min="5381" max="5381" width="13.85546875" style="404" bestFit="1" customWidth="1"/>
    <col min="5382" max="5382" width="16.140625" style="404" customWidth="1"/>
    <col min="5383" max="5383" width="11.85546875" style="404" bestFit="1" customWidth="1"/>
    <col min="5384" max="5384" width="12.7109375" style="404" customWidth="1"/>
    <col min="5385" max="5385" width="14.28515625" style="404" customWidth="1"/>
    <col min="5386" max="5386" width="12.28515625" style="404" customWidth="1"/>
    <col min="5387" max="5387" width="21.140625" style="404" customWidth="1"/>
    <col min="5388" max="5388" width="25" style="404" customWidth="1"/>
    <col min="5389" max="5389" width="12" style="404" bestFit="1" customWidth="1"/>
    <col min="5390" max="5395" width="15.7109375" style="404" customWidth="1"/>
    <col min="5396" max="5634" width="9.140625" style="404"/>
    <col min="5635" max="5635" width="17.28515625" style="404" bestFit="1" customWidth="1"/>
    <col min="5636" max="5636" width="19.140625" style="404" bestFit="1" customWidth="1"/>
    <col min="5637" max="5637" width="13.85546875" style="404" bestFit="1" customWidth="1"/>
    <col min="5638" max="5638" width="16.140625" style="404" customWidth="1"/>
    <col min="5639" max="5639" width="11.85546875" style="404" bestFit="1" customWidth="1"/>
    <col min="5640" max="5640" width="12.7109375" style="404" customWidth="1"/>
    <col min="5641" max="5641" width="14.28515625" style="404" customWidth="1"/>
    <col min="5642" max="5642" width="12.28515625" style="404" customWidth="1"/>
    <col min="5643" max="5643" width="21.140625" style="404" customWidth="1"/>
    <col min="5644" max="5644" width="25" style="404" customWidth="1"/>
    <col min="5645" max="5645" width="12" style="404" bestFit="1" customWidth="1"/>
    <col min="5646" max="5651" width="15.7109375" style="404" customWidth="1"/>
    <col min="5652" max="5890" width="9.140625" style="404"/>
    <col min="5891" max="5891" width="17.28515625" style="404" bestFit="1" customWidth="1"/>
    <col min="5892" max="5892" width="19.140625" style="404" bestFit="1" customWidth="1"/>
    <col min="5893" max="5893" width="13.85546875" style="404" bestFit="1" customWidth="1"/>
    <col min="5894" max="5894" width="16.140625" style="404" customWidth="1"/>
    <col min="5895" max="5895" width="11.85546875" style="404" bestFit="1" customWidth="1"/>
    <col min="5896" max="5896" width="12.7109375" style="404" customWidth="1"/>
    <col min="5897" max="5897" width="14.28515625" style="404" customWidth="1"/>
    <col min="5898" max="5898" width="12.28515625" style="404" customWidth="1"/>
    <col min="5899" max="5899" width="21.140625" style="404" customWidth="1"/>
    <col min="5900" max="5900" width="25" style="404" customWidth="1"/>
    <col min="5901" max="5901" width="12" style="404" bestFit="1" customWidth="1"/>
    <col min="5902" max="5907" width="15.7109375" style="404" customWidth="1"/>
    <col min="5908" max="6146" width="9.140625" style="404"/>
    <col min="6147" max="6147" width="17.28515625" style="404" bestFit="1" customWidth="1"/>
    <col min="6148" max="6148" width="19.140625" style="404" bestFit="1" customWidth="1"/>
    <col min="6149" max="6149" width="13.85546875" style="404" bestFit="1" customWidth="1"/>
    <col min="6150" max="6150" width="16.140625" style="404" customWidth="1"/>
    <col min="6151" max="6151" width="11.85546875" style="404" bestFit="1" customWidth="1"/>
    <col min="6152" max="6152" width="12.7109375" style="404" customWidth="1"/>
    <col min="6153" max="6153" width="14.28515625" style="404" customWidth="1"/>
    <col min="6154" max="6154" width="12.28515625" style="404" customWidth="1"/>
    <col min="6155" max="6155" width="21.140625" style="404" customWidth="1"/>
    <col min="6156" max="6156" width="25" style="404" customWidth="1"/>
    <col min="6157" max="6157" width="12" style="404" bestFit="1" customWidth="1"/>
    <col min="6158" max="6163" width="15.7109375" style="404" customWidth="1"/>
    <col min="6164" max="6402" width="9.140625" style="404"/>
    <col min="6403" max="6403" width="17.28515625" style="404" bestFit="1" customWidth="1"/>
    <col min="6404" max="6404" width="19.140625" style="404" bestFit="1" customWidth="1"/>
    <col min="6405" max="6405" width="13.85546875" style="404" bestFit="1" customWidth="1"/>
    <col min="6406" max="6406" width="16.140625" style="404" customWidth="1"/>
    <col min="6407" max="6407" width="11.85546875" style="404" bestFit="1" customWidth="1"/>
    <col min="6408" max="6408" width="12.7109375" style="404" customWidth="1"/>
    <col min="6409" max="6409" width="14.28515625" style="404" customWidth="1"/>
    <col min="6410" max="6410" width="12.28515625" style="404" customWidth="1"/>
    <col min="6411" max="6411" width="21.140625" style="404" customWidth="1"/>
    <col min="6412" max="6412" width="25" style="404" customWidth="1"/>
    <col min="6413" max="6413" width="12" style="404" bestFit="1" customWidth="1"/>
    <col min="6414" max="6419" width="15.7109375" style="404" customWidth="1"/>
    <col min="6420" max="6658" width="9.140625" style="404"/>
    <col min="6659" max="6659" width="17.28515625" style="404" bestFit="1" customWidth="1"/>
    <col min="6660" max="6660" width="19.140625" style="404" bestFit="1" customWidth="1"/>
    <col min="6661" max="6661" width="13.85546875" style="404" bestFit="1" customWidth="1"/>
    <col min="6662" max="6662" width="16.140625" style="404" customWidth="1"/>
    <col min="6663" max="6663" width="11.85546875" style="404" bestFit="1" customWidth="1"/>
    <col min="6664" max="6664" width="12.7109375" style="404" customWidth="1"/>
    <col min="6665" max="6665" width="14.28515625" style="404" customWidth="1"/>
    <col min="6666" max="6666" width="12.28515625" style="404" customWidth="1"/>
    <col min="6667" max="6667" width="21.140625" style="404" customWidth="1"/>
    <col min="6668" max="6668" width="25" style="404" customWidth="1"/>
    <col min="6669" max="6669" width="12" style="404" bestFit="1" customWidth="1"/>
    <col min="6670" max="6675" width="15.7109375" style="404" customWidth="1"/>
    <col min="6676" max="6914" width="9.140625" style="404"/>
    <col min="6915" max="6915" width="17.28515625" style="404" bestFit="1" customWidth="1"/>
    <col min="6916" max="6916" width="19.140625" style="404" bestFit="1" customWidth="1"/>
    <col min="6917" max="6917" width="13.85546875" style="404" bestFit="1" customWidth="1"/>
    <col min="6918" max="6918" width="16.140625" style="404" customWidth="1"/>
    <col min="6919" max="6919" width="11.85546875" style="404" bestFit="1" customWidth="1"/>
    <col min="6920" max="6920" width="12.7109375" style="404" customWidth="1"/>
    <col min="6921" max="6921" width="14.28515625" style="404" customWidth="1"/>
    <col min="6922" max="6922" width="12.28515625" style="404" customWidth="1"/>
    <col min="6923" max="6923" width="21.140625" style="404" customWidth="1"/>
    <col min="6924" max="6924" width="25" style="404" customWidth="1"/>
    <col min="6925" max="6925" width="12" style="404" bestFit="1" customWidth="1"/>
    <col min="6926" max="6931" width="15.7109375" style="404" customWidth="1"/>
    <col min="6932" max="7170" width="9.140625" style="404"/>
    <col min="7171" max="7171" width="17.28515625" style="404" bestFit="1" customWidth="1"/>
    <col min="7172" max="7172" width="19.140625" style="404" bestFit="1" customWidth="1"/>
    <col min="7173" max="7173" width="13.85546875" style="404" bestFit="1" customWidth="1"/>
    <col min="7174" max="7174" width="16.140625" style="404" customWidth="1"/>
    <col min="7175" max="7175" width="11.85546875" style="404" bestFit="1" customWidth="1"/>
    <col min="7176" max="7176" width="12.7109375" style="404" customWidth="1"/>
    <col min="7177" max="7177" width="14.28515625" style="404" customWidth="1"/>
    <col min="7178" max="7178" width="12.28515625" style="404" customWidth="1"/>
    <col min="7179" max="7179" width="21.140625" style="404" customWidth="1"/>
    <col min="7180" max="7180" width="25" style="404" customWidth="1"/>
    <col min="7181" max="7181" width="12" style="404" bestFit="1" customWidth="1"/>
    <col min="7182" max="7187" width="15.7109375" style="404" customWidth="1"/>
    <col min="7188" max="7426" width="9.140625" style="404"/>
    <col min="7427" max="7427" width="17.28515625" style="404" bestFit="1" customWidth="1"/>
    <col min="7428" max="7428" width="19.140625" style="404" bestFit="1" customWidth="1"/>
    <col min="7429" max="7429" width="13.85546875" style="404" bestFit="1" customWidth="1"/>
    <col min="7430" max="7430" width="16.140625" style="404" customWidth="1"/>
    <col min="7431" max="7431" width="11.85546875" style="404" bestFit="1" customWidth="1"/>
    <col min="7432" max="7432" width="12.7109375" style="404" customWidth="1"/>
    <col min="7433" max="7433" width="14.28515625" style="404" customWidth="1"/>
    <col min="7434" max="7434" width="12.28515625" style="404" customWidth="1"/>
    <col min="7435" max="7435" width="21.140625" style="404" customWidth="1"/>
    <col min="7436" max="7436" width="25" style="404" customWidth="1"/>
    <col min="7437" max="7437" width="12" style="404" bestFit="1" customWidth="1"/>
    <col min="7438" max="7443" width="15.7109375" style="404" customWidth="1"/>
    <col min="7444" max="7682" width="9.140625" style="404"/>
    <col min="7683" max="7683" width="17.28515625" style="404" bestFit="1" customWidth="1"/>
    <col min="7684" max="7684" width="19.140625" style="404" bestFit="1" customWidth="1"/>
    <col min="7685" max="7685" width="13.85546875" style="404" bestFit="1" customWidth="1"/>
    <col min="7686" max="7686" width="16.140625" style="404" customWidth="1"/>
    <col min="7687" max="7687" width="11.85546875" style="404" bestFit="1" customWidth="1"/>
    <col min="7688" max="7688" width="12.7109375" style="404" customWidth="1"/>
    <col min="7689" max="7689" width="14.28515625" style="404" customWidth="1"/>
    <col min="7690" max="7690" width="12.28515625" style="404" customWidth="1"/>
    <col min="7691" max="7691" width="21.140625" style="404" customWidth="1"/>
    <col min="7692" max="7692" width="25" style="404" customWidth="1"/>
    <col min="7693" max="7693" width="12" style="404" bestFit="1" customWidth="1"/>
    <col min="7694" max="7699" width="15.7109375" style="404" customWidth="1"/>
    <col min="7700" max="7938" width="9.140625" style="404"/>
    <col min="7939" max="7939" width="17.28515625" style="404" bestFit="1" customWidth="1"/>
    <col min="7940" max="7940" width="19.140625" style="404" bestFit="1" customWidth="1"/>
    <col min="7941" max="7941" width="13.85546875" style="404" bestFit="1" customWidth="1"/>
    <col min="7942" max="7942" width="16.140625" style="404" customWidth="1"/>
    <col min="7943" max="7943" width="11.85546875" style="404" bestFit="1" customWidth="1"/>
    <col min="7944" max="7944" width="12.7109375" style="404" customWidth="1"/>
    <col min="7945" max="7945" width="14.28515625" style="404" customWidth="1"/>
    <col min="7946" max="7946" width="12.28515625" style="404" customWidth="1"/>
    <col min="7947" max="7947" width="21.140625" style="404" customWidth="1"/>
    <col min="7948" max="7948" width="25" style="404" customWidth="1"/>
    <col min="7949" max="7949" width="12" style="404" bestFit="1" customWidth="1"/>
    <col min="7950" max="7955" width="15.7109375" style="404" customWidth="1"/>
    <col min="7956" max="8194" width="9.140625" style="404"/>
    <col min="8195" max="8195" width="17.28515625" style="404" bestFit="1" customWidth="1"/>
    <col min="8196" max="8196" width="19.140625" style="404" bestFit="1" customWidth="1"/>
    <col min="8197" max="8197" width="13.85546875" style="404" bestFit="1" customWidth="1"/>
    <col min="8198" max="8198" width="16.140625" style="404" customWidth="1"/>
    <col min="8199" max="8199" width="11.85546875" style="404" bestFit="1" customWidth="1"/>
    <col min="8200" max="8200" width="12.7109375" style="404" customWidth="1"/>
    <col min="8201" max="8201" width="14.28515625" style="404" customWidth="1"/>
    <col min="8202" max="8202" width="12.28515625" style="404" customWidth="1"/>
    <col min="8203" max="8203" width="21.140625" style="404" customWidth="1"/>
    <col min="8204" max="8204" width="25" style="404" customWidth="1"/>
    <col min="8205" max="8205" width="12" style="404" bestFit="1" customWidth="1"/>
    <col min="8206" max="8211" width="15.7109375" style="404" customWidth="1"/>
    <col min="8212" max="8450" width="9.140625" style="404"/>
    <col min="8451" max="8451" width="17.28515625" style="404" bestFit="1" customWidth="1"/>
    <col min="8452" max="8452" width="19.140625" style="404" bestFit="1" customWidth="1"/>
    <col min="8453" max="8453" width="13.85546875" style="404" bestFit="1" customWidth="1"/>
    <col min="8454" max="8454" width="16.140625" style="404" customWidth="1"/>
    <col min="8455" max="8455" width="11.85546875" style="404" bestFit="1" customWidth="1"/>
    <col min="8456" max="8456" width="12.7109375" style="404" customWidth="1"/>
    <col min="8457" max="8457" width="14.28515625" style="404" customWidth="1"/>
    <col min="8458" max="8458" width="12.28515625" style="404" customWidth="1"/>
    <col min="8459" max="8459" width="21.140625" style="404" customWidth="1"/>
    <col min="8460" max="8460" width="25" style="404" customWidth="1"/>
    <col min="8461" max="8461" width="12" style="404" bestFit="1" customWidth="1"/>
    <col min="8462" max="8467" width="15.7109375" style="404" customWidth="1"/>
    <col min="8468" max="8706" width="9.140625" style="404"/>
    <col min="8707" max="8707" width="17.28515625" style="404" bestFit="1" customWidth="1"/>
    <col min="8708" max="8708" width="19.140625" style="404" bestFit="1" customWidth="1"/>
    <col min="8709" max="8709" width="13.85546875" style="404" bestFit="1" customWidth="1"/>
    <col min="8710" max="8710" width="16.140625" style="404" customWidth="1"/>
    <col min="8711" max="8711" width="11.85546875" style="404" bestFit="1" customWidth="1"/>
    <col min="8712" max="8712" width="12.7109375" style="404" customWidth="1"/>
    <col min="8713" max="8713" width="14.28515625" style="404" customWidth="1"/>
    <col min="8714" max="8714" width="12.28515625" style="404" customWidth="1"/>
    <col min="8715" max="8715" width="21.140625" style="404" customWidth="1"/>
    <col min="8716" max="8716" width="25" style="404" customWidth="1"/>
    <col min="8717" max="8717" width="12" style="404" bestFit="1" customWidth="1"/>
    <col min="8718" max="8723" width="15.7109375" style="404" customWidth="1"/>
    <col min="8724" max="8962" width="9.140625" style="404"/>
    <col min="8963" max="8963" width="17.28515625" style="404" bestFit="1" customWidth="1"/>
    <col min="8964" max="8964" width="19.140625" style="404" bestFit="1" customWidth="1"/>
    <col min="8965" max="8965" width="13.85546875" style="404" bestFit="1" customWidth="1"/>
    <col min="8966" max="8966" width="16.140625" style="404" customWidth="1"/>
    <col min="8967" max="8967" width="11.85546875" style="404" bestFit="1" customWidth="1"/>
    <col min="8968" max="8968" width="12.7109375" style="404" customWidth="1"/>
    <col min="8969" max="8969" width="14.28515625" style="404" customWidth="1"/>
    <col min="8970" max="8970" width="12.28515625" style="404" customWidth="1"/>
    <col min="8971" max="8971" width="21.140625" style="404" customWidth="1"/>
    <col min="8972" max="8972" width="25" style="404" customWidth="1"/>
    <col min="8973" max="8973" width="12" style="404" bestFit="1" customWidth="1"/>
    <col min="8974" max="8979" width="15.7109375" style="404" customWidth="1"/>
    <col min="8980" max="9218" width="9.140625" style="404"/>
    <col min="9219" max="9219" width="17.28515625" style="404" bestFit="1" customWidth="1"/>
    <col min="9220" max="9220" width="19.140625" style="404" bestFit="1" customWidth="1"/>
    <col min="9221" max="9221" width="13.85546875" style="404" bestFit="1" customWidth="1"/>
    <col min="9222" max="9222" width="16.140625" style="404" customWidth="1"/>
    <col min="9223" max="9223" width="11.85546875" style="404" bestFit="1" customWidth="1"/>
    <col min="9224" max="9224" width="12.7109375" style="404" customWidth="1"/>
    <col min="9225" max="9225" width="14.28515625" style="404" customWidth="1"/>
    <col min="9226" max="9226" width="12.28515625" style="404" customWidth="1"/>
    <col min="9227" max="9227" width="21.140625" style="404" customWidth="1"/>
    <col min="9228" max="9228" width="25" style="404" customWidth="1"/>
    <col min="9229" max="9229" width="12" style="404" bestFit="1" customWidth="1"/>
    <col min="9230" max="9235" width="15.7109375" style="404" customWidth="1"/>
    <col min="9236" max="9474" width="9.140625" style="404"/>
    <col min="9475" max="9475" width="17.28515625" style="404" bestFit="1" customWidth="1"/>
    <col min="9476" max="9476" width="19.140625" style="404" bestFit="1" customWidth="1"/>
    <col min="9477" max="9477" width="13.85546875" style="404" bestFit="1" customWidth="1"/>
    <col min="9478" max="9478" width="16.140625" style="404" customWidth="1"/>
    <col min="9479" max="9479" width="11.85546875" style="404" bestFit="1" customWidth="1"/>
    <col min="9480" max="9480" width="12.7109375" style="404" customWidth="1"/>
    <col min="9481" max="9481" width="14.28515625" style="404" customWidth="1"/>
    <col min="9482" max="9482" width="12.28515625" style="404" customWidth="1"/>
    <col min="9483" max="9483" width="21.140625" style="404" customWidth="1"/>
    <col min="9484" max="9484" width="25" style="404" customWidth="1"/>
    <col min="9485" max="9485" width="12" style="404" bestFit="1" customWidth="1"/>
    <col min="9486" max="9491" width="15.7109375" style="404" customWidth="1"/>
    <col min="9492" max="9730" width="9.140625" style="404"/>
    <col min="9731" max="9731" width="17.28515625" style="404" bestFit="1" customWidth="1"/>
    <col min="9732" max="9732" width="19.140625" style="404" bestFit="1" customWidth="1"/>
    <col min="9733" max="9733" width="13.85546875" style="404" bestFit="1" customWidth="1"/>
    <col min="9734" max="9734" width="16.140625" style="404" customWidth="1"/>
    <col min="9735" max="9735" width="11.85546875" style="404" bestFit="1" customWidth="1"/>
    <col min="9736" max="9736" width="12.7109375" style="404" customWidth="1"/>
    <col min="9737" max="9737" width="14.28515625" style="404" customWidth="1"/>
    <col min="9738" max="9738" width="12.28515625" style="404" customWidth="1"/>
    <col min="9739" max="9739" width="21.140625" style="404" customWidth="1"/>
    <col min="9740" max="9740" width="25" style="404" customWidth="1"/>
    <col min="9741" max="9741" width="12" style="404" bestFit="1" customWidth="1"/>
    <col min="9742" max="9747" width="15.7109375" style="404" customWidth="1"/>
    <col min="9748" max="9986" width="9.140625" style="404"/>
    <col min="9987" max="9987" width="17.28515625" style="404" bestFit="1" customWidth="1"/>
    <col min="9988" max="9988" width="19.140625" style="404" bestFit="1" customWidth="1"/>
    <col min="9989" max="9989" width="13.85546875" style="404" bestFit="1" customWidth="1"/>
    <col min="9990" max="9990" width="16.140625" style="404" customWidth="1"/>
    <col min="9991" max="9991" width="11.85546875" style="404" bestFit="1" customWidth="1"/>
    <col min="9992" max="9992" width="12.7109375" style="404" customWidth="1"/>
    <col min="9993" max="9993" width="14.28515625" style="404" customWidth="1"/>
    <col min="9994" max="9994" width="12.28515625" style="404" customWidth="1"/>
    <col min="9995" max="9995" width="21.140625" style="404" customWidth="1"/>
    <col min="9996" max="9996" width="25" style="404" customWidth="1"/>
    <col min="9997" max="9997" width="12" style="404" bestFit="1" customWidth="1"/>
    <col min="9998" max="10003" width="15.7109375" style="404" customWidth="1"/>
    <col min="10004" max="10242" width="9.140625" style="404"/>
    <col min="10243" max="10243" width="17.28515625" style="404" bestFit="1" customWidth="1"/>
    <col min="10244" max="10244" width="19.140625" style="404" bestFit="1" customWidth="1"/>
    <col min="10245" max="10245" width="13.85546875" style="404" bestFit="1" customWidth="1"/>
    <col min="10246" max="10246" width="16.140625" style="404" customWidth="1"/>
    <col min="10247" max="10247" width="11.85546875" style="404" bestFit="1" customWidth="1"/>
    <col min="10248" max="10248" width="12.7109375" style="404" customWidth="1"/>
    <col min="10249" max="10249" width="14.28515625" style="404" customWidth="1"/>
    <col min="10250" max="10250" width="12.28515625" style="404" customWidth="1"/>
    <col min="10251" max="10251" width="21.140625" style="404" customWidth="1"/>
    <col min="10252" max="10252" width="25" style="404" customWidth="1"/>
    <col min="10253" max="10253" width="12" style="404" bestFit="1" customWidth="1"/>
    <col min="10254" max="10259" width="15.7109375" style="404" customWidth="1"/>
    <col min="10260" max="10498" width="9.140625" style="404"/>
    <col min="10499" max="10499" width="17.28515625" style="404" bestFit="1" customWidth="1"/>
    <col min="10500" max="10500" width="19.140625" style="404" bestFit="1" customWidth="1"/>
    <col min="10501" max="10501" width="13.85546875" style="404" bestFit="1" customWidth="1"/>
    <col min="10502" max="10502" width="16.140625" style="404" customWidth="1"/>
    <col min="10503" max="10503" width="11.85546875" style="404" bestFit="1" customWidth="1"/>
    <col min="10504" max="10504" width="12.7109375" style="404" customWidth="1"/>
    <col min="10505" max="10505" width="14.28515625" style="404" customWidth="1"/>
    <col min="10506" max="10506" width="12.28515625" style="404" customWidth="1"/>
    <col min="10507" max="10507" width="21.140625" style="404" customWidth="1"/>
    <col min="10508" max="10508" width="25" style="404" customWidth="1"/>
    <col min="10509" max="10509" width="12" style="404" bestFit="1" customWidth="1"/>
    <col min="10510" max="10515" width="15.7109375" style="404" customWidth="1"/>
    <col min="10516" max="10754" width="9.140625" style="404"/>
    <col min="10755" max="10755" width="17.28515625" style="404" bestFit="1" customWidth="1"/>
    <col min="10756" max="10756" width="19.140625" style="404" bestFit="1" customWidth="1"/>
    <col min="10757" max="10757" width="13.85546875" style="404" bestFit="1" customWidth="1"/>
    <col min="10758" max="10758" width="16.140625" style="404" customWidth="1"/>
    <col min="10759" max="10759" width="11.85546875" style="404" bestFit="1" customWidth="1"/>
    <col min="10760" max="10760" width="12.7109375" style="404" customWidth="1"/>
    <col min="10761" max="10761" width="14.28515625" style="404" customWidth="1"/>
    <col min="10762" max="10762" width="12.28515625" style="404" customWidth="1"/>
    <col min="10763" max="10763" width="21.140625" style="404" customWidth="1"/>
    <col min="10764" max="10764" width="25" style="404" customWidth="1"/>
    <col min="10765" max="10765" width="12" style="404" bestFit="1" customWidth="1"/>
    <col min="10766" max="10771" width="15.7109375" style="404" customWidth="1"/>
    <col min="10772" max="11010" width="9.140625" style="404"/>
    <col min="11011" max="11011" width="17.28515625" style="404" bestFit="1" customWidth="1"/>
    <col min="11012" max="11012" width="19.140625" style="404" bestFit="1" customWidth="1"/>
    <col min="11013" max="11013" width="13.85546875" style="404" bestFit="1" customWidth="1"/>
    <col min="11014" max="11014" width="16.140625" style="404" customWidth="1"/>
    <col min="11015" max="11015" width="11.85546875" style="404" bestFit="1" customWidth="1"/>
    <col min="11016" max="11016" width="12.7109375" style="404" customWidth="1"/>
    <col min="11017" max="11017" width="14.28515625" style="404" customWidth="1"/>
    <col min="11018" max="11018" width="12.28515625" style="404" customWidth="1"/>
    <col min="11019" max="11019" width="21.140625" style="404" customWidth="1"/>
    <col min="11020" max="11020" width="25" style="404" customWidth="1"/>
    <col min="11021" max="11021" width="12" style="404" bestFit="1" customWidth="1"/>
    <col min="11022" max="11027" width="15.7109375" style="404" customWidth="1"/>
    <col min="11028" max="11266" width="9.140625" style="404"/>
    <col min="11267" max="11267" width="17.28515625" style="404" bestFit="1" customWidth="1"/>
    <col min="11268" max="11268" width="19.140625" style="404" bestFit="1" customWidth="1"/>
    <col min="11269" max="11269" width="13.85546875" style="404" bestFit="1" customWidth="1"/>
    <col min="11270" max="11270" width="16.140625" style="404" customWidth="1"/>
    <col min="11271" max="11271" width="11.85546875" style="404" bestFit="1" customWidth="1"/>
    <col min="11272" max="11272" width="12.7109375" style="404" customWidth="1"/>
    <col min="11273" max="11273" width="14.28515625" style="404" customWidth="1"/>
    <col min="11274" max="11274" width="12.28515625" style="404" customWidth="1"/>
    <col min="11275" max="11275" width="21.140625" style="404" customWidth="1"/>
    <col min="11276" max="11276" width="25" style="404" customWidth="1"/>
    <col min="11277" max="11277" width="12" style="404" bestFit="1" customWidth="1"/>
    <col min="11278" max="11283" width="15.7109375" style="404" customWidth="1"/>
    <col min="11284" max="11522" width="9.140625" style="404"/>
    <col min="11523" max="11523" width="17.28515625" style="404" bestFit="1" customWidth="1"/>
    <col min="11524" max="11524" width="19.140625" style="404" bestFit="1" customWidth="1"/>
    <col min="11525" max="11525" width="13.85546875" style="404" bestFit="1" customWidth="1"/>
    <col min="11526" max="11526" width="16.140625" style="404" customWidth="1"/>
    <col min="11527" max="11527" width="11.85546875" style="404" bestFit="1" customWidth="1"/>
    <col min="11528" max="11528" width="12.7109375" style="404" customWidth="1"/>
    <col min="11529" max="11529" width="14.28515625" style="404" customWidth="1"/>
    <col min="11530" max="11530" width="12.28515625" style="404" customWidth="1"/>
    <col min="11531" max="11531" width="21.140625" style="404" customWidth="1"/>
    <col min="11532" max="11532" width="25" style="404" customWidth="1"/>
    <col min="11533" max="11533" width="12" style="404" bestFit="1" customWidth="1"/>
    <col min="11534" max="11539" width="15.7109375" style="404" customWidth="1"/>
    <col min="11540" max="11778" width="9.140625" style="404"/>
    <col min="11779" max="11779" width="17.28515625" style="404" bestFit="1" customWidth="1"/>
    <col min="11780" max="11780" width="19.140625" style="404" bestFit="1" customWidth="1"/>
    <col min="11781" max="11781" width="13.85546875" style="404" bestFit="1" customWidth="1"/>
    <col min="11782" max="11782" width="16.140625" style="404" customWidth="1"/>
    <col min="11783" max="11783" width="11.85546875" style="404" bestFit="1" customWidth="1"/>
    <col min="11784" max="11784" width="12.7109375" style="404" customWidth="1"/>
    <col min="11785" max="11785" width="14.28515625" style="404" customWidth="1"/>
    <col min="11786" max="11786" width="12.28515625" style="404" customWidth="1"/>
    <col min="11787" max="11787" width="21.140625" style="404" customWidth="1"/>
    <col min="11788" max="11788" width="25" style="404" customWidth="1"/>
    <col min="11789" max="11789" width="12" style="404" bestFit="1" customWidth="1"/>
    <col min="11790" max="11795" width="15.7109375" style="404" customWidth="1"/>
    <col min="11796" max="12034" width="9.140625" style="404"/>
    <col min="12035" max="12035" width="17.28515625" style="404" bestFit="1" customWidth="1"/>
    <col min="12036" max="12036" width="19.140625" style="404" bestFit="1" customWidth="1"/>
    <col min="12037" max="12037" width="13.85546875" style="404" bestFit="1" customWidth="1"/>
    <col min="12038" max="12038" width="16.140625" style="404" customWidth="1"/>
    <col min="12039" max="12039" width="11.85546875" style="404" bestFit="1" customWidth="1"/>
    <col min="12040" max="12040" width="12.7109375" style="404" customWidth="1"/>
    <col min="12041" max="12041" width="14.28515625" style="404" customWidth="1"/>
    <col min="12042" max="12042" width="12.28515625" style="404" customWidth="1"/>
    <col min="12043" max="12043" width="21.140625" style="404" customWidth="1"/>
    <col min="12044" max="12044" width="25" style="404" customWidth="1"/>
    <col min="12045" max="12045" width="12" style="404" bestFit="1" customWidth="1"/>
    <col min="12046" max="12051" width="15.7109375" style="404" customWidth="1"/>
    <col min="12052" max="12290" width="9.140625" style="404"/>
    <col min="12291" max="12291" width="17.28515625" style="404" bestFit="1" customWidth="1"/>
    <col min="12292" max="12292" width="19.140625" style="404" bestFit="1" customWidth="1"/>
    <col min="12293" max="12293" width="13.85546875" style="404" bestFit="1" customWidth="1"/>
    <col min="12294" max="12294" width="16.140625" style="404" customWidth="1"/>
    <col min="12295" max="12295" width="11.85546875" style="404" bestFit="1" customWidth="1"/>
    <col min="12296" max="12296" width="12.7109375" style="404" customWidth="1"/>
    <col min="12297" max="12297" width="14.28515625" style="404" customWidth="1"/>
    <col min="12298" max="12298" width="12.28515625" style="404" customWidth="1"/>
    <col min="12299" max="12299" width="21.140625" style="404" customWidth="1"/>
    <col min="12300" max="12300" width="25" style="404" customWidth="1"/>
    <col min="12301" max="12301" width="12" style="404" bestFit="1" customWidth="1"/>
    <col min="12302" max="12307" width="15.7109375" style="404" customWidth="1"/>
    <col min="12308" max="12546" width="9.140625" style="404"/>
    <col min="12547" max="12547" width="17.28515625" style="404" bestFit="1" customWidth="1"/>
    <col min="12548" max="12548" width="19.140625" style="404" bestFit="1" customWidth="1"/>
    <col min="12549" max="12549" width="13.85546875" style="404" bestFit="1" customWidth="1"/>
    <col min="12550" max="12550" width="16.140625" style="404" customWidth="1"/>
    <col min="12551" max="12551" width="11.85546875" style="404" bestFit="1" customWidth="1"/>
    <col min="12552" max="12552" width="12.7109375" style="404" customWidth="1"/>
    <col min="12553" max="12553" width="14.28515625" style="404" customWidth="1"/>
    <col min="12554" max="12554" width="12.28515625" style="404" customWidth="1"/>
    <col min="12555" max="12555" width="21.140625" style="404" customWidth="1"/>
    <col min="12556" max="12556" width="25" style="404" customWidth="1"/>
    <col min="12557" max="12557" width="12" style="404" bestFit="1" customWidth="1"/>
    <col min="12558" max="12563" width="15.7109375" style="404" customWidth="1"/>
    <col min="12564" max="12802" width="9.140625" style="404"/>
    <col min="12803" max="12803" width="17.28515625" style="404" bestFit="1" customWidth="1"/>
    <col min="12804" max="12804" width="19.140625" style="404" bestFit="1" customWidth="1"/>
    <col min="12805" max="12805" width="13.85546875" style="404" bestFit="1" customWidth="1"/>
    <col min="12806" max="12806" width="16.140625" style="404" customWidth="1"/>
    <col min="12807" max="12807" width="11.85546875" style="404" bestFit="1" customWidth="1"/>
    <col min="12808" max="12808" width="12.7109375" style="404" customWidth="1"/>
    <col min="12809" max="12809" width="14.28515625" style="404" customWidth="1"/>
    <col min="12810" max="12810" width="12.28515625" style="404" customWidth="1"/>
    <col min="12811" max="12811" width="21.140625" style="404" customWidth="1"/>
    <col min="12812" max="12812" width="25" style="404" customWidth="1"/>
    <col min="12813" max="12813" width="12" style="404" bestFit="1" customWidth="1"/>
    <col min="12814" max="12819" width="15.7109375" style="404" customWidth="1"/>
    <col min="12820" max="13058" width="9.140625" style="404"/>
    <col min="13059" max="13059" width="17.28515625" style="404" bestFit="1" customWidth="1"/>
    <col min="13060" max="13060" width="19.140625" style="404" bestFit="1" customWidth="1"/>
    <col min="13061" max="13061" width="13.85546875" style="404" bestFit="1" customWidth="1"/>
    <col min="13062" max="13062" width="16.140625" style="404" customWidth="1"/>
    <col min="13063" max="13063" width="11.85546875" style="404" bestFit="1" customWidth="1"/>
    <col min="13064" max="13064" width="12.7109375" style="404" customWidth="1"/>
    <col min="13065" max="13065" width="14.28515625" style="404" customWidth="1"/>
    <col min="13066" max="13066" width="12.28515625" style="404" customWidth="1"/>
    <col min="13067" max="13067" width="21.140625" style="404" customWidth="1"/>
    <col min="13068" max="13068" width="25" style="404" customWidth="1"/>
    <col min="13069" max="13069" width="12" style="404" bestFit="1" customWidth="1"/>
    <col min="13070" max="13075" width="15.7109375" style="404" customWidth="1"/>
    <col min="13076" max="13314" width="9.140625" style="404"/>
    <col min="13315" max="13315" width="17.28515625" style="404" bestFit="1" customWidth="1"/>
    <col min="13316" max="13316" width="19.140625" style="404" bestFit="1" customWidth="1"/>
    <col min="13317" max="13317" width="13.85546875" style="404" bestFit="1" customWidth="1"/>
    <col min="13318" max="13318" width="16.140625" style="404" customWidth="1"/>
    <col min="13319" max="13319" width="11.85546875" style="404" bestFit="1" customWidth="1"/>
    <col min="13320" max="13320" width="12.7109375" style="404" customWidth="1"/>
    <col min="13321" max="13321" width="14.28515625" style="404" customWidth="1"/>
    <col min="13322" max="13322" width="12.28515625" style="404" customWidth="1"/>
    <col min="13323" max="13323" width="21.140625" style="404" customWidth="1"/>
    <col min="13324" max="13324" width="25" style="404" customWidth="1"/>
    <col min="13325" max="13325" width="12" style="404" bestFit="1" customWidth="1"/>
    <col min="13326" max="13331" width="15.7109375" style="404" customWidth="1"/>
    <col min="13332" max="13570" width="9.140625" style="404"/>
    <col min="13571" max="13571" width="17.28515625" style="404" bestFit="1" customWidth="1"/>
    <col min="13572" max="13572" width="19.140625" style="404" bestFit="1" customWidth="1"/>
    <col min="13573" max="13573" width="13.85546875" style="404" bestFit="1" customWidth="1"/>
    <col min="13574" max="13574" width="16.140625" style="404" customWidth="1"/>
    <col min="13575" max="13575" width="11.85546875" style="404" bestFit="1" customWidth="1"/>
    <col min="13576" max="13576" width="12.7109375" style="404" customWidth="1"/>
    <col min="13577" max="13577" width="14.28515625" style="404" customWidth="1"/>
    <col min="13578" max="13578" width="12.28515625" style="404" customWidth="1"/>
    <col min="13579" max="13579" width="21.140625" style="404" customWidth="1"/>
    <col min="13580" max="13580" width="25" style="404" customWidth="1"/>
    <col min="13581" max="13581" width="12" style="404" bestFit="1" customWidth="1"/>
    <col min="13582" max="13587" width="15.7109375" style="404" customWidth="1"/>
    <col min="13588" max="13826" width="9.140625" style="404"/>
    <col min="13827" max="13827" width="17.28515625" style="404" bestFit="1" customWidth="1"/>
    <col min="13828" max="13828" width="19.140625" style="404" bestFit="1" customWidth="1"/>
    <col min="13829" max="13829" width="13.85546875" style="404" bestFit="1" customWidth="1"/>
    <col min="13830" max="13830" width="16.140625" style="404" customWidth="1"/>
    <col min="13831" max="13831" width="11.85546875" style="404" bestFit="1" customWidth="1"/>
    <col min="13832" max="13832" width="12.7109375" style="404" customWidth="1"/>
    <col min="13833" max="13833" width="14.28515625" style="404" customWidth="1"/>
    <col min="13834" max="13834" width="12.28515625" style="404" customWidth="1"/>
    <col min="13835" max="13835" width="21.140625" style="404" customWidth="1"/>
    <col min="13836" max="13836" width="25" style="404" customWidth="1"/>
    <col min="13837" max="13837" width="12" style="404" bestFit="1" customWidth="1"/>
    <col min="13838" max="13843" width="15.7109375" style="404" customWidth="1"/>
    <col min="13844" max="14082" width="9.140625" style="404"/>
    <col min="14083" max="14083" width="17.28515625" style="404" bestFit="1" customWidth="1"/>
    <col min="14084" max="14084" width="19.140625" style="404" bestFit="1" customWidth="1"/>
    <col min="14085" max="14085" width="13.85546875" style="404" bestFit="1" customWidth="1"/>
    <col min="14086" max="14086" width="16.140625" style="404" customWidth="1"/>
    <col min="14087" max="14087" width="11.85546875" style="404" bestFit="1" customWidth="1"/>
    <col min="14088" max="14088" width="12.7109375" style="404" customWidth="1"/>
    <col min="14089" max="14089" width="14.28515625" style="404" customWidth="1"/>
    <col min="14090" max="14090" width="12.28515625" style="404" customWidth="1"/>
    <col min="14091" max="14091" width="21.140625" style="404" customWidth="1"/>
    <col min="14092" max="14092" width="25" style="404" customWidth="1"/>
    <col min="14093" max="14093" width="12" style="404" bestFit="1" customWidth="1"/>
    <col min="14094" max="14099" width="15.7109375" style="404" customWidth="1"/>
    <col min="14100" max="14338" width="9.140625" style="404"/>
    <col min="14339" max="14339" width="17.28515625" style="404" bestFit="1" customWidth="1"/>
    <col min="14340" max="14340" width="19.140625" style="404" bestFit="1" customWidth="1"/>
    <col min="14341" max="14341" width="13.85546875" style="404" bestFit="1" customWidth="1"/>
    <col min="14342" max="14342" width="16.140625" style="404" customWidth="1"/>
    <col min="14343" max="14343" width="11.85546875" style="404" bestFit="1" customWidth="1"/>
    <col min="14344" max="14344" width="12.7109375" style="404" customWidth="1"/>
    <col min="14345" max="14345" width="14.28515625" style="404" customWidth="1"/>
    <col min="14346" max="14346" width="12.28515625" style="404" customWidth="1"/>
    <col min="14347" max="14347" width="21.140625" style="404" customWidth="1"/>
    <col min="14348" max="14348" width="25" style="404" customWidth="1"/>
    <col min="14349" max="14349" width="12" style="404" bestFit="1" customWidth="1"/>
    <col min="14350" max="14355" width="15.7109375" style="404" customWidth="1"/>
    <col min="14356" max="14594" width="9.140625" style="404"/>
    <col min="14595" max="14595" width="17.28515625" style="404" bestFit="1" customWidth="1"/>
    <col min="14596" max="14596" width="19.140625" style="404" bestFit="1" customWidth="1"/>
    <col min="14597" max="14597" width="13.85546875" style="404" bestFit="1" customWidth="1"/>
    <col min="14598" max="14598" width="16.140625" style="404" customWidth="1"/>
    <col min="14599" max="14599" width="11.85546875" style="404" bestFit="1" customWidth="1"/>
    <col min="14600" max="14600" width="12.7109375" style="404" customWidth="1"/>
    <col min="14601" max="14601" width="14.28515625" style="404" customWidth="1"/>
    <col min="14602" max="14602" width="12.28515625" style="404" customWidth="1"/>
    <col min="14603" max="14603" width="21.140625" style="404" customWidth="1"/>
    <col min="14604" max="14604" width="25" style="404" customWidth="1"/>
    <col min="14605" max="14605" width="12" style="404" bestFit="1" customWidth="1"/>
    <col min="14606" max="14611" width="15.7109375" style="404" customWidth="1"/>
    <col min="14612" max="14850" width="9.140625" style="404"/>
    <col min="14851" max="14851" width="17.28515625" style="404" bestFit="1" customWidth="1"/>
    <col min="14852" max="14852" width="19.140625" style="404" bestFit="1" customWidth="1"/>
    <col min="14853" max="14853" width="13.85546875" style="404" bestFit="1" customWidth="1"/>
    <col min="14854" max="14854" width="16.140625" style="404" customWidth="1"/>
    <col min="14855" max="14855" width="11.85546875" style="404" bestFit="1" customWidth="1"/>
    <col min="14856" max="14856" width="12.7109375" style="404" customWidth="1"/>
    <col min="14857" max="14857" width="14.28515625" style="404" customWidth="1"/>
    <col min="14858" max="14858" width="12.28515625" style="404" customWidth="1"/>
    <col min="14859" max="14859" width="21.140625" style="404" customWidth="1"/>
    <col min="14860" max="14860" width="25" style="404" customWidth="1"/>
    <col min="14861" max="14861" width="12" style="404" bestFit="1" customWidth="1"/>
    <col min="14862" max="14867" width="15.7109375" style="404" customWidth="1"/>
    <col min="14868" max="15106" width="9.140625" style="404"/>
    <col min="15107" max="15107" width="17.28515625" style="404" bestFit="1" customWidth="1"/>
    <col min="15108" max="15108" width="19.140625" style="404" bestFit="1" customWidth="1"/>
    <col min="15109" max="15109" width="13.85546875" style="404" bestFit="1" customWidth="1"/>
    <col min="15110" max="15110" width="16.140625" style="404" customWidth="1"/>
    <col min="15111" max="15111" width="11.85546875" style="404" bestFit="1" customWidth="1"/>
    <col min="15112" max="15112" width="12.7109375" style="404" customWidth="1"/>
    <col min="15113" max="15113" width="14.28515625" style="404" customWidth="1"/>
    <col min="15114" max="15114" width="12.28515625" style="404" customWidth="1"/>
    <col min="15115" max="15115" width="21.140625" style="404" customWidth="1"/>
    <col min="15116" max="15116" width="25" style="404" customWidth="1"/>
    <col min="15117" max="15117" width="12" style="404" bestFit="1" customWidth="1"/>
    <col min="15118" max="15123" width="15.7109375" style="404" customWidth="1"/>
    <col min="15124" max="15362" width="9.140625" style="404"/>
    <col min="15363" max="15363" width="17.28515625" style="404" bestFit="1" customWidth="1"/>
    <col min="15364" max="15364" width="19.140625" style="404" bestFit="1" customWidth="1"/>
    <col min="15365" max="15365" width="13.85546875" style="404" bestFit="1" customWidth="1"/>
    <col min="15366" max="15366" width="16.140625" style="404" customWidth="1"/>
    <col min="15367" max="15367" width="11.85546875" style="404" bestFit="1" customWidth="1"/>
    <col min="15368" max="15368" width="12.7109375" style="404" customWidth="1"/>
    <col min="15369" max="15369" width="14.28515625" style="404" customWidth="1"/>
    <col min="15370" max="15370" width="12.28515625" style="404" customWidth="1"/>
    <col min="15371" max="15371" width="21.140625" style="404" customWidth="1"/>
    <col min="15372" max="15372" width="25" style="404" customWidth="1"/>
    <col min="15373" max="15373" width="12" style="404" bestFit="1" customWidth="1"/>
    <col min="15374" max="15379" width="15.7109375" style="404" customWidth="1"/>
    <col min="15380" max="15618" width="9.140625" style="404"/>
    <col min="15619" max="15619" width="17.28515625" style="404" bestFit="1" customWidth="1"/>
    <col min="15620" max="15620" width="19.140625" style="404" bestFit="1" customWidth="1"/>
    <col min="15621" max="15621" width="13.85546875" style="404" bestFit="1" customWidth="1"/>
    <col min="15622" max="15622" width="16.140625" style="404" customWidth="1"/>
    <col min="15623" max="15623" width="11.85546875" style="404" bestFit="1" customWidth="1"/>
    <col min="15624" max="15624" width="12.7109375" style="404" customWidth="1"/>
    <col min="15625" max="15625" width="14.28515625" style="404" customWidth="1"/>
    <col min="15626" max="15626" width="12.28515625" style="404" customWidth="1"/>
    <col min="15627" max="15627" width="21.140625" style="404" customWidth="1"/>
    <col min="15628" max="15628" width="25" style="404" customWidth="1"/>
    <col min="15629" max="15629" width="12" style="404" bestFit="1" customWidth="1"/>
    <col min="15630" max="15635" width="15.7109375" style="404" customWidth="1"/>
    <col min="15636" max="15874" width="9.140625" style="404"/>
    <col min="15875" max="15875" width="17.28515625" style="404" bestFit="1" customWidth="1"/>
    <col min="15876" max="15876" width="19.140625" style="404" bestFit="1" customWidth="1"/>
    <col min="15877" max="15877" width="13.85546875" style="404" bestFit="1" customWidth="1"/>
    <col min="15878" max="15878" width="16.140625" style="404" customWidth="1"/>
    <col min="15879" max="15879" width="11.85546875" style="404" bestFit="1" customWidth="1"/>
    <col min="15880" max="15880" width="12.7109375" style="404" customWidth="1"/>
    <col min="15881" max="15881" width="14.28515625" style="404" customWidth="1"/>
    <col min="15882" max="15882" width="12.28515625" style="404" customWidth="1"/>
    <col min="15883" max="15883" width="21.140625" style="404" customWidth="1"/>
    <col min="15884" max="15884" width="25" style="404" customWidth="1"/>
    <col min="15885" max="15885" width="12" style="404" bestFit="1" customWidth="1"/>
    <col min="15886" max="15891" width="15.7109375" style="404" customWidth="1"/>
    <col min="15892" max="16130" width="9.140625" style="404"/>
    <col min="16131" max="16131" width="17.28515625" style="404" bestFit="1" customWidth="1"/>
    <col min="16132" max="16132" width="19.140625" style="404" bestFit="1" customWidth="1"/>
    <col min="16133" max="16133" width="13.85546875" style="404" bestFit="1" customWidth="1"/>
    <col min="16134" max="16134" width="16.140625" style="404" customWidth="1"/>
    <col min="16135" max="16135" width="11.85546875" style="404" bestFit="1" customWidth="1"/>
    <col min="16136" max="16136" width="12.7109375" style="404" customWidth="1"/>
    <col min="16137" max="16137" width="14.28515625" style="404" customWidth="1"/>
    <col min="16138" max="16138" width="12.28515625" style="404" customWidth="1"/>
    <col min="16139" max="16139" width="21.140625" style="404" customWidth="1"/>
    <col min="16140" max="16140" width="25" style="404" customWidth="1"/>
    <col min="16141" max="16141" width="12" style="404" bestFit="1" customWidth="1"/>
    <col min="16142" max="16147" width="15.7109375" style="404" customWidth="1"/>
    <col min="16148" max="16384" width="9.140625" style="404"/>
  </cols>
  <sheetData>
    <row r="1" spans="1:15" ht="20.100000000000001" customHeight="1">
      <c r="B1" s="648" t="s">
        <v>556</v>
      </c>
      <c r="C1" s="648"/>
      <c r="D1" s="648"/>
      <c r="E1" s="648"/>
      <c r="F1" s="648"/>
    </row>
    <row r="2" spans="1:15" ht="20.100000000000001" customHeight="1">
      <c r="B2" s="648"/>
      <c r="C2" s="648"/>
      <c r="D2" s="648"/>
      <c r="E2" s="648"/>
      <c r="F2" s="648"/>
    </row>
    <row r="6" spans="1:15">
      <c r="A6" s="55"/>
      <c r="B6" s="443" t="s">
        <v>599</v>
      </c>
      <c r="C6" s="444"/>
      <c r="D6" s="444"/>
      <c r="E6" s="444"/>
      <c r="F6" s="444"/>
      <c r="G6" s="445"/>
      <c r="H6" s="445"/>
      <c r="I6" s="406"/>
      <c r="J6" s="406"/>
      <c r="K6" s="406"/>
      <c r="L6" s="405"/>
      <c r="M6" s="405"/>
    </row>
    <row r="7" spans="1:15" ht="15">
      <c r="A7" s="55"/>
      <c r="C7" s="405"/>
      <c r="D7" s="405"/>
      <c r="E7" s="405"/>
      <c r="F7" s="405"/>
      <c r="G7"/>
      <c r="H7" s="406"/>
      <c r="I7" s="406"/>
      <c r="J7" s="406"/>
      <c r="K7" s="406"/>
      <c r="L7" s="405"/>
      <c r="M7" s="405"/>
    </row>
    <row r="8" spans="1:15">
      <c r="A8" s="407"/>
      <c r="B8" s="649" t="s">
        <v>557</v>
      </c>
      <c r="C8" s="408" t="s">
        <v>558</v>
      </c>
      <c r="D8" s="409"/>
      <c r="E8" s="405"/>
      <c r="F8" s="405"/>
      <c r="G8" s="406"/>
      <c r="H8" s="406"/>
      <c r="I8" s="406"/>
      <c r="J8" s="406"/>
      <c r="K8" s="406"/>
      <c r="L8" s="405"/>
      <c r="M8" s="405"/>
    </row>
    <row r="9" spans="1:15">
      <c r="A9" s="55"/>
      <c r="B9" s="649"/>
      <c r="C9" s="410" t="s">
        <v>598</v>
      </c>
      <c r="D9" s="405"/>
      <c r="E9" s="405"/>
      <c r="F9" s="405"/>
      <c r="G9" s="406"/>
      <c r="H9" s="406"/>
      <c r="I9" s="406"/>
      <c r="J9" s="406"/>
      <c r="K9" s="406"/>
      <c r="L9" s="405"/>
      <c r="M9" s="405"/>
    </row>
    <row r="10" spans="1:15">
      <c r="A10" s="411"/>
      <c r="B10" s="412" t="s">
        <v>16</v>
      </c>
      <c r="C10" s="413">
        <f>M23</f>
        <v>0.57588004121840797</v>
      </c>
      <c r="D10" s="405"/>
      <c r="E10" s="405"/>
      <c r="F10" s="405"/>
      <c r="G10" s="406"/>
      <c r="H10" s="406"/>
      <c r="I10" s="406"/>
      <c r="J10" s="406"/>
      <c r="K10" s="406"/>
      <c r="L10" s="405"/>
      <c r="M10" s="405"/>
    </row>
    <row r="11" spans="1:15">
      <c r="A11" s="55"/>
      <c r="B11" s="412" t="s">
        <v>358</v>
      </c>
      <c r="C11" s="414">
        <f>SUM(F38:F41)/($D$33)</f>
        <v>1.6227565789473683E-3</v>
      </c>
      <c r="D11" s="415"/>
      <c r="E11" s="405"/>
      <c r="F11" s="405"/>
      <c r="G11" s="406"/>
      <c r="H11" s="406"/>
      <c r="I11" s="406"/>
      <c r="J11" s="406"/>
      <c r="K11" s="406"/>
      <c r="L11" s="405"/>
      <c r="M11" s="405"/>
    </row>
    <row r="12" spans="1:15">
      <c r="A12" s="55"/>
      <c r="B12" s="412" t="s">
        <v>559</v>
      </c>
      <c r="C12" s="414">
        <f>SUM(H46:H49)/($D$33)</f>
        <v>4.942046102975792E-5</v>
      </c>
      <c r="D12" s="416"/>
      <c r="E12" s="405"/>
      <c r="F12" s="405"/>
      <c r="G12" s="406"/>
      <c r="H12" s="406"/>
      <c r="I12" s="406"/>
      <c r="J12" s="406"/>
      <c r="K12" s="406"/>
      <c r="L12" s="405"/>
      <c r="M12" s="405"/>
    </row>
    <row r="13" spans="1:15">
      <c r="A13" s="55"/>
      <c r="C13" s="405"/>
      <c r="D13" s="405"/>
      <c r="E13" s="405"/>
      <c r="F13" s="405"/>
      <c r="G13" s="406"/>
      <c r="H13" s="406"/>
      <c r="I13" s="406"/>
      <c r="J13" s="406"/>
      <c r="K13" s="406"/>
      <c r="L13" s="405"/>
      <c r="M13" s="405"/>
    </row>
    <row r="14" spans="1:15">
      <c r="A14" s="55"/>
      <c r="C14" s="405"/>
      <c r="D14" s="405"/>
      <c r="E14" s="405"/>
      <c r="F14" s="405"/>
      <c r="G14" s="406"/>
      <c r="H14" s="406"/>
      <c r="I14" s="406"/>
      <c r="J14" s="406"/>
      <c r="K14" s="406"/>
      <c r="L14" s="405"/>
      <c r="M14" s="405"/>
    </row>
    <row r="15" spans="1:15">
      <c r="A15" s="55"/>
      <c r="B15" s="417" t="s">
        <v>16</v>
      </c>
      <c r="C15" s="405"/>
      <c r="D15" s="405"/>
      <c r="E15" s="405"/>
      <c r="F15" s="405"/>
      <c r="G15" s="406"/>
      <c r="H15" s="406"/>
      <c r="I15" s="406"/>
      <c r="J15" s="406"/>
      <c r="K15" s="406"/>
      <c r="L15" s="405"/>
      <c r="M15" s="405"/>
    </row>
    <row r="16" spans="1:15" ht="38.25">
      <c r="A16" s="55"/>
      <c r="B16" s="650" t="s">
        <v>560</v>
      </c>
      <c r="C16" s="650"/>
      <c r="D16" s="418" t="s">
        <v>561</v>
      </c>
      <c r="E16" s="418" t="s">
        <v>562</v>
      </c>
      <c r="F16" s="651" t="s">
        <v>563</v>
      </c>
      <c r="G16" s="651"/>
      <c r="H16" s="419" t="s">
        <v>564</v>
      </c>
      <c r="I16" s="419" t="s">
        <v>565</v>
      </c>
      <c r="J16" s="419" t="s">
        <v>566</v>
      </c>
      <c r="K16" s="419" t="s">
        <v>567</v>
      </c>
      <c r="L16" s="419" t="s">
        <v>568</v>
      </c>
      <c r="M16" s="419" t="s">
        <v>339</v>
      </c>
      <c r="O16" s="420"/>
    </row>
    <row r="17" spans="1:15">
      <c r="A17" s="411"/>
      <c r="B17" s="421"/>
      <c r="C17" s="422" t="s">
        <v>569</v>
      </c>
      <c r="D17" s="423" t="s">
        <v>570</v>
      </c>
      <c r="E17" s="419" t="s">
        <v>571</v>
      </c>
      <c r="F17" s="419" t="s">
        <v>572</v>
      </c>
      <c r="G17" s="419" t="s">
        <v>573</v>
      </c>
      <c r="H17" s="419" t="s">
        <v>574</v>
      </c>
      <c r="I17" s="419" t="s">
        <v>575</v>
      </c>
      <c r="J17" s="419" t="s">
        <v>245</v>
      </c>
      <c r="K17" s="419" t="s">
        <v>575</v>
      </c>
      <c r="L17" s="419" t="s">
        <v>576</v>
      </c>
      <c r="M17" s="419" t="s">
        <v>577</v>
      </c>
      <c r="O17" s="420"/>
    </row>
    <row r="18" spans="1:15" ht="13.5" customHeight="1">
      <c r="A18" s="55"/>
      <c r="B18" s="646" t="s">
        <v>578</v>
      </c>
      <c r="C18" s="424" t="s">
        <v>11</v>
      </c>
      <c r="D18" s="425">
        <v>2000</v>
      </c>
      <c r="E18" s="426">
        <v>8900</v>
      </c>
      <c r="F18" s="427">
        <f>D18*1000*E18</f>
        <v>17800000000</v>
      </c>
      <c r="G18" s="427">
        <f t="shared" ref="G18:G21" si="0">F18*1055.559/10^12</f>
        <v>18.788950199999999</v>
      </c>
      <c r="H18" s="426">
        <v>20.2</v>
      </c>
      <c r="I18" s="427">
        <f t="shared" ref="I18:I21" si="1">G18*H18</f>
        <v>379.53679403999996</v>
      </c>
      <c r="J18" s="428">
        <v>0.99</v>
      </c>
      <c r="K18" s="427">
        <f>I18*(J18)</f>
        <v>375.74142609959995</v>
      </c>
      <c r="L18" s="427">
        <f t="shared" ref="L18:L21" si="2">K18*(44/12)</f>
        <v>1377.7185623651997</v>
      </c>
      <c r="M18" s="429">
        <f>L18/(D18)</f>
        <v>0.68885928118259987</v>
      </c>
      <c r="O18" s="430"/>
    </row>
    <row r="19" spans="1:15" ht="13.5" customHeight="1">
      <c r="A19" s="55"/>
      <c r="B19" s="647"/>
      <c r="C19" s="431" t="s">
        <v>579</v>
      </c>
      <c r="D19" s="425">
        <v>3000</v>
      </c>
      <c r="E19" s="426">
        <v>8600</v>
      </c>
      <c r="F19" s="427">
        <f>D19*1000*E19</f>
        <v>25800000000</v>
      </c>
      <c r="G19" s="427">
        <f t="shared" si="0"/>
        <v>27.2334222</v>
      </c>
      <c r="H19" s="426">
        <v>21.1</v>
      </c>
      <c r="I19" s="427">
        <f t="shared" si="1"/>
        <v>574.62520842000004</v>
      </c>
      <c r="J19" s="428">
        <v>0.99</v>
      </c>
      <c r="K19" s="427">
        <f t="shared" ref="K19:K21" si="3">I19*(J19)</f>
        <v>568.87895633580001</v>
      </c>
      <c r="L19" s="427">
        <f t="shared" si="2"/>
        <v>2085.8895065645997</v>
      </c>
      <c r="M19" s="429">
        <f>L19/(D19)</f>
        <v>0.69529650218819994</v>
      </c>
      <c r="O19" s="430"/>
    </row>
    <row r="20" spans="1:15" ht="12" customHeight="1">
      <c r="A20" s="55"/>
      <c r="B20" s="637" t="s">
        <v>580</v>
      </c>
      <c r="C20" s="637"/>
      <c r="D20" s="425">
        <v>4000</v>
      </c>
      <c r="E20" s="426">
        <v>8900</v>
      </c>
      <c r="F20" s="427">
        <f>D20*1000*E20</f>
        <v>35600000000</v>
      </c>
      <c r="G20" s="427">
        <f t="shared" si="0"/>
        <v>37.577900399999997</v>
      </c>
      <c r="H20" s="426">
        <v>26.8</v>
      </c>
      <c r="I20" s="427">
        <f t="shared" si="1"/>
        <v>1007.08773072</v>
      </c>
      <c r="J20" s="428">
        <v>0.98</v>
      </c>
      <c r="K20" s="427">
        <f t="shared" si="3"/>
        <v>986.94597610559993</v>
      </c>
      <c r="L20" s="427">
        <f t="shared" si="2"/>
        <v>3618.8019123871995</v>
      </c>
      <c r="M20" s="429">
        <f>L20/(D20)</f>
        <v>0.90470047809679988</v>
      </c>
      <c r="O20" s="430"/>
    </row>
    <row r="21" spans="1:15" ht="12.75" customHeight="1">
      <c r="A21" s="55"/>
      <c r="B21" s="637" t="s">
        <v>581</v>
      </c>
      <c r="C21" s="637"/>
      <c r="D21" s="425">
        <v>10000</v>
      </c>
      <c r="E21" s="426">
        <v>6550</v>
      </c>
      <c r="F21" s="427">
        <f>D21*1000*E21</f>
        <v>65500000000</v>
      </c>
      <c r="G21" s="427">
        <f t="shared" si="0"/>
        <v>69.139114500000005</v>
      </c>
      <c r="H21" s="426">
        <v>15.3</v>
      </c>
      <c r="I21" s="427">
        <f t="shared" si="1"/>
        <v>1057.8284518500002</v>
      </c>
      <c r="J21" s="428">
        <v>0.995</v>
      </c>
      <c r="K21" s="427">
        <f t="shared" si="3"/>
        <v>1052.5393095907502</v>
      </c>
      <c r="L21" s="427">
        <f t="shared" si="2"/>
        <v>3859.3108018327507</v>
      </c>
      <c r="M21" s="429">
        <f>L21/(D21)</f>
        <v>0.38593108018327504</v>
      </c>
      <c r="O21" s="430"/>
    </row>
    <row r="22" spans="1:15" ht="12" customHeight="1">
      <c r="A22" s="55"/>
      <c r="B22" s="637" t="s">
        <v>643</v>
      </c>
      <c r="C22" s="637"/>
      <c r="D22" s="425"/>
      <c r="E22" s="427"/>
      <c r="F22" s="427"/>
      <c r="G22" s="427"/>
      <c r="H22" s="427"/>
      <c r="I22" s="427"/>
      <c r="J22" s="427"/>
      <c r="K22" s="427"/>
      <c r="L22" s="427"/>
      <c r="M22" s="429"/>
      <c r="O22" s="430"/>
    </row>
    <row r="23" spans="1:15" ht="15.75">
      <c r="A23" s="432"/>
      <c r="B23" s="652" t="s">
        <v>178</v>
      </c>
      <c r="C23" s="652"/>
      <c r="D23" s="427">
        <f>SUM(D18:D22)</f>
        <v>19000</v>
      </c>
      <c r="E23" s="427"/>
      <c r="F23" s="427"/>
      <c r="G23" s="427"/>
      <c r="H23" s="427"/>
      <c r="I23" s="427"/>
      <c r="J23" s="427"/>
      <c r="K23" s="427"/>
      <c r="L23" s="427">
        <f>SUM(L18:L21)</f>
        <v>10941.720783149751</v>
      </c>
      <c r="M23" s="433">
        <f>L23/(D23)</f>
        <v>0.57588004121840797</v>
      </c>
    </row>
    <row r="24" spans="1:15" ht="15.75" hidden="1">
      <c r="A24" s="55"/>
      <c r="C24" s="434"/>
      <c r="D24" s="435"/>
      <c r="E24" s="405"/>
      <c r="F24" s="405"/>
      <c r="G24" s="406"/>
      <c r="H24" s="406"/>
      <c r="I24" s="406"/>
      <c r="J24" s="406"/>
      <c r="K24" s="405"/>
      <c r="L24" s="406"/>
      <c r="M24" s="436"/>
    </row>
    <row r="25" spans="1:15" hidden="1">
      <c r="A25" s="55"/>
    </row>
    <row r="26" spans="1:15" ht="15" hidden="1" customHeight="1">
      <c r="A26" s="55"/>
      <c r="B26" s="642" t="s">
        <v>569</v>
      </c>
      <c r="C26" s="643"/>
      <c r="D26" s="410" t="s">
        <v>561</v>
      </c>
      <c r="E26" s="410" t="s">
        <v>562</v>
      </c>
      <c r="F26" s="653" t="s">
        <v>583</v>
      </c>
      <c r="G26" s="654"/>
    </row>
    <row r="27" spans="1:15" hidden="1">
      <c r="A27" s="55"/>
      <c r="B27" s="644"/>
      <c r="C27" s="645"/>
      <c r="D27" s="410" t="s">
        <v>584</v>
      </c>
      <c r="E27" s="437" t="s">
        <v>571</v>
      </c>
      <c r="F27" s="410" t="s">
        <v>585</v>
      </c>
      <c r="G27" s="410" t="s">
        <v>586</v>
      </c>
    </row>
    <row r="28" spans="1:15" ht="15.75" hidden="1" customHeight="1">
      <c r="A28" s="55"/>
      <c r="B28" s="646" t="s">
        <v>578</v>
      </c>
      <c r="C28" s="424" t="s">
        <v>11</v>
      </c>
      <c r="D28" s="427">
        <f>D18</f>
        <v>2000</v>
      </c>
      <c r="E28" s="427">
        <f>E18</f>
        <v>8900</v>
      </c>
      <c r="F28" s="427">
        <f>D28*1000*E28</f>
        <v>17800000000</v>
      </c>
      <c r="G28" s="427">
        <f t="shared" ref="G28:G31" si="4">F28*1055/10^12</f>
        <v>18.779</v>
      </c>
    </row>
    <row r="29" spans="1:15" ht="17.25" hidden="1" customHeight="1">
      <c r="A29" s="55"/>
      <c r="B29" s="647"/>
      <c r="C29" s="431" t="s">
        <v>579</v>
      </c>
      <c r="D29" s="427">
        <f>D19</f>
        <v>3000</v>
      </c>
      <c r="E29" s="427">
        <f t="shared" ref="E29:E31" si="5">E19</f>
        <v>8600</v>
      </c>
      <c r="F29" s="427">
        <f t="shared" ref="F29:F33" si="6">D29*1000*E29</f>
        <v>25800000000</v>
      </c>
      <c r="G29" s="427">
        <f t="shared" si="4"/>
        <v>27.219000000000001</v>
      </c>
    </row>
    <row r="30" spans="1:15" hidden="1">
      <c r="A30" s="411"/>
      <c r="B30" s="637" t="s">
        <v>580</v>
      </c>
      <c r="C30" s="637"/>
      <c r="D30" s="427">
        <f>D20</f>
        <v>4000</v>
      </c>
      <c r="E30" s="427">
        <f t="shared" si="5"/>
        <v>8900</v>
      </c>
      <c r="F30" s="427">
        <f t="shared" si="6"/>
        <v>35600000000</v>
      </c>
      <c r="G30" s="427">
        <f t="shared" si="4"/>
        <v>37.558</v>
      </c>
    </row>
    <row r="31" spans="1:15" hidden="1">
      <c r="A31" s="55"/>
      <c r="B31" s="637" t="s">
        <v>581</v>
      </c>
      <c r="C31" s="637"/>
      <c r="D31" s="427">
        <f>D21</f>
        <v>10000</v>
      </c>
      <c r="E31" s="427">
        <f t="shared" si="5"/>
        <v>6550</v>
      </c>
      <c r="F31" s="427">
        <f t="shared" si="6"/>
        <v>65500000000</v>
      </c>
      <c r="G31" s="427">
        <f t="shared" si="4"/>
        <v>69.102500000000006</v>
      </c>
    </row>
    <row r="32" spans="1:15" hidden="1">
      <c r="A32" s="55"/>
      <c r="B32" s="638" t="s">
        <v>582</v>
      </c>
      <c r="C32" s="639"/>
      <c r="D32" s="427">
        <f>D22</f>
        <v>0</v>
      </c>
      <c r="E32" s="427"/>
      <c r="F32" s="427">
        <f t="shared" si="6"/>
        <v>0</v>
      </c>
      <c r="G32" s="427"/>
    </row>
    <row r="33" spans="1:8" hidden="1">
      <c r="A33" s="55"/>
      <c r="B33" s="640" t="s">
        <v>178</v>
      </c>
      <c r="C33" s="641"/>
      <c r="D33" s="438">
        <f>SUM(D28:D32)</f>
        <v>19000</v>
      </c>
      <c r="E33" s="438"/>
      <c r="F33" s="427">
        <f t="shared" si="6"/>
        <v>0</v>
      </c>
      <c r="G33" s="438"/>
    </row>
    <row r="34" spans="1:8">
      <c r="A34" s="55"/>
      <c r="D34" s="404" t="s">
        <v>36</v>
      </c>
    </row>
    <row r="35" spans="1:8">
      <c r="A35" s="55"/>
      <c r="B35" s="417" t="s">
        <v>358</v>
      </c>
    </row>
    <row r="36" spans="1:8">
      <c r="A36" s="55"/>
      <c r="B36" s="642" t="s">
        <v>569</v>
      </c>
      <c r="C36" s="643"/>
      <c r="D36" s="410" t="s">
        <v>383</v>
      </c>
      <c r="E36" s="410" t="s">
        <v>587</v>
      </c>
      <c r="F36" s="410" t="s">
        <v>588</v>
      </c>
    </row>
    <row r="37" spans="1:8">
      <c r="A37" s="55"/>
      <c r="B37" s="644"/>
      <c r="C37" s="645"/>
      <c r="D37" s="410" t="s">
        <v>586</v>
      </c>
      <c r="E37" s="410" t="s">
        <v>589</v>
      </c>
      <c r="F37" s="410" t="s">
        <v>590</v>
      </c>
    </row>
    <row r="38" spans="1:8" ht="12.75" customHeight="1">
      <c r="A38" s="55"/>
      <c r="B38" s="646" t="s">
        <v>578</v>
      </c>
      <c r="C38" s="424" t="s">
        <v>11</v>
      </c>
      <c r="D38" s="439">
        <f>G28</f>
        <v>18.779</v>
      </c>
      <c r="E38" s="440">
        <v>200</v>
      </c>
      <c r="F38" s="439">
        <f>(D38*E38)/1000</f>
        <v>3.7558000000000002</v>
      </c>
    </row>
    <row r="39" spans="1:8">
      <c r="B39" s="647"/>
      <c r="C39" s="424" t="s">
        <v>579</v>
      </c>
      <c r="D39" s="439">
        <f>G29</f>
        <v>27.219000000000001</v>
      </c>
      <c r="E39" s="440">
        <v>200</v>
      </c>
      <c r="F39" s="439">
        <f>(D39*E39)/1000</f>
        <v>5.4438000000000004</v>
      </c>
    </row>
    <row r="40" spans="1:8">
      <c r="B40" s="637" t="s">
        <v>580</v>
      </c>
      <c r="C40" s="637"/>
      <c r="D40" s="439">
        <f>G30</f>
        <v>37.558</v>
      </c>
      <c r="E40" s="440">
        <v>300</v>
      </c>
      <c r="F40" s="439">
        <f>(D40*E40)/1000</f>
        <v>11.2674</v>
      </c>
    </row>
    <row r="41" spans="1:8">
      <c r="B41" s="637" t="s">
        <v>581</v>
      </c>
      <c r="C41" s="637"/>
      <c r="D41" s="439">
        <f>G31</f>
        <v>69.102500000000006</v>
      </c>
      <c r="E41" s="440">
        <v>150</v>
      </c>
      <c r="F41" s="439">
        <f>(D41*E41)/1000</f>
        <v>10.365375000000002</v>
      </c>
    </row>
    <row r="42" spans="1:8">
      <c r="C42" s="441"/>
    </row>
    <row r="43" spans="1:8">
      <c r="B43" s="417" t="s">
        <v>559</v>
      </c>
    </row>
    <row r="44" spans="1:8">
      <c r="B44" s="642" t="s">
        <v>569</v>
      </c>
      <c r="C44" s="643"/>
      <c r="D44" s="442" t="s">
        <v>383</v>
      </c>
      <c r="E44" s="410" t="s">
        <v>591</v>
      </c>
      <c r="F44" s="410"/>
      <c r="G44" s="410" t="s">
        <v>559</v>
      </c>
      <c r="H44" s="410" t="s">
        <v>588</v>
      </c>
    </row>
    <row r="45" spans="1:8">
      <c r="B45" s="644"/>
      <c r="C45" s="645"/>
      <c r="D45" s="410" t="s">
        <v>586</v>
      </c>
      <c r="E45" s="410" t="s">
        <v>592</v>
      </c>
      <c r="F45" s="410" t="s">
        <v>593</v>
      </c>
      <c r="G45" s="410" t="s">
        <v>594</v>
      </c>
      <c r="H45" s="410" t="s">
        <v>595</v>
      </c>
    </row>
    <row r="46" spans="1:8" ht="12.75" customHeight="1">
      <c r="B46" s="646" t="s">
        <v>578</v>
      </c>
      <c r="C46" s="424" t="s">
        <v>11</v>
      </c>
      <c r="D46" s="439">
        <f>G28</f>
        <v>18.779</v>
      </c>
      <c r="E46" s="425">
        <v>43</v>
      </c>
      <c r="F46" s="439">
        <f>D46/E46*1000</f>
        <v>436.72093023255815</v>
      </c>
      <c r="G46" s="425">
        <v>0.33300000000000002</v>
      </c>
      <c r="H46" s="439">
        <f>F46*G46/1000</f>
        <v>0.14542806976744188</v>
      </c>
    </row>
    <row r="47" spans="1:8">
      <c r="B47" s="647"/>
      <c r="C47" s="424" t="s">
        <v>579</v>
      </c>
      <c r="D47" s="439">
        <f>G29</f>
        <v>27.219000000000001</v>
      </c>
      <c r="E47" s="425">
        <v>43</v>
      </c>
      <c r="F47" s="439">
        <f>D47/E47*1000</f>
        <v>633</v>
      </c>
      <c r="G47" s="425">
        <v>0.9</v>
      </c>
      <c r="H47" s="439">
        <f>F47*G47/1000</f>
        <v>0.5697000000000001</v>
      </c>
    </row>
    <row r="48" spans="1:8">
      <c r="B48" s="637" t="s">
        <v>580</v>
      </c>
      <c r="C48" s="637"/>
      <c r="D48" s="439">
        <f>G30</f>
        <v>37.558</v>
      </c>
      <c r="E48" s="425">
        <v>25.8</v>
      </c>
      <c r="F48" s="439">
        <f>D48/E48*1000</f>
        <v>1455.736434108527</v>
      </c>
      <c r="G48" s="425">
        <f>1.23*1.85/100</f>
        <v>2.2755000000000001E-2</v>
      </c>
      <c r="H48" s="439">
        <f>F48*G48/1000</f>
        <v>3.3125282558139534E-2</v>
      </c>
    </row>
    <row r="49" spans="2:8">
      <c r="B49" s="637" t="s">
        <v>581</v>
      </c>
      <c r="C49" s="637"/>
      <c r="D49" s="439">
        <f>G31</f>
        <v>69.102500000000006</v>
      </c>
      <c r="E49" s="425">
        <v>44.2</v>
      </c>
      <c r="F49" s="439">
        <f>D49/E49*1000</f>
        <v>1563.4049773755655</v>
      </c>
      <c r="G49" s="425">
        <v>0.122</v>
      </c>
      <c r="H49" s="439">
        <f>F49*G49/1000</f>
        <v>0.19073540723981899</v>
      </c>
    </row>
    <row r="51" spans="2:8">
      <c r="C51" s="404" t="s">
        <v>596</v>
      </c>
    </row>
    <row r="52" spans="2:8">
      <c r="C52" s="404" t="s">
        <v>597</v>
      </c>
    </row>
    <row r="62" spans="2:8" ht="255" customHeight="1"/>
    <row r="69" spans="2:11" ht="408.95" customHeight="1"/>
    <row r="73" spans="2:11">
      <c r="B73" s="636" t="s">
        <v>600</v>
      </c>
      <c r="C73" s="448">
        <f>Full!F12</f>
        <v>0</v>
      </c>
      <c r="D73" s="448">
        <f>Full!F13</f>
        <v>9</v>
      </c>
      <c r="E73" s="448">
        <f>Full!F14</f>
        <v>19</v>
      </c>
    </row>
    <row r="74" spans="2:11">
      <c r="B74" s="636"/>
      <c r="C74" s="448" t="s">
        <v>598</v>
      </c>
      <c r="D74" s="448" t="s">
        <v>598</v>
      </c>
      <c r="E74" s="448" t="s">
        <v>598</v>
      </c>
    </row>
    <row r="75" spans="2:11">
      <c r="B75" s="447" t="s">
        <v>16</v>
      </c>
      <c r="C75" s="450">
        <v>0.5</v>
      </c>
      <c r="D75" s="450">
        <v>0.5</v>
      </c>
      <c r="E75" s="450">
        <v>0.5</v>
      </c>
    </row>
    <row r="76" spans="2:11">
      <c r="B76" s="447" t="s">
        <v>358</v>
      </c>
      <c r="C76" s="451">
        <v>1.6227565789473683E-3</v>
      </c>
      <c r="D76" s="451">
        <v>1.6227565789473683E-3</v>
      </c>
      <c r="E76" s="451">
        <v>1.6227565789473683E-3</v>
      </c>
    </row>
    <row r="77" spans="2:11">
      <c r="B77" s="447" t="s">
        <v>559</v>
      </c>
      <c r="C77" s="451">
        <v>4.942046102975792E-5</v>
      </c>
      <c r="D77" s="451">
        <v>4.942046102975792E-5</v>
      </c>
      <c r="E77" s="451">
        <v>4.942046102975792E-5</v>
      </c>
    </row>
    <row r="79" spans="2:11">
      <c r="C79" s="452" t="s">
        <v>638</v>
      </c>
    </row>
    <row r="80" spans="2:11">
      <c r="C80" s="634">
        <f>C73</f>
        <v>0</v>
      </c>
      <c r="D80" s="634"/>
      <c r="E80" s="634"/>
      <c r="F80" s="634">
        <f>D73</f>
        <v>9</v>
      </c>
      <c r="G80" s="634"/>
      <c r="H80" s="634"/>
      <c r="I80" s="634">
        <f>E73</f>
        <v>19</v>
      </c>
      <c r="J80" s="634"/>
      <c r="K80" s="634"/>
    </row>
    <row r="81" spans="2:11">
      <c r="C81" s="449" t="s">
        <v>16</v>
      </c>
      <c r="D81" s="449" t="s">
        <v>13</v>
      </c>
      <c r="E81" s="449" t="s">
        <v>17</v>
      </c>
      <c r="F81" s="449" t="s">
        <v>16</v>
      </c>
      <c r="G81" s="449" t="s">
        <v>13</v>
      </c>
      <c r="H81" s="449" t="s">
        <v>17</v>
      </c>
      <c r="I81" s="449" t="s">
        <v>16</v>
      </c>
      <c r="J81" s="449" t="s">
        <v>13</v>
      </c>
      <c r="K81" s="449" t="s">
        <v>17</v>
      </c>
    </row>
    <row r="82" spans="2:11">
      <c r="C82" s="449" t="s">
        <v>598</v>
      </c>
      <c r="D82" s="449" t="s">
        <v>385</v>
      </c>
      <c r="E82" s="449" t="s">
        <v>385</v>
      </c>
      <c r="F82" s="449" t="s">
        <v>598</v>
      </c>
      <c r="G82" s="449" t="s">
        <v>385</v>
      </c>
      <c r="H82" s="449" t="s">
        <v>385</v>
      </c>
      <c r="I82" s="449" t="s">
        <v>598</v>
      </c>
      <c r="J82" s="449" t="s">
        <v>385</v>
      </c>
      <c r="K82" s="449" t="s">
        <v>385</v>
      </c>
    </row>
    <row r="83" spans="2:11" ht="12.75" customHeight="1">
      <c r="B83" s="446" t="str">
        <f>'IF Factors'!D195</f>
        <v>Car</v>
      </c>
      <c r="C83" s="453">
        <f>$C$75</f>
        <v>0.5</v>
      </c>
      <c r="D83" s="453" t="str">
        <f>IF(ISERROR($C$77/'IF Factors'!I195),"error!",C$77/'IF Factors'!I195*1000)</f>
        <v>error!</v>
      </c>
      <c r="E83" s="453" t="str">
        <f>IF(ISERROR($C$76/'IF Factors'!I195),"error!",C$76/'IF Factors'!I195*1000)</f>
        <v>error!</v>
      </c>
      <c r="F83" s="453">
        <f>$D$75</f>
        <v>0.5</v>
      </c>
      <c r="G83" s="453" t="str">
        <f>IF(ISERROR($D$77/'IF Factors'!P195),"error!",D$77/'IF Factors'!P195*1000)</f>
        <v>error!</v>
      </c>
      <c r="H83" s="453" t="str">
        <f>IF(ISERROR($D$76/'IF Factors'!P195),"error!",D$76/'IF Factors'!P195*1000)</f>
        <v>error!</v>
      </c>
      <c r="I83" s="453">
        <f>$E$75</f>
        <v>0.5</v>
      </c>
      <c r="J83" s="453" t="str">
        <f>IF(ISERROR($E$77/'IF Factors'!W195),"error!",E$77/'IF Factors'!W195*1000)</f>
        <v>error!</v>
      </c>
      <c r="K83" s="453" t="str">
        <f>IF(ISERROR($E$76/'IF Factors'!W195),"error!",E$76/'IF Factors'!W195*1000)</f>
        <v>error!</v>
      </c>
    </row>
    <row r="84" spans="2:11">
      <c r="B84" s="446" t="str">
        <f>'IF Factors'!D196</f>
        <v>2-wheeler</v>
      </c>
      <c r="C84" s="453">
        <f t="shared" ref="C84:C93" si="7">$C$75</f>
        <v>0.5</v>
      </c>
      <c r="D84" s="453" t="str">
        <f>IF(ISERROR($C$77/'IF Factors'!I196),"error!",C$77/'IF Factors'!I196*1000)</f>
        <v>error!</v>
      </c>
      <c r="E84" s="453" t="str">
        <f>IF(ISERROR($C$76/'IF Factors'!I196),"error!",C$76/'IF Factors'!I196*1000)</f>
        <v>error!</v>
      </c>
      <c r="F84" s="453">
        <f t="shared" ref="F84:F93" si="8">$D$75</f>
        <v>0.5</v>
      </c>
      <c r="G84" s="453" t="str">
        <f>IF(ISERROR($D$77/'IF Factors'!P196),"error!",D$77/'IF Factors'!P196*1000)</f>
        <v>error!</v>
      </c>
      <c r="H84" s="453" t="str">
        <f>IF(ISERROR($D$76/'IF Factors'!P196),"error!",D$76/'IF Factors'!P196*1000)</f>
        <v>error!</v>
      </c>
      <c r="I84" s="453">
        <f t="shared" ref="I84:I93" si="9">$E$75</f>
        <v>0.5</v>
      </c>
      <c r="J84" s="453" t="str">
        <f>IF(ISERROR($E$77/'IF Factors'!W196),"error!",E$77/'IF Factors'!W196*1000)</f>
        <v>error!</v>
      </c>
      <c r="K84" s="453" t="str">
        <f>IF(ISERROR($E$76/'IF Factors'!W196),"error!",E$76/'IF Factors'!W196*1000)</f>
        <v>error!</v>
      </c>
    </row>
    <row r="85" spans="2:11">
      <c r="B85" s="446" t="str">
        <f>'IF Factors'!D197</f>
        <v>Taxi</v>
      </c>
      <c r="C85" s="453">
        <f t="shared" si="7"/>
        <v>0.5</v>
      </c>
      <c r="D85" s="453" t="str">
        <f>IF(ISERROR($C$77/'IF Factors'!I197),"error!",C$77/'IF Factors'!I197*1000)</f>
        <v>error!</v>
      </c>
      <c r="E85" s="453" t="str">
        <f>IF(ISERROR($C$76/'IF Factors'!I197),"error!",C$76/'IF Factors'!I197*1000)</f>
        <v>error!</v>
      </c>
      <c r="F85" s="453">
        <f t="shared" si="8"/>
        <v>0.5</v>
      </c>
      <c r="G85" s="453" t="str">
        <f>IF(ISERROR($D$77/'IF Factors'!P197),"error!",D$77/'IF Factors'!P197*1000)</f>
        <v>error!</v>
      </c>
      <c r="H85" s="453" t="str">
        <f>IF(ISERROR($D$76/'IF Factors'!P197),"error!",D$76/'IF Factors'!P197*1000)</f>
        <v>error!</v>
      </c>
      <c r="I85" s="453">
        <f t="shared" si="9"/>
        <v>0.5</v>
      </c>
      <c r="J85" s="453" t="str">
        <f>IF(ISERROR($E$77/'IF Factors'!W197),"error!",E$77/'IF Factors'!W197*1000)</f>
        <v>error!</v>
      </c>
      <c r="K85" s="453" t="str">
        <f>IF(ISERROR($E$76/'IF Factors'!W197),"error!",E$76/'IF Factors'!W197*1000)</f>
        <v>error!</v>
      </c>
    </row>
    <row r="86" spans="2:11">
      <c r="B86" s="446" t="str">
        <f>'IF Factors'!D198</f>
        <v/>
      </c>
      <c r="C86" s="453">
        <f t="shared" si="7"/>
        <v>0.5</v>
      </c>
      <c r="D86" s="453" t="str">
        <f>IF(ISERROR($C$77/'IF Factors'!I198),"error!",C$77/'IF Factors'!I198*1000)</f>
        <v>error!</v>
      </c>
      <c r="E86" s="453" t="str">
        <f>IF(ISERROR($C$76/'IF Factors'!I198),"error!",C$76/'IF Factors'!I198*1000)</f>
        <v>error!</v>
      </c>
      <c r="F86" s="453">
        <f t="shared" si="8"/>
        <v>0.5</v>
      </c>
      <c r="G86" s="453" t="str">
        <f>IF(ISERROR($D$77/'IF Factors'!P198),"error!",D$77/'IF Factors'!P198*1000)</f>
        <v>error!</v>
      </c>
      <c r="H86" s="453" t="str">
        <f>IF(ISERROR($D$76/'IF Factors'!P198),"error!",D$76/'IF Factors'!P198*1000)</f>
        <v>error!</v>
      </c>
      <c r="I86" s="453">
        <f t="shared" si="9"/>
        <v>0.5</v>
      </c>
      <c r="J86" s="453" t="str">
        <f>IF(ISERROR($E$77/'IF Factors'!W198),"error!",E$77/'IF Factors'!W198*1000)</f>
        <v>error!</v>
      </c>
      <c r="K86" s="453" t="str">
        <f>IF(ISERROR($E$76/'IF Factors'!W198),"error!",E$76/'IF Factors'!W198*1000)</f>
        <v>error!</v>
      </c>
    </row>
    <row r="87" spans="2:11">
      <c r="B87" s="446" t="str">
        <f>'IF Factors'!D199</f>
        <v/>
      </c>
      <c r="C87" s="453">
        <f t="shared" si="7"/>
        <v>0.5</v>
      </c>
      <c r="D87" s="453" t="str">
        <f>IF(ISERROR($C$77/'IF Factors'!I199),"error!",C$77/'IF Factors'!I199*1000)</f>
        <v>error!</v>
      </c>
      <c r="E87" s="453" t="str">
        <f>IF(ISERROR($C$76/'IF Factors'!I199),"error!",C$76/'IF Factors'!I199*1000)</f>
        <v>error!</v>
      </c>
      <c r="F87" s="453">
        <f t="shared" si="8"/>
        <v>0.5</v>
      </c>
      <c r="G87" s="453" t="str">
        <f>IF(ISERROR($D$77/'IF Factors'!P199),"error!",D$77/'IF Factors'!P199*1000)</f>
        <v>error!</v>
      </c>
      <c r="H87" s="453" t="str">
        <f>IF(ISERROR($D$76/'IF Factors'!P199),"error!",D$76/'IF Factors'!P199*1000)</f>
        <v>error!</v>
      </c>
      <c r="I87" s="453">
        <f t="shared" si="9"/>
        <v>0.5</v>
      </c>
      <c r="J87" s="453" t="str">
        <f>IF(ISERROR($E$77/'IF Factors'!W199),"error!",E$77/'IF Factors'!W199*1000)</f>
        <v>error!</v>
      </c>
      <c r="K87" s="453" t="str">
        <f>IF(ISERROR($E$76/'IF Factors'!W199),"error!",E$76/'IF Factors'!W199*1000)</f>
        <v>error!</v>
      </c>
    </row>
    <row r="88" spans="2:11" ht="12.75" customHeight="1">
      <c r="B88" s="446" t="str">
        <f>'IF Factors'!D200</f>
        <v>3-wheeler</v>
      </c>
      <c r="C88" s="453">
        <f t="shared" si="7"/>
        <v>0.5</v>
      </c>
      <c r="D88" s="453" t="str">
        <f>IF(ISERROR($C$77/'IF Factors'!I200),"error!",C$77/'IF Factors'!I200*1000)</f>
        <v>error!</v>
      </c>
      <c r="E88" s="453" t="str">
        <f>IF(ISERROR($C$76/'IF Factors'!I200),"error!",C$76/'IF Factors'!I200*1000)</f>
        <v>error!</v>
      </c>
      <c r="F88" s="453">
        <f t="shared" si="8"/>
        <v>0.5</v>
      </c>
      <c r="G88" s="453" t="str">
        <f>IF(ISERROR($D$77/'IF Factors'!P200),"error!",D$77/'IF Factors'!P200*1000)</f>
        <v>error!</v>
      </c>
      <c r="H88" s="453" t="str">
        <f>IF(ISERROR($D$76/'IF Factors'!P200),"error!",D$76/'IF Factors'!P200*1000)</f>
        <v>error!</v>
      </c>
      <c r="I88" s="453">
        <f t="shared" si="9"/>
        <v>0.5</v>
      </c>
      <c r="J88" s="453" t="str">
        <f>IF(ISERROR($E$77/'IF Factors'!W200),"error!",E$77/'IF Factors'!W200*1000)</f>
        <v>error!</v>
      </c>
      <c r="K88" s="453" t="str">
        <f>IF(ISERROR($E$76/'IF Factors'!W200),"error!",E$76/'IF Factors'!W200*1000)</f>
        <v>error!</v>
      </c>
    </row>
    <row r="89" spans="2:11">
      <c r="B89" s="446" t="str">
        <f>'IF Factors'!D201</f>
        <v>Bus</v>
      </c>
      <c r="C89" s="453">
        <f t="shared" si="7"/>
        <v>0.5</v>
      </c>
      <c r="D89" s="453" t="str">
        <f>IF(ISERROR($C$77/'IF Factors'!I201),"error!",C$77/'IF Factors'!I201*1000)</f>
        <v>error!</v>
      </c>
      <c r="E89" s="453" t="str">
        <f>IF(ISERROR($C$76/'IF Factors'!I201),"error!",C$76/'IF Factors'!I201*1000)</f>
        <v>error!</v>
      </c>
      <c r="F89" s="453">
        <f t="shared" si="8"/>
        <v>0.5</v>
      </c>
      <c r="G89" s="453" t="str">
        <f>IF(ISERROR($D$77/'IF Factors'!P201),"error!",D$77/'IF Factors'!P201*1000)</f>
        <v>error!</v>
      </c>
      <c r="H89" s="453" t="str">
        <f>IF(ISERROR($D$76/'IF Factors'!P201),"error!",D$76/'IF Factors'!P201*1000)</f>
        <v>error!</v>
      </c>
      <c r="I89" s="453">
        <f t="shared" si="9"/>
        <v>0.5</v>
      </c>
      <c r="J89" s="453" t="str">
        <f>IF(ISERROR($E$77/'IF Factors'!W201),"error!",E$77/'IF Factors'!W201*1000)</f>
        <v>error!</v>
      </c>
      <c r="K89" s="453" t="str">
        <f>IF(ISERROR($E$76/'IF Factors'!W201),"error!",E$76/'IF Factors'!W201*1000)</f>
        <v>error!</v>
      </c>
    </row>
    <row r="90" spans="2:11">
      <c r="B90" s="446" t="str">
        <f>'IF Factors'!D202</f>
        <v>Mini-bus</v>
      </c>
      <c r="C90" s="453">
        <f t="shared" si="7"/>
        <v>0.5</v>
      </c>
      <c r="D90" s="453" t="str">
        <f>IF(ISERROR($C$77/'IF Factors'!I202),"error!",C$77/'IF Factors'!I202*1000)</f>
        <v>error!</v>
      </c>
      <c r="E90" s="453" t="str">
        <f>IF(ISERROR($C$76/'IF Factors'!I202),"error!",C$76/'IF Factors'!I202*1000)</f>
        <v>error!</v>
      </c>
      <c r="F90" s="453">
        <f t="shared" si="8"/>
        <v>0.5</v>
      </c>
      <c r="G90" s="453" t="str">
        <f>IF(ISERROR($D$77/'IF Factors'!P202),"error!",D$77/'IF Factors'!P202*1000)</f>
        <v>error!</v>
      </c>
      <c r="H90" s="453" t="str">
        <f>IF(ISERROR($D$76/'IF Factors'!P202),"error!",D$76/'IF Factors'!P202*1000)</f>
        <v>error!</v>
      </c>
      <c r="I90" s="453">
        <f t="shared" si="9"/>
        <v>0.5</v>
      </c>
      <c r="J90" s="453" t="str">
        <f>IF(ISERROR($E$77/'IF Factors'!W202),"error!",E$77/'IF Factors'!W202*1000)</f>
        <v>error!</v>
      </c>
      <c r="K90" s="453" t="str">
        <f>IF(ISERROR($E$76/'IF Factors'!W202),"error!",E$76/'IF Factors'!W202*1000)</f>
        <v>error!</v>
      </c>
    </row>
    <row r="91" spans="2:11">
      <c r="B91" s="446" t="str">
        <f>'IF Factors'!D203</f>
        <v/>
      </c>
      <c r="C91" s="453">
        <f t="shared" si="7"/>
        <v>0.5</v>
      </c>
      <c r="D91" s="453" t="str">
        <f>IF(ISERROR($C$77/'IF Factors'!I203),"error!",C$77/'IF Factors'!I203*1000)</f>
        <v>error!</v>
      </c>
      <c r="E91" s="453" t="str">
        <f>IF(ISERROR($C$76/'IF Factors'!I203),"error!",C$76/'IF Factors'!I203*1000)</f>
        <v>error!</v>
      </c>
      <c r="F91" s="453">
        <f t="shared" si="8"/>
        <v>0.5</v>
      </c>
      <c r="G91" s="453" t="str">
        <f>IF(ISERROR($D$77/'IF Factors'!P203),"error!",D$77/'IF Factors'!P203*1000)</f>
        <v>error!</v>
      </c>
      <c r="H91" s="453" t="str">
        <f>IF(ISERROR($D$76/'IF Factors'!P203),"error!",D$76/'IF Factors'!P203*1000)</f>
        <v>error!</v>
      </c>
      <c r="I91" s="453">
        <f t="shared" si="9"/>
        <v>0.5</v>
      </c>
      <c r="J91" s="453" t="str">
        <f>IF(ISERROR($E$77/'IF Factors'!W203),"error!",E$77/'IF Factors'!W203*1000)</f>
        <v>error!</v>
      </c>
      <c r="K91" s="453" t="str">
        <f>IF(ISERROR($E$76/'IF Factors'!W203),"error!",E$76/'IF Factors'!W203*1000)</f>
        <v>error!</v>
      </c>
    </row>
    <row r="92" spans="2:11">
      <c r="B92" s="446" t="str">
        <f>'IF Factors'!D204</f>
        <v/>
      </c>
      <c r="C92" s="453">
        <f t="shared" si="7"/>
        <v>0.5</v>
      </c>
      <c r="D92" s="453" t="str">
        <f>IF(ISERROR($C$77/'IF Factors'!I204),"error!",C$77/'IF Factors'!I204*1000)</f>
        <v>error!</v>
      </c>
      <c r="E92" s="453" t="str">
        <f>IF(ISERROR($C$76/'IF Factors'!I204),"error!",C$76/'IF Factors'!I204*1000)</f>
        <v>error!</v>
      </c>
      <c r="F92" s="453">
        <f t="shared" si="8"/>
        <v>0.5</v>
      </c>
      <c r="G92" s="453" t="str">
        <f>IF(ISERROR($D$77/'IF Factors'!P204),"error!",D$77/'IF Factors'!P204*1000)</f>
        <v>error!</v>
      </c>
      <c r="H92" s="453" t="str">
        <f>IF(ISERROR($D$76/'IF Factors'!P204),"error!",D$76/'IF Factors'!P204*1000)</f>
        <v>error!</v>
      </c>
      <c r="I92" s="453">
        <f t="shared" si="9"/>
        <v>0.5</v>
      </c>
      <c r="J92" s="453" t="str">
        <f>IF(ISERROR($E$77/'IF Factors'!W204),"error!",E$77/'IF Factors'!W204*1000)</f>
        <v>error!</v>
      </c>
      <c r="K92" s="453" t="str">
        <f>IF(ISERROR($E$76/'IF Factors'!W204),"error!",E$76/'IF Factors'!W204*1000)</f>
        <v>error!</v>
      </c>
    </row>
    <row r="93" spans="2:11">
      <c r="B93" s="446" t="str">
        <f>'IF Factors'!C205</f>
        <v>BRT</v>
      </c>
      <c r="C93" s="453">
        <f t="shared" si="7"/>
        <v>0.5</v>
      </c>
      <c r="D93" s="453" t="str">
        <f>IF(ISERROR($C$77/'IF Factors'!I205),"error!",C$77/'IF Factors'!I205*1000)</f>
        <v>error!</v>
      </c>
      <c r="E93" s="453" t="str">
        <f>IF(ISERROR($C$76/'IF Factors'!I205),"error!",C$76/'IF Factors'!I205*1000)</f>
        <v>error!</v>
      </c>
      <c r="F93" s="453">
        <f t="shared" si="8"/>
        <v>0.5</v>
      </c>
      <c r="G93" s="453" t="str">
        <f>IF(ISERROR($D$77/'IF Factors'!P205),"error!",D$77/'IF Factors'!P205*1000)</f>
        <v>error!</v>
      </c>
      <c r="H93" s="453" t="str">
        <f>IF(ISERROR($D$76/'IF Factors'!P205),"error!",D$76/'IF Factors'!P205*1000)</f>
        <v>error!</v>
      </c>
      <c r="I93" s="453">
        <f t="shared" si="9"/>
        <v>0.5</v>
      </c>
      <c r="J93" s="453" t="str">
        <f>IF(ISERROR($E$77/'IF Factors'!W205),"error!",E$77/'IF Factors'!W205*1000)</f>
        <v>error!</v>
      </c>
      <c r="K93" s="453" t="str">
        <f>IF(ISERROR($E$76/'IF Factors'!W205),"error!",E$76/'IF Factors'!W205*1000)</f>
        <v>error!</v>
      </c>
    </row>
    <row r="95" spans="2:11" ht="14.25" customHeight="1">
      <c r="B95" s="452" t="s">
        <v>601</v>
      </c>
    </row>
    <row r="97" spans="2:4">
      <c r="B97" s="635" t="s">
        <v>602</v>
      </c>
      <c r="C97" s="635"/>
      <c r="D97" s="635"/>
    </row>
    <row r="98" spans="2:4">
      <c r="B98" s="635"/>
      <c r="C98" s="635"/>
      <c r="D98" s="635"/>
    </row>
    <row r="99" spans="2:4">
      <c r="B99" s="635"/>
      <c r="C99" s="635"/>
      <c r="D99" s="635"/>
    </row>
    <row r="100" spans="2:4">
      <c r="B100" s="635"/>
      <c r="C100" s="635"/>
      <c r="D100" s="635"/>
    </row>
  </sheetData>
  <mergeCells count="29">
    <mergeCell ref="B28:B29"/>
    <mergeCell ref="B1:F2"/>
    <mergeCell ref="B8:B9"/>
    <mergeCell ref="B16:C16"/>
    <mergeCell ref="F16:G16"/>
    <mergeCell ref="B18:B19"/>
    <mergeCell ref="B20:C20"/>
    <mergeCell ref="B21:C21"/>
    <mergeCell ref="B22:C22"/>
    <mergeCell ref="B23:C23"/>
    <mergeCell ref="B26:C27"/>
    <mergeCell ref="F26:G26"/>
    <mergeCell ref="B49:C49"/>
    <mergeCell ref="B30:C30"/>
    <mergeCell ref="B31:C31"/>
    <mergeCell ref="B32:C32"/>
    <mergeCell ref="B33:C33"/>
    <mergeCell ref="B36:C37"/>
    <mergeCell ref="B38:B39"/>
    <mergeCell ref="B40:C40"/>
    <mergeCell ref="B41:C41"/>
    <mergeCell ref="B44:C45"/>
    <mergeCell ref="B46:B47"/>
    <mergeCell ref="B48:C48"/>
    <mergeCell ref="C80:E80"/>
    <mergeCell ref="F80:H80"/>
    <mergeCell ref="I80:K80"/>
    <mergeCell ref="B97:D100"/>
    <mergeCell ref="B73:B74"/>
  </mergeCells>
  <conditionalFormatting sqref="D18:D22 E46:E49 G46:G49">
    <cfRule type="cellIs" dxfId="17" priority="5" operator="equal">
      <formula>""</formula>
    </cfRule>
  </conditionalFormatting>
  <conditionalFormatting sqref="C75:E77">
    <cfRule type="cellIs" dxfId="16" priority="4" stopIfTrue="1" operator="equal">
      <formula>0</formula>
    </cfRule>
  </conditionalFormatting>
  <pageMargins left="0.7" right="0.7" top="0.75" bottom="0.75" header="0.3" footer="0.3"/>
  <pageSetup scale="68"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sheetPr codeName="Sheet28"/>
  <dimension ref="F6:AC2169"/>
  <sheetViews>
    <sheetView showGridLines="0" zoomScale="60" zoomScaleNormal="60" workbookViewId="0">
      <pane ySplit="3" topLeftCell="A4" activePane="bottomLeft" state="frozen"/>
      <selection pane="bottomLeft" activeCell="H2025" sqref="H2025"/>
    </sheetView>
  </sheetViews>
  <sheetFormatPr defaultRowHeight="12.75"/>
  <cols>
    <col min="1" max="1" width="9.140625" style="55"/>
    <col min="2" max="5" width="0" style="55" hidden="1" customWidth="1"/>
    <col min="6" max="6" width="3.5703125" style="55" customWidth="1"/>
    <col min="7" max="7" width="34.140625" style="309" bestFit="1" customWidth="1"/>
    <col min="8" max="8" width="16.5703125" style="55" bestFit="1" customWidth="1"/>
    <col min="9" max="9" width="13.7109375" style="55" bestFit="1" customWidth="1"/>
    <col min="10" max="15" width="12" style="55" bestFit="1" customWidth="1"/>
    <col min="16" max="27" width="13.5703125" style="55" bestFit="1" customWidth="1"/>
    <col min="28" max="28" width="9.140625" style="55"/>
    <col min="29" max="58" width="0" style="55" hidden="1" customWidth="1"/>
    <col min="59" max="16384" width="9.140625" style="55"/>
  </cols>
  <sheetData>
    <row r="6" spans="6:25">
      <c r="G6" s="302" t="s">
        <v>357</v>
      </c>
      <c r="K6" s="55" t="s">
        <v>386</v>
      </c>
      <c r="O6" s="55" t="s">
        <v>387</v>
      </c>
      <c r="Q6" s="55" t="s">
        <v>388</v>
      </c>
    </row>
    <row r="7" spans="6:25">
      <c r="G7" s="303"/>
      <c r="K7" s="231">
        <f>H23</f>
        <v>0</v>
      </c>
      <c r="L7" s="231">
        <f>Q23</f>
        <v>9</v>
      </c>
      <c r="M7" s="231">
        <f>AA23</f>
        <v>19</v>
      </c>
      <c r="O7" s="231" t="s">
        <v>389</v>
      </c>
      <c r="P7" s="231" t="s">
        <v>390</v>
      </c>
      <c r="Q7" s="231" t="s">
        <v>389</v>
      </c>
      <c r="R7" s="231" t="s">
        <v>390</v>
      </c>
      <c r="T7" s="231">
        <f>K7</f>
        <v>0</v>
      </c>
      <c r="U7" s="231">
        <f>L7</f>
        <v>9</v>
      </c>
      <c r="V7" s="231">
        <f>M7</f>
        <v>19</v>
      </c>
      <c r="X7" s="231" t="s">
        <v>387</v>
      </c>
      <c r="Y7" s="231" t="s">
        <v>388</v>
      </c>
    </row>
    <row r="8" spans="6:25">
      <c r="F8" s="655" t="s">
        <v>530</v>
      </c>
      <c r="G8" s="304" t="str">
        <f>'IF Factors'!D9</f>
        <v>Car</v>
      </c>
      <c r="K8" s="241" t="e">
        <f>Full!G174</f>
        <v>#DIV/0!</v>
      </c>
      <c r="L8" s="241" t="e">
        <f>Full!H174</f>
        <v>#DIV/0!</v>
      </c>
      <c r="M8" s="241" t="e">
        <f>Full!I174</f>
        <v>#DIV/0!</v>
      </c>
      <c r="O8" s="231" t="e">
        <f>INTERCEPT(K8:L8,$K$7:$L$7)</f>
        <v>#DIV/0!</v>
      </c>
      <c r="P8" s="231" t="e">
        <f>SLOPE(K8:L8,$K$7:$L$7)</f>
        <v>#DIV/0!</v>
      </c>
      <c r="Q8" s="231" t="e">
        <f>INTERCEPT(L8:M8,$L$7:$M$7)</f>
        <v>#DIV/0!</v>
      </c>
      <c r="R8" s="231" t="e">
        <f>SLOPE(L8:M8,$L$7:$M$7)</f>
        <v>#DIV/0!</v>
      </c>
      <c r="T8" s="231" t="e">
        <f>IF(K8&lt;&gt;0,0,1)</f>
        <v>#DIV/0!</v>
      </c>
      <c r="U8" s="231" t="e">
        <f>IF(L8&lt;&gt;0,0,1)</f>
        <v>#DIV/0!</v>
      </c>
      <c r="V8" s="231" t="e">
        <f>IF(M8&lt;&gt;0,0,1)</f>
        <v>#DIV/0!</v>
      </c>
      <c r="X8" s="231" t="e">
        <f>IF(T8+U8=1,1,0)</f>
        <v>#DIV/0!</v>
      </c>
      <c r="Y8" s="231" t="e">
        <f t="shared" ref="Y8:Y18" si="0">IF(U8+V8=1,1,0)</f>
        <v>#DIV/0!</v>
      </c>
    </row>
    <row r="9" spans="6:25">
      <c r="F9" s="656"/>
      <c r="G9" s="304" t="str">
        <f>'IF Factors'!D10</f>
        <v>2-wheeler</v>
      </c>
      <c r="K9" s="241" t="e">
        <f>Full!G175</f>
        <v>#DIV/0!</v>
      </c>
      <c r="L9" s="241" t="e">
        <f>Full!H175</f>
        <v>#DIV/0!</v>
      </c>
      <c r="M9" s="241" t="e">
        <f>Full!I175</f>
        <v>#DIV/0!</v>
      </c>
      <c r="O9" s="231" t="e">
        <f t="shared" ref="O9:O18" si="1">INTERCEPT(K9:L9,$K$7:$L$7)</f>
        <v>#DIV/0!</v>
      </c>
      <c r="P9" s="231" t="e">
        <f t="shared" ref="P9:P18" si="2">SLOPE(K9:L9,$K$7:$L$7)</f>
        <v>#DIV/0!</v>
      </c>
      <c r="Q9" s="231" t="e">
        <f t="shared" ref="Q9:Q18" si="3">INTERCEPT(L9:M9,$L$7:$M$7)</f>
        <v>#DIV/0!</v>
      </c>
      <c r="R9" s="231" t="e">
        <f t="shared" ref="R9:R18" si="4">SLOPE(L9:M9,$L$7:$M$7)</f>
        <v>#DIV/0!</v>
      </c>
      <c r="T9" s="231" t="e">
        <f t="shared" ref="T9:T18" si="5">IF(K9&lt;&gt;0,0,1)</f>
        <v>#DIV/0!</v>
      </c>
      <c r="U9" s="231" t="e">
        <f t="shared" ref="U9:U18" si="6">IF(L9&lt;&gt;0,0,1)</f>
        <v>#DIV/0!</v>
      </c>
      <c r="V9" s="231" t="e">
        <f t="shared" ref="V9:V18" si="7">IF(M9&lt;&gt;0,0,1)</f>
        <v>#DIV/0!</v>
      </c>
      <c r="X9" s="231" t="e">
        <f t="shared" ref="X9:X18" si="8">IF(T9+U9=1,1,0)</f>
        <v>#DIV/0!</v>
      </c>
      <c r="Y9" s="231" t="e">
        <f t="shared" si="0"/>
        <v>#DIV/0!</v>
      </c>
    </row>
    <row r="10" spans="6:25">
      <c r="F10" s="656"/>
      <c r="G10" s="304" t="str">
        <f>'IF Factors'!D11</f>
        <v>Taxi</v>
      </c>
      <c r="K10" s="241" t="e">
        <f>Full!G176</f>
        <v>#DIV/0!</v>
      </c>
      <c r="L10" s="241" t="e">
        <f>Full!H176</f>
        <v>#DIV/0!</v>
      </c>
      <c r="M10" s="241" t="e">
        <f>Full!I176</f>
        <v>#DIV/0!</v>
      </c>
      <c r="O10" s="231" t="e">
        <f t="shared" si="1"/>
        <v>#DIV/0!</v>
      </c>
      <c r="P10" s="231" t="e">
        <f t="shared" si="2"/>
        <v>#DIV/0!</v>
      </c>
      <c r="Q10" s="231" t="e">
        <f t="shared" si="3"/>
        <v>#DIV/0!</v>
      </c>
      <c r="R10" s="231" t="e">
        <f t="shared" si="4"/>
        <v>#DIV/0!</v>
      </c>
      <c r="T10" s="231" t="e">
        <f t="shared" si="5"/>
        <v>#DIV/0!</v>
      </c>
      <c r="U10" s="231" t="e">
        <f t="shared" si="6"/>
        <v>#DIV/0!</v>
      </c>
      <c r="V10" s="231" t="e">
        <f t="shared" si="7"/>
        <v>#DIV/0!</v>
      </c>
      <c r="X10" s="231" t="e">
        <f t="shared" si="8"/>
        <v>#DIV/0!</v>
      </c>
      <c r="Y10" s="231" t="e">
        <f t="shared" si="0"/>
        <v>#DIV/0!</v>
      </c>
    </row>
    <row r="11" spans="6:25">
      <c r="F11" s="656"/>
      <c r="G11" s="304" t="str">
        <f>'IF Factors'!D12</f>
        <v/>
      </c>
      <c r="K11" s="241" t="e">
        <f>Full!G177</f>
        <v>#DIV/0!</v>
      </c>
      <c r="L11" s="241" t="e">
        <f>Full!H177</f>
        <v>#DIV/0!</v>
      </c>
      <c r="M11" s="241" t="e">
        <f>Full!I177</f>
        <v>#DIV/0!</v>
      </c>
      <c r="O11" s="231" t="e">
        <f t="shared" si="1"/>
        <v>#DIV/0!</v>
      </c>
      <c r="P11" s="231" t="e">
        <f t="shared" si="2"/>
        <v>#DIV/0!</v>
      </c>
      <c r="Q11" s="231" t="e">
        <f t="shared" si="3"/>
        <v>#DIV/0!</v>
      </c>
      <c r="R11" s="231" t="e">
        <f t="shared" si="4"/>
        <v>#DIV/0!</v>
      </c>
      <c r="T11" s="231" t="e">
        <f t="shared" si="5"/>
        <v>#DIV/0!</v>
      </c>
      <c r="U11" s="231" t="e">
        <f t="shared" si="6"/>
        <v>#DIV/0!</v>
      </c>
      <c r="V11" s="231" t="e">
        <f t="shared" si="7"/>
        <v>#DIV/0!</v>
      </c>
      <c r="X11" s="231" t="e">
        <f t="shared" si="8"/>
        <v>#DIV/0!</v>
      </c>
      <c r="Y11" s="231" t="e">
        <f t="shared" si="0"/>
        <v>#DIV/0!</v>
      </c>
    </row>
    <row r="12" spans="6:25">
      <c r="F12" s="656"/>
      <c r="G12" s="304" t="str">
        <f>'IF Factors'!D13</f>
        <v/>
      </c>
      <c r="K12" s="241" t="e">
        <f>Full!G178</f>
        <v>#DIV/0!</v>
      </c>
      <c r="L12" s="241" t="e">
        <f>Full!H178</f>
        <v>#DIV/0!</v>
      </c>
      <c r="M12" s="241" t="e">
        <f>Full!I178</f>
        <v>#DIV/0!</v>
      </c>
      <c r="O12" s="231" t="e">
        <f t="shared" si="1"/>
        <v>#DIV/0!</v>
      </c>
      <c r="P12" s="231" t="e">
        <f t="shared" si="2"/>
        <v>#DIV/0!</v>
      </c>
      <c r="Q12" s="231" t="e">
        <f t="shared" si="3"/>
        <v>#DIV/0!</v>
      </c>
      <c r="R12" s="231" t="e">
        <f t="shared" si="4"/>
        <v>#DIV/0!</v>
      </c>
      <c r="T12" s="231" t="e">
        <f t="shared" si="5"/>
        <v>#DIV/0!</v>
      </c>
      <c r="U12" s="231" t="e">
        <f t="shared" si="6"/>
        <v>#DIV/0!</v>
      </c>
      <c r="V12" s="231" t="e">
        <f t="shared" si="7"/>
        <v>#DIV/0!</v>
      </c>
      <c r="X12" s="231" t="e">
        <f t="shared" si="8"/>
        <v>#DIV/0!</v>
      </c>
      <c r="Y12" s="231" t="e">
        <f t="shared" si="0"/>
        <v>#DIV/0!</v>
      </c>
    </row>
    <row r="13" spans="6:25">
      <c r="F13" s="656"/>
      <c r="G13" s="304" t="str">
        <f>'IF Factors'!D14</f>
        <v>3-wheeler</v>
      </c>
      <c r="K13" s="241" t="e">
        <f>Full!G179</f>
        <v>#DIV/0!</v>
      </c>
      <c r="L13" s="241" t="e">
        <f>Full!H179</f>
        <v>#DIV/0!</v>
      </c>
      <c r="M13" s="241" t="e">
        <f>Full!I179</f>
        <v>#DIV/0!</v>
      </c>
      <c r="O13" s="231" t="e">
        <f t="shared" si="1"/>
        <v>#DIV/0!</v>
      </c>
      <c r="P13" s="231" t="e">
        <f t="shared" si="2"/>
        <v>#DIV/0!</v>
      </c>
      <c r="Q13" s="231" t="e">
        <f t="shared" si="3"/>
        <v>#DIV/0!</v>
      </c>
      <c r="R13" s="231" t="e">
        <f t="shared" si="4"/>
        <v>#DIV/0!</v>
      </c>
      <c r="T13" s="231" t="e">
        <f t="shared" si="5"/>
        <v>#DIV/0!</v>
      </c>
      <c r="U13" s="231" t="e">
        <f t="shared" si="6"/>
        <v>#DIV/0!</v>
      </c>
      <c r="V13" s="231" t="e">
        <f t="shared" si="7"/>
        <v>#DIV/0!</v>
      </c>
      <c r="X13" s="231" t="e">
        <f t="shared" si="8"/>
        <v>#DIV/0!</v>
      </c>
      <c r="Y13" s="231" t="e">
        <f t="shared" si="0"/>
        <v>#DIV/0!</v>
      </c>
    </row>
    <row r="14" spans="6:25">
      <c r="F14" s="656"/>
      <c r="G14" s="304" t="str">
        <f>'IF Factors'!D15</f>
        <v>Bus</v>
      </c>
      <c r="K14" s="241" t="e">
        <f>Full!G180</f>
        <v>#DIV/0!</v>
      </c>
      <c r="L14" s="241" t="e">
        <f>Full!H180</f>
        <v>#DIV/0!</v>
      </c>
      <c r="M14" s="241" t="e">
        <f>Full!I180</f>
        <v>#DIV/0!</v>
      </c>
      <c r="O14" s="231" t="e">
        <f t="shared" si="1"/>
        <v>#DIV/0!</v>
      </c>
      <c r="P14" s="231" t="e">
        <f t="shared" si="2"/>
        <v>#DIV/0!</v>
      </c>
      <c r="Q14" s="231" t="e">
        <f t="shared" si="3"/>
        <v>#DIV/0!</v>
      </c>
      <c r="R14" s="231" t="e">
        <f t="shared" si="4"/>
        <v>#DIV/0!</v>
      </c>
      <c r="T14" s="231" t="e">
        <f t="shared" si="5"/>
        <v>#DIV/0!</v>
      </c>
      <c r="U14" s="231" t="e">
        <f t="shared" si="6"/>
        <v>#DIV/0!</v>
      </c>
      <c r="V14" s="231" t="e">
        <f t="shared" si="7"/>
        <v>#DIV/0!</v>
      </c>
      <c r="X14" s="231" t="e">
        <f t="shared" si="8"/>
        <v>#DIV/0!</v>
      </c>
      <c r="Y14" s="231" t="e">
        <f t="shared" si="0"/>
        <v>#DIV/0!</v>
      </c>
    </row>
    <row r="15" spans="6:25">
      <c r="F15" s="656"/>
      <c r="G15" s="304" t="str">
        <f>'IF Factors'!D16</f>
        <v>Mini-bus</v>
      </c>
      <c r="K15" s="241" t="e">
        <f>Full!G181</f>
        <v>#DIV/0!</v>
      </c>
      <c r="L15" s="241" t="e">
        <f>Full!H181</f>
        <v>#DIV/0!</v>
      </c>
      <c r="M15" s="241" t="e">
        <f>Full!I181</f>
        <v>#DIV/0!</v>
      </c>
      <c r="O15" s="231" t="e">
        <f t="shared" si="1"/>
        <v>#DIV/0!</v>
      </c>
      <c r="P15" s="231" t="e">
        <f t="shared" si="2"/>
        <v>#DIV/0!</v>
      </c>
      <c r="Q15" s="231" t="e">
        <f t="shared" si="3"/>
        <v>#DIV/0!</v>
      </c>
      <c r="R15" s="231" t="e">
        <f t="shared" si="4"/>
        <v>#DIV/0!</v>
      </c>
      <c r="T15" s="231" t="e">
        <f t="shared" si="5"/>
        <v>#DIV/0!</v>
      </c>
      <c r="U15" s="231" t="e">
        <f t="shared" si="6"/>
        <v>#DIV/0!</v>
      </c>
      <c r="V15" s="231" t="e">
        <f t="shared" si="7"/>
        <v>#DIV/0!</v>
      </c>
      <c r="X15" s="231" t="e">
        <f t="shared" si="8"/>
        <v>#DIV/0!</v>
      </c>
      <c r="Y15" s="231" t="e">
        <f t="shared" si="0"/>
        <v>#DIV/0!</v>
      </c>
    </row>
    <row r="16" spans="6:25">
      <c r="F16" s="656"/>
      <c r="G16" s="304" t="str">
        <f>'IF Factors'!D17</f>
        <v/>
      </c>
      <c r="K16" s="241" t="e">
        <f>Full!G182</f>
        <v>#DIV/0!</v>
      </c>
      <c r="L16" s="241" t="e">
        <f>Full!H182</f>
        <v>#DIV/0!</v>
      </c>
      <c r="M16" s="241" t="e">
        <f>Full!I182</f>
        <v>#DIV/0!</v>
      </c>
      <c r="O16" s="231" t="e">
        <f t="shared" si="1"/>
        <v>#DIV/0!</v>
      </c>
      <c r="P16" s="231" t="e">
        <f t="shared" si="2"/>
        <v>#DIV/0!</v>
      </c>
      <c r="Q16" s="231" t="e">
        <f t="shared" si="3"/>
        <v>#DIV/0!</v>
      </c>
      <c r="R16" s="231" t="e">
        <f t="shared" si="4"/>
        <v>#DIV/0!</v>
      </c>
      <c r="T16" s="231" t="e">
        <f t="shared" si="5"/>
        <v>#DIV/0!</v>
      </c>
      <c r="U16" s="231" t="e">
        <f t="shared" si="6"/>
        <v>#DIV/0!</v>
      </c>
      <c r="V16" s="231" t="e">
        <f t="shared" si="7"/>
        <v>#DIV/0!</v>
      </c>
      <c r="X16" s="231" t="e">
        <f t="shared" si="8"/>
        <v>#DIV/0!</v>
      </c>
      <c r="Y16" s="231" t="e">
        <f t="shared" si="0"/>
        <v>#DIV/0!</v>
      </c>
    </row>
    <row r="17" spans="6:27">
      <c r="F17" s="657"/>
      <c r="G17" s="304" t="str">
        <f>'IF Factors'!D18</f>
        <v/>
      </c>
      <c r="K17" s="241" t="e">
        <f>Full!G183</f>
        <v>#DIV/0!</v>
      </c>
      <c r="L17" s="241" t="e">
        <f>Full!H183</f>
        <v>#DIV/0!</v>
      </c>
      <c r="M17" s="241" t="e">
        <f>Full!I183</f>
        <v>#DIV/0!</v>
      </c>
      <c r="O17" s="231" t="e">
        <f t="shared" si="1"/>
        <v>#DIV/0!</v>
      </c>
      <c r="P17" s="231" t="e">
        <f t="shared" si="2"/>
        <v>#DIV/0!</v>
      </c>
      <c r="Q17" s="231" t="e">
        <f t="shared" si="3"/>
        <v>#DIV/0!</v>
      </c>
      <c r="R17" s="231" t="e">
        <f t="shared" si="4"/>
        <v>#DIV/0!</v>
      </c>
      <c r="T17" s="231" t="e">
        <f t="shared" si="5"/>
        <v>#DIV/0!</v>
      </c>
      <c r="U17" s="231" t="e">
        <f t="shared" si="6"/>
        <v>#DIV/0!</v>
      </c>
      <c r="V17" s="231" t="e">
        <f t="shared" si="7"/>
        <v>#DIV/0!</v>
      </c>
      <c r="X17" s="231" t="e">
        <f t="shared" si="8"/>
        <v>#DIV/0!</v>
      </c>
      <c r="Y17" s="231" t="e">
        <f t="shared" si="0"/>
        <v>#DIV/0!</v>
      </c>
    </row>
    <row r="18" spans="6:27">
      <c r="G18" s="304" t="s">
        <v>6</v>
      </c>
      <c r="K18" s="241" t="e">
        <f>Full!G184</f>
        <v>#DIV/0!</v>
      </c>
      <c r="L18" s="241" t="e">
        <f>Full!H184</f>
        <v>#DIV/0!</v>
      </c>
      <c r="M18" s="241" t="e">
        <f>Full!I184</f>
        <v>#DIV/0!</v>
      </c>
      <c r="O18" s="231" t="e">
        <f t="shared" si="1"/>
        <v>#DIV/0!</v>
      </c>
      <c r="P18" s="231" t="e">
        <f t="shared" si="2"/>
        <v>#DIV/0!</v>
      </c>
      <c r="Q18" s="231" t="e">
        <f t="shared" si="3"/>
        <v>#DIV/0!</v>
      </c>
      <c r="R18" s="231" t="e">
        <f t="shared" si="4"/>
        <v>#DIV/0!</v>
      </c>
      <c r="T18" s="231" t="e">
        <f t="shared" si="5"/>
        <v>#DIV/0!</v>
      </c>
      <c r="U18" s="231" t="e">
        <f t="shared" si="6"/>
        <v>#DIV/0!</v>
      </c>
      <c r="V18" s="231" t="e">
        <f t="shared" si="7"/>
        <v>#DIV/0!</v>
      </c>
      <c r="X18" s="231" t="e">
        <f t="shared" si="8"/>
        <v>#DIV/0!</v>
      </c>
      <c r="Y18" s="231" t="e">
        <f t="shared" si="0"/>
        <v>#DIV/0!</v>
      </c>
    </row>
    <row r="23" spans="6:27">
      <c r="G23" s="303"/>
      <c r="H23" s="231">
        <f>Full!F12</f>
        <v>0</v>
      </c>
      <c r="I23" s="231">
        <f t="shared" ref="I23:P23" si="9">H23+1</f>
        <v>1</v>
      </c>
      <c r="J23" s="231">
        <f t="shared" si="9"/>
        <v>2</v>
      </c>
      <c r="K23" s="231">
        <f t="shared" si="9"/>
        <v>3</v>
      </c>
      <c r="L23" s="231">
        <f t="shared" si="9"/>
        <v>4</v>
      </c>
      <c r="M23" s="231">
        <f t="shared" si="9"/>
        <v>5</v>
      </c>
      <c r="N23" s="231">
        <f t="shared" si="9"/>
        <v>6</v>
      </c>
      <c r="O23" s="231">
        <f t="shared" si="9"/>
        <v>7</v>
      </c>
      <c r="P23" s="231">
        <f t="shared" si="9"/>
        <v>8</v>
      </c>
      <c r="Q23" s="231">
        <f>Full!F13</f>
        <v>9</v>
      </c>
      <c r="R23" s="231">
        <f t="shared" ref="R23:Z23" si="10">Q23+1</f>
        <v>10</v>
      </c>
      <c r="S23" s="231">
        <f t="shared" si="10"/>
        <v>11</v>
      </c>
      <c r="T23" s="231">
        <f t="shared" si="10"/>
        <v>12</v>
      </c>
      <c r="U23" s="231">
        <f t="shared" si="10"/>
        <v>13</v>
      </c>
      <c r="V23" s="231">
        <f t="shared" si="10"/>
        <v>14</v>
      </c>
      <c r="W23" s="231">
        <f t="shared" si="10"/>
        <v>15</v>
      </c>
      <c r="X23" s="231">
        <f t="shared" si="10"/>
        <v>16</v>
      </c>
      <c r="Y23" s="231">
        <f t="shared" si="10"/>
        <v>17</v>
      </c>
      <c r="Z23" s="231">
        <f t="shared" si="10"/>
        <v>18</v>
      </c>
      <c r="AA23" s="231">
        <f>Full!F14</f>
        <v>19</v>
      </c>
    </row>
    <row r="24" spans="6:27">
      <c r="F24" s="655" t="s">
        <v>530</v>
      </c>
      <c r="G24" s="304" t="str">
        <f t="shared" ref="G24:G33" si="11">G8</f>
        <v>Car</v>
      </c>
      <c r="H24" s="256" t="e">
        <f>K8</f>
        <v>#DIV/0!</v>
      </c>
      <c r="I24" s="233" t="e">
        <f>(I$23*$P8)+$O8</f>
        <v>#DIV/0!</v>
      </c>
      <c r="J24" s="233" t="e">
        <f t="shared" ref="J24:P24" si="12">(J$23*$P8)+$O8</f>
        <v>#DIV/0!</v>
      </c>
      <c r="K24" s="233" t="e">
        <f t="shared" si="12"/>
        <v>#DIV/0!</v>
      </c>
      <c r="L24" s="233" t="e">
        <f t="shared" si="12"/>
        <v>#DIV/0!</v>
      </c>
      <c r="M24" s="233" t="e">
        <f t="shared" si="12"/>
        <v>#DIV/0!</v>
      </c>
      <c r="N24" s="233" t="e">
        <f t="shared" si="12"/>
        <v>#DIV/0!</v>
      </c>
      <c r="O24" s="233" t="e">
        <f t="shared" si="12"/>
        <v>#DIV/0!</v>
      </c>
      <c r="P24" s="233" t="e">
        <f t="shared" si="12"/>
        <v>#DIV/0!</v>
      </c>
      <c r="Q24" s="256" t="e">
        <f>L8</f>
        <v>#DIV/0!</v>
      </c>
      <c r="R24" s="233" t="e">
        <f>(R$23*$R8)+$Q8</f>
        <v>#DIV/0!</v>
      </c>
      <c r="S24" s="233" t="e">
        <f t="shared" ref="S24:Z24" si="13">(S$23*$R8)+$Q8</f>
        <v>#DIV/0!</v>
      </c>
      <c r="T24" s="233" t="e">
        <f t="shared" si="13"/>
        <v>#DIV/0!</v>
      </c>
      <c r="U24" s="233" t="e">
        <f t="shared" si="13"/>
        <v>#DIV/0!</v>
      </c>
      <c r="V24" s="233" t="e">
        <f t="shared" si="13"/>
        <v>#DIV/0!</v>
      </c>
      <c r="W24" s="233" t="e">
        <f t="shared" si="13"/>
        <v>#DIV/0!</v>
      </c>
      <c r="X24" s="233" t="e">
        <f t="shared" si="13"/>
        <v>#DIV/0!</v>
      </c>
      <c r="Y24" s="233" t="e">
        <f t="shared" si="13"/>
        <v>#DIV/0!</v>
      </c>
      <c r="Z24" s="233" t="e">
        <f t="shared" si="13"/>
        <v>#DIV/0!</v>
      </c>
      <c r="AA24" s="256" t="e">
        <f>M8</f>
        <v>#DIV/0!</v>
      </c>
    </row>
    <row r="25" spans="6:27">
      <c r="F25" s="656"/>
      <c r="G25" s="304" t="str">
        <f t="shared" si="11"/>
        <v>2-wheeler</v>
      </c>
      <c r="H25" s="256" t="e">
        <f t="shared" ref="H25:H34" si="14">K9</f>
        <v>#DIV/0!</v>
      </c>
      <c r="I25" s="233" t="e">
        <f t="shared" ref="I25:P25" si="15">(I$23*$P9)+$O9</f>
        <v>#DIV/0!</v>
      </c>
      <c r="J25" s="233" t="e">
        <f t="shared" si="15"/>
        <v>#DIV/0!</v>
      </c>
      <c r="K25" s="233" t="e">
        <f t="shared" si="15"/>
        <v>#DIV/0!</v>
      </c>
      <c r="L25" s="233" t="e">
        <f t="shared" si="15"/>
        <v>#DIV/0!</v>
      </c>
      <c r="M25" s="233" t="e">
        <f t="shared" si="15"/>
        <v>#DIV/0!</v>
      </c>
      <c r="N25" s="233" t="e">
        <f t="shared" si="15"/>
        <v>#DIV/0!</v>
      </c>
      <c r="O25" s="233" t="e">
        <f t="shared" si="15"/>
        <v>#DIV/0!</v>
      </c>
      <c r="P25" s="233" t="e">
        <f t="shared" si="15"/>
        <v>#DIV/0!</v>
      </c>
      <c r="Q25" s="256" t="e">
        <f t="shared" ref="Q25:Q34" si="16">L9</f>
        <v>#DIV/0!</v>
      </c>
      <c r="R25" s="233" t="e">
        <f t="shared" ref="R25:Z25" si="17">(R$23*$R9)+$Q9</f>
        <v>#DIV/0!</v>
      </c>
      <c r="S25" s="233" t="e">
        <f t="shared" si="17"/>
        <v>#DIV/0!</v>
      </c>
      <c r="T25" s="233" t="e">
        <f t="shared" si="17"/>
        <v>#DIV/0!</v>
      </c>
      <c r="U25" s="233" t="e">
        <f t="shared" si="17"/>
        <v>#DIV/0!</v>
      </c>
      <c r="V25" s="233" t="e">
        <f t="shared" si="17"/>
        <v>#DIV/0!</v>
      </c>
      <c r="W25" s="233" t="e">
        <f t="shared" si="17"/>
        <v>#DIV/0!</v>
      </c>
      <c r="X25" s="233" t="e">
        <f t="shared" si="17"/>
        <v>#DIV/0!</v>
      </c>
      <c r="Y25" s="233" t="e">
        <f t="shared" si="17"/>
        <v>#DIV/0!</v>
      </c>
      <c r="Z25" s="233" t="e">
        <f t="shared" si="17"/>
        <v>#DIV/0!</v>
      </c>
      <c r="AA25" s="256" t="e">
        <f t="shared" ref="AA25:AA34" si="18">M9</f>
        <v>#DIV/0!</v>
      </c>
    </row>
    <row r="26" spans="6:27">
      <c r="F26" s="656"/>
      <c r="G26" s="304" t="str">
        <f t="shared" si="11"/>
        <v>Taxi</v>
      </c>
      <c r="H26" s="256" t="e">
        <f t="shared" si="14"/>
        <v>#DIV/0!</v>
      </c>
      <c r="I26" s="233" t="e">
        <f t="shared" ref="I26:P26" si="19">(I$23*$P10)+$O10</f>
        <v>#DIV/0!</v>
      </c>
      <c r="J26" s="233" t="e">
        <f t="shared" si="19"/>
        <v>#DIV/0!</v>
      </c>
      <c r="K26" s="233" t="e">
        <f t="shared" si="19"/>
        <v>#DIV/0!</v>
      </c>
      <c r="L26" s="233" t="e">
        <f t="shared" si="19"/>
        <v>#DIV/0!</v>
      </c>
      <c r="M26" s="233" t="e">
        <f t="shared" si="19"/>
        <v>#DIV/0!</v>
      </c>
      <c r="N26" s="233" t="e">
        <f t="shared" si="19"/>
        <v>#DIV/0!</v>
      </c>
      <c r="O26" s="233" t="e">
        <f t="shared" si="19"/>
        <v>#DIV/0!</v>
      </c>
      <c r="P26" s="233" t="e">
        <f t="shared" si="19"/>
        <v>#DIV/0!</v>
      </c>
      <c r="Q26" s="256" t="e">
        <f t="shared" si="16"/>
        <v>#DIV/0!</v>
      </c>
      <c r="R26" s="233" t="e">
        <f t="shared" ref="R26:Z26" si="20">(R$23*$R10)+$Q10</f>
        <v>#DIV/0!</v>
      </c>
      <c r="S26" s="233" t="e">
        <f t="shared" si="20"/>
        <v>#DIV/0!</v>
      </c>
      <c r="T26" s="233" t="e">
        <f t="shared" si="20"/>
        <v>#DIV/0!</v>
      </c>
      <c r="U26" s="233" t="e">
        <f t="shared" si="20"/>
        <v>#DIV/0!</v>
      </c>
      <c r="V26" s="233" t="e">
        <f t="shared" si="20"/>
        <v>#DIV/0!</v>
      </c>
      <c r="W26" s="233" t="e">
        <f t="shared" si="20"/>
        <v>#DIV/0!</v>
      </c>
      <c r="X26" s="233" t="e">
        <f t="shared" si="20"/>
        <v>#DIV/0!</v>
      </c>
      <c r="Y26" s="233" t="e">
        <f t="shared" si="20"/>
        <v>#DIV/0!</v>
      </c>
      <c r="Z26" s="233" t="e">
        <f t="shared" si="20"/>
        <v>#DIV/0!</v>
      </c>
      <c r="AA26" s="256" t="e">
        <f t="shared" si="18"/>
        <v>#DIV/0!</v>
      </c>
    </row>
    <row r="27" spans="6:27">
      <c r="F27" s="656"/>
      <c r="G27" s="304" t="str">
        <f t="shared" si="11"/>
        <v/>
      </c>
      <c r="H27" s="256" t="e">
        <f t="shared" si="14"/>
        <v>#DIV/0!</v>
      </c>
      <c r="I27" s="233" t="e">
        <f t="shared" ref="I27:P27" si="21">(I$23*$P11)+$O11</f>
        <v>#DIV/0!</v>
      </c>
      <c r="J27" s="233" t="e">
        <f t="shared" si="21"/>
        <v>#DIV/0!</v>
      </c>
      <c r="K27" s="233" t="e">
        <f t="shared" si="21"/>
        <v>#DIV/0!</v>
      </c>
      <c r="L27" s="233" t="e">
        <f t="shared" si="21"/>
        <v>#DIV/0!</v>
      </c>
      <c r="M27" s="233" t="e">
        <f t="shared" si="21"/>
        <v>#DIV/0!</v>
      </c>
      <c r="N27" s="233" t="e">
        <f t="shared" si="21"/>
        <v>#DIV/0!</v>
      </c>
      <c r="O27" s="233" t="e">
        <f t="shared" si="21"/>
        <v>#DIV/0!</v>
      </c>
      <c r="P27" s="233" t="e">
        <f t="shared" si="21"/>
        <v>#DIV/0!</v>
      </c>
      <c r="Q27" s="256" t="e">
        <f t="shared" si="16"/>
        <v>#DIV/0!</v>
      </c>
      <c r="R27" s="233" t="e">
        <f t="shared" ref="R27:Z27" si="22">(R$23*$R11)+$Q11</f>
        <v>#DIV/0!</v>
      </c>
      <c r="S27" s="233" t="e">
        <f t="shared" si="22"/>
        <v>#DIV/0!</v>
      </c>
      <c r="T27" s="233" t="e">
        <f t="shared" si="22"/>
        <v>#DIV/0!</v>
      </c>
      <c r="U27" s="233" t="e">
        <f t="shared" si="22"/>
        <v>#DIV/0!</v>
      </c>
      <c r="V27" s="233" t="e">
        <f t="shared" si="22"/>
        <v>#DIV/0!</v>
      </c>
      <c r="W27" s="233" t="e">
        <f t="shared" si="22"/>
        <v>#DIV/0!</v>
      </c>
      <c r="X27" s="233" t="e">
        <f t="shared" si="22"/>
        <v>#DIV/0!</v>
      </c>
      <c r="Y27" s="233" t="e">
        <f t="shared" si="22"/>
        <v>#DIV/0!</v>
      </c>
      <c r="Z27" s="233" t="e">
        <f t="shared" si="22"/>
        <v>#DIV/0!</v>
      </c>
      <c r="AA27" s="256" t="e">
        <f t="shared" si="18"/>
        <v>#DIV/0!</v>
      </c>
    </row>
    <row r="28" spans="6:27">
      <c r="F28" s="656"/>
      <c r="G28" s="304" t="str">
        <f t="shared" si="11"/>
        <v/>
      </c>
      <c r="H28" s="256" t="e">
        <f t="shared" si="14"/>
        <v>#DIV/0!</v>
      </c>
      <c r="I28" s="233" t="e">
        <f t="shared" ref="I28:P28" si="23">(I$23*$P12)+$O12</f>
        <v>#DIV/0!</v>
      </c>
      <c r="J28" s="233" t="e">
        <f t="shared" si="23"/>
        <v>#DIV/0!</v>
      </c>
      <c r="K28" s="233" t="e">
        <f t="shared" si="23"/>
        <v>#DIV/0!</v>
      </c>
      <c r="L28" s="233" t="e">
        <f t="shared" si="23"/>
        <v>#DIV/0!</v>
      </c>
      <c r="M28" s="233" t="e">
        <f t="shared" si="23"/>
        <v>#DIV/0!</v>
      </c>
      <c r="N28" s="233" t="e">
        <f t="shared" si="23"/>
        <v>#DIV/0!</v>
      </c>
      <c r="O28" s="233" t="e">
        <f t="shared" si="23"/>
        <v>#DIV/0!</v>
      </c>
      <c r="P28" s="233" t="e">
        <f t="shared" si="23"/>
        <v>#DIV/0!</v>
      </c>
      <c r="Q28" s="256" t="e">
        <f t="shared" si="16"/>
        <v>#DIV/0!</v>
      </c>
      <c r="R28" s="233" t="e">
        <f t="shared" ref="R28:Z28" si="24">(R$23*$R12)+$Q12</f>
        <v>#DIV/0!</v>
      </c>
      <c r="S28" s="233" t="e">
        <f t="shared" si="24"/>
        <v>#DIV/0!</v>
      </c>
      <c r="T28" s="233" t="e">
        <f t="shared" si="24"/>
        <v>#DIV/0!</v>
      </c>
      <c r="U28" s="233" t="e">
        <f t="shared" si="24"/>
        <v>#DIV/0!</v>
      </c>
      <c r="V28" s="233" t="e">
        <f t="shared" si="24"/>
        <v>#DIV/0!</v>
      </c>
      <c r="W28" s="233" t="e">
        <f t="shared" si="24"/>
        <v>#DIV/0!</v>
      </c>
      <c r="X28" s="233" t="e">
        <f t="shared" si="24"/>
        <v>#DIV/0!</v>
      </c>
      <c r="Y28" s="233" t="e">
        <f t="shared" si="24"/>
        <v>#DIV/0!</v>
      </c>
      <c r="Z28" s="233" t="e">
        <f t="shared" si="24"/>
        <v>#DIV/0!</v>
      </c>
      <c r="AA28" s="256" t="e">
        <f t="shared" si="18"/>
        <v>#DIV/0!</v>
      </c>
    </row>
    <row r="29" spans="6:27">
      <c r="F29" s="656"/>
      <c r="G29" s="304" t="str">
        <f t="shared" si="11"/>
        <v>3-wheeler</v>
      </c>
      <c r="H29" s="256" t="e">
        <f t="shared" si="14"/>
        <v>#DIV/0!</v>
      </c>
      <c r="I29" s="233" t="e">
        <f t="shared" ref="I29:P29" si="25">(I$23*$P13)+$O13</f>
        <v>#DIV/0!</v>
      </c>
      <c r="J29" s="233" t="e">
        <f t="shared" si="25"/>
        <v>#DIV/0!</v>
      </c>
      <c r="K29" s="233" t="e">
        <f t="shared" si="25"/>
        <v>#DIV/0!</v>
      </c>
      <c r="L29" s="233" t="e">
        <f t="shared" si="25"/>
        <v>#DIV/0!</v>
      </c>
      <c r="M29" s="233" t="e">
        <f t="shared" si="25"/>
        <v>#DIV/0!</v>
      </c>
      <c r="N29" s="233" t="e">
        <f t="shared" si="25"/>
        <v>#DIV/0!</v>
      </c>
      <c r="O29" s="233" t="e">
        <f t="shared" si="25"/>
        <v>#DIV/0!</v>
      </c>
      <c r="P29" s="233" t="e">
        <f t="shared" si="25"/>
        <v>#DIV/0!</v>
      </c>
      <c r="Q29" s="256" t="e">
        <f t="shared" si="16"/>
        <v>#DIV/0!</v>
      </c>
      <c r="R29" s="233" t="e">
        <f t="shared" ref="R29:Z29" si="26">(R$23*$R13)+$Q13</f>
        <v>#DIV/0!</v>
      </c>
      <c r="S29" s="233" t="e">
        <f t="shared" si="26"/>
        <v>#DIV/0!</v>
      </c>
      <c r="T29" s="233" t="e">
        <f t="shared" si="26"/>
        <v>#DIV/0!</v>
      </c>
      <c r="U29" s="233" t="e">
        <f t="shared" si="26"/>
        <v>#DIV/0!</v>
      </c>
      <c r="V29" s="233" t="e">
        <f t="shared" si="26"/>
        <v>#DIV/0!</v>
      </c>
      <c r="W29" s="233" t="e">
        <f t="shared" si="26"/>
        <v>#DIV/0!</v>
      </c>
      <c r="X29" s="233" t="e">
        <f t="shared" si="26"/>
        <v>#DIV/0!</v>
      </c>
      <c r="Y29" s="233" t="e">
        <f t="shared" si="26"/>
        <v>#DIV/0!</v>
      </c>
      <c r="Z29" s="233" t="e">
        <f t="shared" si="26"/>
        <v>#DIV/0!</v>
      </c>
      <c r="AA29" s="256" t="e">
        <f t="shared" si="18"/>
        <v>#DIV/0!</v>
      </c>
    </row>
    <row r="30" spans="6:27">
      <c r="F30" s="656"/>
      <c r="G30" s="304" t="str">
        <f t="shared" si="11"/>
        <v>Bus</v>
      </c>
      <c r="H30" s="256" t="e">
        <f t="shared" si="14"/>
        <v>#DIV/0!</v>
      </c>
      <c r="I30" s="233" t="e">
        <f t="shared" ref="I30:P30" si="27">(I$23*$P14)+$O14</f>
        <v>#DIV/0!</v>
      </c>
      <c r="J30" s="233" t="e">
        <f t="shared" si="27"/>
        <v>#DIV/0!</v>
      </c>
      <c r="K30" s="233" t="e">
        <f t="shared" si="27"/>
        <v>#DIV/0!</v>
      </c>
      <c r="L30" s="233" t="e">
        <f t="shared" si="27"/>
        <v>#DIV/0!</v>
      </c>
      <c r="M30" s="233" t="e">
        <f t="shared" si="27"/>
        <v>#DIV/0!</v>
      </c>
      <c r="N30" s="233" t="e">
        <f t="shared" si="27"/>
        <v>#DIV/0!</v>
      </c>
      <c r="O30" s="233" t="e">
        <f t="shared" si="27"/>
        <v>#DIV/0!</v>
      </c>
      <c r="P30" s="233" t="e">
        <f t="shared" si="27"/>
        <v>#DIV/0!</v>
      </c>
      <c r="Q30" s="256" t="e">
        <f t="shared" si="16"/>
        <v>#DIV/0!</v>
      </c>
      <c r="R30" s="233" t="e">
        <f t="shared" ref="R30:Z30" si="28">(R$23*$R14)+$Q14</f>
        <v>#DIV/0!</v>
      </c>
      <c r="S30" s="233" t="e">
        <f t="shared" si="28"/>
        <v>#DIV/0!</v>
      </c>
      <c r="T30" s="233" t="e">
        <f t="shared" si="28"/>
        <v>#DIV/0!</v>
      </c>
      <c r="U30" s="233" t="e">
        <f t="shared" si="28"/>
        <v>#DIV/0!</v>
      </c>
      <c r="V30" s="233" t="e">
        <f t="shared" si="28"/>
        <v>#DIV/0!</v>
      </c>
      <c r="W30" s="233" t="e">
        <f t="shared" si="28"/>
        <v>#DIV/0!</v>
      </c>
      <c r="X30" s="233" t="e">
        <f t="shared" si="28"/>
        <v>#DIV/0!</v>
      </c>
      <c r="Y30" s="233" t="e">
        <f t="shared" si="28"/>
        <v>#DIV/0!</v>
      </c>
      <c r="Z30" s="233" t="e">
        <f t="shared" si="28"/>
        <v>#DIV/0!</v>
      </c>
      <c r="AA30" s="256" t="e">
        <f t="shared" si="18"/>
        <v>#DIV/0!</v>
      </c>
    </row>
    <row r="31" spans="6:27">
      <c r="F31" s="656"/>
      <c r="G31" s="304" t="str">
        <f t="shared" si="11"/>
        <v>Mini-bus</v>
      </c>
      <c r="H31" s="256" t="e">
        <f t="shared" si="14"/>
        <v>#DIV/0!</v>
      </c>
      <c r="I31" s="233" t="e">
        <f t="shared" ref="I31:P31" si="29">(I$23*$P15)+$O15</f>
        <v>#DIV/0!</v>
      </c>
      <c r="J31" s="233" t="e">
        <f t="shared" si="29"/>
        <v>#DIV/0!</v>
      </c>
      <c r="K31" s="233" t="e">
        <f t="shared" si="29"/>
        <v>#DIV/0!</v>
      </c>
      <c r="L31" s="233" t="e">
        <f t="shared" si="29"/>
        <v>#DIV/0!</v>
      </c>
      <c r="M31" s="233" t="e">
        <f t="shared" si="29"/>
        <v>#DIV/0!</v>
      </c>
      <c r="N31" s="233" t="e">
        <f t="shared" si="29"/>
        <v>#DIV/0!</v>
      </c>
      <c r="O31" s="233" t="e">
        <f t="shared" si="29"/>
        <v>#DIV/0!</v>
      </c>
      <c r="P31" s="233" t="e">
        <f t="shared" si="29"/>
        <v>#DIV/0!</v>
      </c>
      <c r="Q31" s="256" t="e">
        <f t="shared" si="16"/>
        <v>#DIV/0!</v>
      </c>
      <c r="R31" s="233" t="e">
        <f t="shared" ref="R31:Z31" si="30">(R$23*$R15)+$Q15</f>
        <v>#DIV/0!</v>
      </c>
      <c r="S31" s="233" t="e">
        <f t="shared" si="30"/>
        <v>#DIV/0!</v>
      </c>
      <c r="T31" s="233" t="e">
        <f t="shared" si="30"/>
        <v>#DIV/0!</v>
      </c>
      <c r="U31" s="233" t="e">
        <f t="shared" si="30"/>
        <v>#DIV/0!</v>
      </c>
      <c r="V31" s="233" t="e">
        <f t="shared" si="30"/>
        <v>#DIV/0!</v>
      </c>
      <c r="W31" s="233" t="e">
        <f t="shared" si="30"/>
        <v>#DIV/0!</v>
      </c>
      <c r="X31" s="233" t="e">
        <f t="shared" si="30"/>
        <v>#DIV/0!</v>
      </c>
      <c r="Y31" s="233" t="e">
        <f t="shared" si="30"/>
        <v>#DIV/0!</v>
      </c>
      <c r="Z31" s="233" t="e">
        <f t="shared" si="30"/>
        <v>#DIV/0!</v>
      </c>
      <c r="AA31" s="256" t="e">
        <f t="shared" si="18"/>
        <v>#DIV/0!</v>
      </c>
    </row>
    <row r="32" spans="6:27">
      <c r="F32" s="656"/>
      <c r="G32" s="304" t="str">
        <f t="shared" si="11"/>
        <v/>
      </c>
      <c r="H32" s="256" t="e">
        <f t="shared" si="14"/>
        <v>#DIV/0!</v>
      </c>
      <c r="I32" s="233" t="e">
        <f t="shared" ref="I32:P32" si="31">(I$23*$P16)+$O16</f>
        <v>#DIV/0!</v>
      </c>
      <c r="J32" s="233" t="e">
        <f t="shared" si="31"/>
        <v>#DIV/0!</v>
      </c>
      <c r="K32" s="233" t="e">
        <f t="shared" si="31"/>
        <v>#DIV/0!</v>
      </c>
      <c r="L32" s="233" t="e">
        <f t="shared" si="31"/>
        <v>#DIV/0!</v>
      </c>
      <c r="M32" s="233" t="e">
        <f t="shared" si="31"/>
        <v>#DIV/0!</v>
      </c>
      <c r="N32" s="233" t="e">
        <f t="shared" si="31"/>
        <v>#DIV/0!</v>
      </c>
      <c r="O32" s="233" t="e">
        <f t="shared" si="31"/>
        <v>#DIV/0!</v>
      </c>
      <c r="P32" s="233" t="e">
        <f t="shared" si="31"/>
        <v>#DIV/0!</v>
      </c>
      <c r="Q32" s="256" t="e">
        <f t="shared" si="16"/>
        <v>#DIV/0!</v>
      </c>
      <c r="R32" s="233" t="e">
        <f t="shared" ref="R32:Z32" si="32">(R$23*$R16)+$Q16</f>
        <v>#DIV/0!</v>
      </c>
      <c r="S32" s="233" t="e">
        <f t="shared" si="32"/>
        <v>#DIV/0!</v>
      </c>
      <c r="T32" s="233" t="e">
        <f t="shared" si="32"/>
        <v>#DIV/0!</v>
      </c>
      <c r="U32" s="233" t="e">
        <f t="shared" si="32"/>
        <v>#DIV/0!</v>
      </c>
      <c r="V32" s="233" t="e">
        <f t="shared" si="32"/>
        <v>#DIV/0!</v>
      </c>
      <c r="W32" s="233" t="e">
        <f t="shared" si="32"/>
        <v>#DIV/0!</v>
      </c>
      <c r="X32" s="233" t="e">
        <f t="shared" si="32"/>
        <v>#DIV/0!</v>
      </c>
      <c r="Y32" s="233" t="e">
        <f t="shared" si="32"/>
        <v>#DIV/0!</v>
      </c>
      <c r="Z32" s="233" t="e">
        <f t="shared" si="32"/>
        <v>#DIV/0!</v>
      </c>
      <c r="AA32" s="256" t="e">
        <f t="shared" si="18"/>
        <v>#DIV/0!</v>
      </c>
    </row>
    <row r="33" spans="6:27">
      <c r="F33" s="657"/>
      <c r="G33" s="304" t="str">
        <f t="shared" si="11"/>
        <v/>
      </c>
      <c r="H33" s="256" t="e">
        <f t="shared" si="14"/>
        <v>#DIV/0!</v>
      </c>
      <c r="I33" s="233" t="e">
        <f t="shared" ref="I33:P33" si="33">(I$23*$P17)+$O17</f>
        <v>#DIV/0!</v>
      </c>
      <c r="J33" s="233" t="e">
        <f t="shared" si="33"/>
        <v>#DIV/0!</v>
      </c>
      <c r="K33" s="233" t="e">
        <f t="shared" si="33"/>
        <v>#DIV/0!</v>
      </c>
      <c r="L33" s="233" t="e">
        <f t="shared" si="33"/>
        <v>#DIV/0!</v>
      </c>
      <c r="M33" s="233" t="e">
        <f t="shared" si="33"/>
        <v>#DIV/0!</v>
      </c>
      <c r="N33" s="233" t="e">
        <f t="shared" si="33"/>
        <v>#DIV/0!</v>
      </c>
      <c r="O33" s="233" t="e">
        <f t="shared" si="33"/>
        <v>#DIV/0!</v>
      </c>
      <c r="P33" s="233" t="e">
        <f t="shared" si="33"/>
        <v>#DIV/0!</v>
      </c>
      <c r="Q33" s="256" t="e">
        <f t="shared" si="16"/>
        <v>#DIV/0!</v>
      </c>
      <c r="R33" s="233" t="e">
        <f t="shared" ref="R33:Z33" si="34">(R$23*$R17)+$Q17</f>
        <v>#DIV/0!</v>
      </c>
      <c r="S33" s="233" t="e">
        <f t="shared" si="34"/>
        <v>#DIV/0!</v>
      </c>
      <c r="T33" s="233" t="e">
        <f t="shared" si="34"/>
        <v>#DIV/0!</v>
      </c>
      <c r="U33" s="233" t="e">
        <f t="shared" si="34"/>
        <v>#DIV/0!</v>
      </c>
      <c r="V33" s="233" t="e">
        <f t="shared" si="34"/>
        <v>#DIV/0!</v>
      </c>
      <c r="W33" s="233" t="e">
        <f t="shared" si="34"/>
        <v>#DIV/0!</v>
      </c>
      <c r="X33" s="233" t="e">
        <f t="shared" si="34"/>
        <v>#DIV/0!</v>
      </c>
      <c r="Y33" s="233" t="e">
        <f t="shared" si="34"/>
        <v>#DIV/0!</v>
      </c>
      <c r="Z33" s="233" t="e">
        <f t="shared" si="34"/>
        <v>#DIV/0!</v>
      </c>
      <c r="AA33" s="256" t="e">
        <f t="shared" si="18"/>
        <v>#DIV/0!</v>
      </c>
    </row>
    <row r="34" spans="6:27">
      <c r="G34" s="304" t="str">
        <f t="shared" ref="G34" si="35">G18</f>
        <v>Total</v>
      </c>
      <c r="H34" s="256" t="e">
        <f t="shared" si="14"/>
        <v>#DIV/0!</v>
      </c>
      <c r="I34" s="233" t="e">
        <f t="shared" ref="I34:P34" si="36">(I$23*$P18)+$O18</f>
        <v>#DIV/0!</v>
      </c>
      <c r="J34" s="233" t="e">
        <f t="shared" si="36"/>
        <v>#DIV/0!</v>
      </c>
      <c r="K34" s="233" t="e">
        <f t="shared" si="36"/>
        <v>#DIV/0!</v>
      </c>
      <c r="L34" s="233" t="e">
        <f t="shared" si="36"/>
        <v>#DIV/0!</v>
      </c>
      <c r="M34" s="233" t="e">
        <f t="shared" si="36"/>
        <v>#DIV/0!</v>
      </c>
      <c r="N34" s="233" t="e">
        <f t="shared" si="36"/>
        <v>#DIV/0!</v>
      </c>
      <c r="O34" s="233" t="e">
        <f t="shared" si="36"/>
        <v>#DIV/0!</v>
      </c>
      <c r="P34" s="233" t="e">
        <f t="shared" si="36"/>
        <v>#DIV/0!</v>
      </c>
      <c r="Q34" s="256" t="e">
        <f t="shared" si="16"/>
        <v>#DIV/0!</v>
      </c>
      <c r="R34" s="233" t="e">
        <f t="shared" ref="R34:Z34" si="37">(R$23*$R18)+$Q18</f>
        <v>#DIV/0!</v>
      </c>
      <c r="S34" s="233" t="e">
        <f t="shared" si="37"/>
        <v>#DIV/0!</v>
      </c>
      <c r="T34" s="233" t="e">
        <f t="shared" si="37"/>
        <v>#DIV/0!</v>
      </c>
      <c r="U34" s="233" t="e">
        <f t="shared" si="37"/>
        <v>#DIV/0!</v>
      </c>
      <c r="V34" s="233" t="e">
        <f t="shared" si="37"/>
        <v>#DIV/0!</v>
      </c>
      <c r="W34" s="233" t="e">
        <f t="shared" si="37"/>
        <v>#DIV/0!</v>
      </c>
      <c r="X34" s="233" t="e">
        <f t="shared" si="37"/>
        <v>#DIV/0!</v>
      </c>
      <c r="Y34" s="233" t="e">
        <f t="shared" si="37"/>
        <v>#DIV/0!</v>
      </c>
      <c r="Z34" s="233" t="e">
        <f t="shared" si="37"/>
        <v>#DIV/0!</v>
      </c>
      <c r="AA34" s="256" t="e">
        <f t="shared" si="18"/>
        <v>#DIV/0!</v>
      </c>
    </row>
    <row r="39" spans="6:27">
      <c r="G39" s="302" t="s">
        <v>2</v>
      </c>
      <c r="K39" s="55" t="s">
        <v>386</v>
      </c>
      <c r="O39" s="55" t="s">
        <v>387</v>
      </c>
      <c r="Q39" s="55" t="s">
        <v>388</v>
      </c>
    </row>
    <row r="40" spans="6:27">
      <c r="G40" s="303"/>
      <c r="K40" s="231">
        <f>H56</f>
        <v>0</v>
      </c>
      <c r="L40" s="231">
        <f>Q56</f>
        <v>9</v>
      </c>
      <c r="M40" s="231">
        <f>AA56</f>
        <v>19</v>
      </c>
      <c r="O40" s="231" t="s">
        <v>389</v>
      </c>
      <c r="P40" s="231" t="s">
        <v>390</v>
      </c>
      <c r="Q40" s="231" t="s">
        <v>389</v>
      </c>
      <c r="R40" s="231" t="s">
        <v>390</v>
      </c>
      <c r="T40" s="231">
        <f>K40</f>
        <v>0</v>
      </c>
      <c r="U40" s="231">
        <f>L40</f>
        <v>9</v>
      </c>
      <c r="V40" s="231">
        <f>M40</f>
        <v>19</v>
      </c>
      <c r="X40" s="231" t="s">
        <v>387</v>
      </c>
      <c r="Y40" s="231" t="s">
        <v>388</v>
      </c>
    </row>
    <row r="41" spans="6:27">
      <c r="F41" s="655" t="s">
        <v>530</v>
      </c>
      <c r="G41" s="304" t="str">
        <f t="shared" ref="G41:G50" si="38">G8</f>
        <v>Car</v>
      </c>
      <c r="K41" s="241">
        <f>'IF Factors'!K233</f>
        <v>0</v>
      </c>
      <c r="L41" s="241">
        <f>'IF Factors'!L233</f>
        <v>0</v>
      </c>
      <c r="M41" s="241">
        <f>'IF Factors'!M233</f>
        <v>0</v>
      </c>
      <c r="O41" s="231">
        <f>INTERCEPT(K41:L41,$K$7:$L$7)</f>
        <v>0</v>
      </c>
      <c r="P41" s="231">
        <f>SLOPE(K41:L41,$K$7:$L$7)</f>
        <v>0</v>
      </c>
      <c r="Q41" s="231">
        <f>INTERCEPT(L41:M41,$L$7:$M$7)</f>
        <v>0</v>
      </c>
      <c r="R41" s="231">
        <f>SLOPE(L41:M41,$L$7:$M$7)</f>
        <v>0</v>
      </c>
      <c r="T41" s="231">
        <f>IF(K41&lt;&gt;0,0,1)</f>
        <v>1</v>
      </c>
      <c r="U41" s="231">
        <f>IF(L41&lt;&gt;0,0,1)</f>
        <v>1</v>
      </c>
      <c r="V41" s="231">
        <f>IF(M41&lt;&gt;0,0,1)</f>
        <v>1</v>
      </c>
      <c r="X41" s="231">
        <f>IF(T41+U41=1,1,0)</f>
        <v>0</v>
      </c>
      <c r="Y41" s="231">
        <f t="shared" ref="Y41:Y51" si="39">IF(U41+V41=1,1,0)</f>
        <v>0</v>
      </c>
    </row>
    <row r="42" spans="6:27">
      <c r="F42" s="656"/>
      <c r="G42" s="304" t="str">
        <f t="shared" si="38"/>
        <v>2-wheeler</v>
      </c>
      <c r="K42" s="241">
        <f>'IF Factors'!K234</f>
        <v>0</v>
      </c>
      <c r="L42" s="241">
        <f>'IF Factors'!L234</f>
        <v>0</v>
      </c>
      <c r="M42" s="241">
        <f>'IF Factors'!M234</f>
        <v>0</v>
      </c>
      <c r="O42" s="231">
        <f t="shared" ref="O42:O51" si="40">INTERCEPT(K42:L42,$K$7:$L$7)</f>
        <v>0</v>
      </c>
      <c r="P42" s="231">
        <f t="shared" ref="P42:P51" si="41">SLOPE(K42:L42,$K$7:$L$7)</f>
        <v>0</v>
      </c>
      <c r="Q42" s="231">
        <f t="shared" ref="Q42:Q51" si="42">INTERCEPT(L42:M42,$L$7:$M$7)</f>
        <v>0</v>
      </c>
      <c r="R42" s="231">
        <f t="shared" ref="R42:R51" si="43">SLOPE(L42:M42,$L$7:$M$7)</f>
        <v>0</v>
      </c>
      <c r="T42" s="231">
        <f t="shared" ref="T42:T51" si="44">IF(K42&lt;&gt;0,0,1)</f>
        <v>1</v>
      </c>
      <c r="U42" s="231">
        <f t="shared" ref="U42:U51" si="45">IF(L42&lt;&gt;0,0,1)</f>
        <v>1</v>
      </c>
      <c r="V42" s="231">
        <f t="shared" ref="V42:V51" si="46">IF(M42&lt;&gt;0,0,1)</f>
        <v>1</v>
      </c>
      <c r="X42" s="231">
        <f t="shared" ref="X42:X51" si="47">IF(T42+U42=1,1,0)</f>
        <v>0</v>
      </c>
      <c r="Y42" s="231">
        <f t="shared" si="39"/>
        <v>0</v>
      </c>
    </row>
    <row r="43" spans="6:27">
      <c r="F43" s="656"/>
      <c r="G43" s="304" t="str">
        <f t="shared" si="38"/>
        <v>Taxi</v>
      </c>
      <c r="K43" s="241">
        <f>'IF Factors'!K235</f>
        <v>0</v>
      </c>
      <c r="L43" s="241">
        <f>'IF Factors'!L235</f>
        <v>0</v>
      </c>
      <c r="M43" s="241">
        <f>'IF Factors'!M235</f>
        <v>0</v>
      </c>
      <c r="O43" s="231">
        <f t="shared" si="40"/>
        <v>0</v>
      </c>
      <c r="P43" s="231">
        <f t="shared" si="41"/>
        <v>0</v>
      </c>
      <c r="Q43" s="231">
        <f t="shared" si="42"/>
        <v>0</v>
      </c>
      <c r="R43" s="231">
        <f t="shared" si="43"/>
        <v>0</v>
      </c>
      <c r="T43" s="231">
        <f t="shared" si="44"/>
        <v>1</v>
      </c>
      <c r="U43" s="231">
        <f t="shared" si="45"/>
        <v>1</v>
      </c>
      <c r="V43" s="231">
        <f t="shared" si="46"/>
        <v>1</v>
      </c>
      <c r="X43" s="231">
        <f t="shared" si="47"/>
        <v>0</v>
      </c>
      <c r="Y43" s="231">
        <f t="shared" si="39"/>
        <v>0</v>
      </c>
    </row>
    <row r="44" spans="6:27">
      <c r="F44" s="656"/>
      <c r="G44" s="304" t="str">
        <f t="shared" si="38"/>
        <v/>
      </c>
      <c r="K44" s="241">
        <f>'IF Factors'!K236</f>
        <v>0</v>
      </c>
      <c r="L44" s="241">
        <f>'IF Factors'!L236</f>
        <v>0</v>
      </c>
      <c r="M44" s="241">
        <f>'IF Factors'!M236</f>
        <v>0</v>
      </c>
      <c r="O44" s="231">
        <f t="shared" si="40"/>
        <v>0</v>
      </c>
      <c r="P44" s="231">
        <f t="shared" si="41"/>
        <v>0</v>
      </c>
      <c r="Q44" s="231">
        <f t="shared" si="42"/>
        <v>0</v>
      </c>
      <c r="R44" s="231">
        <f t="shared" si="43"/>
        <v>0</v>
      </c>
      <c r="T44" s="231">
        <f t="shared" si="44"/>
        <v>1</v>
      </c>
      <c r="U44" s="231">
        <f t="shared" si="45"/>
        <v>1</v>
      </c>
      <c r="V44" s="231">
        <f t="shared" si="46"/>
        <v>1</v>
      </c>
      <c r="X44" s="231">
        <f t="shared" si="47"/>
        <v>0</v>
      </c>
      <c r="Y44" s="231">
        <f t="shared" si="39"/>
        <v>0</v>
      </c>
    </row>
    <row r="45" spans="6:27">
      <c r="F45" s="656"/>
      <c r="G45" s="304" t="str">
        <f t="shared" si="38"/>
        <v/>
      </c>
      <c r="K45" s="241">
        <f>'IF Factors'!K237</f>
        <v>0</v>
      </c>
      <c r="L45" s="241">
        <f>'IF Factors'!L237</f>
        <v>0</v>
      </c>
      <c r="M45" s="241">
        <f>'IF Factors'!M237</f>
        <v>0</v>
      </c>
      <c r="O45" s="231">
        <f t="shared" si="40"/>
        <v>0</v>
      </c>
      <c r="P45" s="231">
        <f t="shared" si="41"/>
        <v>0</v>
      </c>
      <c r="Q45" s="231">
        <f t="shared" si="42"/>
        <v>0</v>
      </c>
      <c r="R45" s="231">
        <f t="shared" si="43"/>
        <v>0</v>
      </c>
      <c r="T45" s="231">
        <f t="shared" si="44"/>
        <v>1</v>
      </c>
      <c r="U45" s="231">
        <f t="shared" si="45"/>
        <v>1</v>
      </c>
      <c r="V45" s="231">
        <f t="shared" si="46"/>
        <v>1</v>
      </c>
      <c r="X45" s="231">
        <f t="shared" si="47"/>
        <v>0</v>
      </c>
      <c r="Y45" s="231">
        <f t="shared" si="39"/>
        <v>0</v>
      </c>
    </row>
    <row r="46" spans="6:27">
      <c r="F46" s="656"/>
      <c r="G46" s="304" t="str">
        <f t="shared" si="38"/>
        <v>3-wheeler</v>
      </c>
      <c r="K46" s="241">
        <f>'IF Factors'!K238</f>
        <v>0</v>
      </c>
      <c r="L46" s="241">
        <f>'IF Factors'!L238</f>
        <v>0</v>
      </c>
      <c r="M46" s="241">
        <f>'IF Factors'!M238</f>
        <v>0</v>
      </c>
      <c r="O46" s="231">
        <f t="shared" si="40"/>
        <v>0</v>
      </c>
      <c r="P46" s="231">
        <f t="shared" si="41"/>
        <v>0</v>
      </c>
      <c r="Q46" s="231">
        <f t="shared" si="42"/>
        <v>0</v>
      </c>
      <c r="R46" s="231">
        <f t="shared" si="43"/>
        <v>0</v>
      </c>
      <c r="T46" s="231">
        <f t="shared" si="44"/>
        <v>1</v>
      </c>
      <c r="U46" s="231">
        <f t="shared" si="45"/>
        <v>1</v>
      </c>
      <c r="V46" s="231">
        <f t="shared" si="46"/>
        <v>1</v>
      </c>
      <c r="X46" s="231">
        <f t="shared" si="47"/>
        <v>0</v>
      </c>
      <c r="Y46" s="231">
        <f t="shared" si="39"/>
        <v>0</v>
      </c>
    </row>
    <row r="47" spans="6:27">
      <c r="F47" s="656"/>
      <c r="G47" s="304" t="str">
        <f t="shared" si="38"/>
        <v>Bus</v>
      </c>
      <c r="K47" s="241">
        <f>'IF Factors'!K239</f>
        <v>0</v>
      </c>
      <c r="L47" s="241">
        <f>'IF Factors'!L239</f>
        <v>0</v>
      </c>
      <c r="M47" s="241">
        <f>'IF Factors'!M239</f>
        <v>0</v>
      </c>
      <c r="O47" s="231">
        <f t="shared" si="40"/>
        <v>0</v>
      </c>
      <c r="P47" s="231">
        <f t="shared" si="41"/>
        <v>0</v>
      </c>
      <c r="Q47" s="231">
        <f t="shared" si="42"/>
        <v>0</v>
      </c>
      <c r="R47" s="231">
        <f t="shared" si="43"/>
        <v>0</v>
      </c>
      <c r="T47" s="231">
        <f t="shared" si="44"/>
        <v>1</v>
      </c>
      <c r="U47" s="231">
        <f t="shared" si="45"/>
        <v>1</v>
      </c>
      <c r="V47" s="231">
        <f t="shared" si="46"/>
        <v>1</v>
      </c>
      <c r="X47" s="231">
        <f t="shared" si="47"/>
        <v>0</v>
      </c>
      <c r="Y47" s="231">
        <f t="shared" si="39"/>
        <v>0</v>
      </c>
    </row>
    <row r="48" spans="6:27">
      <c r="F48" s="656"/>
      <c r="G48" s="304" t="str">
        <f t="shared" si="38"/>
        <v>Mini-bus</v>
      </c>
      <c r="K48" s="241">
        <f>'IF Factors'!K240</f>
        <v>0</v>
      </c>
      <c r="L48" s="241">
        <f>'IF Factors'!L240</f>
        <v>0</v>
      </c>
      <c r="M48" s="241">
        <f>'IF Factors'!M240</f>
        <v>0</v>
      </c>
      <c r="O48" s="231">
        <f t="shared" si="40"/>
        <v>0</v>
      </c>
      <c r="P48" s="231">
        <f t="shared" si="41"/>
        <v>0</v>
      </c>
      <c r="Q48" s="231">
        <f t="shared" si="42"/>
        <v>0</v>
      </c>
      <c r="R48" s="231">
        <f t="shared" si="43"/>
        <v>0</v>
      </c>
      <c r="T48" s="231">
        <f t="shared" si="44"/>
        <v>1</v>
      </c>
      <c r="U48" s="231">
        <f t="shared" si="45"/>
        <v>1</v>
      </c>
      <c r="V48" s="231">
        <f t="shared" si="46"/>
        <v>1</v>
      </c>
      <c r="X48" s="231">
        <f t="shared" si="47"/>
        <v>0</v>
      </c>
      <c r="Y48" s="231">
        <f t="shared" si="39"/>
        <v>0</v>
      </c>
    </row>
    <row r="49" spans="6:27">
      <c r="F49" s="656"/>
      <c r="G49" s="304" t="str">
        <f t="shared" si="38"/>
        <v/>
      </c>
      <c r="K49" s="241">
        <f>'IF Factors'!K241</f>
        <v>0</v>
      </c>
      <c r="L49" s="241">
        <f>'IF Factors'!L241</f>
        <v>0</v>
      </c>
      <c r="M49" s="241">
        <f>'IF Factors'!M241</f>
        <v>0</v>
      </c>
      <c r="O49" s="231">
        <f t="shared" si="40"/>
        <v>0</v>
      </c>
      <c r="P49" s="231">
        <f t="shared" si="41"/>
        <v>0</v>
      </c>
      <c r="Q49" s="231">
        <f t="shared" si="42"/>
        <v>0</v>
      </c>
      <c r="R49" s="231">
        <f t="shared" si="43"/>
        <v>0</v>
      </c>
      <c r="T49" s="231">
        <f t="shared" si="44"/>
        <v>1</v>
      </c>
      <c r="U49" s="231">
        <f t="shared" si="45"/>
        <v>1</v>
      </c>
      <c r="V49" s="231">
        <f t="shared" si="46"/>
        <v>1</v>
      </c>
      <c r="X49" s="231">
        <f t="shared" si="47"/>
        <v>0</v>
      </c>
      <c r="Y49" s="231">
        <f t="shared" si="39"/>
        <v>0</v>
      </c>
    </row>
    <row r="50" spans="6:27">
      <c r="F50" s="657"/>
      <c r="G50" s="304" t="str">
        <f t="shared" si="38"/>
        <v/>
      </c>
      <c r="K50" s="241">
        <f>'IF Factors'!K242</f>
        <v>0</v>
      </c>
      <c r="L50" s="241">
        <f>'IF Factors'!L242</f>
        <v>0</v>
      </c>
      <c r="M50" s="241">
        <f>'IF Factors'!M242</f>
        <v>0</v>
      </c>
      <c r="O50" s="231">
        <f t="shared" si="40"/>
        <v>0</v>
      </c>
      <c r="P50" s="231">
        <f t="shared" si="41"/>
        <v>0</v>
      </c>
      <c r="Q50" s="231">
        <f t="shared" si="42"/>
        <v>0</v>
      </c>
      <c r="R50" s="231">
        <f t="shared" si="43"/>
        <v>0</v>
      </c>
      <c r="T50" s="231">
        <f t="shared" si="44"/>
        <v>1</v>
      </c>
      <c r="U50" s="231">
        <f t="shared" si="45"/>
        <v>1</v>
      </c>
      <c r="V50" s="231">
        <f t="shared" si="46"/>
        <v>1</v>
      </c>
      <c r="X50" s="231">
        <f t="shared" si="47"/>
        <v>0</v>
      </c>
      <c r="Y50" s="231">
        <f t="shared" si="39"/>
        <v>0</v>
      </c>
    </row>
    <row r="51" spans="6:27">
      <c r="G51" s="304" t="s">
        <v>15</v>
      </c>
      <c r="K51" s="241">
        <f>'IF Factors'!K243</f>
        <v>0</v>
      </c>
      <c r="L51" s="241">
        <f>'IF Factors'!L243</f>
        <v>0</v>
      </c>
      <c r="M51" s="241">
        <f>'IF Factors'!M243</f>
        <v>0</v>
      </c>
      <c r="O51" s="231">
        <f t="shared" si="40"/>
        <v>0</v>
      </c>
      <c r="P51" s="231">
        <f t="shared" si="41"/>
        <v>0</v>
      </c>
      <c r="Q51" s="231">
        <f t="shared" si="42"/>
        <v>0</v>
      </c>
      <c r="R51" s="231">
        <f t="shared" si="43"/>
        <v>0</v>
      </c>
      <c r="T51" s="231">
        <f t="shared" si="44"/>
        <v>1</v>
      </c>
      <c r="U51" s="231">
        <f t="shared" si="45"/>
        <v>1</v>
      </c>
      <c r="V51" s="231">
        <f t="shared" si="46"/>
        <v>1</v>
      </c>
      <c r="X51" s="231">
        <f t="shared" si="47"/>
        <v>0</v>
      </c>
      <c r="Y51" s="231">
        <f t="shared" si="39"/>
        <v>0</v>
      </c>
    </row>
    <row r="56" spans="6:27">
      <c r="G56" s="303"/>
      <c r="H56" s="231">
        <f>H23</f>
        <v>0</v>
      </c>
      <c r="I56" s="231">
        <f t="shared" ref="I56:AA56" si="48">I23</f>
        <v>1</v>
      </c>
      <c r="J56" s="231">
        <f t="shared" si="48"/>
        <v>2</v>
      </c>
      <c r="K56" s="231">
        <f t="shared" si="48"/>
        <v>3</v>
      </c>
      <c r="L56" s="231">
        <f t="shared" si="48"/>
        <v>4</v>
      </c>
      <c r="M56" s="231">
        <f t="shared" si="48"/>
        <v>5</v>
      </c>
      <c r="N56" s="231">
        <f t="shared" si="48"/>
        <v>6</v>
      </c>
      <c r="O56" s="231">
        <f t="shared" si="48"/>
        <v>7</v>
      </c>
      <c r="P56" s="231">
        <f t="shared" si="48"/>
        <v>8</v>
      </c>
      <c r="Q56" s="231">
        <f t="shared" si="48"/>
        <v>9</v>
      </c>
      <c r="R56" s="231">
        <f t="shared" si="48"/>
        <v>10</v>
      </c>
      <c r="S56" s="231">
        <f t="shared" si="48"/>
        <v>11</v>
      </c>
      <c r="T56" s="231">
        <f t="shared" si="48"/>
        <v>12</v>
      </c>
      <c r="U56" s="231">
        <f t="shared" si="48"/>
        <v>13</v>
      </c>
      <c r="V56" s="231">
        <f t="shared" si="48"/>
        <v>14</v>
      </c>
      <c r="W56" s="231">
        <f t="shared" si="48"/>
        <v>15</v>
      </c>
      <c r="X56" s="231">
        <f t="shared" si="48"/>
        <v>16</v>
      </c>
      <c r="Y56" s="231">
        <f t="shared" si="48"/>
        <v>17</v>
      </c>
      <c r="Z56" s="231">
        <f t="shared" si="48"/>
        <v>18</v>
      </c>
      <c r="AA56" s="231">
        <f t="shared" si="48"/>
        <v>19</v>
      </c>
    </row>
    <row r="57" spans="6:27">
      <c r="F57" s="655" t="s">
        <v>530</v>
      </c>
      <c r="G57" s="304" t="str">
        <f>'IF Factors'!D233</f>
        <v>Cars</v>
      </c>
      <c r="H57" s="232">
        <f>K41</f>
        <v>0</v>
      </c>
      <c r="I57" s="232">
        <f>(I$23*$P41)+$O41</f>
        <v>0</v>
      </c>
      <c r="J57" s="232">
        <f t="shared" ref="J57:P57" si="49">(J$23*$P41)+$O41</f>
        <v>0</v>
      </c>
      <c r="K57" s="232">
        <f t="shared" si="49"/>
        <v>0</v>
      </c>
      <c r="L57" s="232">
        <f t="shared" si="49"/>
        <v>0</v>
      </c>
      <c r="M57" s="232">
        <f t="shared" si="49"/>
        <v>0</v>
      </c>
      <c r="N57" s="232">
        <f t="shared" si="49"/>
        <v>0</v>
      </c>
      <c r="O57" s="232">
        <f t="shared" si="49"/>
        <v>0</v>
      </c>
      <c r="P57" s="232">
        <f t="shared" si="49"/>
        <v>0</v>
      </c>
      <c r="Q57" s="232">
        <f>L41</f>
        <v>0</v>
      </c>
      <c r="R57" s="232">
        <f>(R$23*$R41)+$Q41</f>
        <v>0</v>
      </c>
      <c r="S57" s="232">
        <f t="shared" ref="S57:Z57" si="50">(S$23*$R41)+$Q41</f>
        <v>0</v>
      </c>
      <c r="T57" s="232">
        <f t="shared" si="50"/>
        <v>0</v>
      </c>
      <c r="U57" s="232">
        <f t="shared" si="50"/>
        <v>0</v>
      </c>
      <c r="V57" s="232">
        <f t="shared" si="50"/>
        <v>0</v>
      </c>
      <c r="W57" s="232">
        <f t="shared" si="50"/>
        <v>0</v>
      </c>
      <c r="X57" s="232">
        <f t="shared" si="50"/>
        <v>0</v>
      </c>
      <c r="Y57" s="232">
        <f t="shared" si="50"/>
        <v>0</v>
      </c>
      <c r="Z57" s="232">
        <f t="shared" si="50"/>
        <v>0</v>
      </c>
      <c r="AA57" s="232">
        <f>M41</f>
        <v>0</v>
      </c>
    </row>
    <row r="58" spans="6:27">
      <c r="F58" s="656"/>
      <c r="G58" s="304" t="str">
        <f>Full!F187</f>
        <v>2-wheeler</v>
      </c>
      <c r="H58" s="232">
        <f t="shared" ref="H58:H67" si="51">K42</f>
        <v>0</v>
      </c>
      <c r="I58" s="232">
        <f t="shared" ref="I58:P58" si="52">(I$23*$P42)+$O42</f>
        <v>0</v>
      </c>
      <c r="J58" s="232">
        <f t="shared" si="52"/>
        <v>0</v>
      </c>
      <c r="K58" s="232">
        <f t="shared" si="52"/>
        <v>0</v>
      </c>
      <c r="L58" s="232">
        <f t="shared" si="52"/>
        <v>0</v>
      </c>
      <c r="M58" s="232">
        <f t="shared" si="52"/>
        <v>0</v>
      </c>
      <c r="N58" s="232">
        <f t="shared" si="52"/>
        <v>0</v>
      </c>
      <c r="O58" s="232">
        <f t="shared" si="52"/>
        <v>0</v>
      </c>
      <c r="P58" s="232">
        <f t="shared" si="52"/>
        <v>0</v>
      </c>
      <c r="Q58" s="232">
        <f t="shared" ref="Q58:Q67" si="53">L42</f>
        <v>0</v>
      </c>
      <c r="R58" s="232">
        <f t="shared" ref="R58:Z58" si="54">(R$23*$R42)+$Q42</f>
        <v>0</v>
      </c>
      <c r="S58" s="232">
        <f t="shared" si="54"/>
        <v>0</v>
      </c>
      <c r="T58" s="232">
        <f t="shared" si="54"/>
        <v>0</v>
      </c>
      <c r="U58" s="232">
        <f t="shared" si="54"/>
        <v>0</v>
      </c>
      <c r="V58" s="232">
        <f t="shared" si="54"/>
        <v>0</v>
      </c>
      <c r="W58" s="232">
        <f t="shared" si="54"/>
        <v>0</v>
      </c>
      <c r="X58" s="232">
        <f t="shared" si="54"/>
        <v>0</v>
      </c>
      <c r="Y58" s="232">
        <f t="shared" si="54"/>
        <v>0</v>
      </c>
      <c r="Z58" s="232">
        <f t="shared" si="54"/>
        <v>0</v>
      </c>
      <c r="AA58" s="232">
        <f t="shared" ref="AA58:AA67" si="55">M42</f>
        <v>0</v>
      </c>
    </row>
    <row r="59" spans="6:27">
      <c r="F59" s="656"/>
      <c r="G59" s="304" t="str">
        <f>Full!F188</f>
        <v>Taxi</v>
      </c>
      <c r="H59" s="232">
        <f t="shared" si="51"/>
        <v>0</v>
      </c>
      <c r="I59" s="232">
        <f t="shared" ref="I59:P59" si="56">(I$23*$P43)+$O43</f>
        <v>0</v>
      </c>
      <c r="J59" s="232">
        <f t="shared" si="56"/>
        <v>0</v>
      </c>
      <c r="K59" s="232">
        <f t="shared" si="56"/>
        <v>0</v>
      </c>
      <c r="L59" s="232">
        <f t="shared" si="56"/>
        <v>0</v>
      </c>
      <c r="M59" s="232">
        <f t="shared" si="56"/>
        <v>0</v>
      </c>
      <c r="N59" s="232">
        <f t="shared" si="56"/>
        <v>0</v>
      </c>
      <c r="O59" s="232">
        <f t="shared" si="56"/>
        <v>0</v>
      </c>
      <c r="P59" s="232">
        <f t="shared" si="56"/>
        <v>0</v>
      </c>
      <c r="Q59" s="232">
        <f t="shared" si="53"/>
        <v>0</v>
      </c>
      <c r="R59" s="232">
        <f t="shared" ref="R59:Z59" si="57">(R$23*$R43)+$Q43</f>
        <v>0</v>
      </c>
      <c r="S59" s="232">
        <f t="shared" si="57"/>
        <v>0</v>
      </c>
      <c r="T59" s="232">
        <f t="shared" si="57"/>
        <v>0</v>
      </c>
      <c r="U59" s="232">
        <f t="shared" si="57"/>
        <v>0</v>
      </c>
      <c r="V59" s="232">
        <f t="shared" si="57"/>
        <v>0</v>
      </c>
      <c r="W59" s="232">
        <f t="shared" si="57"/>
        <v>0</v>
      </c>
      <c r="X59" s="232">
        <f t="shared" si="57"/>
        <v>0</v>
      </c>
      <c r="Y59" s="232">
        <f t="shared" si="57"/>
        <v>0</v>
      </c>
      <c r="Z59" s="232">
        <f t="shared" si="57"/>
        <v>0</v>
      </c>
      <c r="AA59" s="232">
        <f t="shared" si="55"/>
        <v>0</v>
      </c>
    </row>
    <row r="60" spans="6:27">
      <c r="F60" s="656"/>
      <c r="G60" s="304" t="str">
        <f>Full!F189</f>
        <v/>
      </c>
      <c r="H60" s="232">
        <f t="shared" si="51"/>
        <v>0</v>
      </c>
      <c r="I60" s="232">
        <f t="shared" ref="I60:P60" si="58">(I$23*$P44)+$O44</f>
        <v>0</v>
      </c>
      <c r="J60" s="232">
        <f t="shared" si="58"/>
        <v>0</v>
      </c>
      <c r="K60" s="232">
        <f t="shared" si="58"/>
        <v>0</v>
      </c>
      <c r="L60" s="232">
        <f t="shared" si="58"/>
        <v>0</v>
      </c>
      <c r="M60" s="232">
        <f t="shared" si="58"/>
        <v>0</v>
      </c>
      <c r="N60" s="232">
        <f t="shared" si="58"/>
        <v>0</v>
      </c>
      <c r="O60" s="232">
        <f t="shared" si="58"/>
        <v>0</v>
      </c>
      <c r="P60" s="232">
        <f t="shared" si="58"/>
        <v>0</v>
      </c>
      <c r="Q60" s="232">
        <f t="shared" si="53"/>
        <v>0</v>
      </c>
      <c r="R60" s="232">
        <f t="shared" ref="R60:Z60" si="59">(R$23*$R44)+$Q44</f>
        <v>0</v>
      </c>
      <c r="S60" s="232">
        <f t="shared" si="59"/>
        <v>0</v>
      </c>
      <c r="T60" s="232">
        <f t="shared" si="59"/>
        <v>0</v>
      </c>
      <c r="U60" s="232">
        <f t="shared" si="59"/>
        <v>0</v>
      </c>
      <c r="V60" s="232">
        <f t="shared" si="59"/>
        <v>0</v>
      </c>
      <c r="W60" s="232">
        <f t="shared" si="59"/>
        <v>0</v>
      </c>
      <c r="X60" s="232">
        <f t="shared" si="59"/>
        <v>0</v>
      </c>
      <c r="Y60" s="232">
        <f t="shared" si="59"/>
        <v>0</v>
      </c>
      <c r="Z60" s="232">
        <f t="shared" si="59"/>
        <v>0</v>
      </c>
      <c r="AA60" s="232">
        <f t="shared" si="55"/>
        <v>0</v>
      </c>
    </row>
    <row r="61" spans="6:27">
      <c r="F61" s="656"/>
      <c r="G61" s="304" t="str">
        <f>Full!F190</f>
        <v/>
      </c>
      <c r="H61" s="232">
        <f t="shared" si="51"/>
        <v>0</v>
      </c>
      <c r="I61" s="232">
        <f t="shared" ref="I61:P61" si="60">(I$23*$P45)+$O45</f>
        <v>0</v>
      </c>
      <c r="J61" s="232">
        <f t="shared" si="60"/>
        <v>0</v>
      </c>
      <c r="K61" s="232">
        <f t="shared" si="60"/>
        <v>0</v>
      </c>
      <c r="L61" s="232">
        <f t="shared" si="60"/>
        <v>0</v>
      </c>
      <c r="M61" s="232">
        <f t="shared" si="60"/>
        <v>0</v>
      </c>
      <c r="N61" s="232">
        <f t="shared" si="60"/>
        <v>0</v>
      </c>
      <c r="O61" s="232">
        <f t="shared" si="60"/>
        <v>0</v>
      </c>
      <c r="P61" s="232">
        <f t="shared" si="60"/>
        <v>0</v>
      </c>
      <c r="Q61" s="232">
        <f t="shared" si="53"/>
        <v>0</v>
      </c>
      <c r="R61" s="232">
        <f t="shared" ref="R61:Z61" si="61">(R$23*$R45)+$Q45</f>
        <v>0</v>
      </c>
      <c r="S61" s="232">
        <f t="shared" si="61"/>
        <v>0</v>
      </c>
      <c r="T61" s="232">
        <f t="shared" si="61"/>
        <v>0</v>
      </c>
      <c r="U61" s="232">
        <f t="shared" si="61"/>
        <v>0</v>
      </c>
      <c r="V61" s="232">
        <f t="shared" si="61"/>
        <v>0</v>
      </c>
      <c r="W61" s="232">
        <f t="shared" si="61"/>
        <v>0</v>
      </c>
      <c r="X61" s="232">
        <f t="shared" si="61"/>
        <v>0</v>
      </c>
      <c r="Y61" s="232">
        <f t="shared" si="61"/>
        <v>0</v>
      </c>
      <c r="Z61" s="232">
        <f t="shared" si="61"/>
        <v>0</v>
      </c>
      <c r="AA61" s="232">
        <f t="shared" si="55"/>
        <v>0</v>
      </c>
    </row>
    <row r="62" spans="6:27">
      <c r="F62" s="656"/>
      <c r="G62" s="304" t="str">
        <f>Full!F191</f>
        <v>3-wheeler</v>
      </c>
      <c r="H62" s="232">
        <f t="shared" si="51"/>
        <v>0</v>
      </c>
      <c r="I62" s="232">
        <f t="shared" ref="I62:P62" si="62">(I$23*$P46)+$O46</f>
        <v>0</v>
      </c>
      <c r="J62" s="232">
        <f t="shared" si="62"/>
        <v>0</v>
      </c>
      <c r="K62" s="232">
        <f t="shared" si="62"/>
        <v>0</v>
      </c>
      <c r="L62" s="232">
        <f t="shared" si="62"/>
        <v>0</v>
      </c>
      <c r="M62" s="232">
        <f t="shared" si="62"/>
        <v>0</v>
      </c>
      <c r="N62" s="232">
        <f t="shared" si="62"/>
        <v>0</v>
      </c>
      <c r="O62" s="232">
        <f t="shared" si="62"/>
        <v>0</v>
      </c>
      <c r="P62" s="232">
        <f t="shared" si="62"/>
        <v>0</v>
      </c>
      <c r="Q62" s="232">
        <f t="shared" si="53"/>
        <v>0</v>
      </c>
      <c r="R62" s="232">
        <f t="shared" ref="R62:Z62" si="63">(R$23*$R46)+$Q46</f>
        <v>0</v>
      </c>
      <c r="S62" s="232">
        <f t="shared" si="63"/>
        <v>0</v>
      </c>
      <c r="T62" s="232">
        <f t="shared" si="63"/>
        <v>0</v>
      </c>
      <c r="U62" s="232">
        <f t="shared" si="63"/>
        <v>0</v>
      </c>
      <c r="V62" s="232">
        <f t="shared" si="63"/>
        <v>0</v>
      </c>
      <c r="W62" s="232">
        <f t="shared" si="63"/>
        <v>0</v>
      </c>
      <c r="X62" s="232">
        <f t="shared" si="63"/>
        <v>0</v>
      </c>
      <c r="Y62" s="232">
        <f t="shared" si="63"/>
        <v>0</v>
      </c>
      <c r="Z62" s="232">
        <f t="shared" si="63"/>
        <v>0</v>
      </c>
      <c r="AA62" s="232">
        <f t="shared" si="55"/>
        <v>0</v>
      </c>
    </row>
    <row r="63" spans="6:27">
      <c r="F63" s="656"/>
      <c r="G63" s="304" t="str">
        <f>Full!F192</f>
        <v>Bus</v>
      </c>
      <c r="H63" s="232">
        <f t="shared" si="51"/>
        <v>0</v>
      </c>
      <c r="I63" s="232">
        <f t="shared" ref="I63:P63" si="64">(I$23*$P47)+$O47</f>
        <v>0</v>
      </c>
      <c r="J63" s="232">
        <f t="shared" si="64"/>
        <v>0</v>
      </c>
      <c r="K63" s="232">
        <f t="shared" si="64"/>
        <v>0</v>
      </c>
      <c r="L63" s="232">
        <f t="shared" si="64"/>
        <v>0</v>
      </c>
      <c r="M63" s="232">
        <f t="shared" si="64"/>
        <v>0</v>
      </c>
      <c r="N63" s="232">
        <f t="shared" si="64"/>
        <v>0</v>
      </c>
      <c r="O63" s="232">
        <f t="shared" si="64"/>
        <v>0</v>
      </c>
      <c r="P63" s="232">
        <f t="shared" si="64"/>
        <v>0</v>
      </c>
      <c r="Q63" s="232">
        <f t="shared" si="53"/>
        <v>0</v>
      </c>
      <c r="R63" s="232">
        <f t="shared" ref="R63:Z63" si="65">(R$23*$R47)+$Q47</f>
        <v>0</v>
      </c>
      <c r="S63" s="232">
        <f t="shared" si="65"/>
        <v>0</v>
      </c>
      <c r="T63" s="232">
        <f t="shared" si="65"/>
        <v>0</v>
      </c>
      <c r="U63" s="232">
        <f t="shared" si="65"/>
        <v>0</v>
      </c>
      <c r="V63" s="232">
        <f t="shared" si="65"/>
        <v>0</v>
      </c>
      <c r="W63" s="232">
        <f t="shared" si="65"/>
        <v>0</v>
      </c>
      <c r="X63" s="232">
        <f t="shared" si="65"/>
        <v>0</v>
      </c>
      <c r="Y63" s="232">
        <f t="shared" si="65"/>
        <v>0</v>
      </c>
      <c r="Z63" s="232">
        <f t="shared" si="65"/>
        <v>0</v>
      </c>
      <c r="AA63" s="232">
        <f t="shared" si="55"/>
        <v>0</v>
      </c>
    </row>
    <row r="64" spans="6:27">
      <c r="F64" s="656"/>
      <c r="G64" s="304" t="str">
        <f>Full!F193</f>
        <v>Mini-bus</v>
      </c>
      <c r="H64" s="232">
        <f t="shared" si="51"/>
        <v>0</v>
      </c>
      <c r="I64" s="232">
        <f t="shared" ref="I64:P64" si="66">(I$23*$P48)+$O48</f>
        <v>0</v>
      </c>
      <c r="J64" s="232">
        <f t="shared" si="66"/>
        <v>0</v>
      </c>
      <c r="K64" s="232">
        <f t="shared" si="66"/>
        <v>0</v>
      </c>
      <c r="L64" s="232">
        <f t="shared" si="66"/>
        <v>0</v>
      </c>
      <c r="M64" s="232">
        <f t="shared" si="66"/>
        <v>0</v>
      </c>
      <c r="N64" s="232">
        <f t="shared" si="66"/>
        <v>0</v>
      </c>
      <c r="O64" s="232">
        <f t="shared" si="66"/>
        <v>0</v>
      </c>
      <c r="P64" s="232">
        <f t="shared" si="66"/>
        <v>0</v>
      </c>
      <c r="Q64" s="232">
        <f t="shared" si="53"/>
        <v>0</v>
      </c>
      <c r="R64" s="232">
        <f t="shared" ref="R64:Z64" si="67">(R$23*$R48)+$Q48</f>
        <v>0</v>
      </c>
      <c r="S64" s="232">
        <f t="shared" si="67"/>
        <v>0</v>
      </c>
      <c r="T64" s="232">
        <f t="shared" si="67"/>
        <v>0</v>
      </c>
      <c r="U64" s="232">
        <f t="shared" si="67"/>
        <v>0</v>
      </c>
      <c r="V64" s="232">
        <f t="shared" si="67"/>
        <v>0</v>
      </c>
      <c r="W64" s="232">
        <f t="shared" si="67"/>
        <v>0</v>
      </c>
      <c r="X64" s="232">
        <f t="shared" si="67"/>
        <v>0</v>
      </c>
      <c r="Y64" s="232">
        <f t="shared" si="67"/>
        <v>0</v>
      </c>
      <c r="Z64" s="232">
        <f t="shared" si="67"/>
        <v>0</v>
      </c>
      <c r="AA64" s="232">
        <f t="shared" si="55"/>
        <v>0</v>
      </c>
    </row>
    <row r="65" spans="6:27">
      <c r="F65" s="656"/>
      <c r="G65" s="304" t="str">
        <f>Full!F194</f>
        <v/>
      </c>
      <c r="H65" s="232">
        <f t="shared" si="51"/>
        <v>0</v>
      </c>
      <c r="I65" s="232">
        <f t="shared" ref="I65:P65" si="68">(I$23*$P49)+$O49</f>
        <v>0</v>
      </c>
      <c r="J65" s="232">
        <f t="shared" si="68"/>
        <v>0</v>
      </c>
      <c r="K65" s="232">
        <f t="shared" si="68"/>
        <v>0</v>
      </c>
      <c r="L65" s="232">
        <f t="shared" si="68"/>
        <v>0</v>
      </c>
      <c r="M65" s="232">
        <f t="shared" si="68"/>
        <v>0</v>
      </c>
      <c r="N65" s="232">
        <f t="shared" si="68"/>
        <v>0</v>
      </c>
      <c r="O65" s="232">
        <f t="shared" si="68"/>
        <v>0</v>
      </c>
      <c r="P65" s="232">
        <f t="shared" si="68"/>
        <v>0</v>
      </c>
      <c r="Q65" s="232">
        <f t="shared" si="53"/>
        <v>0</v>
      </c>
      <c r="R65" s="232">
        <f t="shared" ref="R65:Z65" si="69">(R$23*$R49)+$Q49</f>
        <v>0</v>
      </c>
      <c r="S65" s="232">
        <f t="shared" si="69"/>
        <v>0</v>
      </c>
      <c r="T65" s="232">
        <f t="shared" si="69"/>
        <v>0</v>
      </c>
      <c r="U65" s="232">
        <f t="shared" si="69"/>
        <v>0</v>
      </c>
      <c r="V65" s="232">
        <f t="shared" si="69"/>
        <v>0</v>
      </c>
      <c r="W65" s="232">
        <f t="shared" si="69"/>
        <v>0</v>
      </c>
      <c r="X65" s="232">
        <f t="shared" si="69"/>
        <v>0</v>
      </c>
      <c r="Y65" s="232">
        <f t="shared" si="69"/>
        <v>0</v>
      </c>
      <c r="Z65" s="232">
        <f t="shared" si="69"/>
        <v>0</v>
      </c>
      <c r="AA65" s="232">
        <f t="shared" si="55"/>
        <v>0</v>
      </c>
    </row>
    <row r="66" spans="6:27">
      <c r="F66" s="657"/>
      <c r="G66" s="304" t="str">
        <f>Full!F195</f>
        <v/>
      </c>
      <c r="H66" s="232">
        <f t="shared" si="51"/>
        <v>0</v>
      </c>
      <c r="I66" s="232">
        <f t="shared" ref="I66:P66" si="70">(I$23*$P50)+$O50</f>
        <v>0</v>
      </c>
      <c r="J66" s="232">
        <f t="shared" si="70"/>
        <v>0</v>
      </c>
      <c r="K66" s="232">
        <f t="shared" si="70"/>
        <v>0</v>
      </c>
      <c r="L66" s="232">
        <f t="shared" si="70"/>
        <v>0</v>
      </c>
      <c r="M66" s="232">
        <f t="shared" si="70"/>
        <v>0</v>
      </c>
      <c r="N66" s="232">
        <f t="shared" si="70"/>
        <v>0</v>
      </c>
      <c r="O66" s="232">
        <f t="shared" si="70"/>
        <v>0</v>
      </c>
      <c r="P66" s="232">
        <f t="shared" si="70"/>
        <v>0</v>
      </c>
      <c r="Q66" s="232">
        <f t="shared" si="53"/>
        <v>0</v>
      </c>
      <c r="R66" s="232">
        <f t="shared" ref="R66:Z66" si="71">(R$23*$R50)+$Q50</f>
        <v>0</v>
      </c>
      <c r="S66" s="232">
        <f t="shared" si="71"/>
        <v>0</v>
      </c>
      <c r="T66" s="232">
        <f t="shared" si="71"/>
        <v>0</v>
      </c>
      <c r="U66" s="232">
        <f t="shared" si="71"/>
        <v>0</v>
      </c>
      <c r="V66" s="232">
        <f t="shared" si="71"/>
        <v>0</v>
      </c>
      <c r="W66" s="232">
        <f t="shared" si="71"/>
        <v>0</v>
      </c>
      <c r="X66" s="232">
        <f t="shared" si="71"/>
        <v>0</v>
      </c>
      <c r="Y66" s="232">
        <f t="shared" si="71"/>
        <v>0</v>
      </c>
      <c r="Z66" s="232">
        <f t="shared" si="71"/>
        <v>0</v>
      </c>
      <c r="AA66" s="232">
        <f t="shared" si="55"/>
        <v>0</v>
      </c>
    </row>
    <row r="67" spans="6:27">
      <c r="G67" s="304" t="s">
        <v>15</v>
      </c>
      <c r="H67" s="232">
        <f t="shared" si="51"/>
        <v>0</v>
      </c>
      <c r="I67" s="232">
        <f t="shared" ref="I67:P67" si="72">(I$23*$P51)+$O51</f>
        <v>0</v>
      </c>
      <c r="J67" s="232">
        <f t="shared" si="72"/>
        <v>0</v>
      </c>
      <c r="K67" s="232">
        <f t="shared" si="72"/>
        <v>0</v>
      </c>
      <c r="L67" s="232">
        <f t="shared" si="72"/>
        <v>0</v>
      </c>
      <c r="M67" s="232">
        <f t="shared" si="72"/>
        <v>0</v>
      </c>
      <c r="N67" s="232">
        <f t="shared" si="72"/>
        <v>0</v>
      </c>
      <c r="O67" s="232">
        <f t="shared" si="72"/>
        <v>0</v>
      </c>
      <c r="P67" s="232">
        <f t="shared" si="72"/>
        <v>0</v>
      </c>
      <c r="Q67" s="232">
        <f t="shared" si="53"/>
        <v>0</v>
      </c>
      <c r="R67" s="232">
        <f t="shared" ref="R67:Z67" si="73">(R$23*$R51)+$Q51</f>
        <v>0</v>
      </c>
      <c r="S67" s="232">
        <f t="shared" si="73"/>
        <v>0</v>
      </c>
      <c r="T67" s="232">
        <f t="shared" si="73"/>
        <v>0</v>
      </c>
      <c r="U67" s="232">
        <f t="shared" si="73"/>
        <v>0</v>
      </c>
      <c r="V67" s="232">
        <f t="shared" si="73"/>
        <v>0</v>
      </c>
      <c r="W67" s="232">
        <f t="shared" si="73"/>
        <v>0</v>
      </c>
      <c r="X67" s="232">
        <f t="shared" si="73"/>
        <v>0</v>
      </c>
      <c r="Y67" s="232">
        <f t="shared" si="73"/>
        <v>0</v>
      </c>
      <c r="Z67" s="232">
        <f t="shared" si="73"/>
        <v>0</v>
      </c>
      <c r="AA67" s="232">
        <f t="shared" si="55"/>
        <v>0</v>
      </c>
    </row>
    <row r="72" spans="6:27">
      <c r="G72" s="302" t="s">
        <v>3</v>
      </c>
      <c r="O72" s="55" t="s">
        <v>387</v>
      </c>
      <c r="Q72" s="55" t="s">
        <v>388</v>
      </c>
    </row>
    <row r="73" spans="6:27">
      <c r="G73" s="303"/>
      <c r="K73" s="231">
        <f>H89</f>
        <v>0</v>
      </c>
      <c r="L73" s="231">
        <f>Q89</f>
        <v>9</v>
      </c>
      <c r="M73" s="231">
        <f>AA89</f>
        <v>19</v>
      </c>
      <c r="O73" s="231" t="s">
        <v>389</v>
      </c>
      <c r="P73" s="231" t="s">
        <v>390</v>
      </c>
      <c r="Q73" s="231" t="s">
        <v>389</v>
      </c>
      <c r="R73" s="231" t="s">
        <v>390</v>
      </c>
      <c r="T73" s="231">
        <f>K73</f>
        <v>0</v>
      </c>
      <c r="U73" s="231">
        <f>L73</f>
        <v>9</v>
      </c>
      <c r="V73" s="231">
        <f>M73</f>
        <v>19</v>
      </c>
      <c r="X73" s="231" t="s">
        <v>387</v>
      </c>
      <c r="Y73" s="231" t="s">
        <v>388</v>
      </c>
    </row>
    <row r="74" spans="6:27">
      <c r="F74" s="655" t="s">
        <v>530</v>
      </c>
      <c r="G74" s="304" t="str">
        <f>G41</f>
        <v>Car</v>
      </c>
      <c r="K74" s="241">
        <f>'IF Factors'!H233</f>
        <v>0</v>
      </c>
      <c r="L74" s="241">
        <f>'IF Factors'!I233</f>
        <v>0</v>
      </c>
      <c r="M74" s="241">
        <f>'IF Factors'!J233</f>
        <v>0</v>
      </c>
      <c r="O74" s="231">
        <f>INTERCEPT(K74:L74,$K$7:$L$7)</f>
        <v>0</v>
      </c>
      <c r="P74" s="231">
        <f>SLOPE(K74:L74,$K$7:$L$7)</f>
        <v>0</v>
      </c>
      <c r="Q74" s="231">
        <f>INTERCEPT(L74:M74,$L$7:$M$7)</f>
        <v>0</v>
      </c>
      <c r="R74" s="231">
        <f>SLOPE(L74:M74,$L$7:$M$7)</f>
        <v>0</v>
      </c>
      <c r="T74" s="231">
        <f>IF(K74&lt;&gt;0,0,1)</f>
        <v>1</v>
      </c>
      <c r="U74" s="231">
        <f>IF(L74&lt;&gt;0,0,1)</f>
        <v>1</v>
      </c>
      <c r="V74" s="231">
        <f>IF(M74&lt;&gt;0,0,1)</f>
        <v>1</v>
      </c>
      <c r="X74" s="231">
        <f>IF(T74+U74=1,1,0)</f>
        <v>0</v>
      </c>
      <c r="Y74" s="231">
        <f t="shared" ref="Y74:Y84" si="74">IF(U74+V74=1,1,0)</f>
        <v>0</v>
      </c>
    </row>
    <row r="75" spans="6:27">
      <c r="F75" s="656"/>
      <c r="G75" s="304" t="str">
        <f t="shared" ref="G75:G84" si="75">G42</f>
        <v>2-wheeler</v>
      </c>
      <c r="K75" s="241">
        <f>'IF Factors'!H234</f>
        <v>0</v>
      </c>
      <c r="L75" s="241">
        <f>'IF Factors'!I234</f>
        <v>0</v>
      </c>
      <c r="M75" s="241">
        <f>'IF Factors'!J234</f>
        <v>0</v>
      </c>
      <c r="O75" s="231">
        <f t="shared" ref="O75:O84" si="76">INTERCEPT(K75:L75,$K$7:$L$7)</f>
        <v>0</v>
      </c>
      <c r="P75" s="231">
        <f t="shared" ref="P75:P84" si="77">SLOPE(K75:L75,$K$7:$L$7)</f>
        <v>0</v>
      </c>
      <c r="Q75" s="231">
        <f t="shared" ref="Q75:Q84" si="78">INTERCEPT(L75:M75,$L$7:$M$7)</f>
        <v>0</v>
      </c>
      <c r="R75" s="231">
        <f t="shared" ref="R75:R84" si="79">SLOPE(L75:M75,$L$7:$M$7)</f>
        <v>0</v>
      </c>
      <c r="T75" s="231">
        <f t="shared" ref="T75:T84" si="80">IF(K75&lt;&gt;0,0,1)</f>
        <v>1</v>
      </c>
      <c r="U75" s="231">
        <f t="shared" ref="U75:U84" si="81">IF(L75&lt;&gt;0,0,1)</f>
        <v>1</v>
      </c>
      <c r="V75" s="231">
        <f t="shared" ref="V75:V84" si="82">IF(M75&lt;&gt;0,0,1)</f>
        <v>1</v>
      </c>
      <c r="X75" s="231">
        <f t="shared" ref="X75:X84" si="83">IF(T75+U75=1,1,0)</f>
        <v>0</v>
      </c>
      <c r="Y75" s="231">
        <f t="shared" si="74"/>
        <v>0</v>
      </c>
    </row>
    <row r="76" spans="6:27">
      <c r="F76" s="656"/>
      <c r="G76" s="304" t="str">
        <f t="shared" si="75"/>
        <v>Taxi</v>
      </c>
      <c r="K76" s="241">
        <f>'IF Factors'!H235</f>
        <v>0</v>
      </c>
      <c r="L76" s="241">
        <f>'IF Factors'!I235</f>
        <v>0</v>
      </c>
      <c r="M76" s="241">
        <f>'IF Factors'!J235</f>
        <v>0</v>
      </c>
      <c r="O76" s="231">
        <f t="shared" si="76"/>
        <v>0</v>
      </c>
      <c r="P76" s="231">
        <f t="shared" si="77"/>
        <v>0</v>
      </c>
      <c r="Q76" s="231">
        <f t="shared" si="78"/>
        <v>0</v>
      </c>
      <c r="R76" s="231">
        <f t="shared" si="79"/>
        <v>0</v>
      </c>
      <c r="T76" s="231">
        <f t="shared" si="80"/>
        <v>1</v>
      </c>
      <c r="U76" s="231">
        <f t="shared" si="81"/>
        <v>1</v>
      </c>
      <c r="V76" s="231">
        <f t="shared" si="82"/>
        <v>1</v>
      </c>
      <c r="X76" s="231">
        <f t="shared" si="83"/>
        <v>0</v>
      </c>
      <c r="Y76" s="231">
        <f t="shared" si="74"/>
        <v>0</v>
      </c>
    </row>
    <row r="77" spans="6:27">
      <c r="F77" s="656"/>
      <c r="G77" s="304" t="str">
        <f t="shared" si="75"/>
        <v/>
      </c>
      <c r="K77" s="241">
        <f>'IF Factors'!H236</f>
        <v>0</v>
      </c>
      <c r="L77" s="241">
        <f>'IF Factors'!I236</f>
        <v>0</v>
      </c>
      <c r="M77" s="241">
        <f>'IF Factors'!J236</f>
        <v>0</v>
      </c>
      <c r="O77" s="231">
        <f t="shared" si="76"/>
        <v>0</v>
      </c>
      <c r="P77" s="231">
        <f t="shared" si="77"/>
        <v>0</v>
      </c>
      <c r="Q77" s="231">
        <f t="shared" si="78"/>
        <v>0</v>
      </c>
      <c r="R77" s="231">
        <f t="shared" si="79"/>
        <v>0</v>
      </c>
      <c r="T77" s="231">
        <f t="shared" si="80"/>
        <v>1</v>
      </c>
      <c r="U77" s="231">
        <f t="shared" si="81"/>
        <v>1</v>
      </c>
      <c r="V77" s="231">
        <f t="shared" si="82"/>
        <v>1</v>
      </c>
      <c r="X77" s="231">
        <f t="shared" si="83"/>
        <v>0</v>
      </c>
      <c r="Y77" s="231">
        <f t="shared" si="74"/>
        <v>0</v>
      </c>
    </row>
    <row r="78" spans="6:27">
      <c r="F78" s="656"/>
      <c r="G78" s="304" t="str">
        <f t="shared" si="75"/>
        <v/>
      </c>
      <c r="K78" s="241">
        <f>'IF Factors'!H237</f>
        <v>0</v>
      </c>
      <c r="L78" s="241">
        <f>'IF Factors'!I237</f>
        <v>0</v>
      </c>
      <c r="M78" s="241">
        <f>'IF Factors'!J237</f>
        <v>0</v>
      </c>
      <c r="O78" s="231">
        <f t="shared" si="76"/>
        <v>0</v>
      </c>
      <c r="P78" s="231">
        <f t="shared" si="77"/>
        <v>0</v>
      </c>
      <c r="Q78" s="231">
        <f t="shared" si="78"/>
        <v>0</v>
      </c>
      <c r="R78" s="231">
        <f t="shared" si="79"/>
        <v>0</v>
      </c>
      <c r="T78" s="231">
        <f t="shared" si="80"/>
        <v>1</v>
      </c>
      <c r="U78" s="231">
        <f t="shared" si="81"/>
        <v>1</v>
      </c>
      <c r="V78" s="231">
        <f t="shared" si="82"/>
        <v>1</v>
      </c>
      <c r="X78" s="231">
        <f t="shared" si="83"/>
        <v>0</v>
      </c>
      <c r="Y78" s="231">
        <f t="shared" si="74"/>
        <v>0</v>
      </c>
    </row>
    <row r="79" spans="6:27">
      <c r="F79" s="656"/>
      <c r="G79" s="304" t="str">
        <f t="shared" si="75"/>
        <v>3-wheeler</v>
      </c>
      <c r="K79" s="241">
        <f>'IF Factors'!H238</f>
        <v>0</v>
      </c>
      <c r="L79" s="241">
        <f>'IF Factors'!I238</f>
        <v>0</v>
      </c>
      <c r="M79" s="241">
        <f>'IF Factors'!J238</f>
        <v>0</v>
      </c>
      <c r="O79" s="231">
        <f t="shared" si="76"/>
        <v>0</v>
      </c>
      <c r="P79" s="231">
        <f t="shared" si="77"/>
        <v>0</v>
      </c>
      <c r="Q79" s="231">
        <f t="shared" si="78"/>
        <v>0</v>
      </c>
      <c r="R79" s="231">
        <f t="shared" si="79"/>
        <v>0</v>
      </c>
      <c r="T79" s="231">
        <f t="shared" si="80"/>
        <v>1</v>
      </c>
      <c r="U79" s="231">
        <f t="shared" si="81"/>
        <v>1</v>
      </c>
      <c r="V79" s="231">
        <f t="shared" si="82"/>
        <v>1</v>
      </c>
      <c r="X79" s="231">
        <f t="shared" si="83"/>
        <v>0</v>
      </c>
      <c r="Y79" s="231">
        <f t="shared" si="74"/>
        <v>0</v>
      </c>
    </row>
    <row r="80" spans="6:27">
      <c r="F80" s="656"/>
      <c r="G80" s="304" t="str">
        <f t="shared" si="75"/>
        <v>Bus</v>
      </c>
      <c r="K80" s="241">
        <f>'IF Factors'!H239</f>
        <v>0</v>
      </c>
      <c r="L80" s="241">
        <f>'IF Factors'!I239</f>
        <v>0</v>
      </c>
      <c r="M80" s="241">
        <f>'IF Factors'!J239</f>
        <v>0</v>
      </c>
      <c r="O80" s="231">
        <f t="shared" si="76"/>
        <v>0</v>
      </c>
      <c r="P80" s="231">
        <f t="shared" si="77"/>
        <v>0</v>
      </c>
      <c r="Q80" s="231">
        <f t="shared" si="78"/>
        <v>0</v>
      </c>
      <c r="R80" s="231">
        <f t="shared" si="79"/>
        <v>0</v>
      </c>
      <c r="T80" s="231">
        <f t="shared" si="80"/>
        <v>1</v>
      </c>
      <c r="U80" s="231">
        <f t="shared" si="81"/>
        <v>1</v>
      </c>
      <c r="V80" s="231">
        <f t="shared" si="82"/>
        <v>1</v>
      </c>
      <c r="X80" s="231">
        <f t="shared" si="83"/>
        <v>0</v>
      </c>
      <c r="Y80" s="231">
        <f t="shared" si="74"/>
        <v>0</v>
      </c>
    </row>
    <row r="81" spans="6:27">
      <c r="F81" s="656"/>
      <c r="G81" s="304" t="str">
        <f t="shared" si="75"/>
        <v>Mini-bus</v>
      </c>
      <c r="K81" s="241">
        <f>'IF Factors'!H240</f>
        <v>0</v>
      </c>
      <c r="L81" s="241">
        <f>'IF Factors'!I240</f>
        <v>0</v>
      </c>
      <c r="M81" s="241">
        <f>'IF Factors'!J240</f>
        <v>0</v>
      </c>
      <c r="O81" s="231">
        <f t="shared" si="76"/>
        <v>0</v>
      </c>
      <c r="P81" s="231">
        <f t="shared" si="77"/>
        <v>0</v>
      </c>
      <c r="Q81" s="231">
        <f t="shared" si="78"/>
        <v>0</v>
      </c>
      <c r="R81" s="231">
        <f t="shared" si="79"/>
        <v>0</v>
      </c>
      <c r="T81" s="231">
        <f t="shared" si="80"/>
        <v>1</v>
      </c>
      <c r="U81" s="231">
        <f t="shared" si="81"/>
        <v>1</v>
      </c>
      <c r="V81" s="231">
        <f t="shared" si="82"/>
        <v>1</v>
      </c>
      <c r="X81" s="231">
        <f t="shared" si="83"/>
        <v>0</v>
      </c>
      <c r="Y81" s="231">
        <f t="shared" si="74"/>
        <v>0</v>
      </c>
    </row>
    <row r="82" spans="6:27">
      <c r="F82" s="656"/>
      <c r="G82" s="304" t="str">
        <f t="shared" si="75"/>
        <v/>
      </c>
      <c r="K82" s="241">
        <f>'IF Factors'!H241</f>
        <v>0</v>
      </c>
      <c r="L82" s="241">
        <f>'IF Factors'!I241</f>
        <v>0</v>
      </c>
      <c r="M82" s="241">
        <f>'IF Factors'!J241</f>
        <v>0</v>
      </c>
      <c r="O82" s="231">
        <f t="shared" si="76"/>
        <v>0</v>
      </c>
      <c r="P82" s="231">
        <f t="shared" si="77"/>
        <v>0</v>
      </c>
      <c r="Q82" s="231">
        <f t="shared" si="78"/>
        <v>0</v>
      </c>
      <c r="R82" s="231">
        <f t="shared" si="79"/>
        <v>0</v>
      </c>
      <c r="T82" s="231">
        <f t="shared" si="80"/>
        <v>1</v>
      </c>
      <c r="U82" s="231">
        <f t="shared" si="81"/>
        <v>1</v>
      </c>
      <c r="V82" s="231">
        <f t="shared" si="82"/>
        <v>1</v>
      </c>
      <c r="X82" s="231">
        <f t="shared" si="83"/>
        <v>0</v>
      </c>
      <c r="Y82" s="231">
        <f t="shared" si="74"/>
        <v>0</v>
      </c>
    </row>
    <row r="83" spans="6:27">
      <c r="F83" s="657"/>
      <c r="G83" s="304" t="str">
        <f t="shared" si="75"/>
        <v/>
      </c>
      <c r="K83" s="241">
        <f>'IF Factors'!H242</f>
        <v>0</v>
      </c>
      <c r="L83" s="241">
        <f>'IF Factors'!I242</f>
        <v>0</v>
      </c>
      <c r="M83" s="241">
        <f>'IF Factors'!J242</f>
        <v>0</v>
      </c>
      <c r="O83" s="231">
        <f t="shared" si="76"/>
        <v>0</v>
      </c>
      <c r="P83" s="231">
        <f t="shared" si="77"/>
        <v>0</v>
      </c>
      <c r="Q83" s="231">
        <f t="shared" si="78"/>
        <v>0</v>
      </c>
      <c r="R83" s="231">
        <f t="shared" si="79"/>
        <v>0</v>
      </c>
      <c r="T83" s="231">
        <f t="shared" si="80"/>
        <v>1</v>
      </c>
      <c r="U83" s="231">
        <f t="shared" si="81"/>
        <v>1</v>
      </c>
      <c r="V83" s="231">
        <f t="shared" si="82"/>
        <v>1</v>
      </c>
      <c r="X83" s="231">
        <f t="shared" si="83"/>
        <v>0</v>
      </c>
      <c r="Y83" s="231">
        <f t="shared" si="74"/>
        <v>0</v>
      </c>
    </row>
    <row r="84" spans="6:27">
      <c r="G84" s="304" t="str">
        <f t="shared" si="75"/>
        <v>BRT</v>
      </c>
      <c r="K84" s="241">
        <f>'IF Factors'!H243</f>
        <v>0</v>
      </c>
      <c r="L84" s="241">
        <f>'IF Factors'!I243</f>
        <v>0</v>
      </c>
      <c r="M84" s="241">
        <f>'IF Factors'!J243</f>
        <v>0</v>
      </c>
      <c r="O84" s="231">
        <f t="shared" si="76"/>
        <v>0</v>
      </c>
      <c r="P84" s="231">
        <f t="shared" si="77"/>
        <v>0</v>
      </c>
      <c r="Q84" s="231">
        <f t="shared" si="78"/>
        <v>0</v>
      </c>
      <c r="R84" s="231">
        <f t="shared" si="79"/>
        <v>0</v>
      </c>
      <c r="T84" s="231">
        <f t="shared" si="80"/>
        <v>1</v>
      </c>
      <c r="U84" s="231">
        <f t="shared" si="81"/>
        <v>1</v>
      </c>
      <c r="V84" s="231">
        <f t="shared" si="82"/>
        <v>1</v>
      </c>
      <c r="X84" s="231">
        <f t="shared" si="83"/>
        <v>0</v>
      </c>
      <c r="Y84" s="231">
        <f t="shared" si="74"/>
        <v>0</v>
      </c>
    </row>
    <row r="89" spans="6:27">
      <c r="G89" s="303"/>
      <c r="H89" s="231">
        <f>H56</f>
        <v>0</v>
      </c>
      <c r="I89" s="231">
        <f t="shared" ref="I89:AA89" si="84">I56</f>
        <v>1</v>
      </c>
      <c r="J89" s="231">
        <f t="shared" si="84"/>
        <v>2</v>
      </c>
      <c r="K89" s="231">
        <f t="shared" si="84"/>
        <v>3</v>
      </c>
      <c r="L89" s="231">
        <f t="shared" si="84"/>
        <v>4</v>
      </c>
      <c r="M89" s="231">
        <f t="shared" si="84"/>
        <v>5</v>
      </c>
      <c r="N89" s="231">
        <f t="shared" si="84"/>
        <v>6</v>
      </c>
      <c r="O89" s="231">
        <f t="shared" si="84"/>
        <v>7</v>
      </c>
      <c r="P89" s="231">
        <f t="shared" si="84"/>
        <v>8</v>
      </c>
      <c r="Q89" s="231">
        <f t="shared" si="84"/>
        <v>9</v>
      </c>
      <c r="R89" s="231">
        <f t="shared" si="84"/>
        <v>10</v>
      </c>
      <c r="S89" s="231">
        <f t="shared" si="84"/>
        <v>11</v>
      </c>
      <c r="T89" s="231">
        <f t="shared" si="84"/>
        <v>12</v>
      </c>
      <c r="U89" s="231">
        <f t="shared" si="84"/>
        <v>13</v>
      </c>
      <c r="V89" s="231">
        <f t="shared" si="84"/>
        <v>14</v>
      </c>
      <c r="W89" s="231">
        <f t="shared" si="84"/>
        <v>15</v>
      </c>
      <c r="X89" s="231">
        <f t="shared" si="84"/>
        <v>16</v>
      </c>
      <c r="Y89" s="231">
        <f t="shared" si="84"/>
        <v>17</v>
      </c>
      <c r="Z89" s="231">
        <f t="shared" si="84"/>
        <v>18</v>
      </c>
      <c r="AA89" s="231">
        <f t="shared" si="84"/>
        <v>19</v>
      </c>
    </row>
    <row r="90" spans="6:27">
      <c r="F90" s="655" t="s">
        <v>530</v>
      </c>
      <c r="G90" s="304" t="str">
        <f>G57</f>
        <v>Cars</v>
      </c>
      <c r="H90" s="232">
        <f>K74</f>
        <v>0</v>
      </c>
      <c r="I90" s="232">
        <f>(I$23*$P74)+$O74</f>
        <v>0</v>
      </c>
      <c r="J90" s="232">
        <f t="shared" ref="J90:P90" si="85">(J$23*$P74)+$O74</f>
        <v>0</v>
      </c>
      <c r="K90" s="232">
        <f t="shared" si="85"/>
        <v>0</v>
      </c>
      <c r="L90" s="232">
        <f t="shared" si="85"/>
        <v>0</v>
      </c>
      <c r="M90" s="232">
        <f t="shared" si="85"/>
        <v>0</v>
      </c>
      <c r="N90" s="232">
        <f t="shared" si="85"/>
        <v>0</v>
      </c>
      <c r="O90" s="232">
        <f t="shared" si="85"/>
        <v>0</v>
      </c>
      <c r="P90" s="232">
        <f t="shared" si="85"/>
        <v>0</v>
      </c>
      <c r="Q90" s="232">
        <f>L74</f>
        <v>0</v>
      </c>
      <c r="R90" s="232">
        <f>(R$23*$R74)+$Q74</f>
        <v>0</v>
      </c>
      <c r="S90" s="232">
        <f t="shared" ref="S90:Z90" si="86">(S$23*$R74)+$Q74</f>
        <v>0</v>
      </c>
      <c r="T90" s="232">
        <f t="shared" si="86"/>
        <v>0</v>
      </c>
      <c r="U90" s="232">
        <f t="shared" si="86"/>
        <v>0</v>
      </c>
      <c r="V90" s="232">
        <f t="shared" si="86"/>
        <v>0</v>
      </c>
      <c r="W90" s="232">
        <f t="shared" si="86"/>
        <v>0</v>
      </c>
      <c r="X90" s="232">
        <f t="shared" si="86"/>
        <v>0</v>
      </c>
      <c r="Y90" s="232">
        <f t="shared" si="86"/>
        <v>0</v>
      </c>
      <c r="Z90" s="232">
        <f t="shared" si="86"/>
        <v>0</v>
      </c>
      <c r="AA90" s="232">
        <f>M74</f>
        <v>0</v>
      </c>
    </row>
    <row r="91" spans="6:27">
      <c r="F91" s="656"/>
      <c r="G91" s="304" t="str">
        <f t="shared" ref="G91:G100" si="87">G58</f>
        <v>2-wheeler</v>
      </c>
      <c r="H91" s="232">
        <f t="shared" ref="H91:H100" si="88">K75</f>
        <v>0</v>
      </c>
      <c r="I91" s="232">
        <f t="shared" ref="I91:P91" si="89">(I$23*$P75)+$O75</f>
        <v>0</v>
      </c>
      <c r="J91" s="232">
        <f t="shared" si="89"/>
        <v>0</v>
      </c>
      <c r="K91" s="232">
        <f t="shared" si="89"/>
        <v>0</v>
      </c>
      <c r="L91" s="232">
        <f t="shared" si="89"/>
        <v>0</v>
      </c>
      <c r="M91" s="232">
        <f t="shared" si="89"/>
        <v>0</v>
      </c>
      <c r="N91" s="232">
        <f t="shared" si="89"/>
        <v>0</v>
      </c>
      <c r="O91" s="232">
        <f t="shared" si="89"/>
        <v>0</v>
      </c>
      <c r="P91" s="232">
        <f t="shared" si="89"/>
        <v>0</v>
      </c>
      <c r="Q91" s="232">
        <f t="shared" ref="Q91:Q100" si="90">L75</f>
        <v>0</v>
      </c>
      <c r="R91" s="232">
        <f t="shared" ref="R91:Z91" si="91">(R$23*$R75)+$Q75</f>
        <v>0</v>
      </c>
      <c r="S91" s="232">
        <f t="shared" si="91"/>
        <v>0</v>
      </c>
      <c r="T91" s="232">
        <f t="shared" si="91"/>
        <v>0</v>
      </c>
      <c r="U91" s="232">
        <f t="shared" si="91"/>
        <v>0</v>
      </c>
      <c r="V91" s="232">
        <f t="shared" si="91"/>
        <v>0</v>
      </c>
      <c r="W91" s="232">
        <f t="shared" si="91"/>
        <v>0</v>
      </c>
      <c r="X91" s="232">
        <f t="shared" si="91"/>
        <v>0</v>
      </c>
      <c r="Y91" s="232">
        <f t="shared" si="91"/>
        <v>0</v>
      </c>
      <c r="Z91" s="232">
        <f t="shared" si="91"/>
        <v>0</v>
      </c>
      <c r="AA91" s="232">
        <f t="shared" ref="AA91:AA100" si="92">M75</f>
        <v>0</v>
      </c>
    </row>
    <row r="92" spans="6:27">
      <c r="F92" s="656"/>
      <c r="G92" s="304" t="str">
        <f t="shared" si="87"/>
        <v>Taxi</v>
      </c>
      <c r="H92" s="232">
        <f t="shared" si="88"/>
        <v>0</v>
      </c>
      <c r="I92" s="232">
        <f t="shared" ref="I92:P92" si="93">(I$23*$P76)+$O76</f>
        <v>0</v>
      </c>
      <c r="J92" s="232">
        <f t="shared" si="93"/>
        <v>0</v>
      </c>
      <c r="K92" s="232">
        <f t="shared" si="93"/>
        <v>0</v>
      </c>
      <c r="L92" s="232">
        <f t="shared" si="93"/>
        <v>0</v>
      </c>
      <c r="M92" s="232">
        <f t="shared" si="93"/>
        <v>0</v>
      </c>
      <c r="N92" s="232">
        <f t="shared" si="93"/>
        <v>0</v>
      </c>
      <c r="O92" s="232">
        <f t="shared" si="93"/>
        <v>0</v>
      </c>
      <c r="P92" s="232">
        <f t="shared" si="93"/>
        <v>0</v>
      </c>
      <c r="Q92" s="232">
        <f t="shared" si="90"/>
        <v>0</v>
      </c>
      <c r="R92" s="232">
        <f t="shared" ref="R92:Z92" si="94">(R$23*$R76)+$Q76</f>
        <v>0</v>
      </c>
      <c r="S92" s="232">
        <f t="shared" si="94"/>
        <v>0</v>
      </c>
      <c r="T92" s="232">
        <f t="shared" si="94"/>
        <v>0</v>
      </c>
      <c r="U92" s="232">
        <f t="shared" si="94"/>
        <v>0</v>
      </c>
      <c r="V92" s="232">
        <f t="shared" si="94"/>
        <v>0</v>
      </c>
      <c r="W92" s="232">
        <f t="shared" si="94"/>
        <v>0</v>
      </c>
      <c r="X92" s="232">
        <f t="shared" si="94"/>
        <v>0</v>
      </c>
      <c r="Y92" s="232">
        <f t="shared" si="94"/>
        <v>0</v>
      </c>
      <c r="Z92" s="232">
        <f t="shared" si="94"/>
        <v>0</v>
      </c>
      <c r="AA92" s="232">
        <f t="shared" si="92"/>
        <v>0</v>
      </c>
    </row>
    <row r="93" spans="6:27">
      <c r="F93" s="656"/>
      <c r="G93" s="304" t="str">
        <f t="shared" si="87"/>
        <v/>
      </c>
      <c r="H93" s="232">
        <f t="shared" si="88"/>
        <v>0</v>
      </c>
      <c r="I93" s="232">
        <f t="shared" ref="I93:P93" si="95">(I$23*$P77)+$O77</f>
        <v>0</v>
      </c>
      <c r="J93" s="232">
        <f t="shared" si="95"/>
        <v>0</v>
      </c>
      <c r="K93" s="232">
        <f t="shared" si="95"/>
        <v>0</v>
      </c>
      <c r="L93" s="232">
        <f t="shared" si="95"/>
        <v>0</v>
      </c>
      <c r="M93" s="232">
        <f t="shared" si="95"/>
        <v>0</v>
      </c>
      <c r="N93" s="232">
        <f t="shared" si="95"/>
        <v>0</v>
      </c>
      <c r="O93" s="232">
        <f t="shared" si="95"/>
        <v>0</v>
      </c>
      <c r="P93" s="232">
        <f t="shared" si="95"/>
        <v>0</v>
      </c>
      <c r="Q93" s="232">
        <f t="shared" si="90"/>
        <v>0</v>
      </c>
      <c r="R93" s="232">
        <f t="shared" ref="R93:Z93" si="96">(R$23*$R77)+$Q77</f>
        <v>0</v>
      </c>
      <c r="S93" s="232">
        <f t="shared" si="96"/>
        <v>0</v>
      </c>
      <c r="T93" s="232">
        <f t="shared" si="96"/>
        <v>0</v>
      </c>
      <c r="U93" s="232">
        <f t="shared" si="96"/>
        <v>0</v>
      </c>
      <c r="V93" s="232">
        <f t="shared" si="96"/>
        <v>0</v>
      </c>
      <c r="W93" s="232">
        <f t="shared" si="96"/>
        <v>0</v>
      </c>
      <c r="X93" s="232">
        <f t="shared" si="96"/>
        <v>0</v>
      </c>
      <c r="Y93" s="232">
        <f t="shared" si="96"/>
        <v>0</v>
      </c>
      <c r="Z93" s="232">
        <f t="shared" si="96"/>
        <v>0</v>
      </c>
      <c r="AA93" s="232">
        <f t="shared" si="92"/>
        <v>0</v>
      </c>
    </row>
    <row r="94" spans="6:27">
      <c r="F94" s="656"/>
      <c r="G94" s="304" t="str">
        <f t="shared" si="87"/>
        <v/>
      </c>
      <c r="H94" s="232">
        <f t="shared" si="88"/>
        <v>0</v>
      </c>
      <c r="I94" s="232">
        <f t="shared" ref="I94:P94" si="97">(I$23*$P78)+$O78</f>
        <v>0</v>
      </c>
      <c r="J94" s="232">
        <f t="shared" si="97"/>
        <v>0</v>
      </c>
      <c r="K94" s="232">
        <f t="shared" si="97"/>
        <v>0</v>
      </c>
      <c r="L94" s="232">
        <f t="shared" si="97"/>
        <v>0</v>
      </c>
      <c r="M94" s="232">
        <f t="shared" si="97"/>
        <v>0</v>
      </c>
      <c r="N94" s="232">
        <f t="shared" si="97"/>
        <v>0</v>
      </c>
      <c r="O94" s="232">
        <f t="shared" si="97"/>
        <v>0</v>
      </c>
      <c r="P94" s="232">
        <f t="shared" si="97"/>
        <v>0</v>
      </c>
      <c r="Q94" s="232">
        <f t="shared" si="90"/>
        <v>0</v>
      </c>
      <c r="R94" s="232">
        <f t="shared" ref="R94:Z94" si="98">(R$23*$R78)+$Q78</f>
        <v>0</v>
      </c>
      <c r="S94" s="232">
        <f t="shared" si="98"/>
        <v>0</v>
      </c>
      <c r="T94" s="232">
        <f t="shared" si="98"/>
        <v>0</v>
      </c>
      <c r="U94" s="232">
        <f t="shared" si="98"/>
        <v>0</v>
      </c>
      <c r="V94" s="232">
        <f t="shared" si="98"/>
        <v>0</v>
      </c>
      <c r="W94" s="232">
        <f t="shared" si="98"/>
        <v>0</v>
      </c>
      <c r="X94" s="232">
        <f t="shared" si="98"/>
        <v>0</v>
      </c>
      <c r="Y94" s="232">
        <f t="shared" si="98"/>
        <v>0</v>
      </c>
      <c r="Z94" s="232">
        <f t="shared" si="98"/>
        <v>0</v>
      </c>
      <c r="AA94" s="232">
        <f t="shared" si="92"/>
        <v>0</v>
      </c>
    </row>
    <row r="95" spans="6:27">
      <c r="F95" s="656"/>
      <c r="G95" s="304" t="str">
        <f t="shared" si="87"/>
        <v>3-wheeler</v>
      </c>
      <c r="H95" s="232">
        <f t="shared" si="88"/>
        <v>0</v>
      </c>
      <c r="I95" s="232">
        <f t="shared" ref="I95:P95" si="99">(I$23*$P79)+$O79</f>
        <v>0</v>
      </c>
      <c r="J95" s="232">
        <f t="shared" si="99"/>
        <v>0</v>
      </c>
      <c r="K95" s="232">
        <f t="shared" si="99"/>
        <v>0</v>
      </c>
      <c r="L95" s="232">
        <f t="shared" si="99"/>
        <v>0</v>
      </c>
      <c r="M95" s="232">
        <f t="shared" si="99"/>
        <v>0</v>
      </c>
      <c r="N95" s="232">
        <f t="shared" si="99"/>
        <v>0</v>
      </c>
      <c r="O95" s="232">
        <f t="shared" si="99"/>
        <v>0</v>
      </c>
      <c r="P95" s="232">
        <f t="shared" si="99"/>
        <v>0</v>
      </c>
      <c r="Q95" s="232">
        <f t="shared" si="90"/>
        <v>0</v>
      </c>
      <c r="R95" s="232">
        <f t="shared" ref="R95:Z95" si="100">(R$23*$R79)+$Q79</f>
        <v>0</v>
      </c>
      <c r="S95" s="232">
        <f t="shared" si="100"/>
        <v>0</v>
      </c>
      <c r="T95" s="232">
        <f t="shared" si="100"/>
        <v>0</v>
      </c>
      <c r="U95" s="232">
        <f t="shared" si="100"/>
        <v>0</v>
      </c>
      <c r="V95" s="232">
        <f t="shared" si="100"/>
        <v>0</v>
      </c>
      <c r="W95" s="232">
        <f t="shared" si="100"/>
        <v>0</v>
      </c>
      <c r="X95" s="232">
        <f t="shared" si="100"/>
        <v>0</v>
      </c>
      <c r="Y95" s="232">
        <f t="shared" si="100"/>
        <v>0</v>
      </c>
      <c r="Z95" s="232">
        <f t="shared" si="100"/>
        <v>0</v>
      </c>
      <c r="AA95" s="232">
        <f t="shared" si="92"/>
        <v>0</v>
      </c>
    </row>
    <row r="96" spans="6:27">
      <c r="F96" s="656"/>
      <c r="G96" s="304" t="str">
        <f t="shared" si="87"/>
        <v>Bus</v>
      </c>
      <c r="H96" s="232">
        <f t="shared" si="88"/>
        <v>0</v>
      </c>
      <c r="I96" s="232">
        <f t="shared" ref="I96:P96" si="101">(I$23*$P80)+$O80</f>
        <v>0</v>
      </c>
      <c r="J96" s="232">
        <f t="shared" si="101"/>
        <v>0</v>
      </c>
      <c r="K96" s="232">
        <f t="shared" si="101"/>
        <v>0</v>
      </c>
      <c r="L96" s="232">
        <f t="shared" si="101"/>
        <v>0</v>
      </c>
      <c r="M96" s="232">
        <f t="shared" si="101"/>
        <v>0</v>
      </c>
      <c r="N96" s="232">
        <f t="shared" si="101"/>
        <v>0</v>
      </c>
      <c r="O96" s="232">
        <f t="shared" si="101"/>
        <v>0</v>
      </c>
      <c r="P96" s="232">
        <f t="shared" si="101"/>
        <v>0</v>
      </c>
      <c r="Q96" s="232">
        <f t="shared" si="90"/>
        <v>0</v>
      </c>
      <c r="R96" s="232">
        <f t="shared" ref="R96:Z96" si="102">(R$23*$R80)+$Q80</f>
        <v>0</v>
      </c>
      <c r="S96" s="232">
        <f t="shared" si="102"/>
        <v>0</v>
      </c>
      <c r="T96" s="232">
        <f t="shared" si="102"/>
        <v>0</v>
      </c>
      <c r="U96" s="232">
        <f t="shared" si="102"/>
        <v>0</v>
      </c>
      <c r="V96" s="232">
        <f t="shared" si="102"/>
        <v>0</v>
      </c>
      <c r="W96" s="232">
        <f t="shared" si="102"/>
        <v>0</v>
      </c>
      <c r="X96" s="232">
        <f t="shared" si="102"/>
        <v>0</v>
      </c>
      <c r="Y96" s="232">
        <f t="shared" si="102"/>
        <v>0</v>
      </c>
      <c r="Z96" s="232">
        <f t="shared" si="102"/>
        <v>0</v>
      </c>
      <c r="AA96" s="232">
        <f t="shared" si="92"/>
        <v>0</v>
      </c>
    </row>
    <row r="97" spans="6:27">
      <c r="F97" s="656"/>
      <c r="G97" s="304" t="str">
        <f t="shared" si="87"/>
        <v>Mini-bus</v>
      </c>
      <c r="H97" s="232">
        <f t="shared" si="88"/>
        <v>0</v>
      </c>
      <c r="I97" s="232">
        <f t="shared" ref="I97:P97" si="103">(I$23*$P81)+$O81</f>
        <v>0</v>
      </c>
      <c r="J97" s="232">
        <f t="shared" si="103"/>
        <v>0</v>
      </c>
      <c r="K97" s="232">
        <f t="shared" si="103"/>
        <v>0</v>
      </c>
      <c r="L97" s="232">
        <f t="shared" si="103"/>
        <v>0</v>
      </c>
      <c r="M97" s="232">
        <f t="shared" si="103"/>
        <v>0</v>
      </c>
      <c r="N97" s="232">
        <f t="shared" si="103"/>
        <v>0</v>
      </c>
      <c r="O97" s="232">
        <f t="shared" si="103"/>
        <v>0</v>
      </c>
      <c r="P97" s="232">
        <f t="shared" si="103"/>
        <v>0</v>
      </c>
      <c r="Q97" s="232">
        <f t="shared" si="90"/>
        <v>0</v>
      </c>
      <c r="R97" s="232">
        <f t="shared" ref="R97:Z97" si="104">(R$23*$R81)+$Q81</f>
        <v>0</v>
      </c>
      <c r="S97" s="232">
        <f t="shared" si="104"/>
        <v>0</v>
      </c>
      <c r="T97" s="232">
        <f t="shared" si="104"/>
        <v>0</v>
      </c>
      <c r="U97" s="232">
        <f t="shared" si="104"/>
        <v>0</v>
      </c>
      <c r="V97" s="232">
        <f t="shared" si="104"/>
        <v>0</v>
      </c>
      <c r="W97" s="232">
        <f t="shared" si="104"/>
        <v>0</v>
      </c>
      <c r="X97" s="232">
        <f t="shared" si="104"/>
        <v>0</v>
      </c>
      <c r="Y97" s="232">
        <f t="shared" si="104"/>
        <v>0</v>
      </c>
      <c r="Z97" s="232">
        <f t="shared" si="104"/>
        <v>0</v>
      </c>
      <c r="AA97" s="232">
        <f t="shared" si="92"/>
        <v>0</v>
      </c>
    </row>
    <row r="98" spans="6:27">
      <c r="F98" s="656"/>
      <c r="G98" s="304" t="str">
        <f t="shared" si="87"/>
        <v/>
      </c>
      <c r="H98" s="232">
        <f t="shared" si="88"/>
        <v>0</v>
      </c>
      <c r="I98" s="232">
        <f t="shared" ref="I98:P98" si="105">(I$23*$P82)+$O82</f>
        <v>0</v>
      </c>
      <c r="J98" s="232">
        <f t="shared" si="105"/>
        <v>0</v>
      </c>
      <c r="K98" s="232">
        <f t="shared" si="105"/>
        <v>0</v>
      </c>
      <c r="L98" s="232">
        <f t="shared" si="105"/>
        <v>0</v>
      </c>
      <c r="M98" s="232">
        <f t="shared" si="105"/>
        <v>0</v>
      </c>
      <c r="N98" s="232">
        <f t="shared" si="105"/>
        <v>0</v>
      </c>
      <c r="O98" s="232">
        <f t="shared" si="105"/>
        <v>0</v>
      </c>
      <c r="P98" s="232">
        <f t="shared" si="105"/>
        <v>0</v>
      </c>
      <c r="Q98" s="232">
        <f t="shared" si="90"/>
        <v>0</v>
      </c>
      <c r="R98" s="232">
        <f t="shared" ref="R98:Z98" si="106">(R$23*$R82)+$Q82</f>
        <v>0</v>
      </c>
      <c r="S98" s="232">
        <f t="shared" si="106"/>
        <v>0</v>
      </c>
      <c r="T98" s="232">
        <f t="shared" si="106"/>
        <v>0</v>
      </c>
      <c r="U98" s="232">
        <f t="shared" si="106"/>
        <v>0</v>
      </c>
      <c r="V98" s="232">
        <f t="shared" si="106"/>
        <v>0</v>
      </c>
      <c r="W98" s="232">
        <f t="shared" si="106"/>
        <v>0</v>
      </c>
      <c r="X98" s="232">
        <f t="shared" si="106"/>
        <v>0</v>
      </c>
      <c r="Y98" s="232">
        <f t="shared" si="106"/>
        <v>0</v>
      </c>
      <c r="Z98" s="232">
        <f t="shared" si="106"/>
        <v>0</v>
      </c>
      <c r="AA98" s="232">
        <f t="shared" si="92"/>
        <v>0</v>
      </c>
    </row>
    <row r="99" spans="6:27">
      <c r="F99" s="657"/>
      <c r="G99" s="304" t="str">
        <f t="shared" si="87"/>
        <v/>
      </c>
      <c r="H99" s="232">
        <f t="shared" si="88"/>
        <v>0</v>
      </c>
      <c r="I99" s="232">
        <f t="shared" ref="I99:P99" si="107">(I$23*$P83)+$O83</f>
        <v>0</v>
      </c>
      <c r="J99" s="232">
        <f t="shared" si="107"/>
        <v>0</v>
      </c>
      <c r="K99" s="232">
        <f t="shared" si="107"/>
        <v>0</v>
      </c>
      <c r="L99" s="232">
        <f t="shared" si="107"/>
        <v>0</v>
      </c>
      <c r="M99" s="232">
        <f t="shared" si="107"/>
        <v>0</v>
      </c>
      <c r="N99" s="232">
        <f t="shared" si="107"/>
        <v>0</v>
      </c>
      <c r="O99" s="232">
        <f t="shared" si="107"/>
        <v>0</v>
      </c>
      <c r="P99" s="232">
        <f t="shared" si="107"/>
        <v>0</v>
      </c>
      <c r="Q99" s="232">
        <f t="shared" si="90"/>
        <v>0</v>
      </c>
      <c r="R99" s="232">
        <f t="shared" ref="R99:Z99" si="108">(R$23*$R83)+$Q83</f>
        <v>0</v>
      </c>
      <c r="S99" s="232">
        <f t="shared" si="108"/>
        <v>0</v>
      </c>
      <c r="T99" s="232">
        <f t="shared" si="108"/>
        <v>0</v>
      </c>
      <c r="U99" s="232">
        <f t="shared" si="108"/>
        <v>0</v>
      </c>
      <c r="V99" s="232">
        <f t="shared" si="108"/>
        <v>0</v>
      </c>
      <c r="W99" s="232">
        <f t="shared" si="108"/>
        <v>0</v>
      </c>
      <c r="X99" s="232">
        <f t="shared" si="108"/>
        <v>0</v>
      </c>
      <c r="Y99" s="232">
        <f t="shared" si="108"/>
        <v>0</v>
      </c>
      <c r="Z99" s="232">
        <f t="shared" si="108"/>
        <v>0</v>
      </c>
      <c r="AA99" s="232">
        <f t="shared" si="92"/>
        <v>0</v>
      </c>
    </row>
    <row r="100" spans="6:27">
      <c r="G100" s="304" t="str">
        <f t="shared" si="87"/>
        <v>BRT</v>
      </c>
      <c r="H100" s="232">
        <f t="shared" si="88"/>
        <v>0</v>
      </c>
      <c r="I100" s="232">
        <f t="shared" ref="I100:P100" si="109">(I$23*$P84)+$O84</f>
        <v>0</v>
      </c>
      <c r="J100" s="232">
        <f t="shared" si="109"/>
        <v>0</v>
      </c>
      <c r="K100" s="232">
        <f t="shared" si="109"/>
        <v>0</v>
      </c>
      <c r="L100" s="232">
        <f t="shared" si="109"/>
        <v>0</v>
      </c>
      <c r="M100" s="232">
        <f t="shared" si="109"/>
        <v>0</v>
      </c>
      <c r="N100" s="232">
        <f t="shared" si="109"/>
        <v>0</v>
      </c>
      <c r="O100" s="232">
        <f t="shared" si="109"/>
        <v>0</v>
      </c>
      <c r="P100" s="232">
        <f t="shared" si="109"/>
        <v>0</v>
      </c>
      <c r="Q100" s="232">
        <f t="shared" si="90"/>
        <v>0</v>
      </c>
      <c r="R100" s="232">
        <f t="shared" ref="R100:Z100" si="110">(R$23*$R84)+$Q84</f>
        <v>0</v>
      </c>
      <c r="S100" s="232">
        <f t="shared" si="110"/>
        <v>0</v>
      </c>
      <c r="T100" s="232">
        <f t="shared" si="110"/>
        <v>0</v>
      </c>
      <c r="U100" s="232">
        <f t="shared" si="110"/>
        <v>0</v>
      </c>
      <c r="V100" s="232">
        <f t="shared" si="110"/>
        <v>0</v>
      </c>
      <c r="W100" s="232">
        <f t="shared" si="110"/>
        <v>0</v>
      </c>
      <c r="X100" s="232">
        <f t="shared" si="110"/>
        <v>0</v>
      </c>
      <c r="Y100" s="232">
        <f t="shared" si="110"/>
        <v>0</v>
      </c>
      <c r="Z100" s="232">
        <f t="shared" si="110"/>
        <v>0</v>
      </c>
      <c r="AA100" s="232">
        <f t="shared" si="92"/>
        <v>0</v>
      </c>
    </row>
    <row r="105" spans="6:27">
      <c r="G105" s="305" t="s">
        <v>364</v>
      </c>
      <c r="H105" s="243"/>
      <c r="I105" s="243"/>
      <c r="J105" s="243"/>
      <c r="K105" s="243"/>
      <c r="L105" s="243"/>
      <c r="M105" s="243"/>
      <c r="N105" s="243"/>
      <c r="O105" s="243"/>
      <c r="P105" s="243"/>
      <c r="Q105" s="243"/>
      <c r="R105" s="243"/>
      <c r="S105" s="243"/>
      <c r="T105" s="243"/>
      <c r="U105" s="243"/>
      <c r="V105" s="243"/>
      <c r="W105" s="243"/>
      <c r="X105" s="243"/>
      <c r="Y105" s="243"/>
      <c r="Z105" s="243"/>
      <c r="AA105" s="243"/>
    </row>
    <row r="106" spans="6:27">
      <c r="G106" s="306"/>
      <c r="J106" s="243"/>
      <c r="K106" s="243"/>
      <c r="L106" s="243"/>
      <c r="M106" s="243"/>
      <c r="N106" s="243"/>
      <c r="O106" s="243"/>
      <c r="P106" s="243"/>
      <c r="Q106" s="243"/>
      <c r="R106" s="243"/>
      <c r="S106" s="243"/>
      <c r="T106" s="243"/>
      <c r="U106" s="243"/>
      <c r="V106" s="243"/>
      <c r="W106" s="243"/>
      <c r="X106" s="243"/>
      <c r="Y106" s="243"/>
      <c r="Z106" s="243"/>
      <c r="AA106" s="243"/>
    </row>
    <row r="107" spans="6:27">
      <c r="F107" s="655" t="s">
        <v>530</v>
      </c>
      <c r="G107" s="307" t="str">
        <f>G74</f>
        <v>Car</v>
      </c>
      <c r="J107" s="243"/>
      <c r="K107" s="243"/>
      <c r="L107" s="243"/>
      <c r="M107" s="243"/>
      <c r="N107" s="243"/>
      <c r="O107" s="243"/>
      <c r="P107" s="243"/>
      <c r="Q107" s="243"/>
      <c r="R107" s="243"/>
      <c r="S107" s="243"/>
      <c r="T107" s="243"/>
      <c r="U107" s="243"/>
      <c r="V107" s="243"/>
      <c r="W107" s="243"/>
      <c r="X107" s="243"/>
      <c r="Y107" s="243"/>
      <c r="Z107" s="243"/>
      <c r="AA107" s="243"/>
    </row>
    <row r="108" spans="6:27">
      <c r="F108" s="656"/>
      <c r="G108" s="307" t="str">
        <f t="shared" ref="G108:G117" si="111">G75</f>
        <v>2-wheeler</v>
      </c>
      <c r="J108" s="243"/>
      <c r="K108" s="243"/>
      <c r="L108" s="243"/>
      <c r="M108" s="243"/>
      <c r="N108" s="243"/>
      <c r="O108" s="243"/>
      <c r="P108" s="243"/>
      <c r="Q108" s="247"/>
      <c r="R108" s="243"/>
      <c r="S108" s="243"/>
      <c r="T108" s="243"/>
      <c r="U108" s="243"/>
      <c r="V108" s="243"/>
      <c r="W108" s="243"/>
      <c r="X108" s="243"/>
      <c r="Y108" s="243"/>
      <c r="Z108" s="243"/>
      <c r="AA108" s="243"/>
    </row>
    <row r="109" spans="6:27">
      <c r="F109" s="656"/>
      <c r="G109" s="307" t="str">
        <f t="shared" si="111"/>
        <v>Taxi</v>
      </c>
      <c r="J109" s="243"/>
      <c r="K109" s="243"/>
      <c r="L109" s="243"/>
      <c r="M109" s="243"/>
      <c r="N109" s="243"/>
      <c r="O109" s="243"/>
      <c r="P109" s="243"/>
      <c r="Q109" s="243"/>
      <c r="R109" s="243"/>
      <c r="S109" s="243"/>
      <c r="T109" s="243"/>
      <c r="U109" s="243"/>
      <c r="V109" s="243"/>
      <c r="W109" s="243"/>
      <c r="X109" s="243"/>
      <c r="Y109" s="243"/>
      <c r="Z109" s="243"/>
      <c r="AA109" s="243"/>
    </row>
    <row r="110" spans="6:27">
      <c r="F110" s="656"/>
      <c r="G110" s="307" t="str">
        <f t="shared" si="111"/>
        <v/>
      </c>
      <c r="J110" s="243"/>
      <c r="K110" s="243"/>
      <c r="L110" s="243"/>
      <c r="M110" s="243"/>
      <c r="N110" s="243"/>
      <c r="O110" s="243"/>
      <c r="P110" s="243"/>
      <c r="Q110" s="243"/>
      <c r="R110" s="243"/>
      <c r="S110" s="243"/>
      <c r="T110" s="243"/>
      <c r="U110" s="243"/>
      <c r="V110" s="243"/>
      <c r="W110" s="243"/>
      <c r="X110" s="243"/>
      <c r="Y110" s="243"/>
      <c r="Z110" s="243"/>
      <c r="AA110" s="243"/>
    </row>
    <row r="111" spans="6:27">
      <c r="F111" s="656"/>
      <c r="G111" s="307" t="str">
        <f t="shared" si="111"/>
        <v/>
      </c>
      <c r="J111" s="243"/>
      <c r="K111" s="243"/>
      <c r="L111" s="243"/>
      <c r="M111" s="243"/>
      <c r="N111" s="243"/>
      <c r="O111" s="243"/>
      <c r="P111" s="243"/>
      <c r="Q111" s="243"/>
      <c r="R111" s="243"/>
      <c r="S111" s="243"/>
      <c r="T111" s="243"/>
      <c r="U111" s="243"/>
      <c r="V111" s="243"/>
      <c r="W111" s="243"/>
      <c r="X111" s="243"/>
      <c r="Y111" s="243"/>
      <c r="Z111" s="243"/>
      <c r="AA111" s="243"/>
    </row>
    <row r="112" spans="6:27">
      <c r="F112" s="656"/>
      <c r="G112" s="307" t="str">
        <f t="shared" si="111"/>
        <v>3-wheeler</v>
      </c>
      <c r="J112" s="243"/>
      <c r="K112" s="243"/>
      <c r="L112" s="243"/>
      <c r="M112" s="243"/>
      <c r="N112" s="243"/>
      <c r="O112" s="243"/>
      <c r="P112" s="243"/>
      <c r="Q112" s="243"/>
      <c r="R112" s="243"/>
      <c r="S112" s="243"/>
      <c r="T112" s="243"/>
      <c r="U112" s="243"/>
      <c r="V112" s="243"/>
      <c r="W112" s="243"/>
      <c r="X112" s="243"/>
      <c r="Y112" s="243"/>
      <c r="Z112" s="243"/>
      <c r="AA112" s="243"/>
    </row>
    <row r="113" spans="6:27">
      <c r="F113" s="656"/>
      <c r="G113" s="307" t="str">
        <f t="shared" si="111"/>
        <v>Bus</v>
      </c>
      <c r="J113" s="243"/>
      <c r="K113" s="243"/>
      <c r="L113" s="243"/>
      <c r="M113" s="243"/>
      <c r="N113" s="243"/>
      <c r="O113" s="243"/>
      <c r="P113" s="243"/>
      <c r="Q113" s="243"/>
      <c r="R113" s="243"/>
      <c r="S113" s="243"/>
      <c r="T113" s="243"/>
      <c r="U113" s="243"/>
      <c r="V113" s="243"/>
      <c r="W113" s="243"/>
      <c r="X113" s="243"/>
      <c r="Y113" s="243"/>
      <c r="Z113" s="243"/>
      <c r="AA113" s="243"/>
    </row>
    <row r="114" spans="6:27">
      <c r="F114" s="656"/>
      <c r="G114" s="307" t="str">
        <f t="shared" si="111"/>
        <v>Mini-bus</v>
      </c>
      <c r="J114" s="243"/>
      <c r="K114" s="243"/>
      <c r="L114" s="243"/>
      <c r="M114" s="243"/>
      <c r="N114" s="243"/>
      <c r="O114" s="243"/>
      <c r="P114" s="243"/>
      <c r="Q114" s="243"/>
      <c r="R114" s="243"/>
      <c r="S114" s="243"/>
      <c r="T114" s="243"/>
      <c r="U114" s="243"/>
      <c r="V114" s="243"/>
      <c r="W114" s="243"/>
      <c r="X114" s="243"/>
      <c r="Y114" s="243"/>
      <c r="Z114" s="243"/>
      <c r="AA114" s="243"/>
    </row>
    <row r="115" spans="6:27">
      <c r="F115" s="656"/>
      <c r="G115" s="307" t="str">
        <f t="shared" si="111"/>
        <v/>
      </c>
      <c r="J115" s="243"/>
      <c r="K115" s="243"/>
      <c r="L115" s="243"/>
      <c r="M115" s="243"/>
      <c r="N115" s="243"/>
      <c r="O115" s="243"/>
      <c r="P115" s="243"/>
      <c r="Q115" s="243"/>
      <c r="R115" s="243"/>
      <c r="S115" s="243"/>
      <c r="T115" s="243"/>
      <c r="U115" s="243"/>
      <c r="V115" s="243"/>
      <c r="W115" s="243"/>
      <c r="X115" s="243"/>
      <c r="Y115" s="243"/>
      <c r="Z115" s="243"/>
      <c r="AA115" s="243"/>
    </row>
    <row r="116" spans="6:27">
      <c r="F116" s="657"/>
      <c r="G116" s="307" t="str">
        <f t="shared" si="111"/>
        <v/>
      </c>
      <c r="J116" s="243"/>
      <c r="K116" s="243"/>
      <c r="L116" s="243"/>
      <c r="M116" s="243"/>
      <c r="N116" s="243"/>
      <c r="O116" s="243"/>
      <c r="P116" s="243"/>
      <c r="Q116" s="243"/>
      <c r="R116" s="243"/>
      <c r="S116" s="243"/>
      <c r="T116" s="243"/>
      <c r="U116" s="243"/>
      <c r="V116" s="243"/>
      <c r="W116" s="243"/>
      <c r="X116" s="243"/>
      <c r="Y116" s="243"/>
      <c r="Z116" s="243"/>
      <c r="AA116" s="243"/>
    </row>
    <row r="117" spans="6:27">
      <c r="G117" s="307" t="str">
        <f t="shared" si="111"/>
        <v>BRT</v>
      </c>
      <c r="J117" s="243"/>
      <c r="K117" s="243"/>
      <c r="L117" s="243"/>
      <c r="M117" s="243"/>
      <c r="N117" s="243"/>
      <c r="O117" s="243"/>
      <c r="P117" s="243"/>
      <c r="Q117" s="243"/>
      <c r="R117" s="243"/>
      <c r="S117" s="243"/>
      <c r="T117" s="243"/>
      <c r="U117" s="243"/>
      <c r="V117" s="243"/>
      <c r="W117" s="243"/>
      <c r="X117" s="243"/>
      <c r="Y117" s="243"/>
      <c r="Z117" s="243"/>
      <c r="AA117" s="243"/>
    </row>
    <row r="118" spans="6:27">
      <c r="G118" s="308"/>
      <c r="H118" s="243"/>
      <c r="I118" s="243"/>
      <c r="J118" s="243"/>
      <c r="K118" s="243"/>
      <c r="L118" s="243"/>
      <c r="M118" s="243"/>
      <c r="N118" s="243"/>
      <c r="O118" s="243"/>
      <c r="P118" s="243"/>
      <c r="Q118" s="243"/>
      <c r="R118" s="243"/>
      <c r="S118" s="243"/>
      <c r="T118" s="243"/>
      <c r="U118" s="243"/>
      <c r="V118" s="243"/>
      <c r="W118" s="243"/>
      <c r="X118" s="243"/>
      <c r="Y118" s="243"/>
      <c r="Z118" s="243"/>
      <c r="AA118" s="243"/>
    </row>
    <row r="119" spans="6:27">
      <c r="G119" s="308"/>
      <c r="H119" s="243"/>
      <c r="I119" s="243"/>
      <c r="J119" s="243"/>
      <c r="K119" s="243"/>
      <c r="L119" s="243"/>
      <c r="M119" s="243"/>
      <c r="N119" s="243"/>
      <c r="O119" s="243"/>
      <c r="P119" s="243"/>
      <c r="Q119" s="243"/>
      <c r="R119" s="243"/>
      <c r="S119" s="243"/>
      <c r="T119" s="243"/>
      <c r="U119" s="243"/>
      <c r="V119" s="243"/>
      <c r="W119" s="243"/>
      <c r="X119" s="243"/>
      <c r="Y119" s="243"/>
      <c r="Z119" s="243"/>
      <c r="AA119" s="243"/>
    </row>
    <row r="120" spans="6:27">
      <c r="G120" s="308"/>
      <c r="H120" s="243"/>
      <c r="I120" s="243"/>
      <c r="J120" s="243"/>
      <c r="K120" s="243"/>
      <c r="L120" s="243"/>
      <c r="M120" s="243"/>
      <c r="N120" s="243"/>
      <c r="O120" s="243"/>
      <c r="P120" s="243"/>
      <c r="Q120" s="243"/>
      <c r="R120" s="243"/>
      <c r="S120" s="243"/>
      <c r="T120" s="243"/>
      <c r="U120" s="243"/>
      <c r="V120" s="243"/>
      <c r="W120" s="243"/>
      <c r="X120" s="243"/>
      <c r="Y120" s="243"/>
      <c r="Z120" s="243"/>
      <c r="AA120" s="243"/>
    </row>
    <row r="121" spans="6:27">
      <c r="G121" s="308"/>
      <c r="H121" s="243"/>
      <c r="I121" s="243"/>
      <c r="J121" s="243"/>
      <c r="K121" s="243"/>
      <c r="L121" s="243"/>
      <c r="M121" s="243"/>
      <c r="N121" s="243"/>
      <c r="O121" s="243"/>
      <c r="P121" s="243"/>
      <c r="Q121" s="243"/>
      <c r="R121" s="243"/>
      <c r="S121" s="243"/>
      <c r="T121" s="243"/>
      <c r="U121" s="243"/>
      <c r="V121" s="243"/>
      <c r="W121" s="243"/>
      <c r="X121" s="243"/>
      <c r="Y121" s="243"/>
      <c r="Z121" s="243"/>
      <c r="AA121" s="243"/>
    </row>
    <row r="122" spans="6:27">
      <c r="G122" s="306"/>
      <c r="H122" s="244">
        <f>H89</f>
        <v>0</v>
      </c>
      <c r="I122" s="244">
        <f t="shared" ref="I122:AA122" si="112">I89</f>
        <v>1</v>
      </c>
      <c r="J122" s="244">
        <f t="shared" si="112"/>
        <v>2</v>
      </c>
      <c r="K122" s="244">
        <f t="shared" si="112"/>
        <v>3</v>
      </c>
      <c r="L122" s="244">
        <f t="shared" si="112"/>
        <v>4</v>
      </c>
      <c r="M122" s="244">
        <f t="shared" si="112"/>
        <v>5</v>
      </c>
      <c r="N122" s="244">
        <f t="shared" si="112"/>
        <v>6</v>
      </c>
      <c r="O122" s="244">
        <f t="shared" si="112"/>
        <v>7</v>
      </c>
      <c r="P122" s="244">
        <f t="shared" si="112"/>
        <v>8</v>
      </c>
      <c r="Q122" s="244">
        <f t="shared" si="112"/>
        <v>9</v>
      </c>
      <c r="R122" s="244">
        <f t="shared" si="112"/>
        <v>10</v>
      </c>
      <c r="S122" s="244">
        <f t="shared" si="112"/>
        <v>11</v>
      </c>
      <c r="T122" s="244">
        <f t="shared" si="112"/>
        <v>12</v>
      </c>
      <c r="U122" s="244">
        <f t="shared" si="112"/>
        <v>13</v>
      </c>
      <c r="V122" s="244">
        <f t="shared" si="112"/>
        <v>14</v>
      </c>
      <c r="W122" s="244">
        <f t="shared" si="112"/>
        <v>15</v>
      </c>
      <c r="X122" s="244">
        <f t="shared" si="112"/>
        <v>16</v>
      </c>
      <c r="Y122" s="244">
        <f t="shared" si="112"/>
        <v>17</v>
      </c>
      <c r="Z122" s="244">
        <f t="shared" si="112"/>
        <v>18</v>
      </c>
      <c r="AA122" s="244">
        <f t="shared" si="112"/>
        <v>19</v>
      </c>
    </row>
    <row r="123" spans="6:27">
      <c r="F123" s="655" t="s">
        <v>530</v>
      </c>
      <c r="G123" s="307" t="str">
        <f>G90</f>
        <v>Cars</v>
      </c>
      <c r="H123" s="248">
        <f t="shared" ref="H123" si="113">IF(ISERROR(H24*H57/H90),0,(H24*H57/H90))</f>
        <v>0</v>
      </c>
      <c r="I123" s="248">
        <f t="shared" ref="I123:AA123" si="114">IF(ISERROR(I24*I57/I90),0,(I24*I57/I90))</f>
        <v>0</v>
      </c>
      <c r="J123" s="248">
        <f t="shared" si="114"/>
        <v>0</v>
      </c>
      <c r="K123" s="248">
        <f t="shared" si="114"/>
        <v>0</v>
      </c>
      <c r="L123" s="248">
        <f t="shared" si="114"/>
        <v>0</v>
      </c>
      <c r="M123" s="248">
        <f t="shared" si="114"/>
        <v>0</v>
      </c>
      <c r="N123" s="248">
        <f t="shared" si="114"/>
        <v>0</v>
      </c>
      <c r="O123" s="248">
        <f t="shared" si="114"/>
        <v>0</v>
      </c>
      <c r="P123" s="248">
        <f t="shared" si="114"/>
        <v>0</v>
      </c>
      <c r="Q123" s="248">
        <f t="shared" si="114"/>
        <v>0</v>
      </c>
      <c r="R123" s="248">
        <f t="shared" si="114"/>
        <v>0</v>
      </c>
      <c r="S123" s="248">
        <f t="shared" si="114"/>
        <v>0</v>
      </c>
      <c r="T123" s="248">
        <f t="shared" si="114"/>
        <v>0</v>
      </c>
      <c r="U123" s="248">
        <f t="shared" si="114"/>
        <v>0</v>
      </c>
      <c r="V123" s="248">
        <f t="shared" si="114"/>
        <v>0</v>
      </c>
      <c r="W123" s="248">
        <f t="shared" si="114"/>
        <v>0</v>
      </c>
      <c r="X123" s="248">
        <f t="shared" si="114"/>
        <v>0</v>
      </c>
      <c r="Y123" s="248">
        <f t="shared" si="114"/>
        <v>0</v>
      </c>
      <c r="Z123" s="248">
        <f t="shared" si="114"/>
        <v>0</v>
      </c>
      <c r="AA123" s="248">
        <f t="shared" si="114"/>
        <v>0</v>
      </c>
    </row>
    <row r="124" spans="6:27">
      <c r="F124" s="656"/>
      <c r="G124" s="307" t="str">
        <f t="shared" ref="G124:G133" si="115">G91</f>
        <v>2-wheeler</v>
      </c>
      <c r="H124" s="248">
        <f t="shared" ref="H124:AA124" si="116">IF(ISERROR(H25*H58/H91),0,(H25*H58/H91))</f>
        <v>0</v>
      </c>
      <c r="I124" s="248">
        <f t="shared" si="116"/>
        <v>0</v>
      </c>
      <c r="J124" s="248">
        <f t="shared" si="116"/>
        <v>0</v>
      </c>
      <c r="K124" s="248">
        <f t="shared" si="116"/>
        <v>0</v>
      </c>
      <c r="L124" s="248">
        <f t="shared" si="116"/>
        <v>0</v>
      </c>
      <c r="M124" s="248">
        <f t="shared" si="116"/>
        <v>0</v>
      </c>
      <c r="N124" s="248">
        <f t="shared" si="116"/>
        <v>0</v>
      </c>
      <c r="O124" s="248">
        <f t="shared" si="116"/>
        <v>0</v>
      </c>
      <c r="P124" s="248">
        <f t="shared" si="116"/>
        <v>0</v>
      </c>
      <c r="Q124" s="248">
        <f t="shared" si="116"/>
        <v>0</v>
      </c>
      <c r="R124" s="248">
        <f t="shared" si="116"/>
        <v>0</v>
      </c>
      <c r="S124" s="248">
        <f t="shared" si="116"/>
        <v>0</v>
      </c>
      <c r="T124" s="248">
        <f t="shared" si="116"/>
        <v>0</v>
      </c>
      <c r="U124" s="248">
        <f t="shared" si="116"/>
        <v>0</v>
      </c>
      <c r="V124" s="248">
        <f t="shared" si="116"/>
        <v>0</v>
      </c>
      <c r="W124" s="248">
        <f t="shared" si="116"/>
        <v>0</v>
      </c>
      <c r="X124" s="248">
        <f t="shared" si="116"/>
        <v>0</v>
      </c>
      <c r="Y124" s="248">
        <f t="shared" si="116"/>
        <v>0</v>
      </c>
      <c r="Z124" s="248">
        <f t="shared" si="116"/>
        <v>0</v>
      </c>
      <c r="AA124" s="248">
        <f t="shared" si="116"/>
        <v>0</v>
      </c>
    </row>
    <row r="125" spans="6:27">
      <c r="F125" s="656"/>
      <c r="G125" s="307" t="str">
        <f t="shared" si="115"/>
        <v>Taxi</v>
      </c>
      <c r="H125" s="248">
        <f t="shared" ref="H125:AA125" si="117">IF(ISERROR(H26*H59/H92),0,(H26*H59/H92))</f>
        <v>0</v>
      </c>
      <c r="I125" s="248">
        <f t="shared" si="117"/>
        <v>0</v>
      </c>
      <c r="J125" s="248">
        <f t="shared" si="117"/>
        <v>0</v>
      </c>
      <c r="K125" s="248">
        <f t="shared" si="117"/>
        <v>0</v>
      </c>
      <c r="L125" s="248">
        <f t="shared" si="117"/>
        <v>0</v>
      </c>
      <c r="M125" s="248">
        <f t="shared" si="117"/>
        <v>0</v>
      </c>
      <c r="N125" s="248">
        <f t="shared" si="117"/>
        <v>0</v>
      </c>
      <c r="O125" s="248">
        <f t="shared" si="117"/>
        <v>0</v>
      </c>
      <c r="P125" s="248">
        <f t="shared" si="117"/>
        <v>0</v>
      </c>
      <c r="Q125" s="248">
        <f t="shared" si="117"/>
        <v>0</v>
      </c>
      <c r="R125" s="248">
        <f t="shared" si="117"/>
        <v>0</v>
      </c>
      <c r="S125" s="248">
        <f t="shared" si="117"/>
        <v>0</v>
      </c>
      <c r="T125" s="248">
        <f t="shared" si="117"/>
        <v>0</v>
      </c>
      <c r="U125" s="248">
        <f t="shared" si="117"/>
        <v>0</v>
      </c>
      <c r="V125" s="248">
        <f t="shared" si="117"/>
        <v>0</v>
      </c>
      <c r="W125" s="248">
        <f t="shared" si="117"/>
        <v>0</v>
      </c>
      <c r="X125" s="248">
        <f t="shared" si="117"/>
        <v>0</v>
      </c>
      <c r="Y125" s="248">
        <f t="shared" si="117"/>
        <v>0</v>
      </c>
      <c r="Z125" s="248">
        <f t="shared" si="117"/>
        <v>0</v>
      </c>
      <c r="AA125" s="248">
        <f t="shared" si="117"/>
        <v>0</v>
      </c>
    </row>
    <row r="126" spans="6:27">
      <c r="F126" s="656"/>
      <c r="G126" s="307" t="str">
        <f t="shared" si="115"/>
        <v/>
      </c>
      <c r="H126" s="248">
        <f t="shared" ref="H126:AA126" si="118">IF(ISERROR(H27*H60/H93),0,(H27*H60/H93))</f>
        <v>0</v>
      </c>
      <c r="I126" s="248">
        <f t="shared" si="118"/>
        <v>0</v>
      </c>
      <c r="J126" s="248">
        <f t="shared" si="118"/>
        <v>0</v>
      </c>
      <c r="K126" s="248">
        <f t="shared" si="118"/>
        <v>0</v>
      </c>
      <c r="L126" s="248">
        <f t="shared" si="118"/>
        <v>0</v>
      </c>
      <c r="M126" s="248">
        <f t="shared" si="118"/>
        <v>0</v>
      </c>
      <c r="N126" s="248">
        <f t="shared" si="118"/>
        <v>0</v>
      </c>
      <c r="O126" s="248">
        <f t="shared" si="118"/>
        <v>0</v>
      </c>
      <c r="P126" s="248">
        <f t="shared" si="118"/>
        <v>0</v>
      </c>
      <c r="Q126" s="248">
        <f t="shared" si="118"/>
        <v>0</v>
      </c>
      <c r="R126" s="248">
        <f t="shared" si="118"/>
        <v>0</v>
      </c>
      <c r="S126" s="248">
        <f t="shared" si="118"/>
        <v>0</v>
      </c>
      <c r="T126" s="248">
        <f t="shared" si="118"/>
        <v>0</v>
      </c>
      <c r="U126" s="248">
        <f t="shared" si="118"/>
        <v>0</v>
      </c>
      <c r="V126" s="248">
        <f t="shared" si="118"/>
        <v>0</v>
      </c>
      <c r="W126" s="248">
        <f t="shared" si="118"/>
        <v>0</v>
      </c>
      <c r="X126" s="248">
        <f t="shared" si="118"/>
        <v>0</v>
      </c>
      <c r="Y126" s="248">
        <f t="shared" si="118"/>
        <v>0</v>
      </c>
      <c r="Z126" s="248">
        <f t="shared" si="118"/>
        <v>0</v>
      </c>
      <c r="AA126" s="248">
        <f t="shared" si="118"/>
        <v>0</v>
      </c>
    </row>
    <row r="127" spans="6:27">
      <c r="F127" s="656"/>
      <c r="G127" s="307" t="str">
        <f t="shared" si="115"/>
        <v/>
      </c>
      <c r="H127" s="248">
        <f t="shared" ref="H127:AA127" si="119">IF(ISERROR(H28*H61/H94),0,(H28*H61/H94))</f>
        <v>0</v>
      </c>
      <c r="I127" s="248">
        <f t="shared" si="119"/>
        <v>0</v>
      </c>
      <c r="J127" s="248">
        <f t="shared" si="119"/>
        <v>0</v>
      </c>
      <c r="K127" s="248">
        <f t="shared" si="119"/>
        <v>0</v>
      </c>
      <c r="L127" s="248">
        <f t="shared" si="119"/>
        <v>0</v>
      </c>
      <c r="M127" s="248">
        <f t="shared" si="119"/>
        <v>0</v>
      </c>
      <c r="N127" s="248">
        <f t="shared" si="119"/>
        <v>0</v>
      </c>
      <c r="O127" s="248">
        <f t="shared" si="119"/>
        <v>0</v>
      </c>
      <c r="P127" s="248">
        <f t="shared" si="119"/>
        <v>0</v>
      </c>
      <c r="Q127" s="248">
        <f t="shared" si="119"/>
        <v>0</v>
      </c>
      <c r="R127" s="248">
        <f t="shared" si="119"/>
        <v>0</v>
      </c>
      <c r="S127" s="248">
        <f t="shared" si="119"/>
        <v>0</v>
      </c>
      <c r="T127" s="248">
        <f t="shared" si="119"/>
        <v>0</v>
      </c>
      <c r="U127" s="248">
        <f t="shared" si="119"/>
        <v>0</v>
      </c>
      <c r="V127" s="248">
        <f t="shared" si="119"/>
        <v>0</v>
      </c>
      <c r="W127" s="248">
        <f t="shared" si="119"/>
        <v>0</v>
      </c>
      <c r="X127" s="248">
        <f t="shared" si="119"/>
        <v>0</v>
      </c>
      <c r="Y127" s="248">
        <f t="shared" si="119"/>
        <v>0</v>
      </c>
      <c r="Z127" s="248">
        <f t="shared" si="119"/>
        <v>0</v>
      </c>
      <c r="AA127" s="248">
        <f t="shared" si="119"/>
        <v>0</v>
      </c>
    </row>
    <row r="128" spans="6:27">
      <c r="F128" s="656"/>
      <c r="G128" s="307" t="str">
        <f t="shared" si="115"/>
        <v>3-wheeler</v>
      </c>
      <c r="H128" s="248">
        <f t="shared" ref="H128:AA128" si="120">IF(ISERROR(H29*H62/H95),0,(H29*H62/H95))</f>
        <v>0</v>
      </c>
      <c r="I128" s="248">
        <f t="shared" si="120"/>
        <v>0</v>
      </c>
      <c r="J128" s="248">
        <f t="shared" si="120"/>
        <v>0</v>
      </c>
      <c r="K128" s="248">
        <f t="shared" si="120"/>
        <v>0</v>
      </c>
      <c r="L128" s="248">
        <f t="shared" si="120"/>
        <v>0</v>
      </c>
      <c r="M128" s="248">
        <f t="shared" si="120"/>
        <v>0</v>
      </c>
      <c r="N128" s="248">
        <f t="shared" si="120"/>
        <v>0</v>
      </c>
      <c r="O128" s="248">
        <f t="shared" si="120"/>
        <v>0</v>
      </c>
      <c r="P128" s="248">
        <f t="shared" si="120"/>
        <v>0</v>
      </c>
      <c r="Q128" s="248">
        <f t="shared" si="120"/>
        <v>0</v>
      </c>
      <c r="R128" s="248">
        <f t="shared" si="120"/>
        <v>0</v>
      </c>
      <c r="S128" s="248">
        <f t="shared" si="120"/>
        <v>0</v>
      </c>
      <c r="T128" s="248">
        <f t="shared" si="120"/>
        <v>0</v>
      </c>
      <c r="U128" s="248">
        <f t="shared" si="120"/>
        <v>0</v>
      </c>
      <c r="V128" s="248">
        <f t="shared" si="120"/>
        <v>0</v>
      </c>
      <c r="W128" s="248">
        <f t="shared" si="120"/>
        <v>0</v>
      </c>
      <c r="X128" s="248">
        <f t="shared" si="120"/>
        <v>0</v>
      </c>
      <c r="Y128" s="248">
        <f t="shared" si="120"/>
        <v>0</v>
      </c>
      <c r="Z128" s="248">
        <f t="shared" si="120"/>
        <v>0</v>
      </c>
      <c r="AA128" s="248">
        <f t="shared" si="120"/>
        <v>0</v>
      </c>
    </row>
    <row r="129" spans="6:27">
      <c r="F129" s="656"/>
      <c r="G129" s="307" t="str">
        <f t="shared" si="115"/>
        <v>Bus</v>
      </c>
      <c r="H129" s="248">
        <f t="shared" ref="H129:AA129" si="121">IF(ISERROR(H30*H63/H96),0,(H30*H63/H96))</f>
        <v>0</v>
      </c>
      <c r="I129" s="248">
        <f t="shared" si="121"/>
        <v>0</v>
      </c>
      <c r="J129" s="248">
        <f t="shared" si="121"/>
        <v>0</v>
      </c>
      <c r="K129" s="248">
        <f t="shared" si="121"/>
        <v>0</v>
      </c>
      <c r="L129" s="248">
        <f t="shared" si="121"/>
        <v>0</v>
      </c>
      <c r="M129" s="248">
        <f t="shared" si="121"/>
        <v>0</v>
      </c>
      <c r="N129" s="248">
        <f t="shared" si="121"/>
        <v>0</v>
      </c>
      <c r="O129" s="248">
        <f t="shared" si="121"/>
        <v>0</v>
      </c>
      <c r="P129" s="248">
        <f t="shared" si="121"/>
        <v>0</v>
      </c>
      <c r="Q129" s="248">
        <f t="shared" si="121"/>
        <v>0</v>
      </c>
      <c r="R129" s="248">
        <f t="shared" si="121"/>
        <v>0</v>
      </c>
      <c r="S129" s="248">
        <f t="shared" si="121"/>
        <v>0</v>
      </c>
      <c r="T129" s="248">
        <f t="shared" si="121"/>
        <v>0</v>
      </c>
      <c r="U129" s="248">
        <f t="shared" si="121"/>
        <v>0</v>
      </c>
      <c r="V129" s="248">
        <f t="shared" si="121"/>
        <v>0</v>
      </c>
      <c r="W129" s="248">
        <f t="shared" si="121"/>
        <v>0</v>
      </c>
      <c r="X129" s="248">
        <f t="shared" si="121"/>
        <v>0</v>
      </c>
      <c r="Y129" s="248">
        <f t="shared" si="121"/>
        <v>0</v>
      </c>
      <c r="Z129" s="248">
        <f t="shared" si="121"/>
        <v>0</v>
      </c>
      <c r="AA129" s="248">
        <f t="shared" si="121"/>
        <v>0</v>
      </c>
    </row>
    <row r="130" spans="6:27">
      <c r="F130" s="656"/>
      <c r="G130" s="307" t="str">
        <f t="shared" si="115"/>
        <v>Mini-bus</v>
      </c>
      <c r="H130" s="248">
        <f t="shared" ref="H130:AA130" si="122">IF(ISERROR(H31*H64/H97),0,(H31*H64/H97))</f>
        <v>0</v>
      </c>
      <c r="I130" s="248">
        <f t="shared" si="122"/>
        <v>0</v>
      </c>
      <c r="J130" s="248">
        <f t="shared" si="122"/>
        <v>0</v>
      </c>
      <c r="K130" s="248">
        <f t="shared" si="122"/>
        <v>0</v>
      </c>
      <c r="L130" s="248">
        <f t="shared" si="122"/>
        <v>0</v>
      </c>
      <c r="M130" s="248">
        <f t="shared" si="122"/>
        <v>0</v>
      </c>
      <c r="N130" s="248">
        <f t="shared" si="122"/>
        <v>0</v>
      </c>
      <c r="O130" s="248">
        <f t="shared" si="122"/>
        <v>0</v>
      </c>
      <c r="P130" s="248">
        <f t="shared" si="122"/>
        <v>0</v>
      </c>
      <c r="Q130" s="248">
        <f t="shared" si="122"/>
        <v>0</v>
      </c>
      <c r="R130" s="248">
        <f t="shared" si="122"/>
        <v>0</v>
      </c>
      <c r="S130" s="248">
        <f t="shared" si="122"/>
        <v>0</v>
      </c>
      <c r="T130" s="248">
        <f t="shared" si="122"/>
        <v>0</v>
      </c>
      <c r="U130" s="248">
        <f t="shared" si="122"/>
        <v>0</v>
      </c>
      <c r="V130" s="248">
        <f t="shared" si="122"/>
        <v>0</v>
      </c>
      <c r="W130" s="248">
        <f t="shared" si="122"/>
        <v>0</v>
      </c>
      <c r="X130" s="248">
        <f t="shared" si="122"/>
        <v>0</v>
      </c>
      <c r="Y130" s="248">
        <f t="shared" si="122"/>
        <v>0</v>
      </c>
      <c r="Z130" s="248">
        <f t="shared" si="122"/>
        <v>0</v>
      </c>
      <c r="AA130" s="248">
        <f t="shared" si="122"/>
        <v>0</v>
      </c>
    </row>
    <row r="131" spans="6:27">
      <c r="F131" s="656"/>
      <c r="G131" s="307" t="str">
        <f t="shared" si="115"/>
        <v/>
      </c>
      <c r="H131" s="248">
        <f t="shared" ref="H131:AA131" si="123">IF(ISERROR(H32*H65/H98),0,(H32*H65/H98))</f>
        <v>0</v>
      </c>
      <c r="I131" s="248">
        <f t="shared" si="123"/>
        <v>0</v>
      </c>
      <c r="J131" s="248">
        <f t="shared" si="123"/>
        <v>0</v>
      </c>
      <c r="K131" s="248">
        <f t="shared" si="123"/>
        <v>0</v>
      </c>
      <c r="L131" s="248">
        <f t="shared" si="123"/>
        <v>0</v>
      </c>
      <c r="M131" s="248">
        <f t="shared" si="123"/>
        <v>0</v>
      </c>
      <c r="N131" s="248">
        <f t="shared" si="123"/>
        <v>0</v>
      </c>
      <c r="O131" s="248">
        <f t="shared" si="123"/>
        <v>0</v>
      </c>
      <c r="P131" s="248">
        <f t="shared" si="123"/>
        <v>0</v>
      </c>
      <c r="Q131" s="248">
        <f t="shared" si="123"/>
        <v>0</v>
      </c>
      <c r="R131" s="248">
        <f t="shared" si="123"/>
        <v>0</v>
      </c>
      <c r="S131" s="248">
        <f t="shared" si="123"/>
        <v>0</v>
      </c>
      <c r="T131" s="248">
        <f t="shared" si="123"/>
        <v>0</v>
      </c>
      <c r="U131" s="248">
        <f t="shared" si="123"/>
        <v>0</v>
      </c>
      <c r="V131" s="248">
        <f t="shared" si="123"/>
        <v>0</v>
      </c>
      <c r="W131" s="248">
        <f t="shared" si="123"/>
        <v>0</v>
      </c>
      <c r="X131" s="248">
        <f t="shared" si="123"/>
        <v>0</v>
      </c>
      <c r="Y131" s="248">
        <f t="shared" si="123"/>
        <v>0</v>
      </c>
      <c r="Z131" s="248">
        <f t="shared" si="123"/>
        <v>0</v>
      </c>
      <c r="AA131" s="248">
        <f t="shared" si="123"/>
        <v>0</v>
      </c>
    </row>
    <row r="132" spans="6:27">
      <c r="F132" s="657"/>
      <c r="G132" s="307" t="str">
        <f t="shared" si="115"/>
        <v/>
      </c>
      <c r="H132" s="248">
        <f t="shared" ref="H132:AA132" si="124">IF(ISERROR(H33*H66/H99),0,(H33*H66/H99))</f>
        <v>0</v>
      </c>
      <c r="I132" s="248">
        <f t="shared" si="124"/>
        <v>0</v>
      </c>
      <c r="J132" s="248">
        <f t="shared" si="124"/>
        <v>0</v>
      </c>
      <c r="K132" s="248">
        <f t="shared" si="124"/>
        <v>0</v>
      </c>
      <c r="L132" s="248">
        <f t="shared" si="124"/>
        <v>0</v>
      </c>
      <c r="M132" s="248">
        <f t="shared" si="124"/>
        <v>0</v>
      </c>
      <c r="N132" s="248">
        <f t="shared" si="124"/>
        <v>0</v>
      </c>
      <c r="O132" s="248">
        <f t="shared" si="124"/>
        <v>0</v>
      </c>
      <c r="P132" s="248">
        <f t="shared" si="124"/>
        <v>0</v>
      </c>
      <c r="Q132" s="248">
        <f t="shared" si="124"/>
        <v>0</v>
      </c>
      <c r="R132" s="248">
        <f t="shared" si="124"/>
        <v>0</v>
      </c>
      <c r="S132" s="248">
        <f t="shared" si="124"/>
        <v>0</v>
      </c>
      <c r="T132" s="248">
        <f t="shared" si="124"/>
        <v>0</v>
      </c>
      <c r="U132" s="248">
        <f t="shared" si="124"/>
        <v>0</v>
      </c>
      <c r="V132" s="248">
        <f t="shared" si="124"/>
        <v>0</v>
      </c>
      <c r="W132" s="248">
        <f t="shared" si="124"/>
        <v>0</v>
      </c>
      <c r="X132" s="248">
        <f t="shared" si="124"/>
        <v>0</v>
      </c>
      <c r="Y132" s="248">
        <f t="shared" si="124"/>
        <v>0</v>
      </c>
      <c r="Z132" s="248">
        <f t="shared" si="124"/>
        <v>0</v>
      </c>
      <c r="AA132" s="248">
        <f t="shared" si="124"/>
        <v>0</v>
      </c>
    </row>
    <row r="133" spans="6:27">
      <c r="G133" s="307" t="str">
        <f t="shared" si="115"/>
        <v>BRT</v>
      </c>
      <c r="H133" s="248">
        <f>IF(ISERROR(H34*H67/H100),0,(H34*H67/H100))</f>
        <v>0</v>
      </c>
      <c r="I133" s="248">
        <f t="shared" ref="I133:AA133" si="125">IF(ISERROR(I34*I67/I100),0,(I34*I67/I100))</f>
        <v>0</v>
      </c>
      <c r="J133" s="248">
        <f t="shared" si="125"/>
        <v>0</v>
      </c>
      <c r="K133" s="248">
        <f t="shared" si="125"/>
        <v>0</v>
      </c>
      <c r="L133" s="248">
        <f t="shared" si="125"/>
        <v>0</v>
      </c>
      <c r="M133" s="248">
        <f t="shared" si="125"/>
        <v>0</v>
      </c>
      <c r="N133" s="248">
        <f t="shared" si="125"/>
        <v>0</v>
      </c>
      <c r="O133" s="248">
        <f t="shared" si="125"/>
        <v>0</v>
      </c>
      <c r="P133" s="248">
        <f t="shared" si="125"/>
        <v>0</v>
      </c>
      <c r="Q133" s="248">
        <f t="shared" si="125"/>
        <v>0</v>
      </c>
      <c r="R133" s="248">
        <f t="shared" si="125"/>
        <v>0</v>
      </c>
      <c r="S133" s="248">
        <f t="shared" si="125"/>
        <v>0</v>
      </c>
      <c r="T133" s="248">
        <f t="shared" si="125"/>
        <v>0</v>
      </c>
      <c r="U133" s="248">
        <f t="shared" si="125"/>
        <v>0</v>
      </c>
      <c r="V133" s="248">
        <f t="shared" si="125"/>
        <v>0</v>
      </c>
      <c r="W133" s="248">
        <f t="shared" si="125"/>
        <v>0</v>
      </c>
      <c r="X133" s="248">
        <f t="shared" si="125"/>
        <v>0</v>
      </c>
      <c r="Y133" s="248">
        <f t="shared" si="125"/>
        <v>0</v>
      </c>
      <c r="Z133" s="248">
        <f t="shared" si="125"/>
        <v>0</v>
      </c>
      <c r="AA133" s="248">
        <f t="shared" si="125"/>
        <v>0</v>
      </c>
    </row>
    <row r="138" spans="6:27">
      <c r="G138" s="305" t="s">
        <v>365</v>
      </c>
      <c r="J138" s="243"/>
      <c r="K138" s="243"/>
      <c r="L138" s="243"/>
      <c r="M138" s="243"/>
      <c r="N138" s="243"/>
      <c r="O138" s="243"/>
      <c r="P138" s="243"/>
      <c r="Q138" s="243"/>
      <c r="R138" s="243"/>
      <c r="S138" s="243"/>
      <c r="T138" s="243"/>
      <c r="U138" s="243"/>
      <c r="V138" s="243"/>
      <c r="W138" s="243"/>
      <c r="X138" s="243"/>
      <c r="Y138" s="243"/>
      <c r="Z138" s="243"/>
      <c r="AA138" s="243"/>
    </row>
    <row r="139" spans="6:27">
      <c r="G139" s="306"/>
      <c r="J139" s="243"/>
      <c r="K139" s="243"/>
      <c r="L139" s="243"/>
      <c r="M139" s="243"/>
      <c r="N139" s="243"/>
      <c r="O139" s="243"/>
      <c r="P139" s="243"/>
      <c r="Q139" s="243"/>
      <c r="R139" s="243"/>
      <c r="S139" s="243"/>
      <c r="T139" s="243"/>
      <c r="U139" s="243"/>
      <c r="V139" s="243"/>
      <c r="W139" s="243"/>
      <c r="X139" s="243"/>
      <c r="Y139" s="243"/>
      <c r="Z139" s="243"/>
      <c r="AA139" s="243"/>
    </row>
    <row r="140" spans="6:27">
      <c r="F140" s="655" t="s">
        <v>530</v>
      </c>
      <c r="G140" s="307" t="str">
        <f>G107</f>
        <v>Car</v>
      </c>
      <c r="J140" s="243"/>
      <c r="K140" s="243"/>
      <c r="L140" s="243"/>
      <c r="M140" s="243"/>
      <c r="N140" s="243"/>
      <c r="O140" s="243"/>
      <c r="P140" s="243"/>
      <c r="Q140" s="243"/>
      <c r="R140" s="243"/>
      <c r="S140" s="243"/>
      <c r="T140" s="243"/>
      <c r="U140" s="243"/>
      <c r="V140" s="243"/>
      <c r="W140" s="243"/>
      <c r="X140" s="243"/>
      <c r="Y140" s="243"/>
      <c r="Z140" s="243"/>
      <c r="AA140" s="243"/>
    </row>
    <row r="141" spans="6:27">
      <c r="F141" s="656"/>
      <c r="G141" s="307" t="str">
        <f t="shared" ref="G141:G150" si="126">G108</f>
        <v>2-wheeler</v>
      </c>
      <c r="J141" s="243"/>
      <c r="K141" s="243"/>
      <c r="L141" s="243"/>
      <c r="M141" s="243"/>
      <c r="N141" s="243"/>
      <c r="O141" s="243"/>
      <c r="P141" s="243"/>
      <c r="Q141" s="247"/>
      <c r="R141" s="243"/>
      <c r="S141" s="243"/>
      <c r="T141" s="243"/>
      <c r="U141" s="243"/>
      <c r="V141" s="243"/>
      <c r="W141" s="243"/>
      <c r="X141" s="243"/>
      <c r="Y141" s="243"/>
      <c r="Z141" s="243"/>
      <c r="AA141" s="243"/>
    </row>
    <row r="142" spans="6:27">
      <c r="F142" s="656"/>
      <c r="G142" s="307" t="str">
        <f t="shared" si="126"/>
        <v>Taxi</v>
      </c>
      <c r="J142" s="243"/>
      <c r="K142" s="243"/>
      <c r="L142" s="243"/>
      <c r="M142" s="243"/>
      <c r="N142" s="243"/>
      <c r="O142" s="243"/>
      <c r="P142" s="243"/>
      <c r="Q142" s="243"/>
      <c r="R142" s="243"/>
      <c r="S142" s="243"/>
      <c r="T142" s="243"/>
      <c r="U142" s="243"/>
      <c r="V142" s="243"/>
      <c r="W142" s="243"/>
      <c r="X142" s="243"/>
      <c r="Y142" s="243"/>
      <c r="Z142" s="243"/>
      <c r="AA142" s="243"/>
    </row>
    <row r="143" spans="6:27">
      <c r="F143" s="656"/>
      <c r="G143" s="307" t="str">
        <f t="shared" si="126"/>
        <v/>
      </c>
      <c r="J143" s="243"/>
      <c r="K143" s="243"/>
      <c r="L143" s="243"/>
      <c r="M143" s="243"/>
      <c r="N143" s="243"/>
      <c r="O143" s="243"/>
      <c r="P143" s="243"/>
      <c r="Q143" s="243"/>
      <c r="R143" s="243"/>
      <c r="S143" s="243"/>
      <c r="T143" s="243"/>
      <c r="U143" s="243"/>
      <c r="V143" s="243"/>
      <c r="W143" s="243"/>
      <c r="X143" s="243"/>
      <c r="Y143" s="243"/>
      <c r="Z143" s="243"/>
      <c r="AA143" s="243"/>
    </row>
    <row r="144" spans="6:27">
      <c r="F144" s="656"/>
      <c r="G144" s="307" t="str">
        <f t="shared" si="126"/>
        <v/>
      </c>
      <c r="J144" s="243"/>
      <c r="K144" s="243"/>
      <c r="L144" s="243"/>
      <c r="M144" s="243"/>
      <c r="N144" s="243"/>
      <c r="O144" s="243"/>
      <c r="P144" s="243"/>
      <c r="Q144" s="243"/>
      <c r="R144" s="243"/>
      <c r="S144" s="243"/>
      <c r="T144" s="243"/>
      <c r="U144" s="243"/>
      <c r="V144" s="243"/>
      <c r="W144" s="243"/>
      <c r="X144" s="243"/>
      <c r="Y144" s="243"/>
      <c r="Z144" s="243"/>
      <c r="AA144" s="243"/>
    </row>
    <row r="145" spans="6:27">
      <c r="F145" s="656"/>
      <c r="G145" s="307" t="str">
        <f t="shared" si="126"/>
        <v>3-wheeler</v>
      </c>
      <c r="J145" s="243"/>
      <c r="K145" s="243"/>
      <c r="L145" s="243"/>
      <c r="M145" s="243"/>
      <c r="N145" s="243"/>
      <c r="O145" s="243"/>
      <c r="P145" s="243"/>
      <c r="Q145" s="243"/>
      <c r="R145" s="243"/>
      <c r="S145" s="243"/>
      <c r="T145" s="243"/>
      <c r="U145" s="243"/>
      <c r="V145" s="243"/>
      <c r="W145" s="243"/>
      <c r="X145" s="243"/>
      <c r="Y145" s="243"/>
      <c r="Z145" s="243"/>
      <c r="AA145" s="243"/>
    </row>
    <row r="146" spans="6:27">
      <c r="F146" s="656"/>
      <c r="G146" s="307" t="str">
        <f t="shared" si="126"/>
        <v>Bus</v>
      </c>
      <c r="J146" s="243"/>
      <c r="K146" s="243"/>
      <c r="L146" s="243"/>
      <c r="M146" s="243"/>
      <c r="N146" s="243"/>
      <c r="O146" s="243"/>
      <c r="P146" s="243"/>
      <c r="Q146" s="243"/>
      <c r="R146" s="243"/>
      <c r="S146" s="243"/>
      <c r="T146" s="243"/>
      <c r="U146" s="243"/>
      <c r="V146" s="243"/>
      <c r="W146" s="243"/>
      <c r="X146" s="243"/>
      <c r="Y146" s="243"/>
      <c r="Z146" s="243"/>
      <c r="AA146" s="243"/>
    </row>
    <row r="147" spans="6:27">
      <c r="F147" s="656"/>
      <c r="G147" s="307" t="str">
        <f t="shared" si="126"/>
        <v>Mini-bus</v>
      </c>
      <c r="J147" s="243"/>
      <c r="K147" s="243"/>
      <c r="L147" s="243"/>
      <c r="M147" s="243"/>
      <c r="N147" s="243"/>
      <c r="O147" s="243"/>
      <c r="P147" s="243"/>
      <c r="Q147" s="243"/>
      <c r="R147" s="243"/>
      <c r="S147" s="243"/>
      <c r="T147" s="243"/>
      <c r="U147" s="243"/>
      <c r="V147" s="243"/>
      <c r="W147" s="243"/>
      <c r="X147" s="243"/>
      <c r="Y147" s="243"/>
      <c r="Z147" s="243"/>
      <c r="AA147" s="243"/>
    </row>
    <row r="148" spans="6:27">
      <c r="F148" s="656"/>
      <c r="G148" s="307" t="str">
        <f t="shared" si="126"/>
        <v/>
      </c>
      <c r="J148" s="243"/>
      <c r="K148" s="243"/>
      <c r="L148" s="243"/>
      <c r="M148" s="243"/>
      <c r="N148" s="243"/>
      <c r="O148" s="243"/>
      <c r="P148" s="243"/>
      <c r="Q148" s="243"/>
      <c r="R148" s="243"/>
      <c r="S148" s="243"/>
      <c r="T148" s="243"/>
      <c r="U148" s="243"/>
      <c r="V148" s="243"/>
      <c r="W148" s="243"/>
      <c r="X148" s="243"/>
      <c r="Y148" s="243"/>
      <c r="Z148" s="243"/>
      <c r="AA148" s="243"/>
    </row>
    <row r="149" spans="6:27">
      <c r="F149" s="657"/>
      <c r="G149" s="307" t="str">
        <f t="shared" si="126"/>
        <v/>
      </c>
      <c r="J149" s="243"/>
      <c r="K149" s="243"/>
      <c r="L149" s="243"/>
      <c r="M149" s="243"/>
      <c r="N149" s="243"/>
      <c r="O149" s="243"/>
      <c r="P149" s="243"/>
      <c r="Q149" s="243"/>
      <c r="R149" s="243"/>
      <c r="S149" s="243"/>
      <c r="T149" s="243"/>
      <c r="U149" s="243"/>
      <c r="V149" s="243"/>
      <c r="W149" s="243"/>
      <c r="X149" s="243"/>
      <c r="Y149" s="243"/>
      <c r="Z149" s="243"/>
      <c r="AA149" s="243"/>
    </row>
    <row r="150" spans="6:27">
      <c r="G150" s="307" t="str">
        <f t="shared" si="126"/>
        <v>BRT</v>
      </c>
      <c r="J150" s="243"/>
      <c r="K150" s="243"/>
      <c r="L150" s="243"/>
      <c r="M150" s="243"/>
      <c r="N150" s="243"/>
      <c r="O150" s="243"/>
      <c r="P150" s="243"/>
      <c r="Q150" s="243"/>
      <c r="R150" s="243"/>
      <c r="S150" s="243"/>
      <c r="T150" s="243"/>
      <c r="U150" s="243"/>
      <c r="V150" s="243"/>
      <c r="W150" s="243"/>
      <c r="X150" s="243"/>
      <c r="Y150" s="243"/>
      <c r="Z150" s="243"/>
      <c r="AA150" s="243"/>
    </row>
    <row r="151" spans="6:27">
      <c r="G151" s="308"/>
      <c r="J151" s="243"/>
      <c r="K151" s="243"/>
      <c r="L151" s="243"/>
      <c r="M151" s="243"/>
      <c r="N151" s="243"/>
      <c r="O151" s="243"/>
      <c r="P151" s="243"/>
      <c r="Q151" s="243"/>
      <c r="R151" s="243"/>
      <c r="S151" s="243"/>
      <c r="T151" s="243"/>
      <c r="U151" s="243"/>
      <c r="V151" s="243"/>
      <c r="W151" s="243"/>
      <c r="X151" s="243"/>
      <c r="Y151" s="243"/>
      <c r="Z151" s="243"/>
      <c r="AA151" s="243"/>
    </row>
    <row r="152" spans="6:27">
      <c r="G152" s="308"/>
      <c r="H152" s="243"/>
      <c r="I152" s="243"/>
      <c r="J152" s="243"/>
      <c r="K152" s="243"/>
      <c r="L152" s="243"/>
      <c r="M152" s="243"/>
      <c r="N152" s="243"/>
      <c r="O152" s="243"/>
      <c r="P152" s="243"/>
      <c r="Q152" s="243"/>
      <c r="R152" s="243"/>
      <c r="S152" s="243"/>
      <c r="T152" s="243"/>
      <c r="U152" s="243"/>
      <c r="V152" s="243"/>
      <c r="W152" s="243"/>
      <c r="X152" s="243"/>
      <c r="Y152" s="243"/>
      <c r="Z152" s="243"/>
      <c r="AA152" s="243"/>
    </row>
    <row r="153" spans="6:27">
      <c r="G153" s="308"/>
      <c r="H153" s="243"/>
      <c r="I153" s="243"/>
      <c r="J153" s="243"/>
      <c r="K153" s="243"/>
      <c r="L153" s="243"/>
      <c r="M153" s="243"/>
      <c r="N153" s="243"/>
      <c r="O153" s="243"/>
      <c r="P153" s="243"/>
      <c r="Q153" s="243"/>
      <c r="R153" s="243"/>
      <c r="S153" s="243"/>
      <c r="T153" s="243"/>
      <c r="U153" s="243"/>
      <c r="V153" s="243"/>
      <c r="W153" s="243"/>
      <c r="X153" s="243"/>
      <c r="Y153" s="243"/>
      <c r="Z153" s="243"/>
      <c r="AA153" s="243"/>
    </row>
    <row r="154" spans="6:27">
      <c r="G154" s="308"/>
      <c r="H154" s="243"/>
      <c r="I154" s="243"/>
      <c r="J154" s="243"/>
      <c r="K154" s="243"/>
      <c r="L154" s="243"/>
      <c r="M154" s="243"/>
      <c r="N154" s="243"/>
      <c r="O154" s="243"/>
      <c r="P154" s="243"/>
      <c r="Q154" s="243"/>
      <c r="R154" s="243"/>
      <c r="S154" s="243"/>
      <c r="T154" s="243"/>
      <c r="U154" s="243"/>
      <c r="V154" s="243"/>
      <c r="W154" s="243"/>
      <c r="X154" s="243"/>
      <c r="Y154" s="243"/>
      <c r="Z154" s="243"/>
      <c r="AA154" s="243"/>
    </row>
    <row r="155" spans="6:27">
      <c r="G155" s="306"/>
      <c r="H155" s="244">
        <f>H122</f>
        <v>0</v>
      </c>
      <c r="I155" s="244">
        <f t="shared" ref="I155:AA155" si="127">I122</f>
        <v>1</v>
      </c>
      <c r="J155" s="244">
        <f t="shared" si="127"/>
        <v>2</v>
      </c>
      <c r="K155" s="244">
        <f t="shared" si="127"/>
        <v>3</v>
      </c>
      <c r="L155" s="244">
        <f t="shared" si="127"/>
        <v>4</v>
      </c>
      <c r="M155" s="244">
        <f t="shared" si="127"/>
        <v>5</v>
      </c>
      <c r="N155" s="244">
        <f t="shared" si="127"/>
        <v>6</v>
      </c>
      <c r="O155" s="244">
        <f t="shared" si="127"/>
        <v>7</v>
      </c>
      <c r="P155" s="244">
        <f t="shared" si="127"/>
        <v>8</v>
      </c>
      <c r="Q155" s="244">
        <f t="shared" si="127"/>
        <v>9</v>
      </c>
      <c r="R155" s="244">
        <f t="shared" si="127"/>
        <v>10</v>
      </c>
      <c r="S155" s="244">
        <f t="shared" si="127"/>
        <v>11</v>
      </c>
      <c r="T155" s="244">
        <f t="shared" si="127"/>
        <v>12</v>
      </c>
      <c r="U155" s="244">
        <f t="shared" si="127"/>
        <v>13</v>
      </c>
      <c r="V155" s="244">
        <f t="shared" si="127"/>
        <v>14</v>
      </c>
      <c r="W155" s="244">
        <f t="shared" si="127"/>
        <v>15</v>
      </c>
      <c r="X155" s="244">
        <f t="shared" si="127"/>
        <v>16</v>
      </c>
      <c r="Y155" s="244">
        <f t="shared" si="127"/>
        <v>17</v>
      </c>
      <c r="Z155" s="244">
        <f t="shared" si="127"/>
        <v>18</v>
      </c>
      <c r="AA155" s="244">
        <f t="shared" si="127"/>
        <v>19</v>
      </c>
    </row>
    <row r="156" spans="6:27">
      <c r="F156" s="655" t="s">
        <v>530</v>
      </c>
      <c r="G156" s="307" t="str">
        <f>G123</f>
        <v>Cars</v>
      </c>
      <c r="H156" s="248">
        <f>H123*H90</f>
        <v>0</v>
      </c>
      <c r="I156" s="248">
        <f t="shared" ref="I156:AA156" si="128">I123*I90</f>
        <v>0</v>
      </c>
      <c r="J156" s="248">
        <f t="shared" si="128"/>
        <v>0</v>
      </c>
      <c r="K156" s="248">
        <f t="shared" si="128"/>
        <v>0</v>
      </c>
      <c r="L156" s="248">
        <f t="shared" si="128"/>
        <v>0</v>
      </c>
      <c r="M156" s="248">
        <f t="shared" si="128"/>
        <v>0</v>
      </c>
      <c r="N156" s="248">
        <f t="shared" si="128"/>
        <v>0</v>
      </c>
      <c r="O156" s="248">
        <f t="shared" si="128"/>
        <v>0</v>
      </c>
      <c r="P156" s="248">
        <f t="shared" si="128"/>
        <v>0</v>
      </c>
      <c r="Q156" s="248">
        <f t="shared" si="128"/>
        <v>0</v>
      </c>
      <c r="R156" s="248">
        <f t="shared" si="128"/>
        <v>0</v>
      </c>
      <c r="S156" s="248">
        <f t="shared" si="128"/>
        <v>0</v>
      </c>
      <c r="T156" s="248">
        <f t="shared" si="128"/>
        <v>0</v>
      </c>
      <c r="U156" s="248">
        <f t="shared" si="128"/>
        <v>0</v>
      </c>
      <c r="V156" s="248">
        <f t="shared" si="128"/>
        <v>0</v>
      </c>
      <c r="W156" s="248">
        <f t="shared" si="128"/>
        <v>0</v>
      </c>
      <c r="X156" s="248">
        <f t="shared" si="128"/>
        <v>0</v>
      </c>
      <c r="Y156" s="248">
        <f t="shared" si="128"/>
        <v>0</v>
      </c>
      <c r="Z156" s="248">
        <f t="shared" si="128"/>
        <v>0</v>
      </c>
      <c r="AA156" s="248">
        <f t="shared" si="128"/>
        <v>0</v>
      </c>
    </row>
    <row r="157" spans="6:27">
      <c r="F157" s="656"/>
      <c r="G157" s="307" t="str">
        <f t="shared" ref="G157:G166" si="129">G124</f>
        <v>2-wheeler</v>
      </c>
      <c r="H157" s="248">
        <f t="shared" ref="H157:AA166" si="130">H124*H91</f>
        <v>0</v>
      </c>
      <c r="I157" s="248">
        <f t="shared" si="130"/>
        <v>0</v>
      </c>
      <c r="J157" s="248">
        <f t="shared" si="130"/>
        <v>0</v>
      </c>
      <c r="K157" s="248">
        <f t="shared" si="130"/>
        <v>0</v>
      </c>
      <c r="L157" s="248">
        <f t="shared" si="130"/>
        <v>0</v>
      </c>
      <c r="M157" s="248">
        <f t="shared" si="130"/>
        <v>0</v>
      </c>
      <c r="N157" s="248">
        <f t="shared" si="130"/>
        <v>0</v>
      </c>
      <c r="O157" s="248">
        <f t="shared" si="130"/>
        <v>0</v>
      </c>
      <c r="P157" s="248">
        <f t="shared" si="130"/>
        <v>0</v>
      </c>
      <c r="Q157" s="248">
        <f t="shared" si="130"/>
        <v>0</v>
      </c>
      <c r="R157" s="248">
        <f t="shared" si="130"/>
        <v>0</v>
      </c>
      <c r="S157" s="248">
        <f t="shared" si="130"/>
        <v>0</v>
      </c>
      <c r="T157" s="248">
        <f t="shared" si="130"/>
        <v>0</v>
      </c>
      <c r="U157" s="248">
        <f t="shared" si="130"/>
        <v>0</v>
      </c>
      <c r="V157" s="248">
        <f t="shared" si="130"/>
        <v>0</v>
      </c>
      <c r="W157" s="248">
        <f t="shared" si="130"/>
        <v>0</v>
      </c>
      <c r="X157" s="248">
        <f t="shared" si="130"/>
        <v>0</v>
      </c>
      <c r="Y157" s="248">
        <f t="shared" si="130"/>
        <v>0</v>
      </c>
      <c r="Z157" s="248">
        <f t="shared" si="130"/>
        <v>0</v>
      </c>
      <c r="AA157" s="248">
        <f t="shared" si="130"/>
        <v>0</v>
      </c>
    </row>
    <row r="158" spans="6:27">
      <c r="F158" s="656"/>
      <c r="G158" s="307" t="str">
        <f t="shared" si="129"/>
        <v>Taxi</v>
      </c>
      <c r="H158" s="248">
        <f t="shared" si="130"/>
        <v>0</v>
      </c>
      <c r="I158" s="248">
        <f t="shared" si="130"/>
        <v>0</v>
      </c>
      <c r="J158" s="248">
        <f t="shared" si="130"/>
        <v>0</v>
      </c>
      <c r="K158" s="248">
        <f t="shared" si="130"/>
        <v>0</v>
      </c>
      <c r="L158" s="248">
        <f t="shared" si="130"/>
        <v>0</v>
      </c>
      <c r="M158" s="248">
        <f t="shared" si="130"/>
        <v>0</v>
      </c>
      <c r="N158" s="248">
        <f t="shared" si="130"/>
        <v>0</v>
      </c>
      <c r="O158" s="248">
        <f t="shared" si="130"/>
        <v>0</v>
      </c>
      <c r="P158" s="248">
        <f t="shared" si="130"/>
        <v>0</v>
      </c>
      <c r="Q158" s="248">
        <f t="shared" si="130"/>
        <v>0</v>
      </c>
      <c r="R158" s="248">
        <f t="shared" si="130"/>
        <v>0</v>
      </c>
      <c r="S158" s="248">
        <f t="shared" si="130"/>
        <v>0</v>
      </c>
      <c r="T158" s="248">
        <f t="shared" si="130"/>
        <v>0</v>
      </c>
      <c r="U158" s="248">
        <f t="shared" si="130"/>
        <v>0</v>
      </c>
      <c r="V158" s="248">
        <f t="shared" si="130"/>
        <v>0</v>
      </c>
      <c r="W158" s="248">
        <f t="shared" si="130"/>
        <v>0</v>
      </c>
      <c r="X158" s="248">
        <f t="shared" si="130"/>
        <v>0</v>
      </c>
      <c r="Y158" s="248">
        <f t="shared" si="130"/>
        <v>0</v>
      </c>
      <c r="Z158" s="248">
        <f t="shared" si="130"/>
        <v>0</v>
      </c>
      <c r="AA158" s="248">
        <f t="shared" si="130"/>
        <v>0</v>
      </c>
    </row>
    <row r="159" spans="6:27">
      <c r="F159" s="656"/>
      <c r="G159" s="307" t="str">
        <f t="shared" si="129"/>
        <v/>
      </c>
      <c r="H159" s="248">
        <f t="shared" si="130"/>
        <v>0</v>
      </c>
      <c r="I159" s="248">
        <f t="shared" si="130"/>
        <v>0</v>
      </c>
      <c r="J159" s="248">
        <f t="shared" si="130"/>
        <v>0</v>
      </c>
      <c r="K159" s="248">
        <f t="shared" si="130"/>
        <v>0</v>
      </c>
      <c r="L159" s="248">
        <f t="shared" si="130"/>
        <v>0</v>
      </c>
      <c r="M159" s="248">
        <f t="shared" si="130"/>
        <v>0</v>
      </c>
      <c r="N159" s="248">
        <f t="shared" si="130"/>
        <v>0</v>
      </c>
      <c r="O159" s="248">
        <f t="shared" si="130"/>
        <v>0</v>
      </c>
      <c r="P159" s="248">
        <f t="shared" si="130"/>
        <v>0</v>
      </c>
      <c r="Q159" s="248">
        <f t="shared" si="130"/>
        <v>0</v>
      </c>
      <c r="R159" s="248">
        <f t="shared" si="130"/>
        <v>0</v>
      </c>
      <c r="S159" s="248">
        <f t="shared" si="130"/>
        <v>0</v>
      </c>
      <c r="T159" s="248">
        <f t="shared" si="130"/>
        <v>0</v>
      </c>
      <c r="U159" s="248">
        <f t="shared" si="130"/>
        <v>0</v>
      </c>
      <c r="V159" s="248">
        <f t="shared" si="130"/>
        <v>0</v>
      </c>
      <c r="W159" s="248">
        <f t="shared" si="130"/>
        <v>0</v>
      </c>
      <c r="X159" s="248">
        <f t="shared" si="130"/>
        <v>0</v>
      </c>
      <c r="Y159" s="248">
        <f t="shared" si="130"/>
        <v>0</v>
      </c>
      <c r="Z159" s="248">
        <f t="shared" si="130"/>
        <v>0</v>
      </c>
      <c r="AA159" s="248">
        <f t="shared" si="130"/>
        <v>0</v>
      </c>
    </row>
    <row r="160" spans="6:27">
      <c r="F160" s="656"/>
      <c r="G160" s="307" t="str">
        <f t="shared" si="129"/>
        <v/>
      </c>
      <c r="H160" s="248">
        <f t="shared" si="130"/>
        <v>0</v>
      </c>
      <c r="I160" s="248">
        <f t="shared" si="130"/>
        <v>0</v>
      </c>
      <c r="J160" s="248">
        <f t="shared" si="130"/>
        <v>0</v>
      </c>
      <c r="K160" s="248">
        <f t="shared" si="130"/>
        <v>0</v>
      </c>
      <c r="L160" s="248">
        <f t="shared" si="130"/>
        <v>0</v>
      </c>
      <c r="M160" s="248">
        <f t="shared" si="130"/>
        <v>0</v>
      </c>
      <c r="N160" s="248">
        <f t="shared" si="130"/>
        <v>0</v>
      </c>
      <c r="O160" s="248">
        <f t="shared" si="130"/>
        <v>0</v>
      </c>
      <c r="P160" s="248">
        <f t="shared" si="130"/>
        <v>0</v>
      </c>
      <c r="Q160" s="248">
        <f t="shared" si="130"/>
        <v>0</v>
      </c>
      <c r="R160" s="248">
        <f t="shared" si="130"/>
        <v>0</v>
      </c>
      <c r="S160" s="248">
        <f t="shared" si="130"/>
        <v>0</v>
      </c>
      <c r="T160" s="248">
        <f t="shared" si="130"/>
        <v>0</v>
      </c>
      <c r="U160" s="248">
        <f t="shared" si="130"/>
        <v>0</v>
      </c>
      <c r="V160" s="248">
        <f t="shared" si="130"/>
        <v>0</v>
      </c>
      <c r="W160" s="248">
        <f t="shared" si="130"/>
        <v>0</v>
      </c>
      <c r="X160" s="248">
        <f t="shared" si="130"/>
        <v>0</v>
      </c>
      <c r="Y160" s="248">
        <f t="shared" si="130"/>
        <v>0</v>
      </c>
      <c r="Z160" s="248">
        <f t="shared" si="130"/>
        <v>0</v>
      </c>
      <c r="AA160" s="248">
        <f t="shared" si="130"/>
        <v>0</v>
      </c>
    </row>
    <row r="161" spans="6:27">
      <c r="F161" s="656"/>
      <c r="G161" s="307" t="str">
        <f t="shared" si="129"/>
        <v>3-wheeler</v>
      </c>
      <c r="H161" s="248">
        <f t="shared" si="130"/>
        <v>0</v>
      </c>
      <c r="I161" s="248">
        <f t="shared" si="130"/>
        <v>0</v>
      </c>
      <c r="J161" s="248">
        <f t="shared" si="130"/>
        <v>0</v>
      </c>
      <c r="K161" s="248">
        <f t="shared" si="130"/>
        <v>0</v>
      </c>
      <c r="L161" s="248">
        <f t="shared" si="130"/>
        <v>0</v>
      </c>
      <c r="M161" s="248">
        <f t="shared" si="130"/>
        <v>0</v>
      </c>
      <c r="N161" s="248">
        <f t="shared" si="130"/>
        <v>0</v>
      </c>
      <c r="O161" s="248">
        <f t="shared" si="130"/>
        <v>0</v>
      </c>
      <c r="P161" s="248">
        <f t="shared" si="130"/>
        <v>0</v>
      </c>
      <c r="Q161" s="248">
        <f t="shared" si="130"/>
        <v>0</v>
      </c>
      <c r="R161" s="248">
        <f t="shared" si="130"/>
        <v>0</v>
      </c>
      <c r="S161" s="248">
        <f t="shared" si="130"/>
        <v>0</v>
      </c>
      <c r="T161" s="248">
        <f t="shared" si="130"/>
        <v>0</v>
      </c>
      <c r="U161" s="248">
        <f t="shared" si="130"/>
        <v>0</v>
      </c>
      <c r="V161" s="248">
        <f t="shared" si="130"/>
        <v>0</v>
      </c>
      <c r="W161" s="248">
        <f t="shared" si="130"/>
        <v>0</v>
      </c>
      <c r="X161" s="248">
        <f t="shared" si="130"/>
        <v>0</v>
      </c>
      <c r="Y161" s="248">
        <f t="shared" si="130"/>
        <v>0</v>
      </c>
      <c r="Z161" s="248">
        <f t="shared" si="130"/>
        <v>0</v>
      </c>
      <c r="AA161" s="248">
        <f t="shared" si="130"/>
        <v>0</v>
      </c>
    </row>
    <row r="162" spans="6:27">
      <c r="F162" s="656"/>
      <c r="G162" s="307" t="str">
        <f t="shared" si="129"/>
        <v>Bus</v>
      </c>
      <c r="H162" s="248">
        <f t="shared" si="130"/>
        <v>0</v>
      </c>
      <c r="I162" s="248">
        <f t="shared" si="130"/>
        <v>0</v>
      </c>
      <c r="J162" s="248">
        <f t="shared" si="130"/>
        <v>0</v>
      </c>
      <c r="K162" s="248">
        <f t="shared" si="130"/>
        <v>0</v>
      </c>
      <c r="L162" s="248">
        <f t="shared" si="130"/>
        <v>0</v>
      </c>
      <c r="M162" s="248">
        <f t="shared" si="130"/>
        <v>0</v>
      </c>
      <c r="N162" s="248">
        <f t="shared" si="130"/>
        <v>0</v>
      </c>
      <c r="O162" s="248">
        <f t="shared" si="130"/>
        <v>0</v>
      </c>
      <c r="P162" s="248">
        <f t="shared" si="130"/>
        <v>0</v>
      </c>
      <c r="Q162" s="248">
        <f t="shared" si="130"/>
        <v>0</v>
      </c>
      <c r="R162" s="248">
        <f t="shared" si="130"/>
        <v>0</v>
      </c>
      <c r="S162" s="248">
        <f t="shared" si="130"/>
        <v>0</v>
      </c>
      <c r="T162" s="248">
        <f t="shared" si="130"/>
        <v>0</v>
      </c>
      <c r="U162" s="248">
        <f t="shared" si="130"/>
        <v>0</v>
      </c>
      <c r="V162" s="248">
        <f t="shared" si="130"/>
        <v>0</v>
      </c>
      <c r="W162" s="248">
        <f t="shared" si="130"/>
        <v>0</v>
      </c>
      <c r="X162" s="248">
        <f t="shared" si="130"/>
        <v>0</v>
      </c>
      <c r="Y162" s="248">
        <f t="shared" si="130"/>
        <v>0</v>
      </c>
      <c r="Z162" s="248">
        <f t="shared" si="130"/>
        <v>0</v>
      </c>
      <c r="AA162" s="248">
        <f t="shared" si="130"/>
        <v>0</v>
      </c>
    </row>
    <row r="163" spans="6:27">
      <c r="F163" s="656"/>
      <c r="G163" s="307" t="str">
        <f t="shared" si="129"/>
        <v>Mini-bus</v>
      </c>
      <c r="H163" s="248">
        <f t="shared" si="130"/>
        <v>0</v>
      </c>
      <c r="I163" s="248">
        <f t="shared" si="130"/>
        <v>0</v>
      </c>
      <c r="J163" s="248">
        <f t="shared" si="130"/>
        <v>0</v>
      </c>
      <c r="K163" s="248">
        <f t="shared" si="130"/>
        <v>0</v>
      </c>
      <c r="L163" s="248">
        <f t="shared" si="130"/>
        <v>0</v>
      </c>
      <c r="M163" s="248">
        <f t="shared" si="130"/>
        <v>0</v>
      </c>
      <c r="N163" s="248">
        <f t="shared" si="130"/>
        <v>0</v>
      </c>
      <c r="O163" s="248">
        <f t="shared" si="130"/>
        <v>0</v>
      </c>
      <c r="P163" s="248">
        <f t="shared" si="130"/>
        <v>0</v>
      </c>
      <c r="Q163" s="248">
        <f t="shared" si="130"/>
        <v>0</v>
      </c>
      <c r="R163" s="248">
        <f t="shared" si="130"/>
        <v>0</v>
      </c>
      <c r="S163" s="248">
        <f t="shared" si="130"/>
        <v>0</v>
      </c>
      <c r="T163" s="248">
        <f t="shared" si="130"/>
        <v>0</v>
      </c>
      <c r="U163" s="248">
        <f t="shared" si="130"/>
        <v>0</v>
      </c>
      <c r="V163" s="248">
        <f t="shared" si="130"/>
        <v>0</v>
      </c>
      <c r="W163" s="248">
        <f t="shared" si="130"/>
        <v>0</v>
      </c>
      <c r="X163" s="248">
        <f t="shared" si="130"/>
        <v>0</v>
      </c>
      <c r="Y163" s="248">
        <f t="shared" si="130"/>
        <v>0</v>
      </c>
      <c r="Z163" s="248">
        <f t="shared" si="130"/>
        <v>0</v>
      </c>
      <c r="AA163" s="248">
        <f t="shared" si="130"/>
        <v>0</v>
      </c>
    </row>
    <row r="164" spans="6:27">
      <c r="F164" s="656"/>
      <c r="G164" s="307" t="str">
        <f t="shared" si="129"/>
        <v/>
      </c>
      <c r="H164" s="248">
        <f t="shared" si="130"/>
        <v>0</v>
      </c>
      <c r="I164" s="248">
        <f t="shared" si="130"/>
        <v>0</v>
      </c>
      <c r="J164" s="248">
        <f t="shared" si="130"/>
        <v>0</v>
      </c>
      <c r="K164" s="248">
        <f t="shared" si="130"/>
        <v>0</v>
      </c>
      <c r="L164" s="248">
        <f t="shared" si="130"/>
        <v>0</v>
      </c>
      <c r="M164" s="248">
        <f t="shared" si="130"/>
        <v>0</v>
      </c>
      <c r="N164" s="248">
        <f t="shared" si="130"/>
        <v>0</v>
      </c>
      <c r="O164" s="248">
        <f t="shared" si="130"/>
        <v>0</v>
      </c>
      <c r="P164" s="248">
        <f t="shared" si="130"/>
        <v>0</v>
      </c>
      <c r="Q164" s="248">
        <f t="shared" si="130"/>
        <v>0</v>
      </c>
      <c r="R164" s="248">
        <f t="shared" si="130"/>
        <v>0</v>
      </c>
      <c r="S164" s="248">
        <f t="shared" si="130"/>
        <v>0</v>
      </c>
      <c r="T164" s="248">
        <f t="shared" si="130"/>
        <v>0</v>
      </c>
      <c r="U164" s="248">
        <f t="shared" si="130"/>
        <v>0</v>
      </c>
      <c r="V164" s="248">
        <f t="shared" si="130"/>
        <v>0</v>
      </c>
      <c r="W164" s="248">
        <f t="shared" si="130"/>
        <v>0</v>
      </c>
      <c r="X164" s="248">
        <f t="shared" si="130"/>
        <v>0</v>
      </c>
      <c r="Y164" s="248">
        <f t="shared" si="130"/>
        <v>0</v>
      </c>
      <c r="Z164" s="248">
        <f t="shared" si="130"/>
        <v>0</v>
      </c>
      <c r="AA164" s="248">
        <f t="shared" si="130"/>
        <v>0</v>
      </c>
    </row>
    <row r="165" spans="6:27">
      <c r="F165" s="657"/>
      <c r="G165" s="307" t="str">
        <f t="shared" si="129"/>
        <v/>
      </c>
      <c r="H165" s="248">
        <f t="shared" si="130"/>
        <v>0</v>
      </c>
      <c r="I165" s="248">
        <f t="shared" si="130"/>
        <v>0</v>
      </c>
      <c r="J165" s="248">
        <f t="shared" si="130"/>
        <v>0</v>
      </c>
      <c r="K165" s="248">
        <f t="shared" si="130"/>
        <v>0</v>
      </c>
      <c r="L165" s="248">
        <f t="shared" si="130"/>
        <v>0</v>
      </c>
      <c r="M165" s="248">
        <f t="shared" si="130"/>
        <v>0</v>
      </c>
      <c r="N165" s="248">
        <f t="shared" si="130"/>
        <v>0</v>
      </c>
      <c r="O165" s="248">
        <f t="shared" si="130"/>
        <v>0</v>
      </c>
      <c r="P165" s="248">
        <f t="shared" si="130"/>
        <v>0</v>
      </c>
      <c r="Q165" s="248">
        <f t="shared" si="130"/>
        <v>0</v>
      </c>
      <c r="R165" s="248">
        <f t="shared" si="130"/>
        <v>0</v>
      </c>
      <c r="S165" s="248">
        <f t="shared" si="130"/>
        <v>0</v>
      </c>
      <c r="T165" s="248">
        <f t="shared" si="130"/>
        <v>0</v>
      </c>
      <c r="U165" s="248">
        <f t="shared" si="130"/>
        <v>0</v>
      </c>
      <c r="V165" s="248">
        <f t="shared" si="130"/>
        <v>0</v>
      </c>
      <c r="W165" s="248">
        <f t="shared" si="130"/>
        <v>0</v>
      </c>
      <c r="X165" s="248">
        <f t="shared" si="130"/>
        <v>0</v>
      </c>
      <c r="Y165" s="248">
        <f t="shared" si="130"/>
        <v>0</v>
      </c>
      <c r="Z165" s="248">
        <f t="shared" si="130"/>
        <v>0</v>
      </c>
      <c r="AA165" s="248">
        <f t="shared" si="130"/>
        <v>0</v>
      </c>
    </row>
    <row r="166" spans="6:27">
      <c r="G166" s="307" t="str">
        <f t="shared" si="129"/>
        <v>BRT</v>
      </c>
      <c r="H166" s="248">
        <f>H133*H100</f>
        <v>0</v>
      </c>
      <c r="I166" s="248">
        <f t="shared" si="130"/>
        <v>0</v>
      </c>
      <c r="J166" s="248">
        <f t="shared" si="130"/>
        <v>0</v>
      </c>
      <c r="K166" s="248">
        <f t="shared" si="130"/>
        <v>0</v>
      </c>
      <c r="L166" s="248">
        <f t="shared" si="130"/>
        <v>0</v>
      </c>
      <c r="M166" s="248">
        <f t="shared" si="130"/>
        <v>0</v>
      </c>
      <c r="N166" s="248">
        <f t="shared" si="130"/>
        <v>0</v>
      </c>
      <c r="O166" s="248">
        <f t="shared" si="130"/>
        <v>0</v>
      </c>
      <c r="P166" s="248">
        <f t="shared" si="130"/>
        <v>0</v>
      </c>
      <c r="Q166" s="248">
        <f t="shared" si="130"/>
        <v>0</v>
      </c>
      <c r="R166" s="248">
        <f t="shared" si="130"/>
        <v>0</v>
      </c>
      <c r="S166" s="248">
        <f t="shared" si="130"/>
        <v>0</v>
      </c>
      <c r="T166" s="248">
        <f t="shared" si="130"/>
        <v>0</v>
      </c>
      <c r="U166" s="248">
        <f t="shared" si="130"/>
        <v>0</v>
      </c>
      <c r="V166" s="248">
        <f t="shared" si="130"/>
        <v>0</v>
      </c>
      <c r="W166" s="248">
        <f t="shared" si="130"/>
        <v>0</v>
      </c>
      <c r="X166" s="248">
        <f t="shared" si="130"/>
        <v>0</v>
      </c>
      <c r="Y166" s="248">
        <f t="shared" si="130"/>
        <v>0</v>
      </c>
      <c r="Z166" s="248">
        <f t="shared" si="130"/>
        <v>0</v>
      </c>
      <c r="AA166" s="248">
        <f t="shared" si="130"/>
        <v>0</v>
      </c>
    </row>
    <row r="169" spans="6:27">
      <c r="G169" s="305" t="s">
        <v>7</v>
      </c>
    </row>
    <row r="170" spans="6:27">
      <c r="K170" s="242" t="s">
        <v>366</v>
      </c>
    </row>
    <row r="171" spans="6:27">
      <c r="J171" s="243"/>
      <c r="K171" s="244" t="s">
        <v>367</v>
      </c>
      <c r="L171" s="231">
        <v>7</v>
      </c>
      <c r="M171" s="244">
        <v>14</v>
      </c>
      <c r="O171" s="55" t="s">
        <v>387</v>
      </c>
      <c r="Q171" s="55" t="s">
        <v>388</v>
      </c>
      <c r="S171" s="243"/>
      <c r="T171" s="243"/>
      <c r="U171" s="243"/>
      <c r="V171" s="243"/>
      <c r="W171" s="243"/>
      <c r="X171" s="243"/>
      <c r="Y171" s="243"/>
      <c r="Z171" s="243"/>
      <c r="AA171" s="243"/>
    </row>
    <row r="172" spans="6:27">
      <c r="G172" s="306"/>
      <c r="J172" s="243"/>
      <c r="K172" s="244">
        <f>H188</f>
        <v>0</v>
      </c>
      <c r="L172" s="244">
        <f>Q188</f>
        <v>9</v>
      </c>
      <c r="M172" s="244">
        <f>AA188</f>
        <v>19</v>
      </c>
      <c r="O172" s="231" t="s">
        <v>389</v>
      </c>
      <c r="P172" s="231" t="s">
        <v>390</v>
      </c>
      <c r="Q172" s="231" t="s">
        <v>389</v>
      </c>
      <c r="R172" s="231" t="s">
        <v>390</v>
      </c>
      <c r="S172" s="243"/>
      <c r="T172" s="231">
        <f>K172</f>
        <v>0</v>
      </c>
      <c r="U172" s="231">
        <f>L172</f>
        <v>9</v>
      </c>
      <c r="V172" s="231">
        <f>M172</f>
        <v>19</v>
      </c>
      <c r="X172" s="231" t="s">
        <v>387</v>
      </c>
      <c r="Y172" s="231" t="s">
        <v>388</v>
      </c>
      <c r="Z172" s="243"/>
      <c r="AA172" s="243"/>
    </row>
    <row r="173" spans="6:27">
      <c r="F173" s="655" t="s">
        <v>530</v>
      </c>
      <c r="G173" s="307" t="str">
        <f>G140</f>
        <v>Car</v>
      </c>
      <c r="J173" s="243"/>
      <c r="K173" s="249">
        <f>'IF Factors'!E9</f>
        <v>0</v>
      </c>
      <c r="L173" s="249">
        <f ca="1">OFFSET('IF Factors'!E9,0,$L$171)</f>
        <v>0</v>
      </c>
      <c r="M173" s="251">
        <f ca="1">OFFSET('IF Factors'!E9,0,$M$171)</f>
        <v>0</v>
      </c>
      <c r="O173" s="231">
        <f ca="1">INTERCEPT(K173:L173,$K$7:$L$7)</f>
        <v>0</v>
      </c>
      <c r="P173" s="231">
        <f ca="1">SLOPE(K173:L173,$K$7:$L$7)</f>
        <v>0</v>
      </c>
      <c r="Q173" s="231">
        <f ca="1">INTERCEPT(L173:M173,$L$7:$M$7)</f>
        <v>0</v>
      </c>
      <c r="R173" s="231">
        <f ca="1">SLOPE(L173:M173,$L$7:$M$7)</f>
        <v>0</v>
      </c>
      <c r="S173" s="243"/>
      <c r="T173" s="231">
        <f>IF(K173&lt;&gt;0,0,1)</f>
        <v>1</v>
      </c>
      <c r="U173" s="231">
        <f ca="1">IF(L173&lt;&gt;0,0,1)</f>
        <v>1</v>
      </c>
      <c r="V173" s="231">
        <f ca="1">IF(M173&lt;&gt;0,0,1)</f>
        <v>1</v>
      </c>
      <c r="X173" s="231">
        <f ca="1">IF(T173+U173=1,1,0)</f>
        <v>0</v>
      </c>
      <c r="Y173" s="231">
        <f t="shared" ref="Y173:Y183" ca="1" si="131">IF(U173+V173=1,1,0)</f>
        <v>0</v>
      </c>
      <c r="Z173" s="243"/>
      <c r="AA173" s="243"/>
    </row>
    <row r="174" spans="6:27">
      <c r="F174" s="656"/>
      <c r="G174" s="307" t="str">
        <f t="shared" ref="G174:G183" si="132">G141</f>
        <v>2-wheeler</v>
      </c>
      <c r="J174" s="243"/>
      <c r="K174" s="249">
        <f>'IF Factors'!E10</f>
        <v>0</v>
      </c>
      <c r="L174" s="249">
        <f ca="1">OFFSET('IF Factors'!E10,0,$L$171)</f>
        <v>0</v>
      </c>
      <c r="M174" s="251">
        <f ca="1">OFFSET('IF Factors'!E10,0,$M$171)</f>
        <v>0</v>
      </c>
      <c r="O174" s="231">
        <f t="shared" ref="O174:O183" ca="1" si="133">INTERCEPT(K174:L174,$K$7:$L$7)</f>
        <v>0</v>
      </c>
      <c r="P174" s="231">
        <f t="shared" ref="P174:P183" ca="1" si="134">SLOPE(K174:L174,$K$7:$L$7)</f>
        <v>0</v>
      </c>
      <c r="Q174" s="231">
        <f t="shared" ref="Q174:Q183" ca="1" si="135">INTERCEPT(L174:M174,$L$7:$M$7)</f>
        <v>0</v>
      </c>
      <c r="R174" s="231">
        <f t="shared" ref="R174:R183" ca="1" si="136">SLOPE(L174:M174,$L$7:$M$7)</f>
        <v>0</v>
      </c>
      <c r="S174" s="243"/>
      <c r="T174" s="231">
        <f t="shared" ref="T174:T183" si="137">IF(K174&lt;&gt;0,0,1)</f>
        <v>1</v>
      </c>
      <c r="U174" s="231">
        <f t="shared" ref="U174:U183" ca="1" si="138">IF(L174&lt;&gt;0,0,1)</f>
        <v>1</v>
      </c>
      <c r="V174" s="231">
        <f t="shared" ref="V174:V183" ca="1" si="139">IF(M174&lt;&gt;0,0,1)</f>
        <v>1</v>
      </c>
      <c r="X174" s="231">
        <f t="shared" ref="X174:X183" ca="1" si="140">IF(T174+U174=1,1,0)</f>
        <v>0</v>
      </c>
      <c r="Y174" s="231">
        <f t="shared" ca="1" si="131"/>
        <v>0</v>
      </c>
      <c r="Z174" s="243"/>
      <c r="AA174" s="243"/>
    </row>
    <row r="175" spans="6:27">
      <c r="F175" s="656"/>
      <c r="G175" s="307" t="str">
        <f t="shared" si="132"/>
        <v>Taxi</v>
      </c>
      <c r="J175" s="243"/>
      <c r="K175" s="249">
        <f>'IF Factors'!E11</f>
        <v>0</v>
      </c>
      <c r="L175" s="249">
        <f ca="1">OFFSET('IF Factors'!E11,0,$L$171)</f>
        <v>0</v>
      </c>
      <c r="M175" s="251">
        <f ca="1">OFFSET('IF Factors'!E11,0,$M$171)</f>
        <v>0</v>
      </c>
      <c r="O175" s="231">
        <f t="shared" ca="1" si="133"/>
        <v>0</v>
      </c>
      <c r="P175" s="231">
        <f t="shared" ca="1" si="134"/>
        <v>0</v>
      </c>
      <c r="Q175" s="231">
        <f t="shared" ca="1" si="135"/>
        <v>0</v>
      </c>
      <c r="R175" s="231">
        <f t="shared" ca="1" si="136"/>
        <v>0</v>
      </c>
      <c r="S175" s="243"/>
      <c r="T175" s="231">
        <f t="shared" si="137"/>
        <v>1</v>
      </c>
      <c r="U175" s="231">
        <f t="shared" ca="1" si="138"/>
        <v>1</v>
      </c>
      <c r="V175" s="231">
        <f t="shared" ca="1" si="139"/>
        <v>1</v>
      </c>
      <c r="X175" s="231">
        <f t="shared" ca="1" si="140"/>
        <v>0</v>
      </c>
      <c r="Y175" s="231">
        <f t="shared" ca="1" si="131"/>
        <v>0</v>
      </c>
      <c r="Z175" s="243"/>
      <c r="AA175" s="243"/>
    </row>
    <row r="176" spans="6:27">
      <c r="F176" s="656"/>
      <c r="G176" s="307" t="str">
        <f t="shared" si="132"/>
        <v/>
      </c>
      <c r="J176" s="243"/>
      <c r="K176" s="249">
        <f>'IF Factors'!E12</f>
        <v>0</v>
      </c>
      <c r="L176" s="249">
        <f ca="1">OFFSET('IF Factors'!E12,0,$L$171)</f>
        <v>0</v>
      </c>
      <c r="M176" s="251">
        <f ca="1">OFFSET('IF Factors'!E12,0,$M$171)</f>
        <v>0</v>
      </c>
      <c r="O176" s="231">
        <f t="shared" ca="1" si="133"/>
        <v>0</v>
      </c>
      <c r="P176" s="231">
        <f t="shared" ca="1" si="134"/>
        <v>0</v>
      </c>
      <c r="Q176" s="231">
        <f t="shared" ca="1" si="135"/>
        <v>0</v>
      </c>
      <c r="R176" s="231">
        <f t="shared" ca="1" si="136"/>
        <v>0</v>
      </c>
      <c r="S176" s="243"/>
      <c r="T176" s="231">
        <f t="shared" si="137"/>
        <v>1</v>
      </c>
      <c r="U176" s="231">
        <f t="shared" ca="1" si="138"/>
        <v>1</v>
      </c>
      <c r="V176" s="231">
        <f t="shared" ca="1" si="139"/>
        <v>1</v>
      </c>
      <c r="X176" s="231">
        <f t="shared" ca="1" si="140"/>
        <v>0</v>
      </c>
      <c r="Y176" s="231">
        <f t="shared" ca="1" si="131"/>
        <v>0</v>
      </c>
      <c r="Z176" s="243"/>
      <c r="AA176" s="243"/>
    </row>
    <row r="177" spans="6:27">
      <c r="F177" s="656"/>
      <c r="G177" s="307" t="str">
        <f t="shared" si="132"/>
        <v/>
      </c>
      <c r="J177" s="243"/>
      <c r="K177" s="249">
        <f>'IF Factors'!E13</f>
        <v>0</v>
      </c>
      <c r="L177" s="249">
        <f ca="1">OFFSET('IF Factors'!E13,0,$L$171)</f>
        <v>0</v>
      </c>
      <c r="M177" s="251">
        <f ca="1">OFFSET('IF Factors'!E13,0,$M$171)</f>
        <v>0</v>
      </c>
      <c r="O177" s="231">
        <f t="shared" ca="1" si="133"/>
        <v>0</v>
      </c>
      <c r="P177" s="231">
        <f t="shared" ca="1" si="134"/>
        <v>0</v>
      </c>
      <c r="Q177" s="231">
        <f t="shared" ca="1" si="135"/>
        <v>0</v>
      </c>
      <c r="R177" s="231">
        <f t="shared" ca="1" si="136"/>
        <v>0</v>
      </c>
      <c r="S177" s="243"/>
      <c r="T177" s="231">
        <f t="shared" si="137"/>
        <v>1</v>
      </c>
      <c r="U177" s="231">
        <f t="shared" ca="1" si="138"/>
        <v>1</v>
      </c>
      <c r="V177" s="231">
        <f t="shared" ca="1" si="139"/>
        <v>1</v>
      </c>
      <c r="X177" s="231">
        <f t="shared" ca="1" si="140"/>
        <v>0</v>
      </c>
      <c r="Y177" s="231">
        <f t="shared" ca="1" si="131"/>
        <v>0</v>
      </c>
      <c r="Z177" s="243"/>
      <c r="AA177" s="243"/>
    </row>
    <row r="178" spans="6:27">
      <c r="F178" s="656"/>
      <c r="G178" s="307" t="str">
        <f t="shared" si="132"/>
        <v>3-wheeler</v>
      </c>
      <c r="J178" s="243"/>
      <c r="K178" s="249">
        <f>'IF Factors'!E14</f>
        <v>0</v>
      </c>
      <c r="L178" s="249">
        <f ca="1">OFFSET('IF Factors'!E14,0,$L$171)</f>
        <v>0</v>
      </c>
      <c r="M178" s="251">
        <f ca="1">OFFSET('IF Factors'!E14,0,$M$171)</f>
        <v>0</v>
      </c>
      <c r="O178" s="231">
        <f t="shared" ca="1" si="133"/>
        <v>0</v>
      </c>
      <c r="P178" s="231">
        <f t="shared" ca="1" si="134"/>
        <v>0</v>
      </c>
      <c r="Q178" s="231">
        <f t="shared" ca="1" si="135"/>
        <v>0</v>
      </c>
      <c r="R178" s="231">
        <f t="shared" ca="1" si="136"/>
        <v>0</v>
      </c>
      <c r="S178" s="243"/>
      <c r="T178" s="231">
        <f t="shared" si="137"/>
        <v>1</v>
      </c>
      <c r="U178" s="231">
        <f t="shared" ca="1" si="138"/>
        <v>1</v>
      </c>
      <c r="V178" s="231">
        <f t="shared" ca="1" si="139"/>
        <v>1</v>
      </c>
      <c r="X178" s="231">
        <f t="shared" ca="1" si="140"/>
        <v>0</v>
      </c>
      <c r="Y178" s="231">
        <f t="shared" ca="1" si="131"/>
        <v>0</v>
      </c>
      <c r="Z178" s="243"/>
      <c r="AA178" s="243"/>
    </row>
    <row r="179" spans="6:27">
      <c r="F179" s="656"/>
      <c r="G179" s="307" t="str">
        <f t="shared" si="132"/>
        <v>Bus</v>
      </c>
      <c r="J179" s="243"/>
      <c r="K179" s="249">
        <f>'IF Factors'!E15</f>
        <v>0</v>
      </c>
      <c r="L179" s="249">
        <f ca="1">OFFSET('IF Factors'!E15,0,$L$171)</f>
        <v>0</v>
      </c>
      <c r="M179" s="251">
        <f ca="1">OFFSET('IF Factors'!E15,0,$M$171)</f>
        <v>0</v>
      </c>
      <c r="O179" s="231">
        <f t="shared" ca="1" si="133"/>
        <v>0</v>
      </c>
      <c r="P179" s="231">
        <f t="shared" ca="1" si="134"/>
        <v>0</v>
      </c>
      <c r="Q179" s="231">
        <f t="shared" ca="1" si="135"/>
        <v>0</v>
      </c>
      <c r="R179" s="231">
        <f t="shared" ca="1" si="136"/>
        <v>0</v>
      </c>
      <c r="S179" s="243"/>
      <c r="T179" s="231">
        <f t="shared" si="137"/>
        <v>1</v>
      </c>
      <c r="U179" s="231">
        <f t="shared" ca="1" si="138"/>
        <v>1</v>
      </c>
      <c r="V179" s="231">
        <f t="shared" ca="1" si="139"/>
        <v>1</v>
      </c>
      <c r="X179" s="231">
        <f t="shared" ca="1" si="140"/>
        <v>0</v>
      </c>
      <c r="Y179" s="231">
        <f t="shared" ca="1" si="131"/>
        <v>0</v>
      </c>
      <c r="Z179" s="243"/>
      <c r="AA179" s="243"/>
    </row>
    <row r="180" spans="6:27">
      <c r="F180" s="656"/>
      <c r="G180" s="307" t="str">
        <f t="shared" si="132"/>
        <v>Mini-bus</v>
      </c>
      <c r="J180" s="243"/>
      <c r="K180" s="249">
        <f>'IF Factors'!E16</f>
        <v>0</v>
      </c>
      <c r="L180" s="249">
        <f ca="1">OFFSET('IF Factors'!E16,0,$L$171)</f>
        <v>0</v>
      </c>
      <c r="M180" s="251">
        <f ca="1">OFFSET('IF Factors'!E16,0,$M$171)</f>
        <v>0</v>
      </c>
      <c r="O180" s="231">
        <f t="shared" ca="1" si="133"/>
        <v>0</v>
      </c>
      <c r="P180" s="231">
        <f t="shared" ca="1" si="134"/>
        <v>0</v>
      </c>
      <c r="Q180" s="231">
        <f t="shared" ca="1" si="135"/>
        <v>0</v>
      </c>
      <c r="R180" s="231">
        <f t="shared" ca="1" si="136"/>
        <v>0</v>
      </c>
      <c r="S180" s="243"/>
      <c r="T180" s="231">
        <f t="shared" si="137"/>
        <v>1</v>
      </c>
      <c r="U180" s="231">
        <f t="shared" ca="1" si="138"/>
        <v>1</v>
      </c>
      <c r="V180" s="231">
        <f t="shared" ca="1" si="139"/>
        <v>1</v>
      </c>
      <c r="X180" s="231">
        <f t="shared" ca="1" si="140"/>
        <v>0</v>
      </c>
      <c r="Y180" s="231">
        <f t="shared" ca="1" si="131"/>
        <v>0</v>
      </c>
      <c r="Z180" s="243"/>
      <c r="AA180" s="243"/>
    </row>
    <row r="181" spans="6:27">
      <c r="F181" s="656"/>
      <c r="G181" s="307" t="str">
        <f t="shared" si="132"/>
        <v/>
      </c>
      <c r="J181" s="243"/>
      <c r="K181" s="249">
        <f>'IF Factors'!E17</f>
        <v>0</v>
      </c>
      <c r="L181" s="249">
        <f ca="1">OFFSET('IF Factors'!E17,0,$L$171)</f>
        <v>0</v>
      </c>
      <c r="M181" s="251">
        <f ca="1">OFFSET('IF Factors'!E17,0,$M$171)</f>
        <v>0</v>
      </c>
      <c r="O181" s="231">
        <f t="shared" ca="1" si="133"/>
        <v>0</v>
      </c>
      <c r="P181" s="231">
        <f t="shared" ca="1" si="134"/>
        <v>0</v>
      </c>
      <c r="Q181" s="231">
        <f t="shared" ca="1" si="135"/>
        <v>0</v>
      </c>
      <c r="R181" s="231">
        <f t="shared" ca="1" si="136"/>
        <v>0</v>
      </c>
      <c r="S181" s="243"/>
      <c r="T181" s="231">
        <f t="shared" si="137"/>
        <v>1</v>
      </c>
      <c r="U181" s="231">
        <f t="shared" ca="1" si="138"/>
        <v>1</v>
      </c>
      <c r="V181" s="231">
        <f t="shared" ca="1" si="139"/>
        <v>1</v>
      </c>
      <c r="X181" s="231">
        <f t="shared" ca="1" si="140"/>
        <v>0</v>
      </c>
      <c r="Y181" s="231">
        <f t="shared" ca="1" si="131"/>
        <v>0</v>
      </c>
      <c r="Z181" s="243"/>
      <c r="AA181" s="243"/>
    </row>
    <row r="182" spans="6:27">
      <c r="F182" s="657"/>
      <c r="G182" s="307" t="str">
        <f t="shared" si="132"/>
        <v/>
      </c>
      <c r="J182" s="243"/>
      <c r="K182" s="249">
        <f>'IF Factors'!E18</f>
        <v>0</v>
      </c>
      <c r="L182" s="249">
        <f ca="1">OFFSET('IF Factors'!E18,0,$L$171)</f>
        <v>0</v>
      </c>
      <c r="M182" s="251">
        <f ca="1">OFFSET('IF Factors'!E18,0,$M$171)</f>
        <v>0</v>
      </c>
      <c r="O182" s="231">
        <f t="shared" ca="1" si="133"/>
        <v>0</v>
      </c>
      <c r="P182" s="231">
        <f t="shared" ca="1" si="134"/>
        <v>0</v>
      </c>
      <c r="Q182" s="231">
        <f t="shared" ca="1" si="135"/>
        <v>0</v>
      </c>
      <c r="R182" s="231">
        <f t="shared" ca="1" si="136"/>
        <v>0</v>
      </c>
      <c r="S182" s="243"/>
      <c r="T182" s="231">
        <f t="shared" si="137"/>
        <v>1</v>
      </c>
      <c r="U182" s="231">
        <f t="shared" ca="1" si="138"/>
        <v>1</v>
      </c>
      <c r="V182" s="231">
        <f t="shared" ca="1" si="139"/>
        <v>1</v>
      </c>
      <c r="X182" s="231">
        <f t="shared" ca="1" si="140"/>
        <v>0</v>
      </c>
      <c r="Y182" s="231">
        <f t="shared" ca="1" si="131"/>
        <v>0</v>
      </c>
      <c r="Z182" s="243"/>
      <c r="AA182" s="243"/>
    </row>
    <row r="183" spans="6:27">
      <c r="G183" s="307" t="str">
        <f t="shared" si="132"/>
        <v>BRT</v>
      </c>
      <c r="J183" s="243"/>
      <c r="K183" s="249">
        <f>'IF Factors'!E19</f>
        <v>0</v>
      </c>
      <c r="L183" s="249">
        <f ca="1">OFFSET('IF Factors'!E19,0,$L$171)</f>
        <v>0</v>
      </c>
      <c r="M183" s="251">
        <f ca="1">OFFSET('IF Factors'!E19,0,$M$171)</f>
        <v>0</v>
      </c>
      <c r="O183" s="231">
        <f t="shared" ca="1" si="133"/>
        <v>0</v>
      </c>
      <c r="P183" s="231">
        <f t="shared" ca="1" si="134"/>
        <v>0</v>
      </c>
      <c r="Q183" s="231">
        <f t="shared" ca="1" si="135"/>
        <v>0</v>
      </c>
      <c r="R183" s="231">
        <f t="shared" ca="1" si="136"/>
        <v>0</v>
      </c>
      <c r="S183" s="243"/>
      <c r="T183" s="231">
        <f t="shared" si="137"/>
        <v>1</v>
      </c>
      <c r="U183" s="231">
        <f t="shared" ca="1" si="138"/>
        <v>1</v>
      </c>
      <c r="V183" s="231">
        <f t="shared" ca="1" si="139"/>
        <v>1</v>
      </c>
      <c r="X183" s="231">
        <f t="shared" ca="1" si="140"/>
        <v>0</v>
      </c>
      <c r="Y183" s="231">
        <f t="shared" ca="1" si="131"/>
        <v>0</v>
      </c>
      <c r="Z183" s="243"/>
      <c r="AA183" s="243"/>
    </row>
    <row r="184" spans="6:27">
      <c r="G184" s="308"/>
      <c r="H184" s="243"/>
      <c r="I184" s="243"/>
      <c r="J184" s="243"/>
      <c r="K184" s="243"/>
      <c r="L184" s="243"/>
      <c r="M184" s="243"/>
      <c r="N184" s="243"/>
      <c r="O184" s="243"/>
      <c r="P184" s="243"/>
      <c r="Q184" s="243"/>
      <c r="R184" s="243"/>
      <c r="S184" s="243"/>
      <c r="T184" s="243"/>
      <c r="U184" s="243"/>
      <c r="V184" s="243"/>
      <c r="W184" s="243"/>
      <c r="X184" s="243"/>
      <c r="Y184" s="243"/>
      <c r="Z184" s="243"/>
      <c r="AA184" s="243"/>
    </row>
    <row r="185" spans="6:27">
      <c r="G185" s="308"/>
      <c r="H185" s="243"/>
      <c r="I185" s="243"/>
      <c r="J185" s="243"/>
      <c r="K185" s="243"/>
      <c r="L185" s="243"/>
      <c r="M185" s="243"/>
      <c r="N185" s="243"/>
      <c r="O185" s="243"/>
      <c r="P185" s="243"/>
      <c r="Q185" s="243"/>
      <c r="R185" s="243"/>
      <c r="S185" s="243"/>
      <c r="T185" s="243"/>
      <c r="U185" s="243"/>
      <c r="V185" s="243"/>
      <c r="W185" s="243"/>
      <c r="X185" s="243"/>
      <c r="Y185" s="243"/>
      <c r="Z185" s="243"/>
      <c r="AA185" s="243"/>
    </row>
    <row r="186" spans="6:27">
      <c r="G186" s="308"/>
      <c r="H186" s="243"/>
      <c r="I186" s="243"/>
      <c r="J186" s="243"/>
      <c r="K186" s="243"/>
      <c r="L186" s="243"/>
      <c r="M186" s="243"/>
      <c r="N186" s="243"/>
      <c r="O186" s="243"/>
      <c r="P186" s="243"/>
      <c r="Q186" s="243"/>
      <c r="R186" s="243"/>
      <c r="S186" s="243"/>
      <c r="T186" s="243"/>
      <c r="U186" s="243"/>
      <c r="V186" s="243"/>
      <c r="W186" s="243"/>
      <c r="X186" s="243"/>
      <c r="Y186" s="243"/>
      <c r="Z186" s="243"/>
      <c r="AA186" s="243"/>
    </row>
    <row r="187" spans="6:27">
      <c r="G187" s="308" t="s">
        <v>245</v>
      </c>
      <c r="H187" s="243"/>
      <c r="I187" s="243"/>
      <c r="J187" s="243"/>
      <c r="K187" s="243"/>
      <c r="L187" s="243"/>
      <c r="M187" s="243"/>
      <c r="N187" s="243"/>
      <c r="O187" s="243"/>
      <c r="P187" s="243"/>
      <c r="Q187" s="243"/>
      <c r="R187" s="243"/>
      <c r="S187" s="243"/>
      <c r="T187" s="243"/>
      <c r="U187" s="243"/>
      <c r="V187" s="243"/>
      <c r="W187" s="243"/>
      <c r="X187" s="243"/>
      <c r="Y187" s="243"/>
      <c r="Z187" s="243"/>
      <c r="AA187" s="243"/>
    </row>
    <row r="188" spans="6:27">
      <c r="G188" s="306"/>
      <c r="H188" s="244">
        <f>H155</f>
        <v>0</v>
      </c>
      <c r="I188" s="244">
        <f t="shared" ref="I188:AA188" si="141">I155</f>
        <v>1</v>
      </c>
      <c r="J188" s="244">
        <f t="shared" si="141"/>
        <v>2</v>
      </c>
      <c r="K188" s="244">
        <f t="shared" si="141"/>
        <v>3</v>
      </c>
      <c r="L188" s="244">
        <f t="shared" si="141"/>
        <v>4</v>
      </c>
      <c r="M188" s="244">
        <f t="shared" si="141"/>
        <v>5</v>
      </c>
      <c r="N188" s="244">
        <f t="shared" si="141"/>
        <v>6</v>
      </c>
      <c r="O188" s="244">
        <f t="shared" si="141"/>
        <v>7</v>
      </c>
      <c r="P188" s="244">
        <f t="shared" si="141"/>
        <v>8</v>
      </c>
      <c r="Q188" s="244">
        <f t="shared" si="141"/>
        <v>9</v>
      </c>
      <c r="R188" s="244">
        <f t="shared" si="141"/>
        <v>10</v>
      </c>
      <c r="S188" s="244">
        <f t="shared" si="141"/>
        <v>11</v>
      </c>
      <c r="T188" s="244">
        <f t="shared" si="141"/>
        <v>12</v>
      </c>
      <c r="U188" s="244">
        <f t="shared" si="141"/>
        <v>13</v>
      </c>
      <c r="V188" s="244">
        <f t="shared" si="141"/>
        <v>14</v>
      </c>
      <c r="W188" s="244">
        <f t="shared" si="141"/>
        <v>15</v>
      </c>
      <c r="X188" s="244">
        <f t="shared" si="141"/>
        <v>16</v>
      </c>
      <c r="Y188" s="244">
        <f t="shared" si="141"/>
        <v>17</v>
      </c>
      <c r="Z188" s="244">
        <f t="shared" si="141"/>
        <v>18</v>
      </c>
      <c r="AA188" s="244">
        <f t="shared" si="141"/>
        <v>19</v>
      </c>
    </row>
    <row r="189" spans="6:27">
      <c r="F189" s="655" t="s">
        <v>530</v>
      </c>
      <c r="G189" s="307" t="str">
        <f>G156</f>
        <v>Cars</v>
      </c>
      <c r="H189" s="253">
        <f>K173</f>
        <v>0</v>
      </c>
      <c r="I189" s="253">
        <f ca="1">(I$23*$P173)+$O173</f>
        <v>0</v>
      </c>
      <c r="J189" s="253">
        <f t="shared" ref="J189:P189" ca="1" si="142">(J$23*$P173)+$O173</f>
        <v>0</v>
      </c>
      <c r="K189" s="253">
        <f t="shared" ca="1" si="142"/>
        <v>0</v>
      </c>
      <c r="L189" s="253">
        <f t="shared" ca="1" si="142"/>
        <v>0</v>
      </c>
      <c r="M189" s="253">
        <f t="shared" ca="1" si="142"/>
        <v>0</v>
      </c>
      <c r="N189" s="253">
        <f t="shared" ca="1" si="142"/>
        <v>0</v>
      </c>
      <c r="O189" s="253">
        <f t="shared" ca="1" si="142"/>
        <v>0</v>
      </c>
      <c r="P189" s="253">
        <f t="shared" ca="1" si="142"/>
        <v>0</v>
      </c>
      <c r="Q189" s="253">
        <f ca="1">L173</f>
        <v>0</v>
      </c>
      <c r="R189" s="253">
        <f ca="1">(R$23*$R173)+$Q173</f>
        <v>0</v>
      </c>
      <c r="S189" s="253">
        <f t="shared" ref="S189:Z189" ca="1" si="143">(S$23*$R173)+$Q173</f>
        <v>0</v>
      </c>
      <c r="T189" s="253">
        <f t="shared" ca="1" si="143"/>
        <v>0</v>
      </c>
      <c r="U189" s="253">
        <f t="shared" ca="1" si="143"/>
        <v>0</v>
      </c>
      <c r="V189" s="253">
        <f t="shared" ca="1" si="143"/>
        <v>0</v>
      </c>
      <c r="W189" s="253">
        <f t="shared" ca="1" si="143"/>
        <v>0</v>
      </c>
      <c r="X189" s="253">
        <f t="shared" ca="1" si="143"/>
        <v>0</v>
      </c>
      <c r="Y189" s="253">
        <f t="shared" ca="1" si="143"/>
        <v>0</v>
      </c>
      <c r="Z189" s="253">
        <f t="shared" ca="1" si="143"/>
        <v>0</v>
      </c>
      <c r="AA189" s="253">
        <f ca="1">M173</f>
        <v>0</v>
      </c>
    </row>
    <row r="190" spans="6:27">
      <c r="F190" s="656"/>
      <c r="G190" s="307" t="str">
        <f t="shared" ref="G190:G199" si="144">G157</f>
        <v>2-wheeler</v>
      </c>
      <c r="H190" s="253">
        <f t="shared" ref="H190:H199" si="145">K174</f>
        <v>0</v>
      </c>
      <c r="I190" s="253">
        <f t="shared" ref="I190:P190" ca="1" si="146">(I$23*$P174)+$O174</f>
        <v>0</v>
      </c>
      <c r="J190" s="253">
        <f t="shared" ca="1" si="146"/>
        <v>0</v>
      </c>
      <c r="K190" s="253">
        <f t="shared" ca="1" si="146"/>
        <v>0</v>
      </c>
      <c r="L190" s="253">
        <f t="shared" ca="1" si="146"/>
        <v>0</v>
      </c>
      <c r="M190" s="253">
        <f t="shared" ca="1" si="146"/>
        <v>0</v>
      </c>
      <c r="N190" s="253">
        <f t="shared" ca="1" si="146"/>
        <v>0</v>
      </c>
      <c r="O190" s="253">
        <f t="shared" ca="1" si="146"/>
        <v>0</v>
      </c>
      <c r="P190" s="253">
        <f t="shared" ca="1" si="146"/>
        <v>0</v>
      </c>
      <c r="Q190" s="253">
        <f t="shared" ref="Q190:Q199" ca="1" si="147">L174</f>
        <v>0</v>
      </c>
      <c r="R190" s="253">
        <f t="shared" ref="R190:Z190" ca="1" si="148">(R$23*$R174)+$Q174</f>
        <v>0</v>
      </c>
      <c r="S190" s="253">
        <f t="shared" ca="1" si="148"/>
        <v>0</v>
      </c>
      <c r="T190" s="253">
        <f t="shared" ca="1" si="148"/>
        <v>0</v>
      </c>
      <c r="U190" s="253">
        <f t="shared" ca="1" si="148"/>
        <v>0</v>
      </c>
      <c r="V190" s="253">
        <f t="shared" ca="1" si="148"/>
        <v>0</v>
      </c>
      <c r="W190" s="253">
        <f t="shared" ca="1" si="148"/>
        <v>0</v>
      </c>
      <c r="X190" s="253">
        <f t="shared" ca="1" si="148"/>
        <v>0</v>
      </c>
      <c r="Y190" s="253">
        <f t="shared" ca="1" si="148"/>
        <v>0</v>
      </c>
      <c r="Z190" s="253">
        <f t="shared" ca="1" si="148"/>
        <v>0</v>
      </c>
      <c r="AA190" s="253">
        <f t="shared" ref="AA190:AA199" ca="1" si="149">M174</f>
        <v>0</v>
      </c>
    </row>
    <row r="191" spans="6:27">
      <c r="F191" s="656"/>
      <c r="G191" s="307" t="str">
        <f t="shared" si="144"/>
        <v>Taxi</v>
      </c>
      <c r="H191" s="253">
        <f t="shared" si="145"/>
        <v>0</v>
      </c>
      <c r="I191" s="253">
        <f t="shared" ref="I191:P191" ca="1" si="150">(I$23*$P175)+$O175</f>
        <v>0</v>
      </c>
      <c r="J191" s="253">
        <f t="shared" ca="1" si="150"/>
        <v>0</v>
      </c>
      <c r="K191" s="253">
        <f t="shared" ca="1" si="150"/>
        <v>0</v>
      </c>
      <c r="L191" s="253">
        <f t="shared" ca="1" si="150"/>
        <v>0</v>
      </c>
      <c r="M191" s="253">
        <f t="shared" ca="1" si="150"/>
        <v>0</v>
      </c>
      <c r="N191" s="253">
        <f t="shared" ca="1" si="150"/>
        <v>0</v>
      </c>
      <c r="O191" s="253">
        <f t="shared" ca="1" si="150"/>
        <v>0</v>
      </c>
      <c r="P191" s="253">
        <f t="shared" ca="1" si="150"/>
        <v>0</v>
      </c>
      <c r="Q191" s="253">
        <f t="shared" ca="1" si="147"/>
        <v>0</v>
      </c>
      <c r="R191" s="253">
        <f t="shared" ref="R191:Z191" ca="1" si="151">(R$23*$R175)+$Q175</f>
        <v>0</v>
      </c>
      <c r="S191" s="253">
        <f t="shared" ca="1" si="151"/>
        <v>0</v>
      </c>
      <c r="T191" s="253">
        <f t="shared" ca="1" si="151"/>
        <v>0</v>
      </c>
      <c r="U191" s="253">
        <f t="shared" ca="1" si="151"/>
        <v>0</v>
      </c>
      <c r="V191" s="253">
        <f t="shared" ca="1" si="151"/>
        <v>0</v>
      </c>
      <c r="W191" s="253">
        <f t="shared" ca="1" si="151"/>
        <v>0</v>
      </c>
      <c r="X191" s="253">
        <f t="shared" ca="1" si="151"/>
        <v>0</v>
      </c>
      <c r="Y191" s="253">
        <f t="shared" ca="1" si="151"/>
        <v>0</v>
      </c>
      <c r="Z191" s="253">
        <f t="shared" ca="1" si="151"/>
        <v>0</v>
      </c>
      <c r="AA191" s="253">
        <f t="shared" ca="1" si="149"/>
        <v>0</v>
      </c>
    </row>
    <row r="192" spans="6:27">
      <c r="F192" s="656"/>
      <c r="G192" s="307" t="str">
        <f t="shared" si="144"/>
        <v/>
      </c>
      <c r="H192" s="253">
        <f t="shared" si="145"/>
        <v>0</v>
      </c>
      <c r="I192" s="253">
        <f t="shared" ref="I192:P192" ca="1" si="152">(I$23*$P176)+$O176</f>
        <v>0</v>
      </c>
      <c r="J192" s="253">
        <f t="shared" ca="1" si="152"/>
        <v>0</v>
      </c>
      <c r="K192" s="253">
        <f t="shared" ca="1" si="152"/>
        <v>0</v>
      </c>
      <c r="L192" s="253">
        <f t="shared" ca="1" si="152"/>
        <v>0</v>
      </c>
      <c r="M192" s="253">
        <f t="shared" ca="1" si="152"/>
        <v>0</v>
      </c>
      <c r="N192" s="253">
        <f t="shared" ca="1" si="152"/>
        <v>0</v>
      </c>
      <c r="O192" s="253">
        <f t="shared" ca="1" si="152"/>
        <v>0</v>
      </c>
      <c r="P192" s="253">
        <f t="shared" ca="1" si="152"/>
        <v>0</v>
      </c>
      <c r="Q192" s="253">
        <f t="shared" ca="1" si="147"/>
        <v>0</v>
      </c>
      <c r="R192" s="253">
        <f t="shared" ref="R192:Z192" ca="1" si="153">(R$23*$R176)+$Q176</f>
        <v>0</v>
      </c>
      <c r="S192" s="253">
        <f t="shared" ca="1" si="153"/>
        <v>0</v>
      </c>
      <c r="T192" s="253">
        <f t="shared" ca="1" si="153"/>
        <v>0</v>
      </c>
      <c r="U192" s="253">
        <f t="shared" ca="1" si="153"/>
        <v>0</v>
      </c>
      <c r="V192" s="253">
        <f t="shared" ca="1" si="153"/>
        <v>0</v>
      </c>
      <c r="W192" s="253">
        <f t="shared" ca="1" si="153"/>
        <v>0</v>
      </c>
      <c r="X192" s="253">
        <f t="shared" ca="1" si="153"/>
        <v>0</v>
      </c>
      <c r="Y192" s="253">
        <f t="shared" ca="1" si="153"/>
        <v>0</v>
      </c>
      <c r="Z192" s="253">
        <f t="shared" ca="1" si="153"/>
        <v>0</v>
      </c>
      <c r="AA192" s="253">
        <f t="shared" ca="1" si="149"/>
        <v>0</v>
      </c>
    </row>
    <row r="193" spans="6:27">
      <c r="F193" s="656"/>
      <c r="G193" s="307" t="str">
        <f t="shared" si="144"/>
        <v/>
      </c>
      <c r="H193" s="253">
        <f t="shared" si="145"/>
        <v>0</v>
      </c>
      <c r="I193" s="253">
        <f t="shared" ref="I193:P193" ca="1" si="154">(I$23*$P177)+$O177</f>
        <v>0</v>
      </c>
      <c r="J193" s="253">
        <f t="shared" ca="1" si="154"/>
        <v>0</v>
      </c>
      <c r="K193" s="253">
        <f t="shared" ca="1" si="154"/>
        <v>0</v>
      </c>
      <c r="L193" s="253">
        <f t="shared" ca="1" si="154"/>
        <v>0</v>
      </c>
      <c r="M193" s="253">
        <f t="shared" ca="1" si="154"/>
        <v>0</v>
      </c>
      <c r="N193" s="253">
        <f t="shared" ca="1" si="154"/>
        <v>0</v>
      </c>
      <c r="O193" s="253">
        <f t="shared" ca="1" si="154"/>
        <v>0</v>
      </c>
      <c r="P193" s="253">
        <f t="shared" ca="1" si="154"/>
        <v>0</v>
      </c>
      <c r="Q193" s="253">
        <f t="shared" ca="1" si="147"/>
        <v>0</v>
      </c>
      <c r="R193" s="253">
        <f t="shared" ref="R193:Z193" ca="1" si="155">(R$23*$R177)+$Q177</f>
        <v>0</v>
      </c>
      <c r="S193" s="253">
        <f t="shared" ca="1" si="155"/>
        <v>0</v>
      </c>
      <c r="T193" s="253">
        <f t="shared" ca="1" si="155"/>
        <v>0</v>
      </c>
      <c r="U193" s="253">
        <f t="shared" ca="1" si="155"/>
        <v>0</v>
      </c>
      <c r="V193" s="253">
        <f t="shared" ca="1" si="155"/>
        <v>0</v>
      </c>
      <c r="W193" s="253">
        <f t="shared" ca="1" si="155"/>
        <v>0</v>
      </c>
      <c r="X193" s="253">
        <f t="shared" ca="1" si="155"/>
        <v>0</v>
      </c>
      <c r="Y193" s="253">
        <f t="shared" ca="1" si="155"/>
        <v>0</v>
      </c>
      <c r="Z193" s="253">
        <f t="shared" ca="1" si="155"/>
        <v>0</v>
      </c>
      <c r="AA193" s="253">
        <f t="shared" ca="1" si="149"/>
        <v>0</v>
      </c>
    </row>
    <row r="194" spans="6:27">
      <c r="F194" s="656"/>
      <c r="G194" s="307" t="str">
        <f t="shared" si="144"/>
        <v>3-wheeler</v>
      </c>
      <c r="H194" s="253">
        <f t="shared" si="145"/>
        <v>0</v>
      </c>
      <c r="I194" s="253">
        <f t="shared" ref="I194:P194" ca="1" si="156">(I$23*$P178)+$O178</f>
        <v>0</v>
      </c>
      <c r="J194" s="253">
        <f t="shared" ca="1" si="156"/>
        <v>0</v>
      </c>
      <c r="K194" s="253">
        <f t="shared" ca="1" si="156"/>
        <v>0</v>
      </c>
      <c r="L194" s="253">
        <f t="shared" ca="1" si="156"/>
        <v>0</v>
      </c>
      <c r="M194" s="253">
        <f t="shared" ca="1" si="156"/>
        <v>0</v>
      </c>
      <c r="N194" s="253">
        <f t="shared" ca="1" si="156"/>
        <v>0</v>
      </c>
      <c r="O194" s="253">
        <f t="shared" ca="1" si="156"/>
        <v>0</v>
      </c>
      <c r="P194" s="253">
        <f t="shared" ca="1" si="156"/>
        <v>0</v>
      </c>
      <c r="Q194" s="253">
        <f t="shared" ca="1" si="147"/>
        <v>0</v>
      </c>
      <c r="R194" s="253">
        <f t="shared" ref="R194:Z194" ca="1" si="157">(R$23*$R178)+$Q178</f>
        <v>0</v>
      </c>
      <c r="S194" s="253">
        <f t="shared" ca="1" si="157"/>
        <v>0</v>
      </c>
      <c r="T194" s="253">
        <f t="shared" ca="1" si="157"/>
        <v>0</v>
      </c>
      <c r="U194" s="253">
        <f t="shared" ca="1" si="157"/>
        <v>0</v>
      </c>
      <c r="V194" s="253">
        <f t="shared" ca="1" si="157"/>
        <v>0</v>
      </c>
      <c r="W194" s="253">
        <f t="shared" ca="1" si="157"/>
        <v>0</v>
      </c>
      <c r="X194" s="253">
        <f t="shared" ca="1" si="157"/>
        <v>0</v>
      </c>
      <c r="Y194" s="253">
        <f t="shared" ca="1" si="157"/>
        <v>0</v>
      </c>
      <c r="Z194" s="253">
        <f t="shared" ca="1" si="157"/>
        <v>0</v>
      </c>
      <c r="AA194" s="253">
        <f t="shared" ca="1" si="149"/>
        <v>0</v>
      </c>
    </row>
    <row r="195" spans="6:27">
      <c r="F195" s="656"/>
      <c r="G195" s="307" t="str">
        <f t="shared" si="144"/>
        <v>Bus</v>
      </c>
      <c r="H195" s="253">
        <f t="shared" si="145"/>
        <v>0</v>
      </c>
      <c r="I195" s="253">
        <f t="shared" ref="I195:P195" ca="1" si="158">(I$23*$P179)+$O179</f>
        <v>0</v>
      </c>
      <c r="J195" s="253">
        <f t="shared" ca="1" si="158"/>
        <v>0</v>
      </c>
      <c r="K195" s="253">
        <f t="shared" ca="1" si="158"/>
        <v>0</v>
      </c>
      <c r="L195" s="253">
        <f t="shared" ca="1" si="158"/>
        <v>0</v>
      </c>
      <c r="M195" s="253">
        <f t="shared" ca="1" si="158"/>
        <v>0</v>
      </c>
      <c r="N195" s="253">
        <f t="shared" ca="1" si="158"/>
        <v>0</v>
      </c>
      <c r="O195" s="253">
        <f t="shared" ca="1" si="158"/>
        <v>0</v>
      </c>
      <c r="P195" s="253">
        <f t="shared" ca="1" si="158"/>
        <v>0</v>
      </c>
      <c r="Q195" s="253">
        <f t="shared" ca="1" si="147"/>
        <v>0</v>
      </c>
      <c r="R195" s="253">
        <f t="shared" ref="R195:Z195" ca="1" si="159">(R$23*$R179)+$Q179</f>
        <v>0</v>
      </c>
      <c r="S195" s="253">
        <f t="shared" ca="1" si="159"/>
        <v>0</v>
      </c>
      <c r="T195" s="253">
        <f t="shared" ca="1" si="159"/>
        <v>0</v>
      </c>
      <c r="U195" s="253">
        <f t="shared" ca="1" si="159"/>
        <v>0</v>
      </c>
      <c r="V195" s="253">
        <f t="shared" ca="1" si="159"/>
        <v>0</v>
      </c>
      <c r="W195" s="253">
        <f t="shared" ca="1" si="159"/>
        <v>0</v>
      </c>
      <c r="X195" s="253">
        <f t="shared" ca="1" si="159"/>
        <v>0</v>
      </c>
      <c r="Y195" s="253">
        <f t="shared" ca="1" si="159"/>
        <v>0</v>
      </c>
      <c r="Z195" s="253">
        <f t="shared" ca="1" si="159"/>
        <v>0</v>
      </c>
      <c r="AA195" s="253">
        <f t="shared" ca="1" si="149"/>
        <v>0</v>
      </c>
    </row>
    <row r="196" spans="6:27">
      <c r="F196" s="656"/>
      <c r="G196" s="307" t="str">
        <f t="shared" si="144"/>
        <v>Mini-bus</v>
      </c>
      <c r="H196" s="253">
        <f t="shared" si="145"/>
        <v>0</v>
      </c>
      <c r="I196" s="253">
        <f t="shared" ref="I196:P196" ca="1" si="160">(I$23*$P180)+$O180</f>
        <v>0</v>
      </c>
      <c r="J196" s="253">
        <f t="shared" ca="1" si="160"/>
        <v>0</v>
      </c>
      <c r="K196" s="253">
        <f t="shared" ca="1" si="160"/>
        <v>0</v>
      </c>
      <c r="L196" s="253">
        <f t="shared" ca="1" si="160"/>
        <v>0</v>
      </c>
      <c r="M196" s="253">
        <f t="shared" ca="1" si="160"/>
        <v>0</v>
      </c>
      <c r="N196" s="253">
        <f t="shared" ca="1" si="160"/>
        <v>0</v>
      </c>
      <c r="O196" s="253">
        <f t="shared" ca="1" si="160"/>
        <v>0</v>
      </c>
      <c r="P196" s="253">
        <f t="shared" ca="1" si="160"/>
        <v>0</v>
      </c>
      <c r="Q196" s="253">
        <f t="shared" ca="1" si="147"/>
        <v>0</v>
      </c>
      <c r="R196" s="253">
        <f t="shared" ref="R196:Z196" ca="1" si="161">(R$23*$R180)+$Q180</f>
        <v>0</v>
      </c>
      <c r="S196" s="253">
        <f t="shared" ca="1" si="161"/>
        <v>0</v>
      </c>
      <c r="T196" s="253">
        <f t="shared" ca="1" si="161"/>
        <v>0</v>
      </c>
      <c r="U196" s="253">
        <f t="shared" ca="1" si="161"/>
        <v>0</v>
      </c>
      <c r="V196" s="253">
        <f t="shared" ca="1" si="161"/>
        <v>0</v>
      </c>
      <c r="W196" s="253">
        <f t="shared" ca="1" si="161"/>
        <v>0</v>
      </c>
      <c r="X196" s="253">
        <f t="shared" ca="1" si="161"/>
        <v>0</v>
      </c>
      <c r="Y196" s="253">
        <f t="shared" ca="1" si="161"/>
        <v>0</v>
      </c>
      <c r="Z196" s="253">
        <f t="shared" ca="1" si="161"/>
        <v>0</v>
      </c>
      <c r="AA196" s="253">
        <f t="shared" ca="1" si="149"/>
        <v>0</v>
      </c>
    </row>
    <row r="197" spans="6:27">
      <c r="F197" s="656"/>
      <c r="G197" s="307" t="str">
        <f t="shared" si="144"/>
        <v/>
      </c>
      <c r="H197" s="253">
        <f t="shared" si="145"/>
        <v>0</v>
      </c>
      <c r="I197" s="253">
        <f t="shared" ref="I197:P197" ca="1" si="162">(I$23*$P181)+$O181</f>
        <v>0</v>
      </c>
      <c r="J197" s="253">
        <f t="shared" ca="1" si="162"/>
        <v>0</v>
      </c>
      <c r="K197" s="253">
        <f t="shared" ca="1" si="162"/>
        <v>0</v>
      </c>
      <c r="L197" s="253">
        <f t="shared" ca="1" si="162"/>
        <v>0</v>
      </c>
      <c r="M197" s="253">
        <f t="shared" ca="1" si="162"/>
        <v>0</v>
      </c>
      <c r="N197" s="253">
        <f t="shared" ca="1" si="162"/>
        <v>0</v>
      </c>
      <c r="O197" s="253">
        <f t="shared" ca="1" si="162"/>
        <v>0</v>
      </c>
      <c r="P197" s="253">
        <f t="shared" ca="1" si="162"/>
        <v>0</v>
      </c>
      <c r="Q197" s="253">
        <f t="shared" ca="1" si="147"/>
        <v>0</v>
      </c>
      <c r="R197" s="253">
        <f t="shared" ref="R197:Z197" ca="1" si="163">(R$23*$R181)+$Q181</f>
        <v>0</v>
      </c>
      <c r="S197" s="253">
        <f t="shared" ca="1" si="163"/>
        <v>0</v>
      </c>
      <c r="T197" s="253">
        <f t="shared" ca="1" si="163"/>
        <v>0</v>
      </c>
      <c r="U197" s="253">
        <f t="shared" ca="1" si="163"/>
        <v>0</v>
      </c>
      <c r="V197" s="253">
        <f t="shared" ca="1" si="163"/>
        <v>0</v>
      </c>
      <c r="W197" s="253">
        <f t="shared" ca="1" si="163"/>
        <v>0</v>
      </c>
      <c r="X197" s="253">
        <f t="shared" ca="1" si="163"/>
        <v>0</v>
      </c>
      <c r="Y197" s="253">
        <f t="shared" ca="1" si="163"/>
        <v>0</v>
      </c>
      <c r="Z197" s="253">
        <f t="shared" ca="1" si="163"/>
        <v>0</v>
      </c>
      <c r="AA197" s="253">
        <f t="shared" ca="1" si="149"/>
        <v>0</v>
      </c>
    </row>
    <row r="198" spans="6:27">
      <c r="F198" s="657"/>
      <c r="G198" s="307" t="str">
        <f t="shared" si="144"/>
        <v/>
      </c>
      <c r="H198" s="253">
        <f t="shared" si="145"/>
        <v>0</v>
      </c>
      <c r="I198" s="253">
        <f t="shared" ref="I198:P198" ca="1" si="164">(I$23*$P182)+$O182</f>
        <v>0</v>
      </c>
      <c r="J198" s="253">
        <f t="shared" ca="1" si="164"/>
        <v>0</v>
      </c>
      <c r="K198" s="253">
        <f t="shared" ca="1" si="164"/>
        <v>0</v>
      </c>
      <c r="L198" s="253">
        <f t="shared" ca="1" si="164"/>
        <v>0</v>
      </c>
      <c r="M198" s="253">
        <f t="shared" ca="1" si="164"/>
        <v>0</v>
      </c>
      <c r="N198" s="253">
        <f t="shared" ca="1" si="164"/>
        <v>0</v>
      </c>
      <c r="O198" s="253">
        <f t="shared" ca="1" si="164"/>
        <v>0</v>
      </c>
      <c r="P198" s="253">
        <f t="shared" ca="1" si="164"/>
        <v>0</v>
      </c>
      <c r="Q198" s="253">
        <f t="shared" ca="1" si="147"/>
        <v>0</v>
      </c>
      <c r="R198" s="253">
        <f t="shared" ref="R198:Z198" ca="1" si="165">(R$23*$R182)+$Q182</f>
        <v>0</v>
      </c>
      <c r="S198" s="253">
        <f t="shared" ca="1" si="165"/>
        <v>0</v>
      </c>
      <c r="T198" s="253">
        <f t="shared" ca="1" si="165"/>
        <v>0</v>
      </c>
      <c r="U198" s="253">
        <f t="shared" ca="1" si="165"/>
        <v>0</v>
      </c>
      <c r="V198" s="253">
        <f t="shared" ca="1" si="165"/>
        <v>0</v>
      </c>
      <c r="W198" s="253">
        <f t="shared" ca="1" si="165"/>
        <v>0</v>
      </c>
      <c r="X198" s="253">
        <f t="shared" ca="1" si="165"/>
        <v>0</v>
      </c>
      <c r="Y198" s="253">
        <f t="shared" ca="1" si="165"/>
        <v>0</v>
      </c>
      <c r="Z198" s="253">
        <f t="shared" ca="1" si="165"/>
        <v>0</v>
      </c>
      <c r="AA198" s="253">
        <f t="shared" ca="1" si="149"/>
        <v>0</v>
      </c>
    </row>
    <row r="199" spans="6:27">
      <c r="G199" s="307" t="str">
        <f t="shared" si="144"/>
        <v>BRT</v>
      </c>
      <c r="H199" s="253">
        <f t="shared" si="145"/>
        <v>0</v>
      </c>
      <c r="I199" s="253">
        <f t="shared" ref="I199:P199" ca="1" si="166">(I$23*$P183)+$O183</f>
        <v>0</v>
      </c>
      <c r="J199" s="253">
        <f t="shared" ca="1" si="166"/>
        <v>0</v>
      </c>
      <c r="K199" s="253">
        <f t="shared" ca="1" si="166"/>
        <v>0</v>
      </c>
      <c r="L199" s="253">
        <f t="shared" ca="1" si="166"/>
        <v>0</v>
      </c>
      <c r="M199" s="253">
        <f t="shared" ca="1" si="166"/>
        <v>0</v>
      </c>
      <c r="N199" s="253">
        <f t="shared" ca="1" si="166"/>
        <v>0</v>
      </c>
      <c r="O199" s="253">
        <f t="shared" ca="1" si="166"/>
        <v>0</v>
      </c>
      <c r="P199" s="253">
        <f t="shared" ca="1" si="166"/>
        <v>0</v>
      </c>
      <c r="Q199" s="253">
        <f t="shared" ca="1" si="147"/>
        <v>0</v>
      </c>
      <c r="R199" s="253">
        <f t="shared" ref="R199:Z199" ca="1" si="167">(R$23*$R183)+$Q183</f>
        <v>0</v>
      </c>
      <c r="S199" s="253">
        <f t="shared" ca="1" si="167"/>
        <v>0</v>
      </c>
      <c r="T199" s="253">
        <f t="shared" ca="1" si="167"/>
        <v>0</v>
      </c>
      <c r="U199" s="253">
        <f t="shared" ca="1" si="167"/>
        <v>0</v>
      </c>
      <c r="V199" s="253">
        <f t="shared" ca="1" si="167"/>
        <v>0</v>
      </c>
      <c r="W199" s="253">
        <f t="shared" ca="1" si="167"/>
        <v>0</v>
      </c>
      <c r="X199" s="253">
        <f t="shared" ca="1" si="167"/>
        <v>0</v>
      </c>
      <c r="Y199" s="253">
        <f t="shared" ca="1" si="167"/>
        <v>0</v>
      </c>
      <c r="Z199" s="253">
        <f t="shared" ca="1" si="167"/>
        <v>0</v>
      </c>
      <c r="AA199" s="253">
        <f t="shared" ca="1" si="149"/>
        <v>0</v>
      </c>
    </row>
    <row r="200" spans="6:27">
      <c r="G200" s="310"/>
      <c r="H200" s="252"/>
      <c r="I200" s="252"/>
      <c r="J200" s="252"/>
      <c r="K200" s="252"/>
      <c r="L200" s="252"/>
      <c r="M200" s="252"/>
      <c r="N200" s="252"/>
      <c r="O200" s="252"/>
      <c r="P200" s="252"/>
      <c r="Q200" s="252"/>
      <c r="R200" s="252"/>
      <c r="S200" s="252"/>
      <c r="T200" s="252"/>
      <c r="U200" s="252"/>
      <c r="V200" s="252"/>
      <c r="W200" s="252"/>
      <c r="X200" s="252"/>
      <c r="Y200" s="252"/>
      <c r="Z200" s="252"/>
      <c r="AA200" s="252"/>
    </row>
    <row r="201" spans="6:27">
      <c r="G201" s="309" t="s">
        <v>7</v>
      </c>
    </row>
    <row r="202" spans="6:27">
      <c r="G202" s="306"/>
      <c r="H202" s="244">
        <f>H188</f>
        <v>0</v>
      </c>
      <c r="I202" s="244">
        <f t="shared" ref="I202:AA202" si="168">I188</f>
        <v>1</v>
      </c>
      <c r="J202" s="244">
        <f t="shared" si="168"/>
        <v>2</v>
      </c>
      <c r="K202" s="244">
        <f t="shared" si="168"/>
        <v>3</v>
      </c>
      <c r="L202" s="244">
        <f t="shared" si="168"/>
        <v>4</v>
      </c>
      <c r="M202" s="244">
        <f t="shared" si="168"/>
        <v>5</v>
      </c>
      <c r="N202" s="244">
        <f t="shared" si="168"/>
        <v>6</v>
      </c>
      <c r="O202" s="244">
        <f t="shared" si="168"/>
        <v>7</v>
      </c>
      <c r="P202" s="244">
        <f t="shared" si="168"/>
        <v>8</v>
      </c>
      <c r="Q202" s="244">
        <f t="shared" si="168"/>
        <v>9</v>
      </c>
      <c r="R202" s="244">
        <f t="shared" si="168"/>
        <v>10</v>
      </c>
      <c r="S202" s="244">
        <f t="shared" si="168"/>
        <v>11</v>
      </c>
      <c r="T202" s="244">
        <f t="shared" si="168"/>
        <v>12</v>
      </c>
      <c r="U202" s="244">
        <f t="shared" si="168"/>
        <v>13</v>
      </c>
      <c r="V202" s="244">
        <f t="shared" si="168"/>
        <v>14</v>
      </c>
      <c r="W202" s="244">
        <f t="shared" si="168"/>
        <v>15</v>
      </c>
      <c r="X202" s="244">
        <f t="shared" si="168"/>
        <v>16</v>
      </c>
      <c r="Y202" s="244">
        <f t="shared" si="168"/>
        <v>17</v>
      </c>
      <c r="Z202" s="244">
        <f t="shared" si="168"/>
        <v>18</v>
      </c>
      <c r="AA202" s="244">
        <f t="shared" si="168"/>
        <v>19</v>
      </c>
    </row>
    <row r="203" spans="6:27">
      <c r="F203" s="655" t="s">
        <v>530</v>
      </c>
      <c r="G203" s="307" t="str">
        <f>G189</f>
        <v>Cars</v>
      </c>
      <c r="H203" s="248">
        <f>H123*H189</f>
        <v>0</v>
      </c>
      <c r="I203" s="248">
        <f t="shared" ref="I203:AA203" ca="1" si="169">I123*I189</f>
        <v>0</v>
      </c>
      <c r="J203" s="248">
        <f t="shared" ca="1" si="169"/>
        <v>0</v>
      </c>
      <c r="K203" s="248">
        <f t="shared" ca="1" si="169"/>
        <v>0</v>
      </c>
      <c r="L203" s="248">
        <f t="shared" ca="1" si="169"/>
        <v>0</v>
      </c>
      <c r="M203" s="248">
        <f t="shared" ca="1" si="169"/>
        <v>0</v>
      </c>
      <c r="N203" s="248">
        <f t="shared" ca="1" si="169"/>
        <v>0</v>
      </c>
      <c r="O203" s="248">
        <f t="shared" ca="1" si="169"/>
        <v>0</v>
      </c>
      <c r="P203" s="248">
        <f t="shared" ca="1" si="169"/>
        <v>0</v>
      </c>
      <c r="Q203" s="248">
        <f t="shared" ca="1" si="169"/>
        <v>0</v>
      </c>
      <c r="R203" s="248">
        <f t="shared" ca="1" si="169"/>
        <v>0</v>
      </c>
      <c r="S203" s="248">
        <f t="shared" ca="1" si="169"/>
        <v>0</v>
      </c>
      <c r="T203" s="248">
        <f t="shared" ca="1" si="169"/>
        <v>0</v>
      </c>
      <c r="U203" s="248">
        <f t="shared" ca="1" si="169"/>
        <v>0</v>
      </c>
      <c r="V203" s="248">
        <f t="shared" ca="1" si="169"/>
        <v>0</v>
      </c>
      <c r="W203" s="248">
        <f t="shared" ca="1" si="169"/>
        <v>0</v>
      </c>
      <c r="X203" s="248">
        <f t="shared" ca="1" si="169"/>
        <v>0</v>
      </c>
      <c r="Y203" s="248">
        <f t="shared" ca="1" si="169"/>
        <v>0</v>
      </c>
      <c r="Z203" s="248">
        <f t="shared" ca="1" si="169"/>
        <v>0</v>
      </c>
      <c r="AA203" s="248">
        <f t="shared" ca="1" si="169"/>
        <v>0</v>
      </c>
    </row>
    <row r="204" spans="6:27">
      <c r="F204" s="656"/>
      <c r="G204" s="307" t="str">
        <f t="shared" ref="G204:G213" si="170">G190</f>
        <v>2-wheeler</v>
      </c>
      <c r="H204" s="248">
        <f t="shared" ref="H204:AA213" si="171">H124*H190</f>
        <v>0</v>
      </c>
      <c r="I204" s="248">
        <f t="shared" ca="1" si="171"/>
        <v>0</v>
      </c>
      <c r="J204" s="248">
        <f t="shared" ca="1" si="171"/>
        <v>0</v>
      </c>
      <c r="K204" s="248">
        <f t="shared" ca="1" si="171"/>
        <v>0</v>
      </c>
      <c r="L204" s="248">
        <f t="shared" ca="1" si="171"/>
        <v>0</v>
      </c>
      <c r="M204" s="248">
        <f t="shared" ca="1" si="171"/>
        <v>0</v>
      </c>
      <c r="N204" s="248">
        <f t="shared" ca="1" si="171"/>
        <v>0</v>
      </c>
      <c r="O204" s="248">
        <f t="shared" ca="1" si="171"/>
        <v>0</v>
      </c>
      <c r="P204" s="248">
        <f t="shared" ca="1" si="171"/>
        <v>0</v>
      </c>
      <c r="Q204" s="248">
        <f t="shared" ca="1" si="171"/>
        <v>0</v>
      </c>
      <c r="R204" s="248">
        <f t="shared" ca="1" si="171"/>
        <v>0</v>
      </c>
      <c r="S204" s="248">
        <f t="shared" ca="1" si="171"/>
        <v>0</v>
      </c>
      <c r="T204" s="248">
        <f t="shared" ca="1" si="171"/>
        <v>0</v>
      </c>
      <c r="U204" s="248">
        <f t="shared" ca="1" si="171"/>
        <v>0</v>
      </c>
      <c r="V204" s="248">
        <f t="shared" ca="1" si="171"/>
        <v>0</v>
      </c>
      <c r="W204" s="248">
        <f t="shared" ca="1" si="171"/>
        <v>0</v>
      </c>
      <c r="X204" s="248">
        <f t="shared" ca="1" si="171"/>
        <v>0</v>
      </c>
      <c r="Y204" s="248">
        <f t="shared" ca="1" si="171"/>
        <v>0</v>
      </c>
      <c r="Z204" s="248">
        <f t="shared" ca="1" si="171"/>
        <v>0</v>
      </c>
      <c r="AA204" s="248">
        <f t="shared" ca="1" si="171"/>
        <v>0</v>
      </c>
    </row>
    <row r="205" spans="6:27">
      <c r="F205" s="656"/>
      <c r="G205" s="307" t="str">
        <f t="shared" si="170"/>
        <v>Taxi</v>
      </c>
      <c r="H205" s="248">
        <f t="shared" si="171"/>
        <v>0</v>
      </c>
      <c r="I205" s="248">
        <f t="shared" ca="1" si="171"/>
        <v>0</v>
      </c>
      <c r="J205" s="248">
        <f t="shared" ca="1" si="171"/>
        <v>0</v>
      </c>
      <c r="K205" s="248">
        <f t="shared" ca="1" si="171"/>
        <v>0</v>
      </c>
      <c r="L205" s="248">
        <f t="shared" ca="1" si="171"/>
        <v>0</v>
      </c>
      <c r="M205" s="248">
        <f t="shared" ca="1" si="171"/>
        <v>0</v>
      </c>
      <c r="N205" s="248">
        <f t="shared" ca="1" si="171"/>
        <v>0</v>
      </c>
      <c r="O205" s="248">
        <f t="shared" ca="1" si="171"/>
        <v>0</v>
      </c>
      <c r="P205" s="248">
        <f t="shared" ca="1" si="171"/>
        <v>0</v>
      </c>
      <c r="Q205" s="248">
        <f t="shared" ca="1" si="171"/>
        <v>0</v>
      </c>
      <c r="R205" s="248">
        <f t="shared" ca="1" si="171"/>
        <v>0</v>
      </c>
      <c r="S205" s="248">
        <f t="shared" ca="1" si="171"/>
        <v>0</v>
      </c>
      <c r="T205" s="248">
        <f t="shared" ca="1" si="171"/>
        <v>0</v>
      </c>
      <c r="U205" s="248">
        <f t="shared" ca="1" si="171"/>
        <v>0</v>
      </c>
      <c r="V205" s="248">
        <f t="shared" ca="1" si="171"/>
        <v>0</v>
      </c>
      <c r="W205" s="248">
        <f t="shared" ca="1" si="171"/>
        <v>0</v>
      </c>
      <c r="X205" s="248">
        <f t="shared" ca="1" si="171"/>
        <v>0</v>
      </c>
      <c r="Y205" s="248">
        <f t="shared" ca="1" si="171"/>
        <v>0</v>
      </c>
      <c r="Z205" s="248">
        <f t="shared" ca="1" si="171"/>
        <v>0</v>
      </c>
      <c r="AA205" s="248">
        <f t="shared" ca="1" si="171"/>
        <v>0</v>
      </c>
    </row>
    <row r="206" spans="6:27">
      <c r="F206" s="656"/>
      <c r="G206" s="307" t="str">
        <f t="shared" si="170"/>
        <v/>
      </c>
      <c r="H206" s="248">
        <f t="shared" si="171"/>
        <v>0</v>
      </c>
      <c r="I206" s="248">
        <f t="shared" ca="1" si="171"/>
        <v>0</v>
      </c>
      <c r="J206" s="248">
        <f t="shared" ca="1" si="171"/>
        <v>0</v>
      </c>
      <c r="K206" s="248">
        <f t="shared" ca="1" si="171"/>
        <v>0</v>
      </c>
      <c r="L206" s="248">
        <f t="shared" ca="1" si="171"/>
        <v>0</v>
      </c>
      <c r="M206" s="248">
        <f t="shared" ca="1" si="171"/>
        <v>0</v>
      </c>
      <c r="N206" s="248">
        <f t="shared" ca="1" si="171"/>
        <v>0</v>
      </c>
      <c r="O206" s="248">
        <f t="shared" ca="1" si="171"/>
        <v>0</v>
      </c>
      <c r="P206" s="248">
        <f t="shared" ca="1" si="171"/>
        <v>0</v>
      </c>
      <c r="Q206" s="248">
        <f t="shared" ca="1" si="171"/>
        <v>0</v>
      </c>
      <c r="R206" s="248">
        <f t="shared" ca="1" si="171"/>
        <v>0</v>
      </c>
      <c r="S206" s="248">
        <f t="shared" ca="1" si="171"/>
        <v>0</v>
      </c>
      <c r="T206" s="248">
        <f t="shared" ca="1" si="171"/>
        <v>0</v>
      </c>
      <c r="U206" s="248">
        <f t="shared" ca="1" si="171"/>
        <v>0</v>
      </c>
      <c r="V206" s="248">
        <f t="shared" ca="1" si="171"/>
        <v>0</v>
      </c>
      <c r="W206" s="248">
        <f t="shared" ca="1" si="171"/>
        <v>0</v>
      </c>
      <c r="X206" s="248">
        <f t="shared" ca="1" si="171"/>
        <v>0</v>
      </c>
      <c r="Y206" s="248">
        <f t="shared" ca="1" si="171"/>
        <v>0</v>
      </c>
      <c r="Z206" s="248">
        <f t="shared" ca="1" si="171"/>
        <v>0</v>
      </c>
      <c r="AA206" s="248">
        <f t="shared" ca="1" si="171"/>
        <v>0</v>
      </c>
    </row>
    <row r="207" spans="6:27">
      <c r="F207" s="656"/>
      <c r="G207" s="307" t="str">
        <f t="shared" si="170"/>
        <v/>
      </c>
      <c r="H207" s="248">
        <f t="shared" si="171"/>
        <v>0</v>
      </c>
      <c r="I207" s="248">
        <f t="shared" ca="1" si="171"/>
        <v>0</v>
      </c>
      <c r="J207" s="248">
        <f t="shared" ca="1" si="171"/>
        <v>0</v>
      </c>
      <c r="K207" s="248">
        <f t="shared" ca="1" si="171"/>
        <v>0</v>
      </c>
      <c r="L207" s="248">
        <f t="shared" ca="1" si="171"/>
        <v>0</v>
      </c>
      <c r="M207" s="248">
        <f t="shared" ca="1" si="171"/>
        <v>0</v>
      </c>
      <c r="N207" s="248">
        <f t="shared" ca="1" si="171"/>
        <v>0</v>
      </c>
      <c r="O207" s="248">
        <f t="shared" ca="1" si="171"/>
        <v>0</v>
      </c>
      <c r="P207" s="248">
        <f t="shared" ca="1" si="171"/>
        <v>0</v>
      </c>
      <c r="Q207" s="248">
        <f t="shared" ca="1" si="171"/>
        <v>0</v>
      </c>
      <c r="R207" s="248">
        <f t="shared" ca="1" si="171"/>
        <v>0</v>
      </c>
      <c r="S207" s="248">
        <f t="shared" ca="1" si="171"/>
        <v>0</v>
      </c>
      <c r="T207" s="248">
        <f t="shared" ca="1" si="171"/>
        <v>0</v>
      </c>
      <c r="U207" s="248">
        <f t="shared" ca="1" si="171"/>
        <v>0</v>
      </c>
      <c r="V207" s="248">
        <f t="shared" ca="1" si="171"/>
        <v>0</v>
      </c>
      <c r="W207" s="248">
        <f t="shared" ca="1" si="171"/>
        <v>0</v>
      </c>
      <c r="X207" s="248">
        <f t="shared" ca="1" si="171"/>
        <v>0</v>
      </c>
      <c r="Y207" s="248">
        <f t="shared" ca="1" si="171"/>
        <v>0</v>
      </c>
      <c r="Z207" s="248">
        <f t="shared" ca="1" si="171"/>
        <v>0</v>
      </c>
      <c r="AA207" s="248">
        <f t="shared" ca="1" si="171"/>
        <v>0</v>
      </c>
    </row>
    <row r="208" spans="6:27">
      <c r="F208" s="656"/>
      <c r="G208" s="307" t="str">
        <f t="shared" si="170"/>
        <v>3-wheeler</v>
      </c>
      <c r="H208" s="248">
        <f t="shared" si="171"/>
        <v>0</v>
      </c>
      <c r="I208" s="248">
        <f t="shared" ca="1" si="171"/>
        <v>0</v>
      </c>
      <c r="J208" s="248">
        <f t="shared" ca="1" si="171"/>
        <v>0</v>
      </c>
      <c r="K208" s="248">
        <f t="shared" ca="1" si="171"/>
        <v>0</v>
      </c>
      <c r="L208" s="248">
        <f t="shared" ca="1" si="171"/>
        <v>0</v>
      </c>
      <c r="M208" s="248">
        <f t="shared" ca="1" si="171"/>
        <v>0</v>
      </c>
      <c r="N208" s="248">
        <f t="shared" ca="1" si="171"/>
        <v>0</v>
      </c>
      <c r="O208" s="248">
        <f t="shared" ca="1" si="171"/>
        <v>0</v>
      </c>
      <c r="P208" s="248">
        <f t="shared" ca="1" si="171"/>
        <v>0</v>
      </c>
      <c r="Q208" s="248">
        <f t="shared" ca="1" si="171"/>
        <v>0</v>
      </c>
      <c r="R208" s="248">
        <f t="shared" ca="1" si="171"/>
        <v>0</v>
      </c>
      <c r="S208" s="248">
        <f t="shared" ca="1" si="171"/>
        <v>0</v>
      </c>
      <c r="T208" s="248">
        <f t="shared" ca="1" si="171"/>
        <v>0</v>
      </c>
      <c r="U208" s="248">
        <f t="shared" ca="1" si="171"/>
        <v>0</v>
      </c>
      <c r="V208" s="248">
        <f t="shared" ca="1" si="171"/>
        <v>0</v>
      </c>
      <c r="W208" s="248">
        <f t="shared" ca="1" si="171"/>
        <v>0</v>
      </c>
      <c r="X208" s="248">
        <f t="shared" ca="1" si="171"/>
        <v>0</v>
      </c>
      <c r="Y208" s="248">
        <f t="shared" ca="1" si="171"/>
        <v>0</v>
      </c>
      <c r="Z208" s="248">
        <f t="shared" ca="1" si="171"/>
        <v>0</v>
      </c>
      <c r="AA208" s="248">
        <f t="shared" ca="1" si="171"/>
        <v>0</v>
      </c>
    </row>
    <row r="209" spans="6:27">
      <c r="F209" s="656"/>
      <c r="G209" s="307" t="str">
        <f t="shared" si="170"/>
        <v>Bus</v>
      </c>
      <c r="H209" s="248">
        <f t="shared" si="171"/>
        <v>0</v>
      </c>
      <c r="I209" s="248">
        <f t="shared" ca="1" si="171"/>
        <v>0</v>
      </c>
      <c r="J209" s="248">
        <f t="shared" ca="1" si="171"/>
        <v>0</v>
      </c>
      <c r="K209" s="248">
        <f t="shared" ca="1" si="171"/>
        <v>0</v>
      </c>
      <c r="L209" s="248">
        <f t="shared" ca="1" si="171"/>
        <v>0</v>
      </c>
      <c r="M209" s="248">
        <f t="shared" ca="1" si="171"/>
        <v>0</v>
      </c>
      <c r="N209" s="248">
        <f t="shared" ca="1" si="171"/>
        <v>0</v>
      </c>
      <c r="O209" s="248">
        <f t="shared" ca="1" si="171"/>
        <v>0</v>
      </c>
      <c r="P209" s="248">
        <f t="shared" ca="1" si="171"/>
        <v>0</v>
      </c>
      <c r="Q209" s="248">
        <f t="shared" ca="1" si="171"/>
        <v>0</v>
      </c>
      <c r="R209" s="248">
        <f t="shared" ca="1" si="171"/>
        <v>0</v>
      </c>
      <c r="S209" s="248">
        <f t="shared" ca="1" si="171"/>
        <v>0</v>
      </c>
      <c r="T209" s="248">
        <f t="shared" ca="1" si="171"/>
        <v>0</v>
      </c>
      <c r="U209" s="248">
        <f t="shared" ca="1" si="171"/>
        <v>0</v>
      </c>
      <c r="V209" s="248">
        <f t="shared" ca="1" si="171"/>
        <v>0</v>
      </c>
      <c r="W209" s="248">
        <f t="shared" ca="1" si="171"/>
        <v>0</v>
      </c>
      <c r="X209" s="248">
        <f t="shared" ca="1" si="171"/>
        <v>0</v>
      </c>
      <c r="Y209" s="248">
        <f t="shared" ca="1" si="171"/>
        <v>0</v>
      </c>
      <c r="Z209" s="248">
        <f t="shared" ca="1" si="171"/>
        <v>0</v>
      </c>
      <c r="AA209" s="248">
        <f t="shared" ca="1" si="171"/>
        <v>0</v>
      </c>
    </row>
    <row r="210" spans="6:27">
      <c r="F210" s="656"/>
      <c r="G210" s="307" t="str">
        <f t="shared" si="170"/>
        <v>Mini-bus</v>
      </c>
      <c r="H210" s="248">
        <f t="shared" si="171"/>
        <v>0</v>
      </c>
      <c r="I210" s="248">
        <f t="shared" ca="1" si="171"/>
        <v>0</v>
      </c>
      <c r="J210" s="248">
        <f t="shared" ca="1" si="171"/>
        <v>0</v>
      </c>
      <c r="K210" s="248">
        <f t="shared" ca="1" si="171"/>
        <v>0</v>
      </c>
      <c r="L210" s="248">
        <f t="shared" ca="1" si="171"/>
        <v>0</v>
      </c>
      <c r="M210" s="248">
        <f t="shared" ca="1" si="171"/>
        <v>0</v>
      </c>
      <c r="N210" s="248">
        <f t="shared" ca="1" si="171"/>
        <v>0</v>
      </c>
      <c r="O210" s="248">
        <f t="shared" ca="1" si="171"/>
        <v>0</v>
      </c>
      <c r="P210" s="248">
        <f t="shared" ca="1" si="171"/>
        <v>0</v>
      </c>
      <c r="Q210" s="248">
        <f t="shared" ca="1" si="171"/>
        <v>0</v>
      </c>
      <c r="R210" s="248">
        <f t="shared" ca="1" si="171"/>
        <v>0</v>
      </c>
      <c r="S210" s="248">
        <f t="shared" ca="1" si="171"/>
        <v>0</v>
      </c>
      <c r="T210" s="248">
        <f t="shared" ca="1" si="171"/>
        <v>0</v>
      </c>
      <c r="U210" s="248">
        <f t="shared" ca="1" si="171"/>
        <v>0</v>
      </c>
      <c r="V210" s="248">
        <f t="shared" ca="1" si="171"/>
        <v>0</v>
      </c>
      <c r="W210" s="248">
        <f t="shared" ca="1" si="171"/>
        <v>0</v>
      </c>
      <c r="X210" s="248">
        <f t="shared" ca="1" si="171"/>
        <v>0</v>
      </c>
      <c r="Y210" s="248">
        <f t="shared" ca="1" si="171"/>
        <v>0</v>
      </c>
      <c r="Z210" s="248">
        <f t="shared" ca="1" si="171"/>
        <v>0</v>
      </c>
      <c r="AA210" s="248">
        <f t="shared" ca="1" si="171"/>
        <v>0</v>
      </c>
    </row>
    <row r="211" spans="6:27">
      <c r="F211" s="656"/>
      <c r="G211" s="307" t="str">
        <f t="shared" si="170"/>
        <v/>
      </c>
      <c r="H211" s="248">
        <f t="shared" si="171"/>
        <v>0</v>
      </c>
      <c r="I211" s="248">
        <f t="shared" ca="1" si="171"/>
        <v>0</v>
      </c>
      <c r="J211" s="248">
        <f t="shared" ca="1" si="171"/>
        <v>0</v>
      </c>
      <c r="K211" s="248">
        <f t="shared" ca="1" si="171"/>
        <v>0</v>
      </c>
      <c r="L211" s="248">
        <f t="shared" ca="1" si="171"/>
        <v>0</v>
      </c>
      <c r="M211" s="248">
        <f t="shared" ca="1" si="171"/>
        <v>0</v>
      </c>
      <c r="N211" s="248">
        <f t="shared" ca="1" si="171"/>
        <v>0</v>
      </c>
      <c r="O211" s="248">
        <f t="shared" ca="1" si="171"/>
        <v>0</v>
      </c>
      <c r="P211" s="248">
        <f t="shared" ca="1" si="171"/>
        <v>0</v>
      </c>
      <c r="Q211" s="248">
        <f t="shared" ca="1" si="171"/>
        <v>0</v>
      </c>
      <c r="R211" s="248">
        <f t="shared" ca="1" si="171"/>
        <v>0</v>
      </c>
      <c r="S211" s="248">
        <f t="shared" ca="1" si="171"/>
        <v>0</v>
      </c>
      <c r="T211" s="248">
        <f t="shared" ca="1" si="171"/>
        <v>0</v>
      </c>
      <c r="U211" s="248">
        <f t="shared" ca="1" si="171"/>
        <v>0</v>
      </c>
      <c r="V211" s="248">
        <f t="shared" ca="1" si="171"/>
        <v>0</v>
      </c>
      <c r="W211" s="248">
        <f t="shared" ca="1" si="171"/>
        <v>0</v>
      </c>
      <c r="X211" s="248">
        <f t="shared" ca="1" si="171"/>
        <v>0</v>
      </c>
      <c r="Y211" s="248">
        <f t="shared" ca="1" si="171"/>
        <v>0</v>
      </c>
      <c r="Z211" s="248">
        <f t="shared" ca="1" si="171"/>
        <v>0</v>
      </c>
      <c r="AA211" s="248">
        <f t="shared" ca="1" si="171"/>
        <v>0</v>
      </c>
    </row>
    <row r="212" spans="6:27">
      <c r="F212" s="657"/>
      <c r="G212" s="307" t="str">
        <f t="shared" si="170"/>
        <v/>
      </c>
      <c r="H212" s="248">
        <f t="shared" si="171"/>
        <v>0</v>
      </c>
      <c r="I212" s="248">
        <f t="shared" ca="1" si="171"/>
        <v>0</v>
      </c>
      <c r="J212" s="248">
        <f t="shared" ca="1" si="171"/>
        <v>0</v>
      </c>
      <c r="K212" s="248">
        <f t="shared" ca="1" si="171"/>
        <v>0</v>
      </c>
      <c r="L212" s="248">
        <f t="shared" ca="1" si="171"/>
        <v>0</v>
      </c>
      <c r="M212" s="248">
        <f t="shared" ca="1" si="171"/>
        <v>0</v>
      </c>
      <c r="N212" s="248">
        <f t="shared" ca="1" si="171"/>
        <v>0</v>
      </c>
      <c r="O212" s="248">
        <f t="shared" ca="1" si="171"/>
        <v>0</v>
      </c>
      <c r="P212" s="248">
        <f t="shared" ca="1" si="171"/>
        <v>0</v>
      </c>
      <c r="Q212" s="248">
        <f t="shared" ca="1" si="171"/>
        <v>0</v>
      </c>
      <c r="R212" s="248">
        <f t="shared" ca="1" si="171"/>
        <v>0</v>
      </c>
      <c r="S212" s="248">
        <f t="shared" ca="1" si="171"/>
        <v>0</v>
      </c>
      <c r="T212" s="248">
        <f t="shared" ca="1" si="171"/>
        <v>0</v>
      </c>
      <c r="U212" s="248">
        <f t="shared" ca="1" si="171"/>
        <v>0</v>
      </c>
      <c r="V212" s="248">
        <f t="shared" ca="1" si="171"/>
        <v>0</v>
      </c>
      <c r="W212" s="248">
        <f t="shared" ca="1" si="171"/>
        <v>0</v>
      </c>
      <c r="X212" s="248">
        <f t="shared" ca="1" si="171"/>
        <v>0</v>
      </c>
      <c r="Y212" s="248">
        <f t="shared" ca="1" si="171"/>
        <v>0</v>
      </c>
      <c r="Z212" s="248">
        <f t="shared" ca="1" si="171"/>
        <v>0</v>
      </c>
      <c r="AA212" s="248">
        <f t="shared" ca="1" si="171"/>
        <v>0</v>
      </c>
    </row>
    <row r="213" spans="6:27">
      <c r="G213" s="307" t="str">
        <f t="shared" si="170"/>
        <v>BRT</v>
      </c>
      <c r="H213" s="248">
        <f t="shared" si="171"/>
        <v>0</v>
      </c>
      <c r="I213" s="248">
        <f t="shared" ca="1" si="171"/>
        <v>0</v>
      </c>
      <c r="J213" s="248">
        <f t="shared" ca="1" si="171"/>
        <v>0</v>
      </c>
      <c r="K213" s="248">
        <f t="shared" ca="1" si="171"/>
        <v>0</v>
      </c>
      <c r="L213" s="248">
        <f t="shared" ca="1" si="171"/>
        <v>0</v>
      </c>
      <c r="M213" s="248">
        <f t="shared" ca="1" si="171"/>
        <v>0</v>
      </c>
      <c r="N213" s="248">
        <f t="shared" ca="1" si="171"/>
        <v>0</v>
      </c>
      <c r="O213" s="248">
        <f t="shared" ca="1" si="171"/>
        <v>0</v>
      </c>
      <c r="P213" s="248">
        <f t="shared" ca="1" si="171"/>
        <v>0</v>
      </c>
      <c r="Q213" s="248">
        <f t="shared" ca="1" si="171"/>
        <v>0</v>
      </c>
      <c r="R213" s="248">
        <f t="shared" ca="1" si="171"/>
        <v>0</v>
      </c>
      <c r="S213" s="248">
        <f t="shared" ca="1" si="171"/>
        <v>0</v>
      </c>
      <c r="T213" s="248">
        <f t="shared" ca="1" si="171"/>
        <v>0</v>
      </c>
      <c r="U213" s="248">
        <f t="shared" ca="1" si="171"/>
        <v>0</v>
      </c>
      <c r="V213" s="248">
        <f t="shared" ca="1" si="171"/>
        <v>0</v>
      </c>
      <c r="W213" s="248">
        <f t="shared" ca="1" si="171"/>
        <v>0</v>
      </c>
      <c r="X213" s="248">
        <f t="shared" ca="1" si="171"/>
        <v>0</v>
      </c>
      <c r="Y213" s="248">
        <f t="shared" ca="1" si="171"/>
        <v>0</v>
      </c>
      <c r="Z213" s="248">
        <f t="shared" ca="1" si="171"/>
        <v>0</v>
      </c>
      <c r="AA213" s="248">
        <f t="shared" ca="1" si="171"/>
        <v>0</v>
      </c>
    </row>
    <row r="216" spans="6:27">
      <c r="G216" s="305" t="s">
        <v>8</v>
      </c>
    </row>
    <row r="217" spans="6:27">
      <c r="K217" s="242" t="s">
        <v>366</v>
      </c>
    </row>
    <row r="218" spans="6:27">
      <c r="J218" s="243"/>
      <c r="K218" s="244" t="s">
        <v>367</v>
      </c>
      <c r="L218" s="231">
        <v>7</v>
      </c>
      <c r="M218" s="244">
        <v>14</v>
      </c>
      <c r="O218" s="55" t="s">
        <v>387</v>
      </c>
      <c r="Q218" s="55" t="s">
        <v>388</v>
      </c>
      <c r="S218" s="243"/>
      <c r="T218" s="243"/>
      <c r="U218" s="243"/>
      <c r="V218" s="243"/>
      <c r="W218" s="243"/>
      <c r="X218" s="243"/>
      <c r="Y218" s="243"/>
      <c r="Z218" s="243"/>
      <c r="AA218" s="243"/>
    </row>
    <row r="219" spans="6:27">
      <c r="G219" s="306"/>
      <c r="J219" s="243"/>
      <c r="K219" s="244">
        <f>H235</f>
        <v>0</v>
      </c>
      <c r="L219" s="244">
        <f>Q235</f>
        <v>9</v>
      </c>
      <c r="M219" s="244">
        <f>AA235</f>
        <v>19</v>
      </c>
      <c r="O219" s="231" t="s">
        <v>389</v>
      </c>
      <c r="P219" s="231" t="s">
        <v>390</v>
      </c>
      <c r="Q219" s="231" t="s">
        <v>389</v>
      </c>
      <c r="R219" s="231" t="s">
        <v>390</v>
      </c>
      <c r="S219" s="243"/>
      <c r="T219" s="231">
        <f>K219</f>
        <v>0</v>
      </c>
      <c r="U219" s="231">
        <f>L219</f>
        <v>9</v>
      </c>
      <c r="V219" s="231">
        <f>M219</f>
        <v>19</v>
      </c>
      <c r="X219" s="231" t="s">
        <v>387</v>
      </c>
      <c r="Y219" s="231" t="s">
        <v>388</v>
      </c>
      <c r="Z219" s="243"/>
      <c r="AA219" s="243"/>
    </row>
    <row r="220" spans="6:27">
      <c r="F220" s="655" t="s">
        <v>530</v>
      </c>
      <c r="G220" s="307" t="str">
        <f>G173</f>
        <v>Car</v>
      </c>
      <c r="J220" s="243"/>
      <c r="K220" s="249">
        <f>'IF Factors'!F9</f>
        <v>0</v>
      </c>
      <c r="L220" s="249">
        <f ca="1">OFFSET('IF Factors'!F9,0,$L$171)</f>
        <v>0</v>
      </c>
      <c r="M220" s="251">
        <f ca="1">OFFSET('IF Factors'!F9,0,$M$171)</f>
        <v>0</v>
      </c>
      <c r="O220" s="231">
        <f ca="1">INTERCEPT(K220:L220,$K$7:$L$7)</f>
        <v>0</v>
      </c>
      <c r="P220" s="231">
        <f ca="1">SLOPE(K220:L220,$K$7:$L$7)</f>
        <v>0</v>
      </c>
      <c r="Q220" s="231">
        <f ca="1">INTERCEPT(L220:M220,$L$7:$M$7)</f>
        <v>0</v>
      </c>
      <c r="R220" s="231">
        <f ca="1">SLOPE(L220:M220,$L$7:$M$7)</f>
        <v>0</v>
      </c>
      <c r="S220" s="243"/>
      <c r="T220" s="231">
        <f>IF(K220&lt;&gt;0,0,1)</f>
        <v>1</v>
      </c>
      <c r="U220" s="231">
        <f ca="1">IF(L220&lt;&gt;0,0,1)</f>
        <v>1</v>
      </c>
      <c r="V220" s="231">
        <f ca="1">IF(M220&lt;&gt;0,0,1)</f>
        <v>1</v>
      </c>
      <c r="X220" s="231">
        <f ca="1">IF(T220+U220=1,1,0)</f>
        <v>0</v>
      </c>
      <c r="Y220" s="231">
        <f t="shared" ref="Y220:Y230" ca="1" si="172">IF(U220+V220=1,1,0)</f>
        <v>0</v>
      </c>
      <c r="Z220" s="243"/>
      <c r="AA220" s="243"/>
    </row>
    <row r="221" spans="6:27">
      <c r="F221" s="656"/>
      <c r="G221" s="307" t="str">
        <f t="shared" ref="G221:G230" si="173">G174</f>
        <v>2-wheeler</v>
      </c>
      <c r="J221" s="243"/>
      <c r="K221" s="249">
        <f>'IF Factors'!F10</f>
        <v>0</v>
      </c>
      <c r="L221" s="249">
        <f ca="1">OFFSET('IF Factors'!F10,0,$L$171)</f>
        <v>0</v>
      </c>
      <c r="M221" s="251">
        <f ca="1">OFFSET('IF Factors'!F10,0,$M$171)</f>
        <v>0</v>
      </c>
      <c r="O221" s="231">
        <f t="shared" ref="O221:O230" ca="1" si="174">INTERCEPT(K221:L221,$K$7:$L$7)</f>
        <v>0</v>
      </c>
      <c r="P221" s="231">
        <f t="shared" ref="P221:P230" ca="1" si="175">SLOPE(K221:L221,$K$7:$L$7)</f>
        <v>0</v>
      </c>
      <c r="Q221" s="231">
        <f t="shared" ref="Q221:Q230" ca="1" si="176">INTERCEPT(L221:M221,$L$7:$M$7)</f>
        <v>0</v>
      </c>
      <c r="R221" s="231">
        <f t="shared" ref="R221:R230" ca="1" si="177">SLOPE(L221:M221,$L$7:$M$7)</f>
        <v>0</v>
      </c>
      <c r="S221" s="243"/>
      <c r="T221" s="231">
        <f t="shared" ref="T221:T230" si="178">IF(K221&lt;&gt;0,0,1)</f>
        <v>1</v>
      </c>
      <c r="U221" s="231">
        <f t="shared" ref="U221:U230" ca="1" si="179">IF(L221&lt;&gt;0,0,1)</f>
        <v>1</v>
      </c>
      <c r="V221" s="231">
        <f t="shared" ref="V221:V230" ca="1" si="180">IF(M221&lt;&gt;0,0,1)</f>
        <v>1</v>
      </c>
      <c r="X221" s="231">
        <f t="shared" ref="X221:X230" ca="1" si="181">IF(T221+U221=1,1,0)</f>
        <v>0</v>
      </c>
      <c r="Y221" s="231">
        <f t="shared" ca="1" si="172"/>
        <v>0</v>
      </c>
      <c r="Z221" s="243"/>
      <c r="AA221" s="243"/>
    </row>
    <row r="222" spans="6:27">
      <c r="F222" s="656"/>
      <c r="G222" s="307" t="str">
        <f t="shared" si="173"/>
        <v>Taxi</v>
      </c>
      <c r="J222" s="243"/>
      <c r="K222" s="249">
        <f>'IF Factors'!F11</f>
        <v>0</v>
      </c>
      <c r="L222" s="249">
        <f ca="1">OFFSET('IF Factors'!F11,0,$L$171)</f>
        <v>0</v>
      </c>
      <c r="M222" s="251">
        <f ca="1">OFFSET('IF Factors'!F11,0,$M$171)</f>
        <v>0</v>
      </c>
      <c r="O222" s="231">
        <f t="shared" ca="1" si="174"/>
        <v>0</v>
      </c>
      <c r="P222" s="231">
        <f t="shared" ca="1" si="175"/>
        <v>0</v>
      </c>
      <c r="Q222" s="231">
        <f t="shared" ca="1" si="176"/>
        <v>0</v>
      </c>
      <c r="R222" s="231">
        <f t="shared" ca="1" si="177"/>
        <v>0</v>
      </c>
      <c r="S222" s="243"/>
      <c r="T222" s="231">
        <f t="shared" si="178"/>
        <v>1</v>
      </c>
      <c r="U222" s="231">
        <f t="shared" ca="1" si="179"/>
        <v>1</v>
      </c>
      <c r="V222" s="231">
        <f t="shared" ca="1" si="180"/>
        <v>1</v>
      </c>
      <c r="X222" s="231">
        <f t="shared" ca="1" si="181"/>
        <v>0</v>
      </c>
      <c r="Y222" s="231">
        <f t="shared" ca="1" si="172"/>
        <v>0</v>
      </c>
      <c r="Z222" s="243"/>
      <c r="AA222" s="243"/>
    </row>
    <row r="223" spans="6:27">
      <c r="F223" s="656"/>
      <c r="G223" s="307" t="str">
        <f t="shared" si="173"/>
        <v/>
      </c>
      <c r="J223" s="243"/>
      <c r="K223" s="249">
        <f>'IF Factors'!F12</f>
        <v>0</v>
      </c>
      <c r="L223" s="249">
        <f ca="1">OFFSET('IF Factors'!F12,0,$L$171)</f>
        <v>0</v>
      </c>
      <c r="M223" s="251">
        <f ca="1">OFFSET('IF Factors'!F12,0,$M$171)</f>
        <v>0</v>
      </c>
      <c r="O223" s="231">
        <f t="shared" ca="1" si="174"/>
        <v>0</v>
      </c>
      <c r="P223" s="231">
        <f t="shared" ca="1" si="175"/>
        <v>0</v>
      </c>
      <c r="Q223" s="231">
        <f t="shared" ca="1" si="176"/>
        <v>0</v>
      </c>
      <c r="R223" s="231">
        <f t="shared" ca="1" si="177"/>
        <v>0</v>
      </c>
      <c r="S223" s="243"/>
      <c r="T223" s="231">
        <f t="shared" si="178"/>
        <v>1</v>
      </c>
      <c r="U223" s="231">
        <f t="shared" ca="1" si="179"/>
        <v>1</v>
      </c>
      <c r="V223" s="231">
        <f t="shared" ca="1" si="180"/>
        <v>1</v>
      </c>
      <c r="X223" s="231">
        <f t="shared" ca="1" si="181"/>
        <v>0</v>
      </c>
      <c r="Y223" s="231">
        <f t="shared" ca="1" si="172"/>
        <v>0</v>
      </c>
      <c r="Z223" s="243"/>
      <c r="AA223" s="243"/>
    </row>
    <row r="224" spans="6:27">
      <c r="F224" s="656"/>
      <c r="G224" s="307" t="str">
        <f t="shared" si="173"/>
        <v/>
      </c>
      <c r="J224" s="243"/>
      <c r="K224" s="249">
        <f>'IF Factors'!F13</f>
        <v>0</v>
      </c>
      <c r="L224" s="249">
        <f ca="1">OFFSET('IF Factors'!F13,0,$L$171)</f>
        <v>0</v>
      </c>
      <c r="M224" s="251">
        <f ca="1">OFFSET('IF Factors'!F13,0,$M$171)</f>
        <v>0</v>
      </c>
      <c r="O224" s="231">
        <f t="shared" ca="1" si="174"/>
        <v>0</v>
      </c>
      <c r="P224" s="231">
        <f t="shared" ca="1" si="175"/>
        <v>0</v>
      </c>
      <c r="Q224" s="231">
        <f t="shared" ca="1" si="176"/>
        <v>0</v>
      </c>
      <c r="R224" s="231">
        <f t="shared" ca="1" si="177"/>
        <v>0</v>
      </c>
      <c r="S224" s="243"/>
      <c r="T224" s="231">
        <f t="shared" si="178"/>
        <v>1</v>
      </c>
      <c r="U224" s="231">
        <f t="shared" ca="1" si="179"/>
        <v>1</v>
      </c>
      <c r="V224" s="231">
        <f t="shared" ca="1" si="180"/>
        <v>1</v>
      </c>
      <c r="X224" s="231">
        <f t="shared" ca="1" si="181"/>
        <v>0</v>
      </c>
      <c r="Y224" s="231">
        <f t="shared" ca="1" si="172"/>
        <v>0</v>
      </c>
      <c r="Z224" s="243"/>
      <c r="AA224" s="243"/>
    </row>
    <row r="225" spans="6:27">
      <c r="F225" s="656"/>
      <c r="G225" s="307" t="str">
        <f t="shared" si="173"/>
        <v>3-wheeler</v>
      </c>
      <c r="J225" s="243"/>
      <c r="K225" s="249">
        <f>'IF Factors'!F14</f>
        <v>0</v>
      </c>
      <c r="L225" s="249">
        <f ca="1">OFFSET('IF Factors'!F14,0,$L$171)</f>
        <v>0</v>
      </c>
      <c r="M225" s="251">
        <f ca="1">OFFSET('IF Factors'!F14,0,$M$171)</f>
        <v>0</v>
      </c>
      <c r="O225" s="231">
        <f t="shared" ca="1" si="174"/>
        <v>0</v>
      </c>
      <c r="P225" s="231">
        <f t="shared" ca="1" si="175"/>
        <v>0</v>
      </c>
      <c r="Q225" s="231">
        <f t="shared" ca="1" si="176"/>
        <v>0</v>
      </c>
      <c r="R225" s="231">
        <f t="shared" ca="1" si="177"/>
        <v>0</v>
      </c>
      <c r="S225" s="243"/>
      <c r="T225" s="231">
        <f t="shared" si="178"/>
        <v>1</v>
      </c>
      <c r="U225" s="231">
        <f t="shared" ca="1" si="179"/>
        <v>1</v>
      </c>
      <c r="V225" s="231">
        <f t="shared" ca="1" si="180"/>
        <v>1</v>
      </c>
      <c r="X225" s="231">
        <f t="shared" ca="1" si="181"/>
        <v>0</v>
      </c>
      <c r="Y225" s="231">
        <f t="shared" ca="1" si="172"/>
        <v>0</v>
      </c>
      <c r="Z225" s="243"/>
      <c r="AA225" s="243"/>
    </row>
    <row r="226" spans="6:27">
      <c r="F226" s="656"/>
      <c r="G226" s="307" t="str">
        <f t="shared" si="173"/>
        <v>Bus</v>
      </c>
      <c r="J226" s="243"/>
      <c r="K226" s="249">
        <f>'IF Factors'!F15</f>
        <v>0</v>
      </c>
      <c r="L226" s="249">
        <f ca="1">OFFSET('IF Factors'!F15,0,$L$171)</f>
        <v>0</v>
      </c>
      <c r="M226" s="251">
        <f ca="1">OFFSET('IF Factors'!F15,0,$M$171)</f>
        <v>0</v>
      </c>
      <c r="O226" s="231">
        <f t="shared" ca="1" si="174"/>
        <v>0</v>
      </c>
      <c r="P226" s="231">
        <f t="shared" ca="1" si="175"/>
        <v>0</v>
      </c>
      <c r="Q226" s="231">
        <f t="shared" ca="1" si="176"/>
        <v>0</v>
      </c>
      <c r="R226" s="231">
        <f t="shared" ca="1" si="177"/>
        <v>0</v>
      </c>
      <c r="S226" s="243"/>
      <c r="T226" s="231">
        <f t="shared" si="178"/>
        <v>1</v>
      </c>
      <c r="U226" s="231">
        <f t="shared" ca="1" si="179"/>
        <v>1</v>
      </c>
      <c r="V226" s="231">
        <f t="shared" ca="1" si="180"/>
        <v>1</v>
      </c>
      <c r="X226" s="231">
        <f t="shared" ca="1" si="181"/>
        <v>0</v>
      </c>
      <c r="Y226" s="231">
        <f t="shared" ca="1" si="172"/>
        <v>0</v>
      </c>
      <c r="Z226" s="243"/>
      <c r="AA226" s="243"/>
    </row>
    <row r="227" spans="6:27">
      <c r="F227" s="656"/>
      <c r="G227" s="307" t="str">
        <f t="shared" si="173"/>
        <v>Mini-bus</v>
      </c>
      <c r="J227" s="243"/>
      <c r="K227" s="249">
        <f>'IF Factors'!F16</f>
        <v>0</v>
      </c>
      <c r="L227" s="249">
        <f ca="1">OFFSET('IF Factors'!F16,0,$L$171)</f>
        <v>0</v>
      </c>
      <c r="M227" s="251">
        <f ca="1">OFFSET('IF Factors'!F16,0,$M$171)</f>
        <v>0</v>
      </c>
      <c r="O227" s="231">
        <f t="shared" ca="1" si="174"/>
        <v>0</v>
      </c>
      <c r="P227" s="231">
        <f t="shared" ca="1" si="175"/>
        <v>0</v>
      </c>
      <c r="Q227" s="231">
        <f t="shared" ca="1" si="176"/>
        <v>0</v>
      </c>
      <c r="R227" s="231">
        <f t="shared" ca="1" si="177"/>
        <v>0</v>
      </c>
      <c r="S227" s="243"/>
      <c r="T227" s="231">
        <f t="shared" si="178"/>
        <v>1</v>
      </c>
      <c r="U227" s="231">
        <f t="shared" ca="1" si="179"/>
        <v>1</v>
      </c>
      <c r="V227" s="231">
        <f t="shared" ca="1" si="180"/>
        <v>1</v>
      </c>
      <c r="X227" s="231">
        <f t="shared" ca="1" si="181"/>
        <v>0</v>
      </c>
      <c r="Y227" s="231">
        <f t="shared" ca="1" si="172"/>
        <v>0</v>
      </c>
      <c r="Z227" s="243"/>
      <c r="AA227" s="243"/>
    </row>
    <row r="228" spans="6:27">
      <c r="F228" s="656"/>
      <c r="G228" s="307" t="str">
        <f t="shared" si="173"/>
        <v/>
      </c>
      <c r="J228" s="243"/>
      <c r="K228" s="249">
        <f>'IF Factors'!F17</f>
        <v>0</v>
      </c>
      <c r="L228" s="249">
        <f ca="1">OFFSET('IF Factors'!F17,0,$L$171)</f>
        <v>0</v>
      </c>
      <c r="M228" s="251">
        <f ca="1">OFFSET('IF Factors'!F17,0,$M$171)</f>
        <v>0</v>
      </c>
      <c r="O228" s="231">
        <f t="shared" ca="1" si="174"/>
        <v>0</v>
      </c>
      <c r="P228" s="231">
        <f t="shared" ca="1" si="175"/>
        <v>0</v>
      </c>
      <c r="Q228" s="231">
        <f t="shared" ca="1" si="176"/>
        <v>0</v>
      </c>
      <c r="R228" s="231">
        <f t="shared" ca="1" si="177"/>
        <v>0</v>
      </c>
      <c r="S228" s="243"/>
      <c r="T228" s="231">
        <f t="shared" si="178"/>
        <v>1</v>
      </c>
      <c r="U228" s="231">
        <f t="shared" ca="1" si="179"/>
        <v>1</v>
      </c>
      <c r="V228" s="231">
        <f t="shared" ca="1" si="180"/>
        <v>1</v>
      </c>
      <c r="X228" s="231">
        <f t="shared" ca="1" si="181"/>
        <v>0</v>
      </c>
      <c r="Y228" s="231">
        <f t="shared" ca="1" si="172"/>
        <v>0</v>
      </c>
      <c r="Z228" s="243"/>
      <c r="AA228" s="243"/>
    </row>
    <row r="229" spans="6:27">
      <c r="F229" s="657"/>
      <c r="G229" s="307" t="str">
        <f t="shared" si="173"/>
        <v/>
      </c>
      <c r="J229" s="243"/>
      <c r="K229" s="249">
        <f>'IF Factors'!F18</f>
        <v>0</v>
      </c>
      <c r="L229" s="249">
        <f ca="1">OFFSET('IF Factors'!F18,0,$L$171)</f>
        <v>0</v>
      </c>
      <c r="M229" s="251">
        <f ca="1">OFFSET('IF Factors'!F18,0,$M$171)</f>
        <v>0</v>
      </c>
      <c r="O229" s="231">
        <f t="shared" ca="1" si="174"/>
        <v>0</v>
      </c>
      <c r="P229" s="231">
        <f t="shared" ca="1" si="175"/>
        <v>0</v>
      </c>
      <c r="Q229" s="231">
        <f t="shared" ca="1" si="176"/>
        <v>0</v>
      </c>
      <c r="R229" s="231">
        <f t="shared" ca="1" si="177"/>
        <v>0</v>
      </c>
      <c r="S229" s="243"/>
      <c r="T229" s="231">
        <f t="shared" si="178"/>
        <v>1</v>
      </c>
      <c r="U229" s="231">
        <f t="shared" ca="1" si="179"/>
        <v>1</v>
      </c>
      <c r="V229" s="231">
        <f t="shared" ca="1" si="180"/>
        <v>1</v>
      </c>
      <c r="X229" s="231">
        <f t="shared" ca="1" si="181"/>
        <v>0</v>
      </c>
      <c r="Y229" s="231">
        <f t="shared" ca="1" si="172"/>
        <v>0</v>
      </c>
      <c r="Z229" s="243"/>
      <c r="AA229" s="243"/>
    </row>
    <row r="230" spans="6:27">
      <c r="G230" s="307" t="str">
        <f t="shared" si="173"/>
        <v>BRT</v>
      </c>
      <c r="J230" s="243"/>
      <c r="K230" s="249">
        <f>'IF Factors'!F19</f>
        <v>0</v>
      </c>
      <c r="L230" s="249">
        <f ca="1">OFFSET('IF Factors'!F19,0,$L$171)</f>
        <v>0</v>
      </c>
      <c r="M230" s="251">
        <f ca="1">OFFSET('IF Factors'!F19,0,$M$171)</f>
        <v>0</v>
      </c>
      <c r="O230" s="231">
        <f t="shared" ca="1" si="174"/>
        <v>0</v>
      </c>
      <c r="P230" s="231">
        <f t="shared" ca="1" si="175"/>
        <v>0</v>
      </c>
      <c r="Q230" s="231">
        <f t="shared" ca="1" si="176"/>
        <v>0</v>
      </c>
      <c r="R230" s="231">
        <f t="shared" ca="1" si="177"/>
        <v>0</v>
      </c>
      <c r="S230" s="243"/>
      <c r="T230" s="231">
        <f t="shared" si="178"/>
        <v>1</v>
      </c>
      <c r="U230" s="231">
        <f t="shared" ca="1" si="179"/>
        <v>1</v>
      </c>
      <c r="V230" s="231">
        <f t="shared" ca="1" si="180"/>
        <v>1</v>
      </c>
      <c r="X230" s="231">
        <f t="shared" ca="1" si="181"/>
        <v>0</v>
      </c>
      <c r="Y230" s="231">
        <f t="shared" ca="1" si="172"/>
        <v>0</v>
      </c>
      <c r="Z230" s="243"/>
      <c r="AA230" s="243"/>
    </row>
    <row r="231" spans="6:27">
      <c r="G231" s="308"/>
      <c r="J231" s="243"/>
      <c r="K231" s="243"/>
      <c r="L231" s="243"/>
      <c r="M231" s="243"/>
      <c r="N231" s="243"/>
      <c r="O231" s="243"/>
      <c r="P231" s="243"/>
      <c r="Q231" s="243"/>
      <c r="R231" s="243"/>
      <c r="S231" s="243"/>
      <c r="T231" s="243"/>
      <c r="U231" s="243"/>
      <c r="V231" s="243"/>
      <c r="W231" s="243"/>
      <c r="X231" s="243"/>
      <c r="Y231" s="243"/>
      <c r="Z231" s="243"/>
      <c r="AA231" s="243"/>
    </row>
    <row r="232" spans="6:27">
      <c r="G232" s="308"/>
      <c r="H232" s="243"/>
      <c r="I232" s="243"/>
      <c r="J232" s="243"/>
      <c r="K232" s="243"/>
      <c r="L232" s="243"/>
      <c r="M232" s="243"/>
      <c r="N232" s="243"/>
      <c r="O232" s="243"/>
      <c r="P232" s="243"/>
      <c r="Q232" s="243"/>
      <c r="R232" s="243"/>
      <c r="S232" s="243"/>
      <c r="T232" s="243"/>
      <c r="U232" s="243"/>
      <c r="V232" s="243"/>
      <c r="W232" s="243"/>
      <c r="X232" s="243"/>
      <c r="Y232" s="243"/>
      <c r="Z232" s="243"/>
      <c r="AA232" s="243"/>
    </row>
    <row r="233" spans="6:27">
      <c r="G233" s="308"/>
      <c r="H233" s="243"/>
      <c r="I233" s="243"/>
      <c r="J233" s="243"/>
      <c r="K233" s="243"/>
      <c r="L233" s="243"/>
      <c r="M233" s="243"/>
      <c r="N233" s="243"/>
      <c r="O233" s="243"/>
      <c r="P233" s="243"/>
      <c r="Q233" s="243"/>
      <c r="R233" s="243"/>
      <c r="S233" s="243"/>
      <c r="T233" s="243"/>
      <c r="U233" s="243"/>
      <c r="V233" s="243"/>
      <c r="W233" s="243"/>
      <c r="X233" s="243"/>
      <c r="Y233" s="243"/>
      <c r="Z233" s="243"/>
      <c r="AA233" s="243"/>
    </row>
    <row r="234" spans="6:27">
      <c r="G234" s="308" t="s">
        <v>245</v>
      </c>
      <c r="H234" s="243"/>
      <c r="I234" s="243"/>
      <c r="J234" s="243"/>
      <c r="K234" s="243"/>
      <c r="L234" s="243"/>
      <c r="M234" s="243"/>
      <c r="N234" s="243"/>
      <c r="O234" s="243"/>
      <c r="P234" s="243"/>
      <c r="Q234" s="243"/>
      <c r="R234" s="243"/>
      <c r="S234" s="243"/>
      <c r="T234" s="243"/>
      <c r="U234" s="243"/>
      <c r="V234" s="243"/>
      <c r="W234" s="243"/>
      <c r="X234" s="243"/>
      <c r="Y234" s="243"/>
      <c r="Z234" s="243"/>
      <c r="AA234" s="243"/>
    </row>
    <row r="235" spans="6:27">
      <c r="G235" s="306"/>
      <c r="H235" s="244">
        <f>H202</f>
        <v>0</v>
      </c>
      <c r="I235" s="244">
        <f t="shared" ref="I235:AA235" si="182">I202</f>
        <v>1</v>
      </c>
      <c r="J235" s="244">
        <f t="shared" si="182"/>
        <v>2</v>
      </c>
      <c r="K235" s="244">
        <f t="shared" si="182"/>
        <v>3</v>
      </c>
      <c r="L235" s="244">
        <f t="shared" si="182"/>
        <v>4</v>
      </c>
      <c r="M235" s="244">
        <f t="shared" si="182"/>
        <v>5</v>
      </c>
      <c r="N235" s="244">
        <f t="shared" si="182"/>
        <v>6</v>
      </c>
      <c r="O235" s="244">
        <f t="shared" si="182"/>
        <v>7</v>
      </c>
      <c r="P235" s="244">
        <f t="shared" si="182"/>
        <v>8</v>
      </c>
      <c r="Q235" s="244">
        <f t="shared" si="182"/>
        <v>9</v>
      </c>
      <c r="R235" s="244">
        <f t="shared" si="182"/>
        <v>10</v>
      </c>
      <c r="S235" s="244">
        <f t="shared" si="182"/>
        <v>11</v>
      </c>
      <c r="T235" s="244">
        <f t="shared" si="182"/>
        <v>12</v>
      </c>
      <c r="U235" s="244">
        <f t="shared" si="182"/>
        <v>13</v>
      </c>
      <c r="V235" s="244">
        <f t="shared" si="182"/>
        <v>14</v>
      </c>
      <c r="W235" s="244">
        <f t="shared" si="182"/>
        <v>15</v>
      </c>
      <c r="X235" s="244">
        <f t="shared" si="182"/>
        <v>16</v>
      </c>
      <c r="Y235" s="244">
        <f t="shared" si="182"/>
        <v>17</v>
      </c>
      <c r="Z235" s="244">
        <f t="shared" si="182"/>
        <v>18</v>
      </c>
      <c r="AA235" s="244">
        <f t="shared" si="182"/>
        <v>19</v>
      </c>
    </row>
    <row r="236" spans="6:27">
      <c r="F236" s="655" t="s">
        <v>530</v>
      </c>
      <c r="G236" s="307" t="str">
        <f>G203</f>
        <v>Cars</v>
      </c>
      <c r="H236" s="253">
        <f>K220</f>
        <v>0</v>
      </c>
      <c r="I236" s="253">
        <f ca="1">(I$23*$P220)+$O220</f>
        <v>0</v>
      </c>
      <c r="J236" s="253">
        <f t="shared" ref="J236:P236" ca="1" si="183">(J$23*$P220)+$O220</f>
        <v>0</v>
      </c>
      <c r="K236" s="253">
        <f t="shared" ca="1" si="183"/>
        <v>0</v>
      </c>
      <c r="L236" s="253">
        <f t="shared" ca="1" si="183"/>
        <v>0</v>
      </c>
      <c r="M236" s="253">
        <f t="shared" ca="1" si="183"/>
        <v>0</v>
      </c>
      <c r="N236" s="253">
        <f t="shared" ca="1" si="183"/>
        <v>0</v>
      </c>
      <c r="O236" s="253">
        <f t="shared" ca="1" si="183"/>
        <v>0</v>
      </c>
      <c r="P236" s="253">
        <f t="shared" ca="1" si="183"/>
        <v>0</v>
      </c>
      <c r="Q236" s="253">
        <f ca="1">L220</f>
        <v>0</v>
      </c>
      <c r="R236" s="253">
        <f ca="1">(R$23*$R220)+$Q220</f>
        <v>0</v>
      </c>
      <c r="S236" s="253">
        <f t="shared" ref="S236:Z236" ca="1" si="184">(S$23*$R220)+$Q220</f>
        <v>0</v>
      </c>
      <c r="T236" s="253">
        <f t="shared" ca="1" si="184"/>
        <v>0</v>
      </c>
      <c r="U236" s="253">
        <f t="shared" ca="1" si="184"/>
        <v>0</v>
      </c>
      <c r="V236" s="253">
        <f t="shared" ca="1" si="184"/>
        <v>0</v>
      </c>
      <c r="W236" s="253">
        <f t="shared" ca="1" si="184"/>
        <v>0</v>
      </c>
      <c r="X236" s="253">
        <f t="shared" ca="1" si="184"/>
        <v>0</v>
      </c>
      <c r="Y236" s="253">
        <f t="shared" ca="1" si="184"/>
        <v>0</v>
      </c>
      <c r="Z236" s="253">
        <f t="shared" ca="1" si="184"/>
        <v>0</v>
      </c>
      <c r="AA236" s="253">
        <f ca="1">M220</f>
        <v>0</v>
      </c>
    </row>
    <row r="237" spans="6:27">
      <c r="F237" s="656"/>
      <c r="G237" s="307" t="str">
        <f t="shared" ref="G237:G246" si="185">G204</f>
        <v>2-wheeler</v>
      </c>
      <c r="H237" s="253">
        <f t="shared" ref="H237:H246" si="186">K221</f>
        <v>0</v>
      </c>
      <c r="I237" s="253">
        <f t="shared" ref="I237:P237" ca="1" si="187">(I$23*$P221)+$O221</f>
        <v>0</v>
      </c>
      <c r="J237" s="253">
        <f t="shared" ca="1" si="187"/>
        <v>0</v>
      </c>
      <c r="K237" s="253">
        <f t="shared" ca="1" si="187"/>
        <v>0</v>
      </c>
      <c r="L237" s="253">
        <f t="shared" ca="1" si="187"/>
        <v>0</v>
      </c>
      <c r="M237" s="253">
        <f t="shared" ca="1" si="187"/>
        <v>0</v>
      </c>
      <c r="N237" s="253">
        <f t="shared" ca="1" si="187"/>
        <v>0</v>
      </c>
      <c r="O237" s="253">
        <f t="shared" ca="1" si="187"/>
        <v>0</v>
      </c>
      <c r="P237" s="253">
        <f t="shared" ca="1" si="187"/>
        <v>0</v>
      </c>
      <c r="Q237" s="253">
        <f t="shared" ref="Q237:Q246" ca="1" si="188">L221</f>
        <v>0</v>
      </c>
      <c r="R237" s="253">
        <f t="shared" ref="R237:Z237" ca="1" si="189">(R$23*$R221)+$Q221</f>
        <v>0</v>
      </c>
      <c r="S237" s="253">
        <f t="shared" ca="1" si="189"/>
        <v>0</v>
      </c>
      <c r="T237" s="253">
        <f t="shared" ca="1" si="189"/>
        <v>0</v>
      </c>
      <c r="U237" s="253">
        <f t="shared" ca="1" si="189"/>
        <v>0</v>
      </c>
      <c r="V237" s="253">
        <f t="shared" ca="1" si="189"/>
        <v>0</v>
      </c>
      <c r="W237" s="253">
        <f t="shared" ca="1" si="189"/>
        <v>0</v>
      </c>
      <c r="X237" s="253">
        <f t="shared" ca="1" si="189"/>
        <v>0</v>
      </c>
      <c r="Y237" s="253">
        <f t="shared" ca="1" si="189"/>
        <v>0</v>
      </c>
      <c r="Z237" s="253">
        <f t="shared" ca="1" si="189"/>
        <v>0</v>
      </c>
      <c r="AA237" s="253">
        <f t="shared" ref="AA237:AA246" ca="1" si="190">M221</f>
        <v>0</v>
      </c>
    </row>
    <row r="238" spans="6:27">
      <c r="F238" s="656"/>
      <c r="G238" s="307" t="str">
        <f t="shared" si="185"/>
        <v>Taxi</v>
      </c>
      <c r="H238" s="253">
        <f t="shared" si="186"/>
        <v>0</v>
      </c>
      <c r="I238" s="253">
        <f t="shared" ref="I238:P238" ca="1" si="191">(I$23*$P222)+$O222</f>
        <v>0</v>
      </c>
      <c r="J238" s="253">
        <f t="shared" ca="1" si="191"/>
        <v>0</v>
      </c>
      <c r="K238" s="253">
        <f t="shared" ca="1" si="191"/>
        <v>0</v>
      </c>
      <c r="L238" s="253">
        <f t="shared" ca="1" si="191"/>
        <v>0</v>
      </c>
      <c r="M238" s="253">
        <f t="shared" ca="1" si="191"/>
        <v>0</v>
      </c>
      <c r="N238" s="253">
        <f t="shared" ca="1" si="191"/>
        <v>0</v>
      </c>
      <c r="O238" s="253">
        <f t="shared" ca="1" si="191"/>
        <v>0</v>
      </c>
      <c r="P238" s="253">
        <f t="shared" ca="1" si="191"/>
        <v>0</v>
      </c>
      <c r="Q238" s="253">
        <f t="shared" ca="1" si="188"/>
        <v>0</v>
      </c>
      <c r="R238" s="253">
        <f t="shared" ref="R238:Z238" ca="1" si="192">(R$23*$R222)+$Q222</f>
        <v>0</v>
      </c>
      <c r="S238" s="253">
        <f t="shared" ca="1" si="192"/>
        <v>0</v>
      </c>
      <c r="T238" s="253">
        <f t="shared" ca="1" si="192"/>
        <v>0</v>
      </c>
      <c r="U238" s="253">
        <f t="shared" ca="1" si="192"/>
        <v>0</v>
      </c>
      <c r="V238" s="253">
        <f t="shared" ca="1" si="192"/>
        <v>0</v>
      </c>
      <c r="W238" s="253">
        <f t="shared" ca="1" si="192"/>
        <v>0</v>
      </c>
      <c r="X238" s="253">
        <f t="shared" ca="1" si="192"/>
        <v>0</v>
      </c>
      <c r="Y238" s="253">
        <f t="shared" ca="1" si="192"/>
        <v>0</v>
      </c>
      <c r="Z238" s="253">
        <f t="shared" ca="1" si="192"/>
        <v>0</v>
      </c>
      <c r="AA238" s="253">
        <f t="shared" ca="1" si="190"/>
        <v>0</v>
      </c>
    </row>
    <row r="239" spans="6:27">
      <c r="F239" s="656"/>
      <c r="G239" s="307" t="str">
        <f t="shared" si="185"/>
        <v/>
      </c>
      <c r="H239" s="253">
        <f t="shared" si="186"/>
        <v>0</v>
      </c>
      <c r="I239" s="253">
        <f t="shared" ref="I239:P239" ca="1" si="193">(I$23*$P223)+$O223</f>
        <v>0</v>
      </c>
      <c r="J239" s="253">
        <f t="shared" ca="1" si="193"/>
        <v>0</v>
      </c>
      <c r="K239" s="253">
        <f t="shared" ca="1" si="193"/>
        <v>0</v>
      </c>
      <c r="L239" s="253">
        <f t="shared" ca="1" si="193"/>
        <v>0</v>
      </c>
      <c r="M239" s="253">
        <f t="shared" ca="1" si="193"/>
        <v>0</v>
      </c>
      <c r="N239" s="253">
        <f t="shared" ca="1" si="193"/>
        <v>0</v>
      </c>
      <c r="O239" s="253">
        <f t="shared" ca="1" si="193"/>
        <v>0</v>
      </c>
      <c r="P239" s="253">
        <f t="shared" ca="1" si="193"/>
        <v>0</v>
      </c>
      <c r="Q239" s="253">
        <f t="shared" ca="1" si="188"/>
        <v>0</v>
      </c>
      <c r="R239" s="253">
        <f t="shared" ref="R239:Z239" ca="1" si="194">(R$23*$R223)+$Q223</f>
        <v>0</v>
      </c>
      <c r="S239" s="253">
        <f t="shared" ca="1" si="194"/>
        <v>0</v>
      </c>
      <c r="T239" s="253">
        <f t="shared" ca="1" si="194"/>
        <v>0</v>
      </c>
      <c r="U239" s="253">
        <f t="shared" ca="1" si="194"/>
        <v>0</v>
      </c>
      <c r="V239" s="253">
        <f t="shared" ca="1" si="194"/>
        <v>0</v>
      </c>
      <c r="W239" s="253">
        <f t="shared" ca="1" si="194"/>
        <v>0</v>
      </c>
      <c r="X239" s="253">
        <f t="shared" ca="1" si="194"/>
        <v>0</v>
      </c>
      <c r="Y239" s="253">
        <f t="shared" ca="1" si="194"/>
        <v>0</v>
      </c>
      <c r="Z239" s="253">
        <f t="shared" ca="1" si="194"/>
        <v>0</v>
      </c>
      <c r="AA239" s="253">
        <f t="shared" ca="1" si="190"/>
        <v>0</v>
      </c>
    </row>
    <row r="240" spans="6:27">
      <c r="F240" s="656"/>
      <c r="G240" s="307" t="str">
        <f t="shared" si="185"/>
        <v/>
      </c>
      <c r="H240" s="253">
        <f t="shared" si="186"/>
        <v>0</v>
      </c>
      <c r="I240" s="253">
        <f t="shared" ref="I240:P240" ca="1" si="195">(I$23*$P224)+$O224</f>
        <v>0</v>
      </c>
      <c r="J240" s="253">
        <f t="shared" ca="1" si="195"/>
        <v>0</v>
      </c>
      <c r="K240" s="253">
        <f t="shared" ca="1" si="195"/>
        <v>0</v>
      </c>
      <c r="L240" s="253">
        <f t="shared" ca="1" si="195"/>
        <v>0</v>
      </c>
      <c r="M240" s="253">
        <f t="shared" ca="1" si="195"/>
        <v>0</v>
      </c>
      <c r="N240" s="253">
        <f t="shared" ca="1" si="195"/>
        <v>0</v>
      </c>
      <c r="O240" s="253">
        <f t="shared" ca="1" si="195"/>
        <v>0</v>
      </c>
      <c r="P240" s="253">
        <f t="shared" ca="1" si="195"/>
        <v>0</v>
      </c>
      <c r="Q240" s="253">
        <f t="shared" ca="1" si="188"/>
        <v>0</v>
      </c>
      <c r="R240" s="253">
        <f t="shared" ref="R240:Z240" ca="1" si="196">(R$23*$R224)+$Q224</f>
        <v>0</v>
      </c>
      <c r="S240" s="253">
        <f t="shared" ca="1" si="196"/>
        <v>0</v>
      </c>
      <c r="T240" s="253">
        <f t="shared" ca="1" si="196"/>
        <v>0</v>
      </c>
      <c r="U240" s="253">
        <f t="shared" ca="1" si="196"/>
        <v>0</v>
      </c>
      <c r="V240" s="253">
        <f t="shared" ca="1" si="196"/>
        <v>0</v>
      </c>
      <c r="W240" s="253">
        <f t="shared" ca="1" si="196"/>
        <v>0</v>
      </c>
      <c r="X240" s="253">
        <f t="shared" ca="1" si="196"/>
        <v>0</v>
      </c>
      <c r="Y240" s="253">
        <f t="shared" ca="1" si="196"/>
        <v>0</v>
      </c>
      <c r="Z240" s="253">
        <f t="shared" ca="1" si="196"/>
        <v>0</v>
      </c>
      <c r="AA240" s="253">
        <f t="shared" ca="1" si="190"/>
        <v>0</v>
      </c>
    </row>
    <row r="241" spans="6:27">
      <c r="F241" s="656"/>
      <c r="G241" s="307" t="str">
        <f t="shared" si="185"/>
        <v>3-wheeler</v>
      </c>
      <c r="H241" s="253">
        <f t="shared" si="186"/>
        <v>0</v>
      </c>
      <c r="I241" s="253">
        <f t="shared" ref="I241:P241" ca="1" si="197">(I$23*$P225)+$O225</f>
        <v>0</v>
      </c>
      <c r="J241" s="253">
        <f t="shared" ca="1" si="197"/>
        <v>0</v>
      </c>
      <c r="K241" s="253">
        <f t="shared" ca="1" si="197"/>
        <v>0</v>
      </c>
      <c r="L241" s="253">
        <f t="shared" ca="1" si="197"/>
        <v>0</v>
      </c>
      <c r="M241" s="253">
        <f t="shared" ca="1" si="197"/>
        <v>0</v>
      </c>
      <c r="N241" s="253">
        <f t="shared" ca="1" si="197"/>
        <v>0</v>
      </c>
      <c r="O241" s="253">
        <f t="shared" ca="1" si="197"/>
        <v>0</v>
      </c>
      <c r="P241" s="253">
        <f t="shared" ca="1" si="197"/>
        <v>0</v>
      </c>
      <c r="Q241" s="253">
        <f t="shared" ca="1" si="188"/>
        <v>0</v>
      </c>
      <c r="R241" s="253">
        <f t="shared" ref="R241:Z241" ca="1" si="198">(R$23*$R225)+$Q225</f>
        <v>0</v>
      </c>
      <c r="S241" s="253">
        <f t="shared" ca="1" si="198"/>
        <v>0</v>
      </c>
      <c r="T241" s="253">
        <f t="shared" ca="1" si="198"/>
        <v>0</v>
      </c>
      <c r="U241" s="253">
        <f t="shared" ca="1" si="198"/>
        <v>0</v>
      </c>
      <c r="V241" s="253">
        <f t="shared" ca="1" si="198"/>
        <v>0</v>
      </c>
      <c r="W241" s="253">
        <f t="shared" ca="1" si="198"/>
        <v>0</v>
      </c>
      <c r="X241" s="253">
        <f t="shared" ca="1" si="198"/>
        <v>0</v>
      </c>
      <c r="Y241" s="253">
        <f t="shared" ca="1" si="198"/>
        <v>0</v>
      </c>
      <c r="Z241" s="253">
        <f t="shared" ca="1" si="198"/>
        <v>0</v>
      </c>
      <c r="AA241" s="253">
        <f t="shared" ca="1" si="190"/>
        <v>0</v>
      </c>
    </row>
    <row r="242" spans="6:27">
      <c r="F242" s="656"/>
      <c r="G242" s="307" t="str">
        <f t="shared" si="185"/>
        <v>Bus</v>
      </c>
      <c r="H242" s="253">
        <f t="shared" si="186"/>
        <v>0</v>
      </c>
      <c r="I242" s="253">
        <f t="shared" ref="I242:P242" ca="1" si="199">(I$23*$P226)+$O226</f>
        <v>0</v>
      </c>
      <c r="J242" s="253">
        <f t="shared" ca="1" si="199"/>
        <v>0</v>
      </c>
      <c r="K242" s="253">
        <f t="shared" ca="1" si="199"/>
        <v>0</v>
      </c>
      <c r="L242" s="253">
        <f t="shared" ca="1" si="199"/>
        <v>0</v>
      </c>
      <c r="M242" s="253">
        <f t="shared" ca="1" si="199"/>
        <v>0</v>
      </c>
      <c r="N242" s="253">
        <f t="shared" ca="1" si="199"/>
        <v>0</v>
      </c>
      <c r="O242" s="253">
        <f t="shared" ca="1" si="199"/>
        <v>0</v>
      </c>
      <c r="P242" s="253">
        <f t="shared" ca="1" si="199"/>
        <v>0</v>
      </c>
      <c r="Q242" s="253">
        <f t="shared" ca="1" si="188"/>
        <v>0</v>
      </c>
      <c r="R242" s="253">
        <f t="shared" ref="R242:Z242" ca="1" si="200">(R$23*$R226)+$Q226</f>
        <v>0</v>
      </c>
      <c r="S242" s="253">
        <f t="shared" ca="1" si="200"/>
        <v>0</v>
      </c>
      <c r="T242" s="253">
        <f t="shared" ca="1" si="200"/>
        <v>0</v>
      </c>
      <c r="U242" s="253">
        <f t="shared" ca="1" si="200"/>
        <v>0</v>
      </c>
      <c r="V242" s="253">
        <f t="shared" ca="1" si="200"/>
        <v>0</v>
      </c>
      <c r="W242" s="253">
        <f t="shared" ca="1" si="200"/>
        <v>0</v>
      </c>
      <c r="X242" s="253">
        <f t="shared" ca="1" si="200"/>
        <v>0</v>
      </c>
      <c r="Y242" s="253">
        <f t="shared" ca="1" si="200"/>
        <v>0</v>
      </c>
      <c r="Z242" s="253">
        <f t="shared" ca="1" si="200"/>
        <v>0</v>
      </c>
      <c r="AA242" s="253">
        <f t="shared" ca="1" si="190"/>
        <v>0</v>
      </c>
    </row>
    <row r="243" spans="6:27">
      <c r="F243" s="656"/>
      <c r="G243" s="307" t="str">
        <f t="shared" si="185"/>
        <v>Mini-bus</v>
      </c>
      <c r="H243" s="253">
        <f t="shared" si="186"/>
        <v>0</v>
      </c>
      <c r="I243" s="253">
        <f t="shared" ref="I243:P243" ca="1" si="201">(I$23*$P227)+$O227</f>
        <v>0</v>
      </c>
      <c r="J243" s="253">
        <f t="shared" ca="1" si="201"/>
        <v>0</v>
      </c>
      <c r="K243" s="253">
        <f t="shared" ca="1" si="201"/>
        <v>0</v>
      </c>
      <c r="L243" s="253">
        <f t="shared" ca="1" si="201"/>
        <v>0</v>
      </c>
      <c r="M243" s="253">
        <f t="shared" ca="1" si="201"/>
        <v>0</v>
      </c>
      <c r="N243" s="253">
        <f t="shared" ca="1" si="201"/>
        <v>0</v>
      </c>
      <c r="O243" s="253">
        <f t="shared" ca="1" si="201"/>
        <v>0</v>
      </c>
      <c r="P243" s="253">
        <f t="shared" ca="1" si="201"/>
        <v>0</v>
      </c>
      <c r="Q243" s="253">
        <f t="shared" ca="1" si="188"/>
        <v>0</v>
      </c>
      <c r="R243" s="253">
        <f t="shared" ref="R243:Z243" ca="1" si="202">(R$23*$R227)+$Q227</f>
        <v>0</v>
      </c>
      <c r="S243" s="253">
        <f t="shared" ca="1" si="202"/>
        <v>0</v>
      </c>
      <c r="T243" s="253">
        <f t="shared" ca="1" si="202"/>
        <v>0</v>
      </c>
      <c r="U243" s="253">
        <f t="shared" ca="1" si="202"/>
        <v>0</v>
      </c>
      <c r="V243" s="253">
        <f t="shared" ca="1" si="202"/>
        <v>0</v>
      </c>
      <c r="W243" s="253">
        <f t="shared" ca="1" si="202"/>
        <v>0</v>
      </c>
      <c r="X243" s="253">
        <f t="shared" ca="1" si="202"/>
        <v>0</v>
      </c>
      <c r="Y243" s="253">
        <f t="shared" ca="1" si="202"/>
        <v>0</v>
      </c>
      <c r="Z243" s="253">
        <f t="shared" ca="1" si="202"/>
        <v>0</v>
      </c>
      <c r="AA243" s="253">
        <f t="shared" ca="1" si="190"/>
        <v>0</v>
      </c>
    </row>
    <row r="244" spans="6:27">
      <c r="F244" s="656"/>
      <c r="G244" s="307" t="str">
        <f t="shared" si="185"/>
        <v/>
      </c>
      <c r="H244" s="253">
        <f t="shared" si="186"/>
        <v>0</v>
      </c>
      <c r="I244" s="253">
        <f t="shared" ref="I244:P244" ca="1" si="203">(I$23*$P228)+$O228</f>
        <v>0</v>
      </c>
      <c r="J244" s="253">
        <f t="shared" ca="1" si="203"/>
        <v>0</v>
      </c>
      <c r="K244" s="253">
        <f t="shared" ca="1" si="203"/>
        <v>0</v>
      </c>
      <c r="L244" s="253">
        <f t="shared" ca="1" si="203"/>
        <v>0</v>
      </c>
      <c r="M244" s="253">
        <f t="shared" ca="1" si="203"/>
        <v>0</v>
      </c>
      <c r="N244" s="253">
        <f t="shared" ca="1" si="203"/>
        <v>0</v>
      </c>
      <c r="O244" s="253">
        <f t="shared" ca="1" si="203"/>
        <v>0</v>
      </c>
      <c r="P244" s="253">
        <f t="shared" ca="1" si="203"/>
        <v>0</v>
      </c>
      <c r="Q244" s="253">
        <f t="shared" ca="1" si="188"/>
        <v>0</v>
      </c>
      <c r="R244" s="253">
        <f t="shared" ref="R244:Z244" ca="1" si="204">(R$23*$R228)+$Q228</f>
        <v>0</v>
      </c>
      <c r="S244" s="253">
        <f t="shared" ca="1" si="204"/>
        <v>0</v>
      </c>
      <c r="T244" s="253">
        <f t="shared" ca="1" si="204"/>
        <v>0</v>
      </c>
      <c r="U244" s="253">
        <f t="shared" ca="1" si="204"/>
        <v>0</v>
      </c>
      <c r="V244" s="253">
        <f t="shared" ca="1" si="204"/>
        <v>0</v>
      </c>
      <c r="W244" s="253">
        <f t="shared" ca="1" si="204"/>
        <v>0</v>
      </c>
      <c r="X244" s="253">
        <f t="shared" ca="1" si="204"/>
        <v>0</v>
      </c>
      <c r="Y244" s="253">
        <f t="shared" ca="1" si="204"/>
        <v>0</v>
      </c>
      <c r="Z244" s="253">
        <f t="shared" ca="1" si="204"/>
        <v>0</v>
      </c>
      <c r="AA244" s="253">
        <f t="shared" ca="1" si="190"/>
        <v>0</v>
      </c>
    </row>
    <row r="245" spans="6:27">
      <c r="F245" s="657"/>
      <c r="G245" s="307" t="str">
        <f t="shared" si="185"/>
        <v/>
      </c>
      <c r="H245" s="253">
        <f t="shared" si="186"/>
        <v>0</v>
      </c>
      <c r="I245" s="253">
        <f t="shared" ref="I245:P245" ca="1" si="205">(I$23*$P229)+$O229</f>
        <v>0</v>
      </c>
      <c r="J245" s="253">
        <f t="shared" ca="1" si="205"/>
        <v>0</v>
      </c>
      <c r="K245" s="253">
        <f t="shared" ca="1" si="205"/>
        <v>0</v>
      </c>
      <c r="L245" s="253">
        <f t="shared" ca="1" si="205"/>
        <v>0</v>
      </c>
      <c r="M245" s="253">
        <f t="shared" ca="1" si="205"/>
        <v>0</v>
      </c>
      <c r="N245" s="253">
        <f t="shared" ca="1" si="205"/>
        <v>0</v>
      </c>
      <c r="O245" s="253">
        <f t="shared" ca="1" si="205"/>
        <v>0</v>
      </c>
      <c r="P245" s="253">
        <f t="shared" ca="1" si="205"/>
        <v>0</v>
      </c>
      <c r="Q245" s="253">
        <f t="shared" ca="1" si="188"/>
        <v>0</v>
      </c>
      <c r="R245" s="253">
        <f t="shared" ref="R245:Z245" ca="1" si="206">(R$23*$R229)+$Q229</f>
        <v>0</v>
      </c>
      <c r="S245" s="253">
        <f t="shared" ca="1" si="206"/>
        <v>0</v>
      </c>
      <c r="T245" s="253">
        <f t="shared" ca="1" si="206"/>
        <v>0</v>
      </c>
      <c r="U245" s="253">
        <f t="shared" ca="1" si="206"/>
        <v>0</v>
      </c>
      <c r="V245" s="253">
        <f t="shared" ca="1" si="206"/>
        <v>0</v>
      </c>
      <c r="W245" s="253">
        <f t="shared" ca="1" si="206"/>
        <v>0</v>
      </c>
      <c r="X245" s="253">
        <f t="shared" ca="1" si="206"/>
        <v>0</v>
      </c>
      <c r="Y245" s="253">
        <f t="shared" ca="1" si="206"/>
        <v>0</v>
      </c>
      <c r="Z245" s="253">
        <f t="shared" ca="1" si="206"/>
        <v>0</v>
      </c>
      <c r="AA245" s="253">
        <f t="shared" ca="1" si="190"/>
        <v>0</v>
      </c>
    </row>
    <row r="246" spans="6:27">
      <c r="G246" s="307" t="str">
        <f t="shared" si="185"/>
        <v>BRT</v>
      </c>
      <c r="H246" s="253">
        <f t="shared" si="186"/>
        <v>0</v>
      </c>
      <c r="I246" s="253">
        <f t="shared" ref="I246:P246" ca="1" si="207">(I$23*$P230)+$O230</f>
        <v>0</v>
      </c>
      <c r="J246" s="253">
        <f t="shared" ca="1" si="207"/>
        <v>0</v>
      </c>
      <c r="K246" s="253">
        <f t="shared" ca="1" si="207"/>
        <v>0</v>
      </c>
      <c r="L246" s="253">
        <f t="shared" ca="1" si="207"/>
        <v>0</v>
      </c>
      <c r="M246" s="253">
        <f t="shared" ca="1" si="207"/>
        <v>0</v>
      </c>
      <c r="N246" s="253">
        <f t="shared" ca="1" si="207"/>
        <v>0</v>
      </c>
      <c r="O246" s="253">
        <f t="shared" ca="1" si="207"/>
        <v>0</v>
      </c>
      <c r="P246" s="253">
        <f t="shared" ca="1" si="207"/>
        <v>0</v>
      </c>
      <c r="Q246" s="253">
        <f t="shared" ca="1" si="188"/>
        <v>0</v>
      </c>
      <c r="R246" s="253">
        <f t="shared" ref="R246:Z246" ca="1" si="208">(R$23*$R230)+$Q230</f>
        <v>0</v>
      </c>
      <c r="S246" s="253">
        <f t="shared" ca="1" si="208"/>
        <v>0</v>
      </c>
      <c r="T246" s="253">
        <f t="shared" ca="1" si="208"/>
        <v>0</v>
      </c>
      <c r="U246" s="253">
        <f t="shared" ca="1" si="208"/>
        <v>0</v>
      </c>
      <c r="V246" s="253">
        <f t="shared" ca="1" si="208"/>
        <v>0</v>
      </c>
      <c r="W246" s="253">
        <f t="shared" ca="1" si="208"/>
        <v>0</v>
      </c>
      <c r="X246" s="253">
        <f t="shared" ca="1" si="208"/>
        <v>0</v>
      </c>
      <c r="Y246" s="253">
        <f t="shared" ca="1" si="208"/>
        <v>0</v>
      </c>
      <c r="Z246" s="253">
        <f t="shared" ca="1" si="208"/>
        <v>0</v>
      </c>
      <c r="AA246" s="253">
        <f t="shared" ca="1" si="190"/>
        <v>0</v>
      </c>
    </row>
    <row r="247" spans="6:27">
      <c r="G247" s="310"/>
      <c r="H247" s="252"/>
      <c r="I247" s="252"/>
      <c r="J247" s="252"/>
      <c r="K247" s="252"/>
      <c r="L247" s="252"/>
      <c r="M247" s="252"/>
      <c r="N247" s="252"/>
      <c r="O247" s="252"/>
      <c r="P247" s="252"/>
      <c r="Q247" s="252"/>
      <c r="R247" s="252"/>
      <c r="S247" s="252"/>
      <c r="T247" s="252"/>
      <c r="U247" s="252"/>
      <c r="V247" s="252"/>
      <c r="W247" s="252"/>
      <c r="X247" s="252"/>
      <c r="Y247" s="252"/>
      <c r="Z247" s="252"/>
      <c r="AA247" s="252"/>
    </row>
    <row r="248" spans="6:27">
      <c r="G248" s="309" t="s">
        <v>8</v>
      </c>
    </row>
    <row r="249" spans="6:27">
      <c r="G249" s="306"/>
      <c r="H249" s="244">
        <f>H235</f>
        <v>0</v>
      </c>
      <c r="I249" s="244">
        <f t="shared" ref="I249:AA249" si="209">I235</f>
        <v>1</v>
      </c>
      <c r="J249" s="244">
        <f t="shared" si="209"/>
        <v>2</v>
      </c>
      <c r="K249" s="244">
        <f t="shared" si="209"/>
        <v>3</v>
      </c>
      <c r="L249" s="244">
        <f t="shared" si="209"/>
        <v>4</v>
      </c>
      <c r="M249" s="244">
        <f t="shared" si="209"/>
        <v>5</v>
      </c>
      <c r="N249" s="244">
        <f t="shared" si="209"/>
        <v>6</v>
      </c>
      <c r="O249" s="244">
        <f t="shared" si="209"/>
        <v>7</v>
      </c>
      <c r="P249" s="244">
        <f t="shared" si="209"/>
        <v>8</v>
      </c>
      <c r="Q249" s="244">
        <f t="shared" si="209"/>
        <v>9</v>
      </c>
      <c r="R249" s="244">
        <f t="shared" si="209"/>
        <v>10</v>
      </c>
      <c r="S249" s="244">
        <f t="shared" si="209"/>
        <v>11</v>
      </c>
      <c r="T249" s="244">
        <f t="shared" si="209"/>
        <v>12</v>
      </c>
      <c r="U249" s="244">
        <f t="shared" si="209"/>
        <v>13</v>
      </c>
      <c r="V249" s="244">
        <f t="shared" si="209"/>
        <v>14</v>
      </c>
      <c r="W249" s="244">
        <f t="shared" si="209"/>
        <v>15</v>
      </c>
      <c r="X249" s="244">
        <f t="shared" si="209"/>
        <v>16</v>
      </c>
      <c r="Y249" s="244">
        <f t="shared" si="209"/>
        <v>17</v>
      </c>
      <c r="Z249" s="244">
        <f t="shared" si="209"/>
        <v>18</v>
      </c>
      <c r="AA249" s="244">
        <f t="shared" si="209"/>
        <v>19</v>
      </c>
    </row>
    <row r="250" spans="6:27">
      <c r="F250" s="655" t="s">
        <v>530</v>
      </c>
      <c r="G250" s="307" t="str">
        <f>G236</f>
        <v>Cars</v>
      </c>
      <c r="H250" s="248">
        <f>H123*H236</f>
        <v>0</v>
      </c>
      <c r="I250" s="248">
        <f t="shared" ref="I250:AA250" ca="1" si="210">I123*I236</f>
        <v>0</v>
      </c>
      <c r="J250" s="248">
        <f t="shared" ca="1" si="210"/>
        <v>0</v>
      </c>
      <c r="K250" s="248">
        <f t="shared" ca="1" si="210"/>
        <v>0</v>
      </c>
      <c r="L250" s="248">
        <f t="shared" ca="1" si="210"/>
        <v>0</v>
      </c>
      <c r="M250" s="248">
        <f t="shared" ca="1" si="210"/>
        <v>0</v>
      </c>
      <c r="N250" s="248">
        <f t="shared" ca="1" si="210"/>
        <v>0</v>
      </c>
      <c r="O250" s="248">
        <f t="shared" ca="1" si="210"/>
        <v>0</v>
      </c>
      <c r="P250" s="248">
        <f t="shared" ca="1" si="210"/>
        <v>0</v>
      </c>
      <c r="Q250" s="248">
        <f t="shared" ca="1" si="210"/>
        <v>0</v>
      </c>
      <c r="R250" s="248">
        <f t="shared" ca="1" si="210"/>
        <v>0</v>
      </c>
      <c r="S250" s="248">
        <f t="shared" ca="1" si="210"/>
        <v>0</v>
      </c>
      <c r="T250" s="248">
        <f t="shared" ca="1" si="210"/>
        <v>0</v>
      </c>
      <c r="U250" s="248">
        <f t="shared" ca="1" si="210"/>
        <v>0</v>
      </c>
      <c r="V250" s="248">
        <f t="shared" ca="1" si="210"/>
        <v>0</v>
      </c>
      <c r="W250" s="248">
        <f t="shared" ca="1" si="210"/>
        <v>0</v>
      </c>
      <c r="X250" s="248">
        <f t="shared" ca="1" si="210"/>
        <v>0</v>
      </c>
      <c r="Y250" s="248">
        <f t="shared" ca="1" si="210"/>
        <v>0</v>
      </c>
      <c r="Z250" s="248">
        <f t="shared" ca="1" si="210"/>
        <v>0</v>
      </c>
      <c r="AA250" s="248">
        <f t="shared" ca="1" si="210"/>
        <v>0</v>
      </c>
    </row>
    <row r="251" spans="6:27">
      <c r="F251" s="656"/>
      <c r="G251" s="307" t="str">
        <f t="shared" ref="G251:G260" si="211">G237</f>
        <v>2-wheeler</v>
      </c>
      <c r="H251" s="248">
        <f t="shared" ref="H251:AA260" si="212">H124*H237</f>
        <v>0</v>
      </c>
      <c r="I251" s="248">
        <f t="shared" ca="1" si="212"/>
        <v>0</v>
      </c>
      <c r="J251" s="248">
        <f t="shared" ca="1" si="212"/>
        <v>0</v>
      </c>
      <c r="K251" s="248">
        <f t="shared" ca="1" si="212"/>
        <v>0</v>
      </c>
      <c r="L251" s="248">
        <f t="shared" ca="1" si="212"/>
        <v>0</v>
      </c>
      <c r="M251" s="248">
        <f t="shared" ca="1" si="212"/>
        <v>0</v>
      </c>
      <c r="N251" s="248">
        <f t="shared" ca="1" si="212"/>
        <v>0</v>
      </c>
      <c r="O251" s="248">
        <f t="shared" ca="1" si="212"/>
        <v>0</v>
      </c>
      <c r="P251" s="248">
        <f t="shared" ca="1" si="212"/>
        <v>0</v>
      </c>
      <c r="Q251" s="248">
        <f t="shared" ca="1" si="212"/>
        <v>0</v>
      </c>
      <c r="R251" s="248">
        <f t="shared" ca="1" si="212"/>
        <v>0</v>
      </c>
      <c r="S251" s="248">
        <f t="shared" ca="1" si="212"/>
        <v>0</v>
      </c>
      <c r="T251" s="248">
        <f t="shared" ca="1" si="212"/>
        <v>0</v>
      </c>
      <c r="U251" s="248">
        <f t="shared" ca="1" si="212"/>
        <v>0</v>
      </c>
      <c r="V251" s="248">
        <f t="shared" ca="1" si="212"/>
        <v>0</v>
      </c>
      <c r="W251" s="248">
        <f t="shared" ca="1" si="212"/>
        <v>0</v>
      </c>
      <c r="X251" s="248">
        <f t="shared" ca="1" si="212"/>
        <v>0</v>
      </c>
      <c r="Y251" s="248">
        <f t="shared" ca="1" si="212"/>
        <v>0</v>
      </c>
      <c r="Z251" s="248">
        <f t="shared" ca="1" si="212"/>
        <v>0</v>
      </c>
      <c r="AA251" s="248">
        <f t="shared" ca="1" si="212"/>
        <v>0</v>
      </c>
    </row>
    <row r="252" spans="6:27">
      <c r="F252" s="656"/>
      <c r="G252" s="307" t="str">
        <f t="shared" si="211"/>
        <v>Taxi</v>
      </c>
      <c r="H252" s="248">
        <f t="shared" si="212"/>
        <v>0</v>
      </c>
      <c r="I252" s="248">
        <f t="shared" ca="1" si="212"/>
        <v>0</v>
      </c>
      <c r="J252" s="248">
        <f t="shared" ca="1" si="212"/>
        <v>0</v>
      </c>
      <c r="K252" s="248">
        <f t="shared" ca="1" si="212"/>
        <v>0</v>
      </c>
      <c r="L252" s="248">
        <f t="shared" ca="1" si="212"/>
        <v>0</v>
      </c>
      <c r="M252" s="248">
        <f t="shared" ca="1" si="212"/>
        <v>0</v>
      </c>
      <c r="N252" s="248">
        <f t="shared" ca="1" si="212"/>
        <v>0</v>
      </c>
      <c r="O252" s="248">
        <f t="shared" ca="1" si="212"/>
        <v>0</v>
      </c>
      <c r="P252" s="248">
        <f t="shared" ca="1" si="212"/>
        <v>0</v>
      </c>
      <c r="Q252" s="248">
        <f t="shared" ca="1" si="212"/>
        <v>0</v>
      </c>
      <c r="R252" s="248">
        <f t="shared" ca="1" si="212"/>
        <v>0</v>
      </c>
      <c r="S252" s="248">
        <f t="shared" ca="1" si="212"/>
        <v>0</v>
      </c>
      <c r="T252" s="248">
        <f t="shared" ca="1" si="212"/>
        <v>0</v>
      </c>
      <c r="U252" s="248">
        <f t="shared" ca="1" si="212"/>
        <v>0</v>
      </c>
      <c r="V252" s="248">
        <f t="shared" ca="1" si="212"/>
        <v>0</v>
      </c>
      <c r="W252" s="248">
        <f t="shared" ca="1" si="212"/>
        <v>0</v>
      </c>
      <c r="X252" s="248">
        <f t="shared" ca="1" si="212"/>
        <v>0</v>
      </c>
      <c r="Y252" s="248">
        <f t="shared" ca="1" si="212"/>
        <v>0</v>
      </c>
      <c r="Z252" s="248">
        <f t="shared" ca="1" si="212"/>
        <v>0</v>
      </c>
      <c r="AA252" s="248">
        <f t="shared" ca="1" si="212"/>
        <v>0</v>
      </c>
    </row>
    <row r="253" spans="6:27">
      <c r="F253" s="656"/>
      <c r="G253" s="307" t="str">
        <f t="shared" si="211"/>
        <v/>
      </c>
      <c r="H253" s="248">
        <f t="shared" si="212"/>
        <v>0</v>
      </c>
      <c r="I253" s="248">
        <f t="shared" ca="1" si="212"/>
        <v>0</v>
      </c>
      <c r="J253" s="248">
        <f t="shared" ca="1" si="212"/>
        <v>0</v>
      </c>
      <c r="K253" s="248">
        <f t="shared" ca="1" si="212"/>
        <v>0</v>
      </c>
      <c r="L253" s="248">
        <f t="shared" ca="1" si="212"/>
        <v>0</v>
      </c>
      <c r="M253" s="248">
        <f t="shared" ca="1" si="212"/>
        <v>0</v>
      </c>
      <c r="N253" s="248">
        <f t="shared" ca="1" si="212"/>
        <v>0</v>
      </c>
      <c r="O253" s="248">
        <f t="shared" ca="1" si="212"/>
        <v>0</v>
      </c>
      <c r="P253" s="248">
        <f t="shared" ca="1" si="212"/>
        <v>0</v>
      </c>
      <c r="Q253" s="248">
        <f t="shared" ca="1" si="212"/>
        <v>0</v>
      </c>
      <c r="R253" s="248">
        <f t="shared" ca="1" si="212"/>
        <v>0</v>
      </c>
      <c r="S253" s="248">
        <f t="shared" ca="1" si="212"/>
        <v>0</v>
      </c>
      <c r="T253" s="248">
        <f t="shared" ca="1" si="212"/>
        <v>0</v>
      </c>
      <c r="U253" s="248">
        <f t="shared" ca="1" si="212"/>
        <v>0</v>
      </c>
      <c r="V253" s="248">
        <f t="shared" ca="1" si="212"/>
        <v>0</v>
      </c>
      <c r="W253" s="248">
        <f t="shared" ca="1" si="212"/>
        <v>0</v>
      </c>
      <c r="X253" s="248">
        <f t="shared" ca="1" si="212"/>
        <v>0</v>
      </c>
      <c r="Y253" s="248">
        <f t="shared" ca="1" si="212"/>
        <v>0</v>
      </c>
      <c r="Z253" s="248">
        <f t="shared" ca="1" si="212"/>
        <v>0</v>
      </c>
      <c r="AA253" s="248">
        <f t="shared" ca="1" si="212"/>
        <v>0</v>
      </c>
    </row>
    <row r="254" spans="6:27">
      <c r="F254" s="656"/>
      <c r="G254" s="307" t="str">
        <f t="shared" si="211"/>
        <v/>
      </c>
      <c r="H254" s="248">
        <f t="shared" si="212"/>
        <v>0</v>
      </c>
      <c r="I254" s="248">
        <f t="shared" ca="1" si="212"/>
        <v>0</v>
      </c>
      <c r="J254" s="248">
        <f t="shared" ca="1" si="212"/>
        <v>0</v>
      </c>
      <c r="K254" s="248">
        <f t="shared" ca="1" si="212"/>
        <v>0</v>
      </c>
      <c r="L254" s="248">
        <f t="shared" ca="1" si="212"/>
        <v>0</v>
      </c>
      <c r="M254" s="248">
        <f t="shared" ca="1" si="212"/>
        <v>0</v>
      </c>
      <c r="N254" s="248">
        <f t="shared" ca="1" si="212"/>
        <v>0</v>
      </c>
      <c r="O254" s="248">
        <f t="shared" ca="1" si="212"/>
        <v>0</v>
      </c>
      <c r="P254" s="248">
        <f t="shared" ca="1" si="212"/>
        <v>0</v>
      </c>
      <c r="Q254" s="248">
        <f t="shared" ca="1" si="212"/>
        <v>0</v>
      </c>
      <c r="R254" s="248">
        <f t="shared" ca="1" si="212"/>
        <v>0</v>
      </c>
      <c r="S254" s="248">
        <f t="shared" ca="1" si="212"/>
        <v>0</v>
      </c>
      <c r="T254" s="248">
        <f t="shared" ca="1" si="212"/>
        <v>0</v>
      </c>
      <c r="U254" s="248">
        <f t="shared" ca="1" si="212"/>
        <v>0</v>
      </c>
      <c r="V254" s="248">
        <f t="shared" ca="1" si="212"/>
        <v>0</v>
      </c>
      <c r="W254" s="248">
        <f t="shared" ca="1" si="212"/>
        <v>0</v>
      </c>
      <c r="X254" s="248">
        <f t="shared" ca="1" si="212"/>
        <v>0</v>
      </c>
      <c r="Y254" s="248">
        <f t="shared" ca="1" si="212"/>
        <v>0</v>
      </c>
      <c r="Z254" s="248">
        <f t="shared" ca="1" si="212"/>
        <v>0</v>
      </c>
      <c r="AA254" s="248">
        <f t="shared" ca="1" si="212"/>
        <v>0</v>
      </c>
    </row>
    <row r="255" spans="6:27">
      <c r="F255" s="656"/>
      <c r="G255" s="307" t="str">
        <f t="shared" si="211"/>
        <v>3-wheeler</v>
      </c>
      <c r="H255" s="248">
        <f t="shared" si="212"/>
        <v>0</v>
      </c>
      <c r="I255" s="248">
        <f t="shared" ca="1" si="212"/>
        <v>0</v>
      </c>
      <c r="J255" s="248">
        <f t="shared" ca="1" si="212"/>
        <v>0</v>
      </c>
      <c r="K255" s="248">
        <f t="shared" ca="1" si="212"/>
        <v>0</v>
      </c>
      <c r="L255" s="248">
        <f t="shared" ca="1" si="212"/>
        <v>0</v>
      </c>
      <c r="M255" s="248">
        <f t="shared" ca="1" si="212"/>
        <v>0</v>
      </c>
      <c r="N255" s="248">
        <f t="shared" ca="1" si="212"/>
        <v>0</v>
      </c>
      <c r="O255" s="248">
        <f t="shared" ca="1" si="212"/>
        <v>0</v>
      </c>
      <c r="P255" s="248">
        <f t="shared" ca="1" si="212"/>
        <v>0</v>
      </c>
      <c r="Q255" s="248">
        <f t="shared" ca="1" si="212"/>
        <v>0</v>
      </c>
      <c r="R255" s="248">
        <f t="shared" ca="1" si="212"/>
        <v>0</v>
      </c>
      <c r="S255" s="248">
        <f t="shared" ca="1" si="212"/>
        <v>0</v>
      </c>
      <c r="T255" s="248">
        <f t="shared" ca="1" si="212"/>
        <v>0</v>
      </c>
      <c r="U255" s="248">
        <f t="shared" ca="1" si="212"/>
        <v>0</v>
      </c>
      <c r="V255" s="248">
        <f t="shared" ca="1" si="212"/>
        <v>0</v>
      </c>
      <c r="W255" s="248">
        <f t="shared" ca="1" si="212"/>
        <v>0</v>
      </c>
      <c r="X255" s="248">
        <f t="shared" ca="1" si="212"/>
        <v>0</v>
      </c>
      <c r="Y255" s="248">
        <f t="shared" ca="1" si="212"/>
        <v>0</v>
      </c>
      <c r="Z255" s="248">
        <f t="shared" ca="1" si="212"/>
        <v>0</v>
      </c>
      <c r="AA255" s="248">
        <f t="shared" ca="1" si="212"/>
        <v>0</v>
      </c>
    </row>
    <row r="256" spans="6:27">
      <c r="F256" s="656"/>
      <c r="G256" s="307" t="str">
        <f t="shared" si="211"/>
        <v>Bus</v>
      </c>
      <c r="H256" s="248">
        <f t="shared" si="212"/>
        <v>0</v>
      </c>
      <c r="I256" s="248">
        <f t="shared" ca="1" si="212"/>
        <v>0</v>
      </c>
      <c r="J256" s="248">
        <f t="shared" ca="1" si="212"/>
        <v>0</v>
      </c>
      <c r="K256" s="248">
        <f t="shared" ca="1" si="212"/>
        <v>0</v>
      </c>
      <c r="L256" s="248">
        <f t="shared" ca="1" si="212"/>
        <v>0</v>
      </c>
      <c r="M256" s="248">
        <f t="shared" ca="1" si="212"/>
        <v>0</v>
      </c>
      <c r="N256" s="248">
        <f t="shared" ca="1" si="212"/>
        <v>0</v>
      </c>
      <c r="O256" s="248">
        <f t="shared" ca="1" si="212"/>
        <v>0</v>
      </c>
      <c r="P256" s="248">
        <f t="shared" ca="1" si="212"/>
        <v>0</v>
      </c>
      <c r="Q256" s="248">
        <f t="shared" ca="1" si="212"/>
        <v>0</v>
      </c>
      <c r="R256" s="248">
        <f t="shared" ca="1" si="212"/>
        <v>0</v>
      </c>
      <c r="S256" s="248">
        <f t="shared" ca="1" si="212"/>
        <v>0</v>
      </c>
      <c r="T256" s="248">
        <f t="shared" ca="1" si="212"/>
        <v>0</v>
      </c>
      <c r="U256" s="248">
        <f t="shared" ca="1" si="212"/>
        <v>0</v>
      </c>
      <c r="V256" s="248">
        <f t="shared" ca="1" si="212"/>
        <v>0</v>
      </c>
      <c r="W256" s="248">
        <f t="shared" ca="1" si="212"/>
        <v>0</v>
      </c>
      <c r="X256" s="248">
        <f t="shared" ca="1" si="212"/>
        <v>0</v>
      </c>
      <c r="Y256" s="248">
        <f t="shared" ca="1" si="212"/>
        <v>0</v>
      </c>
      <c r="Z256" s="248">
        <f t="shared" ca="1" si="212"/>
        <v>0</v>
      </c>
      <c r="AA256" s="248">
        <f t="shared" ca="1" si="212"/>
        <v>0</v>
      </c>
    </row>
    <row r="257" spans="6:27">
      <c r="F257" s="656"/>
      <c r="G257" s="307" t="str">
        <f t="shared" si="211"/>
        <v>Mini-bus</v>
      </c>
      <c r="H257" s="248">
        <f t="shared" si="212"/>
        <v>0</v>
      </c>
      <c r="I257" s="248">
        <f t="shared" ca="1" si="212"/>
        <v>0</v>
      </c>
      <c r="J257" s="248">
        <f t="shared" ca="1" si="212"/>
        <v>0</v>
      </c>
      <c r="K257" s="248">
        <f t="shared" ca="1" si="212"/>
        <v>0</v>
      </c>
      <c r="L257" s="248">
        <f t="shared" ca="1" si="212"/>
        <v>0</v>
      </c>
      <c r="M257" s="248">
        <f t="shared" ca="1" si="212"/>
        <v>0</v>
      </c>
      <c r="N257" s="248">
        <f t="shared" ca="1" si="212"/>
        <v>0</v>
      </c>
      <c r="O257" s="248">
        <f t="shared" ca="1" si="212"/>
        <v>0</v>
      </c>
      <c r="P257" s="248">
        <f t="shared" ca="1" si="212"/>
        <v>0</v>
      </c>
      <c r="Q257" s="248">
        <f t="shared" ca="1" si="212"/>
        <v>0</v>
      </c>
      <c r="R257" s="248">
        <f t="shared" ca="1" si="212"/>
        <v>0</v>
      </c>
      <c r="S257" s="248">
        <f t="shared" ca="1" si="212"/>
        <v>0</v>
      </c>
      <c r="T257" s="248">
        <f t="shared" ca="1" si="212"/>
        <v>0</v>
      </c>
      <c r="U257" s="248">
        <f t="shared" ca="1" si="212"/>
        <v>0</v>
      </c>
      <c r="V257" s="248">
        <f t="shared" ca="1" si="212"/>
        <v>0</v>
      </c>
      <c r="W257" s="248">
        <f t="shared" ca="1" si="212"/>
        <v>0</v>
      </c>
      <c r="X257" s="248">
        <f t="shared" ca="1" si="212"/>
        <v>0</v>
      </c>
      <c r="Y257" s="248">
        <f t="shared" ca="1" si="212"/>
        <v>0</v>
      </c>
      <c r="Z257" s="248">
        <f t="shared" ca="1" si="212"/>
        <v>0</v>
      </c>
      <c r="AA257" s="248">
        <f t="shared" ca="1" si="212"/>
        <v>0</v>
      </c>
    </row>
    <row r="258" spans="6:27">
      <c r="F258" s="656"/>
      <c r="G258" s="307" t="str">
        <f t="shared" si="211"/>
        <v/>
      </c>
      <c r="H258" s="248">
        <f t="shared" si="212"/>
        <v>0</v>
      </c>
      <c r="I258" s="248">
        <f t="shared" ca="1" si="212"/>
        <v>0</v>
      </c>
      <c r="J258" s="248">
        <f t="shared" ca="1" si="212"/>
        <v>0</v>
      </c>
      <c r="K258" s="248">
        <f t="shared" ca="1" si="212"/>
        <v>0</v>
      </c>
      <c r="L258" s="248">
        <f t="shared" ca="1" si="212"/>
        <v>0</v>
      </c>
      <c r="M258" s="248">
        <f t="shared" ca="1" si="212"/>
        <v>0</v>
      </c>
      <c r="N258" s="248">
        <f t="shared" ca="1" si="212"/>
        <v>0</v>
      </c>
      <c r="O258" s="248">
        <f t="shared" ca="1" si="212"/>
        <v>0</v>
      </c>
      <c r="P258" s="248">
        <f t="shared" ca="1" si="212"/>
        <v>0</v>
      </c>
      <c r="Q258" s="248">
        <f t="shared" ca="1" si="212"/>
        <v>0</v>
      </c>
      <c r="R258" s="248">
        <f t="shared" ca="1" si="212"/>
        <v>0</v>
      </c>
      <c r="S258" s="248">
        <f t="shared" ca="1" si="212"/>
        <v>0</v>
      </c>
      <c r="T258" s="248">
        <f t="shared" ca="1" si="212"/>
        <v>0</v>
      </c>
      <c r="U258" s="248">
        <f t="shared" ca="1" si="212"/>
        <v>0</v>
      </c>
      <c r="V258" s="248">
        <f t="shared" ca="1" si="212"/>
        <v>0</v>
      </c>
      <c r="W258" s="248">
        <f t="shared" ca="1" si="212"/>
        <v>0</v>
      </c>
      <c r="X258" s="248">
        <f t="shared" ca="1" si="212"/>
        <v>0</v>
      </c>
      <c r="Y258" s="248">
        <f t="shared" ca="1" si="212"/>
        <v>0</v>
      </c>
      <c r="Z258" s="248">
        <f t="shared" ca="1" si="212"/>
        <v>0</v>
      </c>
      <c r="AA258" s="248">
        <f t="shared" ca="1" si="212"/>
        <v>0</v>
      </c>
    </row>
    <row r="259" spans="6:27">
      <c r="F259" s="657"/>
      <c r="G259" s="307" t="str">
        <f t="shared" si="211"/>
        <v/>
      </c>
      <c r="H259" s="248">
        <f t="shared" si="212"/>
        <v>0</v>
      </c>
      <c r="I259" s="248">
        <f t="shared" ca="1" si="212"/>
        <v>0</v>
      </c>
      <c r="J259" s="248">
        <f t="shared" ca="1" si="212"/>
        <v>0</v>
      </c>
      <c r="K259" s="248">
        <f t="shared" ca="1" si="212"/>
        <v>0</v>
      </c>
      <c r="L259" s="248">
        <f t="shared" ca="1" si="212"/>
        <v>0</v>
      </c>
      <c r="M259" s="248">
        <f t="shared" ca="1" si="212"/>
        <v>0</v>
      </c>
      <c r="N259" s="248">
        <f t="shared" ca="1" si="212"/>
        <v>0</v>
      </c>
      <c r="O259" s="248">
        <f t="shared" ca="1" si="212"/>
        <v>0</v>
      </c>
      <c r="P259" s="248">
        <f t="shared" ca="1" si="212"/>
        <v>0</v>
      </c>
      <c r="Q259" s="248">
        <f t="shared" ca="1" si="212"/>
        <v>0</v>
      </c>
      <c r="R259" s="248">
        <f t="shared" ca="1" si="212"/>
        <v>0</v>
      </c>
      <c r="S259" s="248">
        <f t="shared" ca="1" si="212"/>
        <v>0</v>
      </c>
      <c r="T259" s="248">
        <f t="shared" ca="1" si="212"/>
        <v>0</v>
      </c>
      <c r="U259" s="248">
        <f t="shared" ca="1" si="212"/>
        <v>0</v>
      </c>
      <c r="V259" s="248">
        <f t="shared" ca="1" si="212"/>
        <v>0</v>
      </c>
      <c r="W259" s="248">
        <f t="shared" ca="1" si="212"/>
        <v>0</v>
      </c>
      <c r="X259" s="248">
        <f t="shared" ca="1" si="212"/>
        <v>0</v>
      </c>
      <c r="Y259" s="248">
        <f t="shared" ca="1" si="212"/>
        <v>0</v>
      </c>
      <c r="Z259" s="248">
        <f t="shared" ca="1" si="212"/>
        <v>0</v>
      </c>
      <c r="AA259" s="248">
        <f t="shared" ca="1" si="212"/>
        <v>0</v>
      </c>
    </row>
    <row r="260" spans="6:27">
      <c r="G260" s="307" t="str">
        <f t="shared" si="211"/>
        <v>BRT</v>
      </c>
      <c r="H260" s="248">
        <f t="shared" si="212"/>
        <v>0</v>
      </c>
      <c r="I260" s="248">
        <f t="shared" ca="1" si="212"/>
        <v>0</v>
      </c>
      <c r="J260" s="248">
        <f t="shared" ca="1" si="212"/>
        <v>0</v>
      </c>
      <c r="K260" s="248">
        <f t="shared" ca="1" si="212"/>
        <v>0</v>
      </c>
      <c r="L260" s="248">
        <f t="shared" ca="1" si="212"/>
        <v>0</v>
      </c>
      <c r="M260" s="248">
        <f t="shared" ca="1" si="212"/>
        <v>0</v>
      </c>
      <c r="N260" s="248">
        <f t="shared" ca="1" si="212"/>
        <v>0</v>
      </c>
      <c r="O260" s="248">
        <f t="shared" ca="1" si="212"/>
        <v>0</v>
      </c>
      <c r="P260" s="248">
        <f t="shared" ca="1" si="212"/>
        <v>0</v>
      </c>
      <c r="Q260" s="248">
        <f t="shared" ca="1" si="212"/>
        <v>0</v>
      </c>
      <c r="R260" s="248">
        <f t="shared" ca="1" si="212"/>
        <v>0</v>
      </c>
      <c r="S260" s="248">
        <f t="shared" ca="1" si="212"/>
        <v>0</v>
      </c>
      <c r="T260" s="248">
        <f t="shared" ca="1" si="212"/>
        <v>0</v>
      </c>
      <c r="U260" s="248">
        <f t="shared" ca="1" si="212"/>
        <v>0</v>
      </c>
      <c r="V260" s="248">
        <f t="shared" ca="1" si="212"/>
        <v>0</v>
      </c>
      <c r="W260" s="248">
        <f t="shared" ca="1" si="212"/>
        <v>0</v>
      </c>
      <c r="X260" s="248">
        <f t="shared" ca="1" si="212"/>
        <v>0</v>
      </c>
      <c r="Y260" s="248">
        <f t="shared" ca="1" si="212"/>
        <v>0</v>
      </c>
      <c r="Z260" s="248">
        <f t="shared" ca="1" si="212"/>
        <v>0</v>
      </c>
      <c r="AA260" s="248">
        <f t="shared" ca="1" si="212"/>
        <v>0</v>
      </c>
    </row>
    <row r="263" spans="6:27">
      <c r="G263" s="305" t="s">
        <v>368</v>
      </c>
    </row>
    <row r="264" spans="6:27">
      <c r="K264" s="242" t="s">
        <v>366</v>
      </c>
    </row>
    <row r="265" spans="6:27">
      <c r="J265" s="243"/>
      <c r="K265" s="244" t="s">
        <v>367</v>
      </c>
      <c r="L265" s="231">
        <v>7</v>
      </c>
      <c r="M265" s="244">
        <v>14</v>
      </c>
      <c r="O265" s="55" t="s">
        <v>387</v>
      </c>
      <c r="Q265" s="55" t="s">
        <v>388</v>
      </c>
      <c r="S265" s="243"/>
      <c r="T265" s="243"/>
      <c r="U265" s="243"/>
      <c r="V265" s="243"/>
      <c r="W265" s="243"/>
      <c r="X265" s="243"/>
      <c r="Y265" s="243"/>
      <c r="Z265" s="243"/>
      <c r="AA265" s="243"/>
    </row>
    <row r="266" spans="6:27">
      <c r="G266" s="306"/>
      <c r="J266" s="243"/>
      <c r="K266" s="244">
        <f>H282</f>
        <v>0</v>
      </c>
      <c r="L266" s="244">
        <f>Q282</f>
        <v>9</v>
      </c>
      <c r="M266" s="244">
        <f>AA282</f>
        <v>19</v>
      </c>
      <c r="O266" s="231" t="s">
        <v>389</v>
      </c>
      <c r="P266" s="231" t="s">
        <v>390</v>
      </c>
      <c r="Q266" s="231" t="s">
        <v>389</v>
      </c>
      <c r="R266" s="231" t="s">
        <v>390</v>
      </c>
      <c r="S266" s="243"/>
      <c r="T266" s="231">
        <f>K266</f>
        <v>0</v>
      </c>
      <c r="U266" s="231">
        <f>L266</f>
        <v>9</v>
      </c>
      <c r="V266" s="231">
        <f>M266</f>
        <v>19</v>
      </c>
      <c r="X266" s="231" t="s">
        <v>387</v>
      </c>
      <c r="Y266" s="231" t="s">
        <v>388</v>
      </c>
      <c r="Z266" s="243"/>
      <c r="AA266" s="243"/>
    </row>
    <row r="267" spans="6:27">
      <c r="F267" s="655" t="s">
        <v>530</v>
      </c>
      <c r="G267" s="307" t="str">
        <f>G220</f>
        <v>Car</v>
      </c>
      <c r="J267" s="243"/>
      <c r="K267" s="249">
        <f>'IF Factors'!G9</f>
        <v>0</v>
      </c>
      <c r="L267" s="249">
        <f ca="1">OFFSET('IF Factors'!G9,0,$L$171)</f>
        <v>0</v>
      </c>
      <c r="M267" s="251">
        <f ca="1">OFFSET('IF Factors'!G9,0,$M$171)</f>
        <v>0</v>
      </c>
      <c r="O267" s="231">
        <f ca="1">INTERCEPT(K267:L267,$K$7:$L$7)</f>
        <v>0</v>
      </c>
      <c r="P267" s="231">
        <f ca="1">SLOPE(K267:L267,$K$7:$L$7)</f>
        <v>0</v>
      </c>
      <c r="Q267" s="231">
        <f ca="1">INTERCEPT(L267:M267,$L$7:$M$7)</f>
        <v>0</v>
      </c>
      <c r="R267" s="231">
        <f ca="1">SLOPE(L267:M267,$L$7:$M$7)</f>
        <v>0</v>
      </c>
      <c r="S267" s="243"/>
      <c r="T267" s="231">
        <f>IF(K267&lt;&gt;0,0,1)</f>
        <v>1</v>
      </c>
      <c r="U267" s="231">
        <f ca="1">IF(L267&lt;&gt;0,0,1)</f>
        <v>1</v>
      </c>
      <c r="V267" s="231">
        <f ca="1">IF(M267&lt;&gt;0,0,1)</f>
        <v>1</v>
      </c>
      <c r="X267" s="231">
        <f ca="1">IF(T267+U267=1,1,0)</f>
        <v>0</v>
      </c>
      <c r="Y267" s="231">
        <f t="shared" ref="Y267:Y277" ca="1" si="213">IF(U267+V267=1,1,0)</f>
        <v>0</v>
      </c>
      <c r="Z267" s="243"/>
      <c r="AA267" s="243"/>
    </row>
    <row r="268" spans="6:27">
      <c r="F268" s="656"/>
      <c r="G268" s="307" t="str">
        <f t="shared" ref="G268:G277" si="214">G221</f>
        <v>2-wheeler</v>
      </c>
      <c r="J268" s="243"/>
      <c r="K268" s="249">
        <f>'IF Factors'!G10</f>
        <v>0</v>
      </c>
      <c r="L268" s="249">
        <f ca="1">OFFSET('IF Factors'!G10,0,$L$171)</f>
        <v>0</v>
      </c>
      <c r="M268" s="251">
        <f ca="1">OFFSET('IF Factors'!G10,0,$M$171)</f>
        <v>0</v>
      </c>
      <c r="O268" s="231">
        <f t="shared" ref="O268:O277" ca="1" si="215">INTERCEPT(K268:L268,$K$7:$L$7)</f>
        <v>0</v>
      </c>
      <c r="P268" s="231">
        <f t="shared" ref="P268:P277" ca="1" si="216">SLOPE(K268:L268,$K$7:$L$7)</f>
        <v>0</v>
      </c>
      <c r="Q268" s="231">
        <f t="shared" ref="Q268:Q277" ca="1" si="217">INTERCEPT(L268:M268,$L$7:$M$7)</f>
        <v>0</v>
      </c>
      <c r="R268" s="231">
        <f t="shared" ref="R268:R277" ca="1" si="218">SLOPE(L268:M268,$L$7:$M$7)</f>
        <v>0</v>
      </c>
      <c r="S268" s="243"/>
      <c r="T268" s="231">
        <f t="shared" ref="T268:T277" si="219">IF(K268&lt;&gt;0,0,1)</f>
        <v>1</v>
      </c>
      <c r="U268" s="231">
        <f t="shared" ref="U268:U277" ca="1" si="220">IF(L268&lt;&gt;0,0,1)</f>
        <v>1</v>
      </c>
      <c r="V268" s="231">
        <f t="shared" ref="V268:V277" ca="1" si="221">IF(M268&lt;&gt;0,0,1)</f>
        <v>1</v>
      </c>
      <c r="X268" s="231">
        <f t="shared" ref="X268:X277" ca="1" si="222">IF(T268+U268=1,1,0)</f>
        <v>0</v>
      </c>
      <c r="Y268" s="231">
        <f t="shared" ca="1" si="213"/>
        <v>0</v>
      </c>
      <c r="Z268" s="243"/>
      <c r="AA268" s="243"/>
    </row>
    <row r="269" spans="6:27">
      <c r="F269" s="656"/>
      <c r="G269" s="307" t="str">
        <f t="shared" si="214"/>
        <v>Taxi</v>
      </c>
      <c r="J269" s="243"/>
      <c r="K269" s="249">
        <f>'IF Factors'!G11</f>
        <v>0</v>
      </c>
      <c r="L269" s="249">
        <f ca="1">OFFSET('IF Factors'!G11,0,$L$171)</f>
        <v>0</v>
      </c>
      <c r="M269" s="251">
        <f ca="1">OFFSET('IF Factors'!G11,0,$M$171)</f>
        <v>0</v>
      </c>
      <c r="O269" s="231">
        <f t="shared" ca="1" si="215"/>
        <v>0</v>
      </c>
      <c r="P269" s="231">
        <f t="shared" ca="1" si="216"/>
        <v>0</v>
      </c>
      <c r="Q269" s="231">
        <f t="shared" ca="1" si="217"/>
        <v>0</v>
      </c>
      <c r="R269" s="231">
        <f t="shared" ca="1" si="218"/>
        <v>0</v>
      </c>
      <c r="S269" s="243"/>
      <c r="T269" s="231">
        <f t="shared" si="219"/>
        <v>1</v>
      </c>
      <c r="U269" s="231">
        <f t="shared" ca="1" si="220"/>
        <v>1</v>
      </c>
      <c r="V269" s="231">
        <f t="shared" ca="1" si="221"/>
        <v>1</v>
      </c>
      <c r="X269" s="231">
        <f t="shared" ca="1" si="222"/>
        <v>0</v>
      </c>
      <c r="Y269" s="231">
        <f t="shared" ca="1" si="213"/>
        <v>0</v>
      </c>
      <c r="Z269" s="243"/>
      <c r="AA269" s="243"/>
    </row>
    <row r="270" spans="6:27">
      <c r="F270" s="656"/>
      <c r="G270" s="307" t="str">
        <f t="shared" si="214"/>
        <v/>
      </c>
      <c r="J270" s="243"/>
      <c r="K270" s="249">
        <f>'IF Factors'!G12</f>
        <v>0</v>
      </c>
      <c r="L270" s="249">
        <f ca="1">OFFSET('IF Factors'!G12,0,$L$171)</f>
        <v>0</v>
      </c>
      <c r="M270" s="251">
        <f ca="1">OFFSET('IF Factors'!G12,0,$M$171)</f>
        <v>0</v>
      </c>
      <c r="O270" s="231">
        <f t="shared" ca="1" si="215"/>
        <v>0</v>
      </c>
      <c r="P270" s="231">
        <f t="shared" ca="1" si="216"/>
        <v>0</v>
      </c>
      <c r="Q270" s="231">
        <f t="shared" ca="1" si="217"/>
        <v>0</v>
      </c>
      <c r="R270" s="231">
        <f t="shared" ca="1" si="218"/>
        <v>0</v>
      </c>
      <c r="S270" s="243"/>
      <c r="T270" s="231">
        <f t="shared" si="219"/>
        <v>1</v>
      </c>
      <c r="U270" s="231">
        <f t="shared" ca="1" si="220"/>
        <v>1</v>
      </c>
      <c r="V270" s="231">
        <f t="shared" ca="1" si="221"/>
        <v>1</v>
      </c>
      <c r="X270" s="231">
        <f t="shared" ca="1" si="222"/>
        <v>0</v>
      </c>
      <c r="Y270" s="231">
        <f t="shared" ca="1" si="213"/>
        <v>0</v>
      </c>
      <c r="Z270" s="243"/>
      <c r="AA270" s="243"/>
    </row>
    <row r="271" spans="6:27">
      <c r="F271" s="656"/>
      <c r="G271" s="307" t="str">
        <f t="shared" si="214"/>
        <v/>
      </c>
      <c r="J271" s="243"/>
      <c r="K271" s="249">
        <f>'IF Factors'!G13</f>
        <v>0</v>
      </c>
      <c r="L271" s="249">
        <f ca="1">OFFSET('IF Factors'!G13,0,$L$171)</f>
        <v>0</v>
      </c>
      <c r="M271" s="251">
        <f ca="1">OFFSET('IF Factors'!G13,0,$M$171)</f>
        <v>0</v>
      </c>
      <c r="O271" s="231">
        <f t="shared" ca="1" si="215"/>
        <v>0</v>
      </c>
      <c r="P271" s="231">
        <f t="shared" ca="1" si="216"/>
        <v>0</v>
      </c>
      <c r="Q271" s="231">
        <f t="shared" ca="1" si="217"/>
        <v>0</v>
      </c>
      <c r="R271" s="231">
        <f t="shared" ca="1" si="218"/>
        <v>0</v>
      </c>
      <c r="S271" s="243"/>
      <c r="T271" s="231">
        <f t="shared" si="219"/>
        <v>1</v>
      </c>
      <c r="U271" s="231">
        <f t="shared" ca="1" si="220"/>
        <v>1</v>
      </c>
      <c r="V271" s="231">
        <f t="shared" ca="1" si="221"/>
        <v>1</v>
      </c>
      <c r="X271" s="231">
        <f t="shared" ca="1" si="222"/>
        <v>0</v>
      </c>
      <c r="Y271" s="231">
        <f t="shared" ca="1" si="213"/>
        <v>0</v>
      </c>
      <c r="Z271" s="243"/>
      <c r="AA271" s="243"/>
    </row>
    <row r="272" spans="6:27">
      <c r="F272" s="656"/>
      <c r="G272" s="307" t="str">
        <f t="shared" si="214"/>
        <v>3-wheeler</v>
      </c>
      <c r="J272" s="243"/>
      <c r="K272" s="249">
        <f>'IF Factors'!G14</f>
        <v>0</v>
      </c>
      <c r="L272" s="249">
        <f ca="1">OFFSET('IF Factors'!G14,0,$L$171)</f>
        <v>0</v>
      </c>
      <c r="M272" s="251">
        <f ca="1">OFFSET('IF Factors'!G14,0,$M$171)</f>
        <v>0</v>
      </c>
      <c r="O272" s="231">
        <f t="shared" ca="1" si="215"/>
        <v>0</v>
      </c>
      <c r="P272" s="231">
        <f t="shared" ca="1" si="216"/>
        <v>0</v>
      </c>
      <c r="Q272" s="231">
        <f t="shared" ca="1" si="217"/>
        <v>0</v>
      </c>
      <c r="R272" s="231">
        <f t="shared" ca="1" si="218"/>
        <v>0</v>
      </c>
      <c r="S272" s="243"/>
      <c r="T272" s="231">
        <f t="shared" si="219"/>
        <v>1</v>
      </c>
      <c r="U272" s="231">
        <f t="shared" ca="1" si="220"/>
        <v>1</v>
      </c>
      <c r="V272" s="231">
        <f t="shared" ca="1" si="221"/>
        <v>1</v>
      </c>
      <c r="X272" s="231">
        <f t="shared" ca="1" si="222"/>
        <v>0</v>
      </c>
      <c r="Y272" s="231">
        <f t="shared" ca="1" si="213"/>
        <v>0</v>
      </c>
      <c r="Z272" s="243"/>
      <c r="AA272" s="243"/>
    </row>
    <row r="273" spans="6:27">
      <c r="F273" s="656"/>
      <c r="G273" s="307" t="str">
        <f t="shared" si="214"/>
        <v>Bus</v>
      </c>
      <c r="J273" s="243"/>
      <c r="K273" s="249">
        <f>'IF Factors'!G15</f>
        <v>0</v>
      </c>
      <c r="L273" s="249">
        <f ca="1">OFFSET('IF Factors'!G15,0,$L$171)</f>
        <v>0</v>
      </c>
      <c r="M273" s="251">
        <f ca="1">OFFSET('IF Factors'!G15,0,$M$171)</f>
        <v>0</v>
      </c>
      <c r="O273" s="231">
        <f t="shared" ca="1" si="215"/>
        <v>0</v>
      </c>
      <c r="P273" s="231">
        <f t="shared" ca="1" si="216"/>
        <v>0</v>
      </c>
      <c r="Q273" s="231">
        <f t="shared" ca="1" si="217"/>
        <v>0</v>
      </c>
      <c r="R273" s="231">
        <f t="shared" ca="1" si="218"/>
        <v>0</v>
      </c>
      <c r="S273" s="243"/>
      <c r="T273" s="231">
        <f t="shared" si="219"/>
        <v>1</v>
      </c>
      <c r="U273" s="231">
        <f t="shared" ca="1" si="220"/>
        <v>1</v>
      </c>
      <c r="V273" s="231">
        <f t="shared" ca="1" si="221"/>
        <v>1</v>
      </c>
      <c r="X273" s="231">
        <f t="shared" ca="1" si="222"/>
        <v>0</v>
      </c>
      <c r="Y273" s="231">
        <f t="shared" ca="1" si="213"/>
        <v>0</v>
      </c>
      <c r="Z273" s="243"/>
      <c r="AA273" s="243"/>
    </row>
    <row r="274" spans="6:27">
      <c r="F274" s="656"/>
      <c r="G274" s="307" t="str">
        <f t="shared" si="214"/>
        <v>Mini-bus</v>
      </c>
      <c r="J274" s="243"/>
      <c r="K274" s="249">
        <f>'IF Factors'!G16</f>
        <v>0</v>
      </c>
      <c r="L274" s="249">
        <f ca="1">OFFSET('IF Factors'!G16,0,$L$171)</f>
        <v>0</v>
      </c>
      <c r="M274" s="251">
        <f ca="1">OFFSET('IF Factors'!G16,0,$M$171)</f>
        <v>0</v>
      </c>
      <c r="O274" s="231">
        <f t="shared" ca="1" si="215"/>
        <v>0</v>
      </c>
      <c r="P274" s="231">
        <f t="shared" ca="1" si="216"/>
        <v>0</v>
      </c>
      <c r="Q274" s="231">
        <f t="shared" ca="1" si="217"/>
        <v>0</v>
      </c>
      <c r="R274" s="231">
        <f t="shared" ca="1" si="218"/>
        <v>0</v>
      </c>
      <c r="S274" s="243"/>
      <c r="T274" s="231">
        <f t="shared" si="219"/>
        <v>1</v>
      </c>
      <c r="U274" s="231">
        <f t="shared" ca="1" si="220"/>
        <v>1</v>
      </c>
      <c r="V274" s="231">
        <f t="shared" ca="1" si="221"/>
        <v>1</v>
      </c>
      <c r="X274" s="231">
        <f t="shared" ca="1" si="222"/>
        <v>0</v>
      </c>
      <c r="Y274" s="231">
        <f t="shared" ca="1" si="213"/>
        <v>0</v>
      </c>
      <c r="Z274" s="243"/>
      <c r="AA274" s="243"/>
    </row>
    <row r="275" spans="6:27">
      <c r="F275" s="656"/>
      <c r="G275" s="307" t="str">
        <f t="shared" si="214"/>
        <v/>
      </c>
      <c r="J275" s="243"/>
      <c r="K275" s="249">
        <f>'IF Factors'!G17</f>
        <v>0</v>
      </c>
      <c r="L275" s="249">
        <f ca="1">OFFSET('IF Factors'!G17,0,$L$171)</f>
        <v>0</v>
      </c>
      <c r="M275" s="251">
        <f ca="1">OFFSET('IF Factors'!G17,0,$M$171)</f>
        <v>0</v>
      </c>
      <c r="O275" s="231">
        <f t="shared" ca="1" si="215"/>
        <v>0</v>
      </c>
      <c r="P275" s="231">
        <f t="shared" ca="1" si="216"/>
        <v>0</v>
      </c>
      <c r="Q275" s="231">
        <f t="shared" ca="1" si="217"/>
        <v>0</v>
      </c>
      <c r="R275" s="231">
        <f t="shared" ca="1" si="218"/>
        <v>0</v>
      </c>
      <c r="S275" s="243"/>
      <c r="T275" s="231">
        <f t="shared" si="219"/>
        <v>1</v>
      </c>
      <c r="U275" s="231">
        <f t="shared" ca="1" si="220"/>
        <v>1</v>
      </c>
      <c r="V275" s="231">
        <f t="shared" ca="1" si="221"/>
        <v>1</v>
      </c>
      <c r="X275" s="231">
        <f t="shared" ca="1" si="222"/>
        <v>0</v>
      </c>
      <c r="Y275" s="231">
        <f t="shared" ca="1" si="213"/>
        <v>0</v>
      </c>
      <c r="Z275" s="243"/>
      <c r="AA275" s="243"/>
    </row>
    <row r="276" spans="6:27">
      <c r="F276" s="657"/>
      <c r="G276" s="307" t="str">
        <f t="shared" si="214"/>
        <v/>
      </c>
      <c r="J276" s="243"/>
      <c r="K276" s="249">
        <f>'IF Factors'!G18</f>
        <v>0</v>
      </c>
      <c r="L276" s="249">
        <f ca="1">OFFSET('IF Factors'!G18,0,$L$171)</f>
        <v>0</v>
      </c>
      <c r="M276" s="251">
        <f ca="1">OFFSET('IF Factors'!G18,0,$M$171)</f>
        <v>0</v>
      </c>
      <c r="O276" s="231">
        <f t="shared" ca="1" si="215"/>
        <v>0</v>
      </c>
      <c r="P276" s="231">
        <f t="shared" ca="1" si="216"/>
        <v>0</v>
      </c>
      <c r="Q276" s="231">
        <f t="shared" ca="1" si="217"/>
        <v>0</v>
      </c>
      <c r="R276" s="231">
        <f t="shared" ca="1" si="218"/>
        <v>0</v>
      </c>
      <c r="S276" s="243"/>
      <c r="T276" s="231">
        <f t="shared" si="219"/>
        <v>1</v>
      </c>
      <c r="U276" s="231">
        <f t="shared" ca="1" si="220"/>
        <v>1</v>
      </c>
      <c r="V276" s="231">
        <f t="shared" ca="1" si="221"/>
        <v>1</v>
      </c>
      <c r="X276" s="231">
        <f t="shared" ca="1" si="222"/>
        <v>0</v>
      </c>
      <c r="Y276" s="231">
        <f t="shared" ca="1" si="213"/>
        <v>0</v>
      </c>
      <c r="Z276" s="243"/>
      <c r="AA276" s="243"/>
    </row>
    <row r="277" spans="6:27">
      <c r="G277" s="307" t="str">
        <f t="shared" si="214"/>
        <v>BRT</v>
      </c>
      <c r="J277" s="243"/>
      <c r="K277" s="249">
        <f>'IF Factors'!G19</f>
        <v>0</v>
      </c>
      <c r="L277" s="249">
        <f ca="1">OFFSET('IF Factors'!G19,0,$L$171)</f>
        <v>0</v>
      </c>
      <c r="M277" s="251">
        <f ca="1">OFFSET('IF Factors'!G19,0,$M$171)</f>
        <v>0</v>
      </c>
      <c r="O277" s="231">
        <f t="shared" ca="1" si="215"/>
        <v>0</v>
      </c>
      <c r="P277" s="231">
        <f t="shared" ca="1" si="216"/>
        <v>0</v>
      </c>
      <c r="Q277" s="231">
        <f t="shared" ca="1" si="217"/>
        <v>0</v>
      </c>
      <c r="R277" s="231">
        <f t="shared" ca="1" si="218"/>
        <v>0</v>
      </c>
      <c r="S277" s="243"/>
      <c r="T277" s="231">
        <f t="shared" si="219"/>
        <v>1</v>
      </c>
      <c r="U277" s="231">
        <f t="shared" ca="1" si="220"/>
        <v>1</v>
      </c>
      <c r="V277" s="231">
        <f t="shared" ca="1" si="221"/>
        <v>1</v>
      </c>
      <c r="X277" s="231">
        <f t="shared" ca="1" si="222"/>
        <v>0</v>
      </c>
      <c r="Y277" s="231">
        <f t="shared" ca="1" si="213"/>
        <v>0</v>
      </c>
      <c r="Z277" s="243"/>
      <c r="AA277" s="243"/>
    </row>
    <row r="278" spans="6:27">
      <c r="G278" s="308"/>
      <c r="H278" s="243"/>
      <c r="I278" s="243"/>
      <c r="J278" s="243"/>
      <c r="K278" s="243"/>
      <c r="L278" s="243"/>
      <c r="M278" s="243"/>
      <c r="N278" s="243"/>
      <c r="O278" s="243"/>
      <c r="P278" s="243"/>
      <c r="Q278" s="243"/>
      <c r="R278" s="243"/>
      <c r="S278" s="243"/>
      <c r="T278" s="243"/>
      <c r="U278" s="243"/>
      <c r="V278" s="243"/>
      <c r="W278" s="243"/>
      <c r="X278" s="243"/>
      <c r="Y278" s="243"/>
      <c r="Z278" s="243"/>
      <c r="AA278" s="243"/>
    </row>
    <row r="279" spans="6:27">
      <c r="G279" s="308"/>
      <c r="H279" s="243"/>
      <c r="I279" s="243"/>
      <c r="J279" s="243"/>
      <c r="K279" s="243"/>
      <c r="L279" s="243"/>
      <c r="M279" s="243"/>
      <c r="N279" s="243"/>
      <c r="O279" s="243"/>
      <c r="P279" s="243"/>
      <c r="Q279" s="243"/>
      <c r="R279" s="243"/>
      <c r="S279" s="243"/>
      <c r="T279" s="243"/>
      <c r="U279" s="243"/>
      <c r="V279" s="243"/>
      <c r="W279" s="243"/>
      <c r="X279" s="243"/>
      <c r="Y279" s="243"/>
      <c r="Z279" s="243"/>
      <c r="AA279" s="243"/>
    </row>
    <row r="280" spans="6:27">
      <c r="G280" s="308"/>
      <c r="H280" s="243"/>
      <c r="I280" s="243"/>
      <c r="J280" s="243"/>
      <c r="K280" s="243"/>
      <c r="L280" s="243"/>
      <c r="M280" s="243"/>
      <c r="N280" s="243"/>
      <c r="O280" s="243"/>
      <c r="P280" s="243"/>
      <c r="Q280" s="243"/>
      <c r="R280" s="243"/>
      <c r="S280" s="243"/>
      <c r="T280" s="243"/>
      <c r="U280" s="243"/>
      <c r="V280" s="243"/>
      <c r="W280" s="243"/>
      <c r="X280" s="243"/>
      <c r="Y280" s="243"/>
      <c r="Z280" s="243"/>
      <c r="AA280" s="243"/>
    </row>
    <row r="281" spans="6:27">
      <c r="G281" s="308" t="s">
        <v>245</v>
      </c>
      <c r="H281" s="243"/>
      <c r="I281" s="243"/>
      <c r="J281" s="243"/>
      <c r="K281" s="243"/>
      <c r="L281" s="243"/>
      <c r="M281" s="243"/>
      <c r="N281" s="243"/>
      <c r="O281" s="243"/>
      <c r="P281" s="243"/>
      <c r="Q281" s="243"/>
      <c r="R281" s="243"/>
      <c r="S281" s="243"/>
      <c r="T281" s="243"/>
      <c r="U281" s="243"/>
      <c r="V281" s="243"/>
      <c r="W281" s="243"/>
      <c r="X281" s="243"/>
      <c r="Y281" s="243"/>
      <c r="Z281" s="243"/>
      <c r="AA281" s="243"/>
    </row>
    <row r="282" spans="6:27">
      <c r="G282" s="306"/>
      <c r="H282" s="244">
        <f>H249</f>
        <v>0</v>
      </c>
      <c r="I282" s="244">
        <f t="shared" ref="I282:AA282" si="223">I249</f>
        <v>1</v>
      </c>
      <c r="J282" s="244">
        <f t="shared" si="223"/>
        <v>2</v>
      </c>
      <c r="K282" s="244">
        <f t="shared" si="223"/>
        <v>3</v>
      </c>
      <c r="L282" s="244">
        <f t="shared" si="223"/>
        <v>4</v>
      </c>
      <c r="M282" s="244">
        <f t="shared" si="223"/>
        <v>5</v>
      </c>
      <c r="N282" s="244">
        <f t="shared" si="223"/>
        <v>6</v>
      </c>
      <c r="O282" s="244">
        <f t="shared" si="223"/>
        <v>7</v>
      </c>
      <c r="P282" s="244">
        <f t="shared" si="223"/>
        <v>8</v>
      </c>
      <c r="Q282" s="244">
        <f t="shared" si="223"/>
        <v>9</v>
      </c>
      <c r="R282" s="244">
        <f t="shared" si="223"/>
        <v>10</v>
      </c>
      <c r="S282" s="244">
        <f t="shared" si="223"/>
        <v>11</v>
      </c>
      <c r="T282" s="244">
        <f t="shared" si="223"/>
        <v>12</v>
      </c>
      <c r="U282" s="244">
        <f t="shared" si="223"/>
        <v>13</v>
      </c>
      <c r="V282" s="244">
        <f t="shared" si="223"/>
        <v>14</v>
      </c>
      <c r="W282" s="244">
        <f t="shared" si="223"/>
        <v>15</v>
      </c>
      <c r="X282" s="244">
        <f t="shared" si="223"/>
        <v>16</v>
      </c>
      <c r="Y282" s="244">
        <f t="shared" si="223"/>
        <v>17</v>
      </c>
      <c r="Z282" s="244">
        <f t="shared" si="223"/>
        <v>18</v>
      </c>
      <c r="AA282" s="244">
        <f t="shared" si="223"/>
        <v>19</v>
      </c>
    </row>
    <row r="283" spans="6:27">
      <c r="F283" s="655" t="s">
        <v>530</v>
      </c>
      <c r="G283" s="307" t="str">
        <f>G250</f>
        <v>Cars</v>
      </c>
      <c r="H283" s="253">
        <f>K267</f>
        <v>0</v>
      </c>
      <c r="I283" s="253">
        <f ca="1">(I$23*$P267)+$O267</f>
        <v>0</v>
      </c>
      <c r="J283" s="253">
        <f t="shared" ref="J283:P283" ca="1" si="224">(J$23*$P267)+$O267</f>
        <v>0</v>
      </c>
      <c r="K283" s="253">
        <f t="shared" ca="1" si="224"/>
        <v>0</v>
      </c>
      <c r="L283" s="253">
        <f t="shared" ca="1" si="224"/>
        <v>0</v>
      </c>
      <c r="M283" s="253">
        <f t="shared" ca="1" si="224"/>
        <v>0</v>
      </c>
      <c r="N283" s="253">
        <f t="shared" ca="1" si="224"/>
        <v>0</v>
      </c>
      <c r="O283" s="253">
        <f t="shared" ca="1" si="224"/>
        <v>0</v>
      </c>
      <c r="P283" s="253">
        <f t="shared" ca="1" si="224"/>
        <v>0</v>
      </c>
      <c r="Q283" s="253">
        <f ca="1">L267</f>
        <v>0</v>
      </c>
      <c r="R283" s="253">
        <f ca="1">(R$23*$R267)+$Q267</f>
        <v>0</v>
      </c>
      <c r="S283" s="253">
        <f t="shared" ref="S283:Z283" ca="1" si="225">(S$23*$R267)+$Q267</f>
        <v>0</v>
      </c>
      <c r="T283" s="253">
        <f t="shared" ca="1" si="225"/>
        <v>0</v>
      </c>
      <c r="U283" s="253">
        <f t="shared" ca="1" si="225"/>
        <v>0</v>
      </c>
      <c r="V283" s="253">
        <f t="shared" ca="1" si="225"/>
        <v>0</v>
      </c>
      <c r="W283" s="253">
        <f t="shared" ca="1" si="225"/>
        <v>0</v>
      </c>
      <c r="X283" s="253">
        <f t="shared" ca="1" si="225"/>
        <v>0</v>
      </c>
      <c r="Y283" s="253">
        <f t="shared" ca="1" si="225"/>
        <v>0</v>
      </c>
      <c r="Z283" s="253">
        <f t="shared" ca="1" si="225"/>
        <v>0</v>
      </c>
      <c r="AA283" s="253">
        <f ca="1">M267</f>
        <v>0</v>
      </c>
    </row>
    <row r="284" spans="6:27">
      <c r="F284" s="656"/>
      <c r="G284" s="307" t="str">
        <f t="shared" ref="G284:G293" si="226">G251</f>
        <v>2-wheeler</v>
      </c>
      <c r="H284" s="253">
        <f t="shared" ref="H284:H293" si="227">K268</f>
        <v>0</v>
      </c>
      <c r="I284" s="253">
        <f t="shared" ref="I284:P284" ca="1" si="228">(I$23*$P268)+$O268</f>
        <v>0</v>
      </c>
      <c r="J284" s="253">
        <f t="shared" ca="1" si="228"/>
        <v>0</v>
      </c>
      <c r="K284" s="253">
        <f t="shared" ca="1" si="228"/>
        <v>0</v>
      </c>
      <c r="L284" s="253">
        <f t="shared" ca="1" si="228"/>
        <v>0</v>
      </c>
      <c r="M284" s="253">
        <f t="shared" ca="1" si="228"/>
        <v>0</v>
      </c>
      <c r="N284" s="253">
        <f t="shared" ca="1" si="228"/>
        <v>0</v>
      </c>
      <c r="O284" s="253">
        <f t="shared" ca="1" si="228"/>
        <v>0</v>
      </c>
      <c r="P284" s="253">
        <f t="shared" ca="1" si="228"/>
        <v>0</v>
      </c>
      <c r="Q284" s="253">
        <f t="shared" ref="Q284:Q293" ca="1" si="229">L268</f>
        <v>0</v>
      </c>
      <c r="R284" s="253">
        <f t="shared" ref="R284:Z284" ca="1" si="230">(R$23*$R268)+$Q268</f>
        <v>0</v>
      </c>
      <c r="S284" s="253">
        <f t="shared" ca="1" si="230"/>
        <v>0</v>
      </c>
      <c r="T284" s="253">
        <f t="shared" ca="1" si="230"/>
        <v>0</v>
      </c>
      <c r="U284" s="253">
        <f t="shared" ca="1" si="230"/>
        <v>0</v>
      </c>
      <c r="V284" s="253">
        <f t="shared" ca="1" si="230"/>
        <v>0</v>
      </c>
      <c r="W284" s="253">
        <f t="shared" ca="1" si="230"/>
        <v>0</v>
      </c>
      <c r="X284" s="253">
        <f t="shared" ca="1" si="230"/>
        <v>0</v>
      </c>
      <c r="Y284" s="253">
        <f t="shared" ca="1" si="230"/>
        <v>0</v>
      </c>
      <c r="Z284" s="253">
        <f t="shared" ca="1" si="230"/>
        <v>0</v>
      </c>
      <c r="AA284" s="253">
        <f t="shared" ref="AA284:AA293" ca="1" si="231">M268</f>
        <v>0</v>
      </c>
    </row>
    <row r="285" spans="6:27">
      <c r="F285" s="656"/>
      <c r="G285" s="307" t="str">
        <f t="shared" si="226"/>
        <v>Taxi</v>
      </c>
      <c r="H285" s="253">
        <f t="shared" si="227"/>
        <v>0</v>
      </c>
      <c r="I285" s="253">
        <f t="shared" ref="I285:P285" ca="1" si="232">(I$23*$P269)+$O269</f>
        <v>0</v>
      </c>
      <c r="J285" s="253">
        <f t="shared" ca="1" si="232"/>
        <v>0</v>
      </c>
      <c r="K285" s="253">
        <f t="shared" ca="1" si="232"/>
        <v>0</v>
      </c>
      <c r="L285" s="253">
        <f t="shared" ca="1" si="232"/>
        <v>0</v>
      </c>
      <c r="M285" s="253">
        <f t="shared" ca="1" si="232"/>
        <v>0</v>
      </c>
      <c r="N285" s="253">
        <f t="shared" ca="1" si="232"/>
        <v>0</v>
      </c>
      <c r="O285" s="253">
        <f t="shared" ca="1" si="232"/>
        <v>0</v>
      </c>
      <c r="P285" s="253">
        <f t="shared" ca="1" si="232"/>
        <v>0</v>
      </c>
      <c r="Q285" s="253">
        <f t="shared" ca="1" si="229"/>
        <v>0</v>
      </c>
      <c r="R285" s="253">
        <f t="shared" ref="R285:Z285" ca="1" si="233">(R$23*$R269)+$Q269</f>
        <v>0</v>
      </c>
      <c r="S285" s="253">
        <f t="shared" ca="1" si="233"/>
        <v>0</v>
      </c>
      <c r="T285" s="253">
        <f t="shared" ca="1" si="233"/>
        <v>0</v>
      </c>
      <c r="U285" s="253">
        <f t="shared" ca="1" si="233"/>
        <v>0</v>
      </c>
      <c r="V285" s="253">
        <f t="shared" ca="1" si="233"/>
        <v>0</v>
      </c>
      <c r="W285" s="253">
        <f t="shared" ca="1" si="233"/>
        <v>0</v>
      </c>
      <c r="X285" s="253">
        <f t="shared" ca="1" si="233"/>
        <v>0</v>
      </c>
      <c r="Y285" s="253">
        <f t="shared" ca="1" si="233"/>
        <v>0</v>
      </c>
      <c r="Z285" s="253">
        <f t="shared" ca="1" si="233"/>
        <v>0</v>
      </c>
      <c r="AA285" s="253">
        <f t="shared" ca="1" si="231"/>
        <v>0</v>
      </c>
    </row>
    <row r="286" spans="6:27">
      <c r="F286" s="656"/>
      <c r="G286" s="307" t="str">
        <f t="shared" si="226"/>
        <v/>
      </c>
      <c r="H286" s="253">
        <f t="shared" si="227"/>
        <v>0</v>
      </c>
      <c r="I286" s="253">
        <f t="shared" ref="I286:P286" ca="1" si="234">(I$23*$P270)+$O270</f>
        <v>0</v>
      </c>
      <c r="J286" s="253">
        <f t="shared" ca="1" si="234"/>
        <v>0</v>
      </c>
      <c r="K286" s="253">
        <f t="shared" ca="1" si="234"/>
        <v>0</v>
      </c>
      <c r="L286" s="253">
        <f t="shared" ca="1" si="234"/>
        <v>0</v>
      </c>
      <c r="M286" s="253">
        <f t="shared" ca="1" si="234"/>
        <v>0</v>
      </c>
      <c r="N286" s="253">
        <f t="shared" ca="1" si="234"/>
        <v>0</v>
      </c>
      <c r="O286" s="253">
        <f t="shared" ca="1" si="234"/>
        <v>0</v>
      </c>
      <c r="P286" s="253">
        <f t="shared" ca="1" si="234"/>
        <v>0</v>
      </c>
      <c r="Q286" s="253">
        <f t="shared" ca="1" si="229"/>
        <v>0</v>
      </c>
      <c r="R286" s="253">
        <f t="shared" ref="R286:Z286" ca="1" si="235">(R$23*$R270)+$Q270</f>
        <v>0</v>
      </c>
      <c r="S286" s="253">
        <f t="shared" ca="1" si="235"/>
        <v>0</v>
      </c>
      <c r="T286" s="253">
        <f t="shared" ca="1" si="235"/>
        <v>0</v>
      </c>
      <c r="U286" s="253">
        <f t="shared" ca="1" si="235"/>
        <v>0</v>
      </c>
      <c r="V286" s="253">
        <f t="shared" ca="1" si="235"/>
        <v>0</v>
      </c>
      <c r="W286" s="253">
        <f t="shared" ca="1" si="235"/>
        <v>0</v>
      </c>
      <c r="X286" s="253">
        <f t="shared" ca="1" si="235"/>
        <v>0</v>
      </c>
      <c r="Y286" s="253">
        <f t="shared" ca="1" si="235"/>
        <v>0</v>
      </c>
      <c r="Z286" s="253">
        <f t="shared" ca="1" si="235"/>
        <v>0</v>
      </c>
      <c r="AA286" s="253">
        <f t="shared" ca="1" si="231"/>
        <v>0</v>
      </c>
    </row>
    <row r="287" spans="6:27">
      <c r="F287" s="656"/>
      <c r="G287" s="307" t="str">
        <f t="shared" si="226"/>
        <v/>
      </c>
      <c r="H287" s="253">
        <f t="shared" si="227"/>
        <v>0</v>
      </c>
      <c r="I287" s="253">
        <f t="shared" ref="I287:P287" ca="1" si="236">(I$23*$P271)+$O271</f>
        <v>0</v>
      </c>
      <c r="J287" s="253">
        <f t="shared" ca="1" si="236"/>
        <v>0</v>
      </c>
      <c r="K287" s="253">
        <f t="shared" ca="1" si="236"/>
        <v>0</v>
      </c>
      <c r="L287" s="253">
        <f t="shared" ca="1" si="236"/>
        <v>0</v>
      </c>
      <c r="M287" s="253">
        <f t="shared" ca="1" si="236"/>
        <v>0</v>
      </c>
      <c r="N287" s="253">
        <f t="shared" ca="1" si="236"/>
        <v>0</v>
      </c>
      <c r="O287" s="253">
        <f t="shared" ca="1" si="236"/>
        <v>0</v>
      </c>
      <c r="P287" s="253">
        <f t="shared" ca="1" si="236"/>
        <v>0</v>
      </c>
      <c r="Q287" s="253">
        <f t="shared" ca="1" si="229"/>
        <v>0</v>
      </c>
      <c r="R287" s="253">
        <f t="shared" ref="R287:Z287" ca="1" si="237">(R$23*$R271)+$Q271</f>
        <v>0</v>
      </c>
      <c r="S287" s="253">
        <f t="shared" ca="1" si="237"/>
        <v>0</v>
      </c>
      <c r="T287" s="253">
        <f t="shared" ca="1" si="237"/>
        <v>0</v>
      </c>
      <c r="U287" s="253">
        <f t="shared" ca="1" si="237"/>
        <v>0</v>
      </c>
      <c r="V287" s="253">
        <f t="shared" ca="1" si="237"/>
        <v>0</v>
      </c>
      <c r="W287" s="253">
        <f t="shared" ca="1" si="237"/>
        <v>0</v>
      </c>
      <c r="X287" s="253">
        <f t="shared" ca="1" si="237"/>
        <v>0</v>
      </c>
      <c r="Y287" s="253">
        <f t="shared" ca="1" si="237"/>
        <v>0</v>
      </c>
      <c r="Z287" s="253">
        <f t="shared" ca="1" si="237"/>
        <v>0</v>
      </c>
      <c r="AA287" s="253">
        <f t="shared" ca="1" si="231"/>
        <v>0</v>
      </c>
    </row>
    <row r="288" spans="6:27">
      <c r="F288" s="656"/>
      <c r="G288" s="307" t="str">
        <f t="shared" si="226"/>
        <v>3-wheeler</v>
      </c>
      <c r="H288" s="253">
        <f t="shared" si="227"/>
        <v>0</v>
      </c>
      <c r="I288" s="253">
        <f t="shared" ref="I288:P288" ca="1" si="238">(I$23*$P272)+$O272</f>
        <v>0</v>
      </c>
      <c r="J288" s="253">
        <f t="shared" ca="1" si="238"/>
        <v>0</v>
      </c>
      <c r="K288" s="253">
        <f t="shared" ca="1" si="238"/>
        <v>0</v>
      </c>
      <c r="L288" s="253">
        <f t="shared" ca="1" si="238"/>
        <v>0</v>
      </c>
      <c r="M288" s="253">
        <f t="shared" ca="1" si="238"/>
        <v>0</v>
      </c>
      <c r="N288" s="253">
        <f t="shared" ca="1" si="238"/>
        <v>0</v>
      </c>
      <c r="O288" s="253">
        <f t="shared" ca="1" si="238"/>
        <v>0</v>
      </c>
      <c r="P288" s="253">
        <f t="shared" ca="1" si="238"/>
        <v>0</v>
      </c>
      <c r="Q288" s="253">
        <f t="shared" ca="1" si="229"/>
        <v>0</v>
      </c>
      <c r="R288" s="253">
        <f t="shared" ref="R288:Z288" ca="1" si="239">(R$23*$R272)+$Q272</f>
        <v>0</v>
      </c>
      <c r="S288" s="253">
        <f t="shared" ca="1" si="239"/>
        <v>0</v>
      </c>
      <c r="T288" s="253">
        <f t="shared" ca="1" si="239"/>
        <v>0</v>
      </c>
      <c r="U288" s="253">
        <f t="shared" ca="1" si="239"/>
        <v>0</v>
      </c>
      <c r="V288" s="253">
        <f t="shared" ca="1" si="239"/>
        <v>0</v>
      </c>
      <c r="W288" s="253">
        <f t="shared" ca="1" si="239"/>
        <v>0</v>
      </c>
      <c r="X288" s="253">
        <f t="shared" ca="1" si="239"/>
        <v>0</v>
      </c>
      <c r="Y288" s="253">
        <f t="shared" ca="1" si="239"/>
        <v>0</v>
      </c>
      <c r="Z288" s="253">
        <f t="shared" ca="1" si="239"/>
        <v>0</v>
      </c>
      <c r="AA288" s="253">
        <f t="shared" ca="1" si="231"/>
        <v>0</v>
      </c>
    </row>
    <row r="289" spans="6:27">
      <c r="F289" s="656"/>
      <c r="G289" s="307" t="str">
        <f t="shared" si="226"/>
        <v>Bus</v>
      </c>
      <c r="H289" s="253">
        <f t="shared" si="227"/>
        <v>0</v>
      </c>
      <c r="I289" s="253">
        <f t="shared" ref="I289:P289" ca="1" si="240">(I$23*$P273)+$O273</f>
        <v>0</v>
      </c>
      <c r="J289" s="253">
        <f t="shared" ca="1" si="240"/>
        <v>0</v>
      </c>
      <c r="K289" s="253">
        <f t="shared" ca="1" si="240"/>
        <v>0</v>
      </c>
      <c r="L289" s="253">
        <f t="shared" ca="1" si="240"/>
        <v>0</v>
      </c>
      <c r="M289" s="253">
        <f t="shared" ca="1" si="240"/>
        <v>0</v>
      </c>
      <c r="N289" s="253">
        <f t="shared" ca="1" si="240"/>
        <v>0</v>
      </c>
      <c r="O289" s="253">
        <f t="shared" ca="1" si="240"/>
        <v>0</v>
      </c>
      <c r="P289" s="253">
        <f t="shared" ca="1" si="240"/>
        <v>0</v>
      </c>
      <c r="Q289" s="253">
        <f t="shared" ca="1" si="229"/>
        <v>0</v>
      </c>
      <c r="R289" s="253">
        <f t="shared" ref="R289:Z289" ca="1" si="241">(R$23*$R273)+$Q273</f>
        <v>0</v>
      </c>
      <c r="S289" s="253">
        <f t="shared" ca="1" si="241"/>
        <v>0</v>
      </c>
      <c r="T289" s="253">
        <f t="shared" ca="1" si="241"/>
        <v>0</v>
      </c>
      <c r="U289" s="253">
        <f t="shared" ca="1" si="241"/>
        <v>0</v>
      </c>
      <c r="V289" s="253">
        <f t="shared" ca="1" si="241"/>
        <v>0</v>
      </c>
      <c r="W289" s="253">
        <f t="shared" ca="1" si="241"/>
        <v>0</v>
      </c>
      <c r="X289" s="253">
        <f t="shared" ca="1" si="241"/>
        <v>0</v>
      </c>
      <c r="Y289" s="253">
        <f t="shared" ca="1" si="241"/>
        <v>0</v>
      </c>
      <c r="Z289" s="253">
        <f t="shared" ca="1" si="241"/>
        <v>0</v>
      </c>
      <c r="AA289" s="253">
        <f t="shared" ca="1" si="231"/>
        <v>0</v>
      </c>
    </row>
    <row r="290" spans="6:27">
      <c r="F290" s="656"/>
      <c r="G290" s="307" t="str">
        <f t="shared" si="226"/>
        <v>Mini-bus</v>
      </c>
      <c r="H290" s="253">
        <f t="shared" si="227"/>
        <v>0</v>
      </c>
      <c r="I290" s="253">
        <f t="shared" ref="I290:P290" ca="1" si="242">(I$23*$P274)+$O274</f>
        <v>0</v>
      </c>
      <c r="J290" s="253">
        <f t="shared" ca="1" si="242"/>
        <v>0</v>
      </c>
      <c r="K290" s="253">
        <f t="shared" ca="1" si="242"/>
        <v>0</v>
      </c>
      <c r="L290" s="253">
        <f t="shared" ca="1" si="242"/>
        <v>0</v>
      </c>
      <c r="M290" s="253">
        <f t="shared" ca="1" si="242"/>
        <v>0</v>
      </c>
      <c r="N290" s="253">
        <f t="shared" ca="1" si="242"/>
        <v>0</v>
      </c>
      <c r="O290" s="253">
        <f t="shared" ca="1" si="242"/>
        <v>0</v>
      </c>
      <c r="P290" s="253">
        <f t="shared" ca="1" si="242"/>
        <v>0</v>
      </c>
      <c r="Q290" s="253">
        <f t="shared" ca="1" si="229"/>
        <v>0</v>
      </c>
      <c r="R290" s="253">
        <f t="shared" ref="R290:Z290" ca="1" si="243">(R$23*$R274)+$Q274</f>
        <v>0</v>
      </c>
      <c r="S290" s="253">
        <f t="shared" ca="1" si="243"/>
        <v>0</v>
      </c>
      <c r="T290" s="253">
        <f t="shared" ca="1" si="243"/>
        <v>0</v>
      </c>
      <c r="U290" s="253">
        <f t="shared" ca="1" si="243"/>
        <v>0</v>
      </c>
      <c r="V290" s="253">
        <f t="shared" ca="1" si="243"/>
        <v>0</v>
      </c>
      <c r="W290" s="253">
        <f t="shared" ca="1" si="243"/>
        <v>0</v>
      </c>
      <c r="X290" s="253">
        <f t="shared" ca="1" si="243"/>
        <v>0</v>
      </c>
      <c r="Y290" s="253">
        <f t="shared" ca="1" si="243"/>
        <v>0</v>
      </c>
      <c r="Z290" s="253">
        <f t="shared" ca="1" si="243"/>
        <v>0</v>
      </c>
      <c r="AA290" s="253">
        <f t="shared" ca="1" si="231"/>
        <v>0</v>
      </c>
    </row>
    <row r="291" spans="6:27">
      <c r="F291" s="656"/>
      <c r="G291" s="307" t="str">
        <f t="shared" si="226"/>
        <v/>
      </c>
      <c r="H291" s="253">
        <f t="shared" si="227"/>
        <v>0</v>
      </c>
      <c r="I291" s="253">
        <f t="shared" ref="I291:P291" ca="1" si="244">(I$23*$P275)+$O275</f>
        <v>0</v>
      </c>
      <c r="J291" s="253">
        <f t="shared" ca="1" si="244"/>
        <v>0</v>
      </c>
      <c r="K291" s="253">
        <f t="shared" ca="1" si="244"/>
        <v>0</v>
      </c>
      <c r="L291" s="253">
        <f t="shared" ca="1" si="244"/>
        <v>0</v>
      </c>
      <c r="M291" s="253">
        <f t="shared" ca="1" si="244"/>
        <v>0</v>
      </c>
      <c r="N291" s="253">
        <f t="shared" ca="1" si="244"/>
        <v>0</v>
      </c>
      <c r="O291" s="253">
        <f t="shared" ca="1" si="244"/>
        <v>0</v>
      </c>
      <c r="P291" s="253">
        <f t="shared" ca="1" si="244"/>
        <v>0</v>
      </c>
      <c r="Q291" s="253">
        <f t="shared" ca="1" si="229"/>
        <v>0</v>
      </c>
      <c r="R291" s="253">
        <f t="shared" ref="R291:Z291" ca="1" si="245">(R$23*$R275)+$Q275</f>
        <v>0</v>
      </c>
      <c r="S291" s="253">
        <f t="shared" ca="1" si="245"/>
        <v>0</v>
      </c>
      <c r="T291" s="253">
        <f t="shared" ca="1" si="245"/>
        <v>0</v>
      </c>
      <c r="U291" s="253">
        <f t="shared" ca="1" si="245"/>
        <v>0</v>
      </c>
      <c r="V291" s="253">
        <f t="shared" ca="1" si="245"/>
        <v>0</v>
      </c>
      <c r="W291" s="253">
        <f t="shared" ca="1" si="245"/>
        <v>0</v>
      </c>
      <c r="X291" s="253">
        <f t="shared" ca="1" si="245"/>
        <v>0</v>
      </c>
      <c r="Y291" s="253">
        <f t="shared" ca="1" si="245"/>
        <v>0</v>
      </c>
      <c r="Z291" s="253">
        <f t="shared" ca="1" si="245"/>
        <v>0</v>
      </c>
      <c r="AA291" s="253">
        <f t="shared" ca="1" si="231"/>
        <v>0</v>
      </c>
    </row>
    <row r="292" spans="6:27">
      <c r="F292" s="657"/>
      <c r="G292" s="307" t="str">
        <f t="shared" si="226"/>
        <v/>
      </c>
      <c r="H292" s="253">
        <f t="shared" si="227"/>
        <v>0</v>
      </c>
      <c r="I292" s="253">
        <f t="shared" ref="I292:P292" ca="1" si="246">(I$23*$P276)+$O276</f>
        <v>0</v>
      </c>
      <c r="J292" s="253">
        <f t="shared" ca="1" si="246"/>
        <v>0</v>
      </c>
      <c r="K292" s="253">
        <f t="shared" ca="1" si="246"/>
        <v>0</v>
      </c>
      <c r="L292" s="253">
        <f t="shared" ca="1" si="246"/>
        <v>0</v>
      </c>
      <c r="M292" s="253">
        <f t="shared" ca="1" si="246"/>
        <v>0</v>
      </c>
      <c r="N292" s="253">
        <f t="shared" ca="1" si="246"/>
        <v>0</v>
      </c>
      <c r="O292" s="253">
        <f t="shared" ca="1" si="246"/>
        <v>0</v>
      </c>
      <c r="P292" s="253">
        <f t="shared" ca="1" si="246"/>
        <v>0</v>
      </c>
      <c r="Q292" s="253">
        <f t="shared" ca="1" si="229"/>
        <v>0</v>
      </c>
      <c r="R292" s="253">
        <f t="shared" ref="R292:Z292" ca="1" si="247">(R$23*$R276)+$Q276</f>
        <v>0</v>
      </c>
      <c r="S292" s="253">
        <f t="shared" ca="1" si="247"/>
        <v>0</v>
      </c>
      <c r="T292" s="253">
        <f t="shared" ca="1" si="247"/>
        <v>0</v>
      </c>
      <c r="U292" s="253">
        <f t="shared" ca="1" si="247"/>
        <v>0</v>
      </c>
      <c r="V292" s="253">
        <f t="shared" ca="1" si="247"/>
        <v>0</v>
      </c>
      <c r="W292" s="253">
        <f t="shared" ca="1" si="247"/>
        <v>0</v>
      </c>
      <c r="X292" s="253">
        <f t="shared" ca="1" si="247"/>
        <v>0</v>
      </c>
      <c r="Y292" s="253">
        <f t="shared" ca="1" si="247"/>
        <v>0</v>
      </c>
      <c r="Z292" s="253">
        <f t="shared" ca="1" si="247"/>
        <v>0</v>
      </c>
      <c r="AA292" s="253">
        <f t="shared" ca="1" si="231"/>
        <v>0</v>
      </c>
    </row>
    <row r="293" spans="6:27">
      <c r="G293" s="307" t="str">
        <f t="shared" si="226"/>
        <v>BRT</v>
      </c>
      <c r="H293" s="253">
        <f t="shared" si="227"/>
        <v>0</v>
      </c>
      <c r="I293" s="253">
        <f t="shared" ref="I293:P293" ca="1" si="248">(I$23*$P277)+$O277</f>
        <v>0</v>
      </c>
      <c r="J293" s="253">
        <f t="shared" ca="1" si="248"/>
        <v>0</v>
      </c>
      <c r="K293" s="253">
        <f t="shared" ca="1" si="248"/>
        <v>0</v>
      </c>
      <c r="L293" s="253">
        <f t="shared" ca="1" si="248"/>
        <v>0</v>
      </c>
      <c r="M293" s="253">
        <f t="shared" ca="1" si="248"/>
        <v>0</v>
      </c>
      <c r="N293" s="253">
        <f t="shared" ca="1" si="248"/>
        <v>0</v>
      </c>
      <c r="O293" s="253">
        <f t="shared" ca="1" si="248"/>
        <v>0</v>
      </c>
      <c r="P293" s="253">
        <f t="shared" ca="1" si="248"/>
        <v>0</v>
      </c>
      <c r="Q293" s="253">
        <f t="shared" ca="1" si="229"/>
        <v>0</v>
      </c>
      <c r="R293" s="253">
        <f t="shared" ref="R293:Z293" ca="1" si="249">(R$23*$R277)+$Q277</f>
        <v>0</v>
      </c>
      <c r="S293" s="253">
        <f t="shared" ca="1" si="249"/>
        <v>0</v>
      </c>
      <c r="T293" s="253">
        <f t="shared" ca="1" si="249"/>
        <v>0</v>
      </c>
      <c r="U293" s="253">
        <f t="shared" ca="1" si="249"/>
        <v>0</v>
      </c>
      <c r="V293" s="253">
        <f t="shared" ca="1" si="249"/>
        <v>0</v>
      </c>
      <c r="W293" s="253">
        <f t="shared" ca="1" si="249"/>
        <v>0</v>
      </c>
      <c r="X293" s="253">
        <f t="shared" ca="1" si="249"/>
        <v>0</v>
      </c>
      <c r="Y293" s="253">
        <f t="shared" ca="1" si="249"/>
        <v>0</v>
      </c>
      <c r="Z293" s="253">
        <f t="shared" ca="1" si="249"/>
        <v>0</v>
      </c>
      <c r="AA293" s="253">
        <f t="shared" ca="1" si="231"/>
        <v>0</v>
      </c>
    </row>
    <row r="294" spans="6:27">
      <c r="G294" s="310"/>
      <c r="H294" s="252"/>
      <c r="I294" s="252"/>
      <c r="J294" s="252"/>
      <c r="K294" s="252"/>
      <c r="L294" s="252"/>
      <c r="M294" s="252"/>
      <c r="N294" s="252"/>
      <c r="O294" s="252"/>
      <c r="P294" s="252"/>
      <c r="Q294" s="252"/>
      <c r="R294" s="252"/>
      <c r="S294" s="252"/>
      <c r="T294" s="252"/>
      <c r="U294" s="252"/>
      <c r="V294" s="252"/>
      <c r="W294" s="252"/>
      <c r="X294" s="252"/>
      <c r="Y294" s="252"/>
      <c r="Z294" s="252"/>
      <c r="AA294" s="252"/>
    </row>
    <row r="295" spans="6:27">
      <c r="G295" s="309" t="s">
        <v>368</v>
      </c>
    </row>
    <row r="296" spans="6:27">
      <c r="G296" s="306"/>
      <c r="H296" s="244">
        <f>H282</f>
        <v>0</v>
      </c>
      <c r="I296" s="244">
        <f t="shared" ref="I296:AA296" si="250">I282</f>
        <v>1</v>
      </c>
      <c r="J296" s="244">
        <f t="shared" si="250"/>
        <v>2</v>
      </c>
      <c r="K296" s="244">
        <f t="shared" si="250"/>
        <v>3</v>
      </c>
      <c r="L296" s="244">
        <f t="shared" si="250"/>
        <v>4</v>
      </c>
      <c r="M296" s="244">
        <f t="shared" si="250"/>
        <v>5</v>
      </c>
      <c r="N296" s="244">
        <f t="shared" si="250"/>
        <v>6</v>
      </c>
      <c r="O296" s="244">
        <f t="shared" si="250"/>
        <v>7</v>
      </c>
      <c r="P296" s="244">
        <f t="shared" si="250"/>
        <v>8</v>
      </c>
      <c r="Q296" s="244">
        <f t="shared" si="250"/>
        <v>9</v>
      </c>
      <c r="R296" s="244">
        <f t="shared" si="250"/>
        <v>10</v>
      </c>
      <c r="S296" s="244">
        <f t="shared" si="250"/>
        <v>11</v>
      </c>
      <c r="T296" s="244">
        <f t="shared" si="250"/>
        <v>12</v>
      </c>
      <c r="U296" s="244">
        <f t="shared" si="250"/>
        <v>13</v>
      </c>
      <c r="V296" s="244">
        <f t="shared" si="250"/>
        <v>14</v>
      </c>
      <c r="W296" s="244">
        <f t="shared" si="250"/>
        <v>15</v>
      </c>
      <c r="X296" s="244">
        <f t="shared" si="250"/>
        <v>16</v>
      </c>
      <c r="Y296" s="244">
        <f t="shared" si="250"/>
        <v>17</v>
      </c>
      <c r="Z296" s="244">
        <f t="shared" si="250"/>
        <v>18</v>
      </c>
      <c r="AA296" s="244">
        <f t="shared" si="250"/>
        <v>19</v>
      </c>
    </row>
    <row r="297" spans="6:27">
      <c r="F297" s="655" t="s">
        <v>530</v>
      </c>
      <c r="G297" s="307" t="str">
        <f>G283</f>
        <v>Cars</v>
      </c>
      <c r="H297" s="248">
        <f>H123*H283</f>
        <v>0</v>
      </c>
      <c r="I297" s="248">
        <f t="shared" ref="I297:AA297" ca="1" si="251">I123*I283</f>
        <v>0</v>
      </c>
      <c r="J297" s="248">
        <f t="shared" ca="1" si="251"/>
        <v>0</v>
      </c>
      <c r="K297" s="248">
        <f t="shared" ca="1" si="251"/>
        <v>0</v>
      </c>
      <c r="L297" s="248">
        <f t="shared" ca="1" si="251"/>
        <v>0</v>
      </c>
      <c r="M297" s="248">
        <f t="shared" ca="1" si="251"/>
        <v>0</v>
      </c>
      <c r="N297" s="248">
        <f t="shared" ca="1" si="251"/>
        <v>0</v>
      </c>
      <c r="O297" s="248">
        <f t="shared" ca="1" si="251"/>
        <v>0</v>
      </c>
      <c r="P297" s="248">
        <f t="shared" ca="1" si="251"/>
        <v>0</v>
      </c>
      <c r="Q297" s="248">
        <f t="shared" ca="1" si="251"/>
        <v>0</v>
      </c>
      <c r="R297" s="248">
        <f t="shared" ca="1" si="251"/>
        <v>0</v>
      </c>
      <c r="S297" s="248">
        <f t="shared" ca="1" si="251"/>
        <v>0</v>
      </c>
      <c r="T297" s="248">
        <f t="shared" ca="1" si="251"/>
        <v>0</v>
      </c>
      <c r="U297" s="248">
        <f t="shared" ca="1" si="251"/>
        <v>0</v>
      </c>
      <c r="V297" s="248">
        <f t="shared" ca="1" si="251"/>
        <v>0</v>
      </c>
      <c r="W297" s="248">
        <f t="shared" ca="1" si="251"/>
        <v>0</v>
      </c>
      <c r="X297" s="248">
        <f t="shared" ca="1" si="251"/>
        <v>0</v>
      </c>
      <c r="Y297" s="248">
        <f t="shared" ca="1" si="251"/>
        <v>0</v>
      </c>
      <c r="Z297" s="248">
        <f t="shared" ca="1" si="251"/>
        <v>0</v>
      </c>
      <c r="AA297" s="248">
        <f t="shared" ca="1" si="251"/>
        <v>0</v>
      </c>
    </row>
    <row r="298" spans="6:27">
      <c r="F298" s="656"/>
      <c r="G298" s="307" t="str">
        <f t="shared" ref="G298:G307" si="252">G284</f>
        <v>2-wheeler</v>
      </c>
      <c r="H298" s="248">
        <f t="shared" ref="H298:AA307" si="253">H124*H284</f>
        <v>0</v>
      </c>
      <c r="I298" s="248">
        <f t="shared" ca="1" si="253"/>
        <v>0</v>
      </c>
      <c r="J298" s="248">
        <f t="shared" ca="1" si="253"/>
        <v>0</v>
      </c>
      <c r="K298" s="248">
        <f t="shared" ca="1" si="253"/>
        <v>0</v>
      </c>
      <c r="L298" s="248">
        <f t="shared" ca="1" si="253"/>
        <v>0</v>
      </c>
      <c r="M298" s="248">
        <f t="shared" ca="1" si="253"/>
        <v>0</v>
      </c>
      <c r="N298" s="248">
        <f t="shared" ca="1" si="253"/>
        <v>0</v>
      </c>
      <c r="O298" s="248">
        <f t="shared" ca="1" si="253"/>
        <v>0</v>
      </c>
      <c r="P298" s="248">
        <f t="shared" ca="1" si="253"/>
        <v>0</v>
      </c>
      <c r="Q298" s="248">
        <f t="shared" ca="1" si="253"/>
        <v>0</v>
      </c>
      <c r="R298" s="248">
        <f t="shared" ca="1" si="253"/>
        <v>0</v>
      </c>
      <c r="S298" s="248">
        <f t="shared" ca="1" si="253"/>
        <v>0</v>
      </c>
      <c r="T298" s="248">
        <f t="shared" ca="1" si="253"/>
        <v>0</v>
      </c>
      <c r="U298" s="248">
        <f t="shared" ca="1" si="253"/>
        <v>0</v>
      </c>
      <c r="V298" s="248">
        <f t="shared" ca="1" si="253"/>
        <v>0</v>
      </c>
      <c r="W298" s="248">
        <f t="shared" ca="1" si="253"/>
        <v>0</v>
      </c>
      <c r="X298" s="248">
        <f t="shared" ca="1" si="253"/>
        <v>0</v>
      </c>
      <c r="Y298" s="248">
        <f t="shared" ca="1" si="253"/>
        <v>0</v>
      </c>
      <c r="Z298" s="248">
        <f t="shared" ca="1" si="253"/>
        <v>0</v>
      </c>
      <c r="AA298" s="248">
        <f t="shared" ca="1" si="253"/>
        <v>0</v>
      </c>
    </row>
    <row r="299" spans="6:27">
      <c r="F299" s="656"/>
      <c r="G299" s="307" t="str">
        <f t="shared" si="252"/>
        <v>Taxi</v>
      </c>
      <c r="H299" s="248">
        <f t="shared" si="253"/>
        <v>0</v>
      </c>
      <c r="I299" s="248">
        <f t="shared" ca="1" si="253"/>
        <v>0</v>
      </c>
      <c r="J299" s="248">
        <f t="shared" ca="1" si="253"/>
        <v>0</v>
      </c>
      <c r="K299" s="248">
        <f t="shared" ca="1" si="253"/>
        <v>0</v>
      </c>
      <c r="L299" s="248">
        <f t="shared" ca="1" si="253"/>
        <v>0</v>
      </c>
      <c r="M299" s="248">
        <f t="shared" ca="1" si="253"/>
        <v>0</v>
      </c>
      <c r="N299" s="248">
        <f t="shared" ca="1" si="253"/>
        <v>0</v>
      </c>
      <c r="O299" s="248">
        <f t="shared" ca="1" si="253"/>
        <v>0</v>
      </c>
      <c r="P299" s="248">
        <f t="shared" ca="1" si="253"/>
        <v>0</v>
      </c>
      <c r="Q299" s="248">
        <f t="shared" ca="1" si="253"/>
        <v>0</v>
      </c>
      <c r="R299" s="248">
        <f t="shared" ca="1" si="253"/>
        <v>0</v>
      </c>
      <c r="S299" s="248">
        <f t="shared" ca="1" si="253"/>
        <v>0</v>
      </c>
      <c r="T299" s="248">
        <f t="shared" ca="1" si="253"/>
        <v>0</v>
      </c>
      <c r="U299" s="248">
        <f t="shared" ca="1" si="253"/>
        <v>0</v>
      </c>
      <c r="V299" s="248">
        <f t="shared" ca="1" si="253"/>
        <v>0</v>
      </c>
      <c r="W299" s="248">
        <f t="shared" ca="1" si="253"/>
        <v>0</v>
      </c>
      <c r="X299" s="248">
        <f t="shared" ca="1" si="253"/>
        <v>0</v>
      </c>
      <c r="Y299" s="248">
        <f t="shared" ca="1" si="253"/>
        <v>0</v>
      </c>
      <c r="Z299" s="248">
        <f t="shared" ca="1" si="253"/>
        <v>0</v>
      </c>
      <c r="AA299" s="248">
        <f t="shared" ca="1" si="253"/>
        <v>0</v>
      </c>
    </row>
    <row r="300" spans="6:27">
      <c r="F300" s="656"/>
      <c r="G300" s="307" t="str">
        <f t="shared" si="252"/>
        <v/>
      </c>
      <c r="H300" s="248">
        <f t="shared" si="253"/>
        <v>0</v>
      </c>
      <c r="I300" s="248">
        <f t="shared" ca="1" si="253"/>
        <v>0</v>
      </c>
      <c r="J300" s="248">
        <f t="shared" ca="1" si="253"/>
        <v>0</v>
      </c>
      <c r="K300" s="248">
        <f t="shared" ca="1" si="253"/>
        <v>0</v>
      </c>
      <c r="L300" s="248">
        <f t="shared" ca="1" si="253"/>
        <v>0</v>
      </c>
      <c r="M300" s="248">
        <f t="shared" ca="1" si="253"/>
        <v>0</v>
      </c>
      <c r="N300" s="248">
        <f t="shared" ca="1" si="253"/>
        <v>0</v>
      </c>
      <c r="O300" s="248">
        <f t="shared" ca="1" si="253"/>
        <v>0</v>
      </c>
      <c r="P300" s="248">
        <f t="shared" ca="1" si="253"/>
        <v>0</v>
      </c>
      <c r="Q300" s="248">
        <f t="shared" ca="1" si="253"/>
        <v>0</v>
      </c>
      <c r="R300" s="248">
        <f t="shared" ca="1" si="253"/>
        <v>0</v>
      </c>
      <c r="S300" s="248">
        <f t="shared" ca="1" si="253"/>
        <v>0</v>
      </c>
      <c r="T300" s="248">
        <f t="shared" ca="1" si="253"/>
        <v>0</v>
      </c>
      <c r="U300" s="248">
        <f t="shared" ca="1" si="253"/>
        <v>0</v>
      </c>
      <c r="V300" s="248">
        <f t="shared" ca="1" si="253"/>
        <v>0</v>
      </c>
      <c r="W300" s="248">
        <f t="shared" ca="1" si="253"/>
        <v>0</v>
      </c>
      <c r="X300" s="248">
        <f t="shared" ca="1" si="253"/>
        <v>0</v>
      </c>
      <c r="Y300" s="248">
        <f t="shared" ca="1" si="253"/>
        <v>0</v>
      </c>
      <c r="Z300" s="248">
        <f t="shared" ca="1" si="253"/>
        <v>0</v>
      </c>
      <c r="AA300" s="248">
        <f t="shared" ca="1" si="253"/>
        <v>0</v>
      </c>
    </row>
    <row r="301" spans="6:27">
      <c r="F301" s="656"/>
      <c r="G301" s="307" t="str">
        <f t="shared" si="252"/>
        <v/>
      </c>
      <c r="H301" s="248">
        <f t="shared" si="253"/>
        <v>0</v>
      </c>
      <c r="I301" s="248">
        <f t="shared" ca="1" si="253"/>
        <v>0</v>
      </c>
      <c r="J301" s="248">
        <f t="shared" ca="1" si="253"/>
        <v>0</v>
      </c>
      <c r="K301" s="248">
        <f t="shared" ca="1" si="253"/>
        <v>0</v>
      </c>
      <c r="L301" s="248">
        <f t="shared" ca="1" si="253"/>
        <v>0</v>
      </c>
      <c r="M301" s="248">
        <f t="shared" ca="1" si="253"/>
        <v>0</v>
      </c>
      <c r="N301" s="248">
        <f t="shared" ca="1" si="253"/>
        <v>0</v>
      </c>
      <c r="O301" s="248">
        <f t="shared" ca="1" si="253"/>
        <v>0</v>
      </c>
      <c r="P301" s="248">
        <f t="shared" ca="1" si="253"/>
        <v>0</v>
      </c>
      <c r="Q301" s="248">
        <f t="shared" ca="1" si="253"/>
        <v>0</v>
      </c>
      <c r="R301" s="248">
        <f t="shared" ca="1" si="253"/>
        <v>0</v>
      </c>
      <c r="S301" s="248">
        <f t="shared" ca="1" si="253"/>
        <v>0</v>
      </c>
      <c r="T301" s="248">
        <f t="shared" ca="1" si="253"/>
        <v>0</v>
      </c>
      <c r="U301" s="248">
        <f t="shared" ca="1" si="253"/>
        <v>0</v>
      </c>
      <c r="V301" s="248">
        <f t="shared" ca="1" si="253"/>
        <v>0</v>
      </c>
      <c r="W301" s="248">
        <f t="shared" ca="1" si="253"/>
        <v>0</v>
      </c>
      <c r="X301" s="248">
        <f t="shared" ca="1" si="253"/>
        <v>0</v>
      </c>
      <c r="Y301" s="248">
        <f t="shared" ca="1" si="253"/>
        <v>0</v>
      </c>
      <c r="Z301" s="248">
        <f t="shared" ca="1" si="253"/>
        <v>0</v>
      </c>
      <c r="AA301" s="248">
        <f t="shared" ca="1" si="253"/>
        <v>0</v>
      </c>
    </row>
    <row r="302" spans="6:27">
      <c r="F302" s="656"/>
      <c r="G302" s="307" t="str">
        <f t="shared" si="252"/>
        <v>3-wheeler</v>
      </c>
      <c r="H302" s="248">
        <f t="shared" si="253"/>
        <v>0</v>
      </c>
      <c r="I302" s="248">
        <f t="shared" ca="1" si="253"/>
        <v>0</v>
      </c>
      <c r="J302" s="248">
        <f t="shared" ca="1" si="253"/>
        <v>0</v>
      </c>
      <c r="K302" s="248">
        <f t="shared" ca="1" si="253"/>
        <v>0</v>
      </c>
      <c r="L302" s="248">
        <f t="shared" ca="1" si="253"/>
        <v>0</v>
      </c>
      <c r="M302" s="248">
        <f t="shared" ca="1" si="253"/>
        <v>0</v>
      </c>
      <c r="N302" s="248">
        <f t="shared" ca="1" si="253"/>
        <v>0</v>
      </c>
      <c r="O302" s="248">
        <f t="shared" ca="1" si="253"/>
        <v>0</v>
      </c>
      <c r="P302" s="248">
        <f t="shared" ca="1" si="253"/>
        <v>0</v>
      </c>
      <c r="Q302" s="248">
        <f t="shared" ca="1" si="253"/>
        <v>0</v>
      </c>
      <c r="R302" s="248">
        <f t="shared" ca="1" si="253"/>
        <v>0</v>
      </c>
      <c r="S302" s="248">
        <f t="shared" ca="1" si="253"/>
        <v>0</v>
      </c>
      <c r="T302" s="248">
        <f t="shared" ca="1" si="253"/>
        <v>0</v>
      </c>
      <c r="U302" s="248">
        <f t="shared" ca="1" si="253"/>
        <v>0</v>
      </c>
      <c r="V302" s="248">
        <f t="shared" ca="1" si="253"/>
        <v>0</v>
      </c>
      <c r="W302" s="248">
        <f t="shared" ca="1" si="253"/>
        <v>0</v>
      </c>
      <c r="X302" s="248">
        <f t="shared" ca="1" si="253"/>
        <v>0</v>
      </c>
      <c r="Y302" s="248">
        <f t="shared" ca="1" si="253"/>
        <v>0</v>
      </c>
      <c r="Z302" s="248">
        <f t="shared" ca="1" si="253"/>
        <v>0</v>
      </c>
      <c r="AA302" s="248">
        <f t="shared" ca="1" si="253"/>
        <v>0</v>
      </c>
    </row>
    <row r="303" spans="6:27">
      <c r="F303" s="656"/>
      <c r="G303" s="307" t="str">
        <f t="shared" si="252"/>
        <v>Bus</v>
      </c>
      <c r="H303" s="248">
        <f t="shared" si="253"/>
        <v>0</v>
      </c>
      <c r="I303" s="248">
        <f t="shared" ca="1" si="253"/>
        <v>0</v>
      </c>
      <c r="J303" s="248">
        <f t="shared" ca="1" si="253"/>
        <v>0</v>
      </c>
      <c r="K303" s="248">
        <f t="shared" ca="1" si="253"/>
        <v>0</v>
      </c>
      <c r="L303" s="248">
        <f t="shared" ca="1" si="253"/>
        <v>0</v>
      </c>
      <c r="M303" s="248">
        <f t="shared" ca="1" si="253"/>
        <v>0</v>
      </c>
      <c r="N303" s="248">
        <f t="shared" ca="1" si="253"/>
        <v>0</v>
      </c>
      <c r="O303" s="248">
        <f t="shared" ca="1" si="253"/>
        <v>0</v>
      </c>
      <c r="P303" s="248">
        <f t="shared" ca="1" si="253"/>
        <v>0</v>
      </c>
      <c r="Q303" s="248">
        <f t="shared" ca="1" si="253"/>
        <v>0</v>
      </c>
      <c r="R303" s="248">
        <f t="shared" ca="1" si="253"/>
        <v>0</v>
      </c>
      <c r="S303" s="248">
        <f t="shared" ca="1" si="253"/>
        <v>0</v>
      </c>
      <c r="T303" s="248">
        <f t="shared" ca="1" si="253"/>
        <v>0</v>
      </c>
      <c r="U303" s="248">
        <f t="shared" ca="1" si="253"/>
        <v>0</v>
      </c>
      <c r="V303" s="248">
        <f t="shared" ca="1" si="253"/>
        <v>0</v>
      </c>
      <c r="W303" s="248">
        <f t="shared" ca="1" si="253"/>
        <v>0</v>
      </c>
      <c r="X303" s="248">
        <f t="shared" ca="1" si="253"/>
        <v>0</v>
      </c>
      <c r="Y303" s="248">
        <f t="shared" ca="1" si="253"/>
        <v>0</v>
      </c>
      <c r="Z303" s="248">
        <f t="shared" ca="1" si="253"/>
        <v>0</v>
      </c>
      <c r="AA303" s="248">
        <f t="shared" ca="1" si="253"/>
        <v>0</v>
      </c>
    </row>
    <row r="304" spans="6:27">
      <c r="F304" s="656"/>
      <c r="G304" s="307" t="str">
        <f t="shared" si="252"/>
        <v>Mini-bus</v>
      </c>
      <c r="H304" s="248">
        <f t="shared" si="253"/>
        <v>0</v>
      </c>
      <c r="I304" s="248">
        <f t="shared" ca="1" si="253"/>
        <v>0</v>
      </c>
      <c r="J304" s="248">
        <f t="shared" ca="1" si="253"/>
        <v>0</v>
      </c>
      <c r="K304" s="248">
        <f t="shared" ca="1" si="253"/>
        <v>0</v>
      </c>
      <c r="L304" s="248">
        <f t="shared" ca="1" si="253"/>
        <v>0</v>
      </c>
      <c r="M304" s="248">
        <f t="shared" ca="1" si="253"/>
        <v>0</v>
      </c>
      <c r="N304" s="248">
        <f t="shared" ca="1" si="253"/>
        <v>0</v>
      </c>
      <c r="O304" s="248">
        <f t="shared" ca="1" si="253"/>
        <v>0</v>
      </c>
      <c r="P304" s="248">
        <f t="shared" ca="1" si="253"/>
        <v>0</v>
      </c>
      <c r="Q304" s="248">
        <f t="shared" ca="1" si="253"/>
        <v>0</v>
      </c>
      <c r="R304" s="248">
        <f t="shared" ca="1" si="253"/>
        <v>0</v>
      </c>
      <c r="S304" s="248">
        <f t="shared" ca="1" si="253"/>
        <v>0</v>
      </c>
      <c r="T304" s="248">
        <f t="shared" ca="1" si="253"/>
        <v>0</v>
      </c>
      <c r="U304" s="248">
        <f t="shared" ca="1" si="253"/>
        <v>0</v>
      </c>
      <c r="V304" s="248">
        <f t="shared" ca="1" si="253"/>
        <v>0</v>
      </c>
      <c r="W304" s="248">
        <f t="shared" ca="1" si="253"/>
        <v>0</v>
      </c>
      <c r="X304" s="248">
        <f t="shared" ca="1" si="253"/>
        <v>0</v>
      </c>
      <c r="Y304" s="248">
        <f t="shared" ca="1" si="253"/>
        <v>0</v>
      </c>
      <c r="Z304" s="248">
        <f t="shared" ca="1" si="253"/>
        <v>0</v>
      </c>
      <c r="AA304" s="248">
        <f t="shared" ca="1" si="253"/>
        <v>0</v>
      </c>
    </row>
    <row r="305" spans="6:27">
      <c r="F305" s="656"/>
      <c r="G305" s="307" t="str">
        <f t="shared" si="252"/>
        <v/>
      </c>
      <c r="H305" s="248">
        <f t="shared" si="253"/>
        <v>0</v>
      </c>
      <c r="I305" s="248">
        <f t="shared" ca="1" si="253"/>
        <v>0</v>
      </c>
      <c r="J305" s="248">
        <f t="shared" ca="1" si="253"/>
        <v>0</v>
      </c>
      <c r="K305" s="248">
        <f t="shared" ca="1" si="253"/>
        <v>0</v>
      </c>
      <c r="L305" s="248">
        <f t="shared" ca="1" si="253"/>
        <v>0</v>
      </c>
      <c r="M305" s="248">
        <f t="shared" ca="1" si="253"/>
        <v>0</v>
      </c>
      <c r="N305" s="248">
        <f t="shared" ca="1" si="253"/>
        <v>0</v>
      </c>
      <c r="O305" s="248">
        <f t="shared" ca="1" si="253"/>
        <v>0</v>
      </c>
      <c r="P305" s="248">
        <f t="shared" ca="1" si="253"/>
        <v>0</v>
      </c>
      <c r="Q305" s="248">
        <f t="shared" ca="1" si="253"/>
        <v>0</v>
      </c>
      <c r="R305" s="248">
        <f t="shared" ca="1" si="253"/>
        <v>0</v>
      </c>
      <c r="S305" s="248">
        <f t="shared" ca="1" si="253"/>
        <v>0</v>
      </c>
      <c r="T305" s="248">
        <f t="shared" ca="1" si="253"/>
        <v>0</v>
      </c>
      <c r="U305" s="248">
        <f t="shared" ca="1" si="253"/>
        <v>0</v>
      </c>
      <c r="V305" s="248">
        <f t="shared" ca="1" si="253"/>
        <v>0</v>
      </c>
      <c r="W305" s="248">
        <f t="shared" ca="1" si="253"/>
        <v>0</v>
      </c>
      <c r="X305" s="248">
        <f t="shared" ca="1" si="253"/>
        <v>0</v>
      </c>
      <c r="Y305" s="248">
        <f t="shared" ca="1" si="253"/>
        <v>0</v>
      </c>
      <c r="Z305" s="248">
        <f t="shared" ca="1" si="253"/>
        <v>0</v>
      </c>
      <c r="AA305" s="248">
        <f t="shared" ca="1" si="253"/>
        <v>0</v>
      </c>
    </row>
    <row r="306" spans="6:27">
      <c r="F306" s="657"/>
      <c r="G306" s="307" t="str">
        <f t="shared" si="252"/>
        <v/>
      </c>
      <c r="H306" s="248">
        <f t="shared" si="253"/>
        <v>0</v>
      </c>
      <c r="I306" s="248">
        <f t="shared" ca="1" si="253"/>
        <v>0</v>
      </c>
      <c r="J306" s="248">
        <f t="shared" ca="1" si="253"/>
        <v>0</v>
      </c>
      <c r="K306" s="248">
        <f t="shared" ca="1" si="253"/>
        <v>0</v>
      </c>
      <c r="L306" s="248">
        <f t="shared" ca="1" si="253"/>
        <v>0</v>
      </c>
      <c r="M306" s="248">
        <f t="shared" ca="1" si="253"/>
        <v>0</v>
      </c>
      <c r="N306" s="248">
        <f t="shared" ca="1" si="253"/>
        <v>0</v>
      </c>
      <c r="O306" s="248">
        <f t="shared" ca="1" si="253"/>
        <v>0</v>
      </c>
      <c r="P306" s="248">
        <f t="shared" ca="1" si="253"/>
        <v>0</v>
      </c>
      <c r="Q306" s="248">
        <f t="shared" ca="1" si="253"/>
        <v>0</v>
      </c>
      <c r="R306" s="248">
        <f t="shared" ca="1" si="253"/>
        <v>0</v>
      </c>
      <c r="S306" s="248">
        <f t="shared" ca="1" si="253"/>
        <v>0</v>
      </c>
      <c r="T306" s="248">
        <f t="shared" ca="1" si="253"/>
        <v>0</v>
      </c>
      <c r="U306" s="248">
        <f t="shared" ca="1" si="253"/>
        <v>0</v>
      </c>
      <c r="V306" s="248">
        <f t="shared" ca="1" si="253"/>
        <v>0</v>
      </c>
      <c r="W306" s="248">
        <f t="shared" ca="1" si="253"/>
        <v>0</v>
      </c>
      <c r="X306" s="248">
        <f t="shared" ca="1" si="253"/>
        <v>0</v>
      </c>
      <c r="Y306" s="248">
        <f t="shared" ca="1" si="253"/>
        <v>0</v>
      </c>
      <c r="Z306" s="248">
        <f t="shared" ca="1" si="253"/>
        <v>0</v>
      </c>
      <c r="AA306" s="248">
        <f t="shared" ca="1" si="253"/>
        <v>0</v>
      </c>
    </row>
    <row r="307" spans="6:27">
      <c r="G307" s="307" t="str">
        <f t="shared" si="252"/>
        <v>BRT</v>
      </c>
      <c r="H307" s="248">
        <f t="shared" si="253"/>
        <v>0</v>
      </c>
      <c r="I307" s="248">
        <f t="shared" ca="1" si="253"/>
        <v>0</v>
      </c>
      <c r="J307" s="248">
        <f t="shared" ca="1" si="253"/>
        <v>0</v>
      </c>
      <c r="K307" s="248">
        <f t="shared" ca="1" si="253"/>
        <v>0</v>
      </c>
      <c r="L307" s="248">
        <f t="shared" ca="1" si="253"/>
        <v>0</v>
      </c>
      <c r="M307" s="248">
        <f t="shared" ca="1" si="253"/>
        <v>0</v>
      </c>
      <c r="N307" s="248">
        <f t="shared" ca="1" si="253"/>
        <v>0</v>
      </c>
      <c r="O307" s="248">
        <f t="shared" ca="1" si="253"/>
        <v>0</v>
      </c>
      <c r="P307" s="248">
        <f t="shared" ca="1" si="253"/>
        <v>0</v>
      </c>
      <c r="Q307" s="248">
        <f t="shared" ca="1" si="253"/>
        <v>0</v>
      </c>
      <c r="R307" s="248">
        <f t="shared" ca="1" si="253"/>
        <v>0</v>
      </c>
      <c r="S307" s="248">
        <f t="shared" ca="1" si="253"/>
        <v>0</v>
      </c>
      <c r="T307" s="248">
        <f t="shared" ca="1" si="253"/>
        <v>0</v>
      </c>
      <c r="U307" s="248">
        <f t="shared" ca="1" si="253"/>
        <v>0</v>
      </c>
      <c r="V307" s="248">
        <f t="shared" ca="1" si="253"/>
        <v>0</v>
      </c>
      <c r="W307" s="248">
        <f t="shared" ca="1" si="253"/>
        <v>0</v>
      </c>
      <c r="X307" s="248">
        <f t="shared" ca="1" si="253"/>
        <v>0</v>
      </c>
      <c r="Y307" s="248">
        <f t="shared" ca="1" si="253"/>
        <v>0</v>
      </c>
      <c r="Z307" s="248">
        <f t="shared" ca="1" si="253"/>
        <v>0</v>
      </c>
      <c r="AA307" s="248">
        <f t="shared" ca="1" si="253"/>
        <v>0</v>
      </c>
    </row>
    <row r="310" spans="6:27">
      <c r="G310" s="305" t="s">
        <v>369</v>
      </c>
    </row>
    <row r="311" spans="6:27">
      <c r="K311" s="242" t="s">
        <v>366</v>
      </c>
    </row>
    <row r="312" spans="6:27">
      <c r="J312" s="243"/>
      <c r="K312" s="244" t="s">
        <v>367</v>
      </c>
      <c r="L312" s="231">
        <v>7</v>
      </c>
      <c r="M312" s="244">
        <v>14</v>
      </c>
      <c r="O312" s="55" t="s">
        <v>387</v>
      </c>
      <c r="Q312" s="55" t="s">
        <v>388</v>
      </c>
      <c r="S312" s="243"/>
      <c r="T312" s="243"/>
      <c r="U312" s="243"/>
      <c r="V312" s="243"/>
      <c r="W312" s="243"/>
      <c r="X312" s="243"/>
      <c r="Y312" s="243"/>
      <c r="Z312" s="243"/>
      <c r="AA312" s="243"/>
    </row>
    <row r="313" spans="6:27">
      <c r="G313" s="306"/>
      <c r="J313" s="243"/>
      <c r="K313" s="244">
        <f>H329</f>
        <v>0</v>
      </c>
      <c r="L313" s="244">
        <f>Q329</f>
        <v>9</v>
      </c>
      <c r="M313" s="244">
        <f>AA329</f>
        <v>19</v>
      </c>
      <c r="O313" s="231" t="s">
        <v>389</v>
      </c>
      <c r="P313" s="231" t="s">
        <v>390</v>
      </c>
      <c r="Q313" s="231" t="s">
        <v>389</v>
      </c>
      <c r="R313" s="231" t="s">
        <v>390</v>
      </c>
      <c r="S313" s="243"/>
      <c r="T313" s="231">
        <f>K313</f>
        <v>0</v>
      </c>
      <c r="U313" s="231">
        <f>L313</f>
        <v>9</v>
      </c>
      <c r="V313" s="231">
        <f>M313</f>
        <v>19</v>
      </c>
      <c r="X313" s="231" t="s">
        <v>387</v>
      </c>
      <c r="Y313" s="231" t="s">
        <v>388</v>
      </c>
      <c r="Z313" s="243"/>
      <c r="AA313" s="243"/>
    </row>
    <row r="314" spans="6:27">
      <c r="F314" s="655" t="s">
        <v>530</v>
      </c>
      <c r="G314" s="307" t="str">
        <f>G267</f>
        <v>Car</v>
      </c>
      <c r="J314" s="243"/>
      <c r="K314" s="249">
        <f>'IF Factors'!H9</f>
        <v>0</v>
      </c>
      <c r="L314" s="249">
        <f ca="1">OFFSET('IF Factors'!H9,0,$L$171)</f>
        <v>0</v>
      </c>
      <c r="M314" s="251">
        <f ca="1">OFFSET('IF Factors'!H9,0,$M$171)</f>
        <v>0</v>
      </c>
      <c r="O314" s="231">
        <f ca="1">INTERCEPT(K314:L314,$K$7:$L$7)</f>
        <v>0</v>
      </c>
      <c r="P314" s="231">
        <f ca="1">SLOPE(K314:L314,$K$7:$L$7)</f>
        <v>0</v>
      </c>
      <c r="Q314" s="231">
        <f ca="1">INTERCEPT(L314:M314,$L$7:$M$7)</f>
        <v>0</v>
      </c>
      <c r="R314" s="231">
        <f ca="1">SLOPE(L314:M314,$L$7:$M$7)</f>
        <v>0</v>
      </c>
      <c r="S314" s="243"/>
      <c r="T314" s="231">
        <f>IF(K314&lt;&gt;0,0,1)</f>
        <v>1</v>
      </c>
      <c r="U314" s="231">
        <f ca="1">IF(L314&lt;&gt;0,0,1)</f>
        <v>1</v>
      </c>
      <c r="V314" s="231">
        <f ca="1">IF(M314&lt;&gt;0,0,1)</f>
        <v>1</v>
      </c>
      <c r="X314" s="231">
        <f ca="1">IF(T314+U314=1,1,0)</f>
        <v>0</v>
      </c>
      <c r="Y314" s="231">
        <f t="shared" ref="Y314:Y324" ca="1" si="254">IF(U314+V314=1,1,0)</f>
        <v>0</v>
      </c>
      <c r="Z314" s="243"/>
      <c r="AA314" s="243"/>
    </row>
    <row r="315" spans="6:27">
      <c r="F315" s="656"/>
      <c r="G315" s="307" t="str">
        <f t="shared" ref="G315:G324" si="255">G268</f>
        <v>2-wheeler</v>
      </c>
      <c r="J315" s="243"/>
      <c r="K315" s="249">
        <f>'IF Factors'!H10</f>
        <v>0</v>
      </c>
      <c r="L315" s="249">
        <f ca="1">OFFSET('IF Factors'!H10,0,$L$171)</f>
        <v>0</v>
      </c>
      <c r="M315" s="251">
        <f ca="1">OFFSET('IF Factors'!H10,0,$M$171)</f>
        <v>0</v>
      </c>
      <c r="O315" s="231">
        <f t="shared" ref="O315:O324" ca="1" si="256">INTERCEPT(K315:L315,$K$7:$L$7)</f>
        <v>0</v>
      </c>
      <c r="P315" s="231">
        <f t="shared" ref="P315:P324" ca="1" si="257">SLOPE(K315:L315,$K$7:$L$7)</f>
        <v>0</v>
      </c>
      <c r="Q315" s="231">
        <f t="shared" ref="Q315:Q324" ca="1" si="258">INTERCEPT(L315:M315,$L$7:$M$7)</f>
        <v>0</v>
      </c>
      <c r="R315" s="231">
        <f t="shared" ref="R315:R324" ca="1" si="259">SLOPE(L315:M315,$L$7:$M$7)</f>
        <v>0</v>
      </c>
      <c r="S315" s="243"/>
      <c r="T315" s="231">
        <f t="shared" ref="T315:T324" si="260">IF(K315&lt;&gt;0,0,1)</f>
        <v>1</v>
      </c>
      <c r="U315" s="231">
        <f t="shared" ref="U315:U324" ca="1" si="261">IF(L315&lt;&gt;0,0,1)</f>
        <v>1</v>
      </c>
      <c r="V315" s="231">
        <f t="shared" ref="V315:V324" ca="1" si="262">IF(M315&lt;&gt;0,0,1)</f>
        <v>1</v>
      </c>
      <c r="X315" s="231">
        <f t="shared" ref="X315:X324" ca="1" si="263">IF(T315+U315=1,1,0)</f>
        <v>0</v>
      </c>
      <c r="Y315" s="231">
        <f t="shared" ca="1" si="254"/>
        <v>0</v>
      </c>
      <c r="Z315" s="243"/>
      <c r="AA315" s="243"/>
    </row>
    <row r="316" spans="6:27">
      <c r="F316" s="656"/>
      <c r="G316" s="307" t="str">
        <f t="shared" si="255"/>
        <v>Taxi</v>
      </c>
      <c r="J316" s="243"/>
      <c r="K316" s="249">
        <f>'IF Factors'!H11</f>
        <v>0</v>
      </c>
      <c r="L316" s="249">
        <f ca="1">OFFSET('IF Factors'!H11,0,$L$171)</f>
        <v>0</v>
      </c>
      <c r="M316" s="251">
        <f ca="1">OFFSET('IF Factors'!H11,0,$M$171)</f>
        <v>0</v>
      </c>
      <c r="O316" s="231">
        <f t="shared" ca="1" si="256"/>
        <v>0</v>
      </c>
      <c r="P316" s="231">
        <f t="shared" ca="1" si="257"/>
        <v>0</v>
      </c>
      <c r="Q316" s="231">
        <f t="shared" ca="1" si="258"/>
        <v>0</v>
      </c>
      <c r="R316" s="231">
        <f t="shared" ca="1" si="259"/>
        <v>0</v>
      </c>
      <c r="S316" s="243"/>
      <c r="T316" s="231">
        <f t="shared" si="260"/>
        <v>1</v>
      </c>
      <c r="U316" s="231">
        <f t="shared" ca="1" si="261"/>
        <v>1</v>
      </c>
      <c r="V316" s="231">
        <f t="shared" ca="1" si="262"/>
        <v>1</v>
      </c>
      <c r="X316" s="231">
        <f t="shared" ca="1" si="263"/>
        <v>0</v>
      </c>
      <c r="Y316" s="231">
        <f t="shared" ca="1" si="254"/>
        <v>0</v>
      </c>
      <c r="Z316" s="243"/>
      <c r="AA316" s="243"/>
    </row>
    <row r="317" spans="6:27">
      <c r="F317" s="656"/>
      <c r="G317" s="307" t="str">
        <f t="shared" si="255"/>
        <v/>
      </c>
      <c r="J317" s="243"/>
      <c r="K317" s="249">
        <f>'IF Factors'!H12</f>
        <v>0</v>
      </c>
      <c r="L317" s="249">
        <f ca="1">OFFSET('IF Factors'!H12,0,$L$171)</f>
        <v>0</v>
      </c>
      <c r="M317" s="251">
        <f ca="1">OFFSET('IF Factors'!H12,0,$M$171)</f>
        <v>0</v>
      </c>
      <c r="O317" s="231">
        <f t="shared" ca="1" si="256"/>
        <v>0</v>
      </c>
      <c r="P317" s="231">
        <f t="shared" ca="1" si="257"/>
        <v>0</v>
      </c>
      <c r="Q317" s="231">
        <f t="shared" ca="1" si="258"/>
        <v>0</v>
      </c>
      <c r="R317" s="231">
        <f t="shared" ca="1" si="259"/>
        <v>0</v>
      </c>
      <c r="S317" s="243"/>
      <c r="T317" s="231">
        <f t="shared" si="260"/>
        <v>1</v>
      </c>
      <c r="U317" s="231">
        <f t="shared" ca="1" si="261"/>
        <v>1</v>
      </c>
      <c r="V317" s="231">
        <f t="shared" ca="1" si="262"/>
        <v>1</v>
      </c>
      <c r="X317" s="231">
        <f t="shared" ca="1" si="263"/>
        <v>0</v>
      </c>
      <c r="Y317" s="231">
        <f t="shared" ca="1" si="254"/>
        <v>0</v>
      </c>
      <c r="Z317" s="243"/>
      <c r="AA317" s="243"/>
    </row>
    <row r="318" spans="6:27">
      <c r="F318" s="656"/>
      <c r="G318" s="307" t="str">
        <f t="shared" si="255"/>
        <v/>
      </c>
      <c r="J318" s="243"/>
      <c r="K318" s="249">
        <f>'IF Factors'!H13</f>
        <v>0</v>
      </c>
      <c r="L318" s="249">
        <f ca="1">OFFSET('IF Factors'!H13,0,$L$171)</f>
        <v>0</v>
      </c>
      <c r="M318" s="251">
        <f ca="1">OFFSET('IF Factors'!H13,0,$M$171)</f>
        <v>0</v>
      </c>
      <c r="O318" s="231">
        <f t="shared" ca="1" si="256"/>
        <v>0</v>
      </c>
      <c r="P318" s="231">
        <f t="shared" ca="1" si="257"/>
        <v>0</v>
      </c>
      <c r="Q318" s="231">
        <f t="shared" ca="1" si="258"/>
        <v>0</v>
      </c>
      <c r="R318" s="231">
        <f t="shared" ca="1" si="259"/>
        <v>0</v>
      </c>
      <c r="S318" s="243"/>
      <c r="T318" s="231">
        <f t="shared" si="260"/>
        <v>1</v>
      </c>
      <c r="U318" s="231">
        <f t="shared" ca="1" si="261"/>
        <v>1</v>
      </c>
      <c r="V318" s="231">
        <f t="shared" ca="1" si="262"/>
        <v>1</v>
      </c>
      <c r="X318" s="231">
        <f t="shared" ca="1" si="263"/>
        <v>0</v>
      </c>
      <c r="Y318" s="231">
        <f t="shared" ca="1" si="254"/>
        <v>0</v>
      </c>
      <c r="Z318" s="243"/>
      <c r="AA318" s="243"/>
    </row>
    <row r="319" spans="6:27">
      <c r="F319" s="656"/>
      <c r="G319" s="307" t="str">
        <f t="shared" si="255"/>
        <v>3-wheeler</v>
      </c>
      <c r="J319" s="243"/>
      <c r="K319" s="249">
        <f>'IF Factors'!H14</f>
        <v>0</v>
      </c>
      <c r="L319" s="249">
        <f ca="1">OFFSET('IF Factors'!H14,0,$L$171)</f>
        <v>0</v>
      </c>
      <c r="M319" s="251">
        <f ca="1">OFFSET('IF Factors'!H14,0,$M$171)</f>
        <v>0</v>
      </c>
      <c r="O319" s="231">
        <f t="shared" ca="1" si="256"/>
        <v>0</v>
      </c>
      <c r="P319" s="231">
        <f t="shared" ca="1" si="257"/>
        <v>0</v>
      </c>
      <c r="Q319" s="231">
        <f t="shared" ca="1" si="258"/>
        <v>0</v>
      </c>
      <c r="R319" s="231">
        <f t="shared" ca="1" si="259"/>
        <v>0</v>
      </c>
      <c r="S319" s="243"/>
      <c r="T319" s="231">
        <f t="shared" si="260"/>
        <v>1</v>
      </c>
      <c r="U319" s="231">
        <f t="shared" ca="1" si="261"/>
        <v>1</v>
      </c>
      <c r="V319" s="231">
        <f t="shared" ca="1" si="262"/>
        <v>1</v>
      </c>
      <c r="X319" s="231">
        <f t="shared" ca="1" si="263"/>
        <v>0</v>
      </c>
      <c r="Y319" s="231">
        <f t="shared" ca="1" si="254"/>
        <v>0</v>
      </c>
      <c r="Z319" s="243"/>
      <c r="AA319" s="243"/>
    </row>
    <row r="320" spans="6:27">
      <c r="F320" s="656"/>
      <c r="G320" s="307" t="str">
        <f t="shared" si="255"/>
        <v>Bus</v>
      </c>
      <c r="J320" s="243"/>
      <c r="K320" s="249">
        <f>'IF Factors'!H15</f>
        <v>0</v>
      </c>
      <c r="L320" s="249">
        <f ca="1">OFFSET('IF Factors'!H15,0,$L$171)</f>
        <v>0</v>
      </c>
      <c r="M320" s="251">
        <f ca="1">OFFSET('IF Factors'!H15,0,$M$171)</f>
        <v>0</v>
      </c>
      <c r="O320" s="231">
        <f t="shared" ca="1" si="256"/>
        <v>0</v>
      </c>
      <c r="P320" s="231">
        <f t="shared" ca="1" si="257"/>
        <v>0</v>
      </c>
      <c r="Q320" s="231">
        <f t="shared" ca="1" si="258"/>
        <v>0</v>
      </c>
      <c r="R320" s="231">
        <f t="shared" ca="1" si="259"/>
        <v>0</v>
      </c>
      <c r="S320" s="243"/>
      <c r="T320" s="231">
        <f t="shared" si="260"/>
        <v>1</v>
      </c>
      <c r="U320" s="231">
        <f t="shared" ca="1" si="261"/>
        <v>1</v>
      </c>
      <c r="V320" s="231">
        <f t="shared" ca="1" si="262"/>
        <v>1</v>
      </c>
      <c r="X320" s="231">
        <f t="shared" ca="1" si="263"/>
        <v>0</v>
      </c>
      <c r="Y320" s="231">
        <f t="shared" ca="1" si="254"/>
        <v>0</v>
      </c>
      <c r="Z320" s="243"/>
      <c r="AA320" s="243"/>
    </row>
    <row r="321" spans="6:27">
      <c r="F321" s="656"/>
      <c r="G321" s="307" t="str">
        <f t="shared" si="255"/>
        <v>Mini-bus</v>
      </c>
      <c r="J321" s="243"/>
      <c r="K321" s="249">
        <f>'IF Factors'!H16</f>
        <v>0</v>
      </c>
      <c r="L321" s="249">
        <f ca="1">OFFSET('IF Factors'!H16,0,$L$171)</f>
        <v>0</v>
      </c>
      <c r="M321" s="251">
        <f ca="1">OFFSET('IF Factors'!H16,0,$M$171)</f>
        <v>0</v>
      </c>
      <c r="O321" s="231">
        <f t="shared" ca="1" si="256"/>
        <v>0</v>
      </c>
      <c r="P321" s="231">
        <f t="shared" ca="1" si="257"/>
        <v>0</v>
      </c>
      <c r="Q321" s="231">
        <f t="shared" ca="1" si="258"/>
        <v>0</v>
      </c>
      <c r="R321" s="231">
        <f t="shared" ca="1" si="259"/>
        <v>0</v>
      </c>
      <c r="S321" s="243"/>
      <c r="T321" s="231">
        <f t="shared" si="260"/>
        <v>1</v>
      </c>
      <c r="U321" s="231">
        <f t="shared" ca="1" si="261"/>
        <v>1</v>
      </c>
      <c r="V321" s="231">
        <f t="shared" ca="1" si="262"/>
        <v>1</v>
      </c>
      <c r="X321" s="231">
        <f t="shared" ca="1" si="263"/>
        <v>0</v>
      </c>
      <c r="Y321" s="231">
        <f t="shared" ca="1" si="254"/>
        <v>0</v>
      </c>
      <c r="Z321" s="243"/>
      <c r="AA321" s="243"/>
    </row>
    <row r="322" spans="6:27">
      <c r="F322" s="656"/>
      <c r="G322" s="307" t="str">
        <f t="shared" si="255"/>
        <v/>
      </c>
      <c r="J322" s="243"/>
      <c r="K322" s="249">
        <f>'IF Factors'!H17</f>
        <v>0</v>
      </c>
      <c r="L322" s="249">
        <f ca="1">OFFSET('IF Factors'!H17,0,$L$171)</f>
        <v>0</v>
      </c>
      <c r="M322" s="251">
        <f ca="1">OFFSET('IF Factors'!H17,0,$M$171)</f>
        <v>0</v>
      </c>
      <c r="O322" s="231">
        <f t="shared" ca="1" si="256"/>
        <v>0</v>
      </c>
      <c r="P322" s="231">
        <f t="shared" ca="1" si="257"/>
        <v>0</v>
      </c>
      <c r="Q322" s="231">
        <f t="shared" ca="1" si="258"/>
        <v>0</v>
      </c>
      <c r="R322" s="231">
        <f t="shared" ca="1" si="259"/>
        <v>0</v>
      </c>
      <c r="S322" s="243"/>
      <c r="T322" s="231">
        <f t="shared" si="260"/>
        <v>1</v>
      </c>
      <c r="U322" s="231">
        <f t="shared" ca="1" si="261"/>
        <v>1</v>
      </c>
      <c r="V322" s="231">
        <f t="shared" ca="1" si="262"/>
        <v>1</v>
      </c>
      <c r="X322" s="231">
        <f t="shared" ca="1" si="263"/>
        <v>0</v>
      </c>
      <c r="Y322" s="231">
        <f t="shared" ca="1" si="254"/>
        <v>0</v>
      </c>
      <c r="Z322" s="243"/>
      <c r="AA322" s="243"/>
    </row>
    <row r="323" spans="6:27">
      <c r="F323" s="657"/>
      <c r="G323" s="307" t="str">
        <f t="shared" si="255"/>
        <v/>
      </c>
      <c r="J323" s="243"/>
      <c r="K323" s="249">
        <f>'IF Factors'!H18</f>
        <v>0</v>
      </c>
      <c r="L323" s="249">
        <f ca="1">OFFSET('IF Factors'!H18,0,$L$171)</f>
        <v>0</v>
      </c>
      <c r="M323" s="251">
        <f ca="1">OFFSET('IF Factors'!H18,0,$M$171)</f>
        <v>0</v>
      </c>
      <c r="O323" s="231">
        <f t="shared" ca="1" si="256"/>
        <v>0</v>
      </c>
      <c r="P323" s="231">
        <f t="shared" ca="1" si="257"/>
        <v>0</v>
      </c>
      <c r="Q323" s="231">
        <f t="shared" ca="1" si="258"/>
        <v>0</v>
      </c>
      <c r="R323" s="231">
        <f t="shared" ca="1" si="259"/>
        <v>0</v>
      </c>
      <c r="S323" s="243"/>
      <c r="T323" s="231">
        <f t="shared" si="260"/>
        <v>1</v>
      </c>
      <c r="U323" s="231">
        <f t="shared" ca="1" si="261"/>
        <v>1</v>
      </c>
      <c r="V323" s="231">
        <f t="shared" ca="1" si="262"/>
        <v>1</v>
      </c>
      <c r="X323" s="231">
        <f t="shared" ca="1" si="263"/>
        <v>0</v>
      </c>
      <c r="Y323" s="231">
        <f t="shared" ca="1" si="254"/>
        <v>0</v>
      </c>
      <c r="Z323" s="243"/>
      <c r="AA323" s="243"/>
    </row>
    <row r="324" spans="6:27">
      <c r="G324" s="307" t="str">
        <f t="shared" si="255"/>
        <v>BRT</v>
      </c>
      <c r="J324" s="243"/>
      <c r="K324" s="249">
        <f>'IF Factors'!H19</f>
        <v>0</v>
      </c>
      <c r="L324" s="249">
        <f ca="1">OFFSET('IF Factors'!H19,0,$L$171)</f>
        <v>0</v>
      </c>
      <c r="M324" s="251">
        <f ca="1">OFFSET('IF Factors'!H19,0,$M$171)</f>
        <v>0</v>
      </c>
      <c r="O324" s="231">
        <f t="shared" ca="1" si="256"/>
        <v>0</v>
      </c>
      <c r="P324" s="231">
        <f t="shared" ca="1" si="257"/>
        <v>0</v>
      </c>
      <c r="Q324" s="231">
        <f t="shared" ca="1" si="258"/>
        <v>0</v>
      </c>
      <c r="R324" s="231">
        <f t="shared" ca="1" si="259"/>
        <v>0</v>
      </c>
      <c r="S324" s="243"/>
      <c r="T324" s="231">
        <f t="shared" si="260"/>
        <v>1</v>
      </c>
      <c r="U324" s="231">
        <f t="shared" ca="1" si="261"/>
        <v>1</v>
      </c>
      <c r="V324" s="231">
        <f t="shared" ca="1" si="262"/>
        <v>1</v>
      </c>
      <c r="X324" s="231">
        <f t="shared" ca="1" si="263"/>
        <v>0</v>
      </c>
      <c r="Y324" s="231">
        <f t="shared" ca="1" si="254"/>
        <v>0</v>
      </c>
      <c r="Z324" s="243"/>
      <c r="AA324" s="243"/>
    </row>
    <row r="325" spans="6:27">
      <c r="G325" s="308"/>
      <c r="J325" s="243"/>
      <c r="K325" s="243"/>
      <c r="L325" s="243"/>
      <c r="M325" s="243"/>
      <c r="N325" s="243"/>
      <c r="O325" s="243"/>
      <c r="P325" s="243"/>
      <c r="Q325" s="243"/>
      <c r="R325" s="243"/>
      <c r="S325" s="243"/>
      <c r="T325" s="243"/>
      <c r="U325" s="243"/>
      <c r="V325" s="243"/>
      <c r="W325" s="243"/>
      <c r="X325" s="243"/>
      <c r="Y325" s="243"/>
      <c r="Z325" s="243"/>
      <c r="AA325" s="243"/>
    </row>
    <row r="326" spans="6:27">
      <c r="G326" s="308"/>
      <c r="H326" s="243"/>
      <c r="I326" s="243"/>
      <c r="J326" s="243"/>
      <c r="K326" s="243"/>
      <c r="L326" s="243"/>
      <c r="M326" s="243"/>
      <c r="N326" s="243"/>
      <c r="O326" s="243"/>
      <c r="P326" s="243"/>
      <c r="Q326" s="243"/>
      <c r="R326" s="243"/>
      <c r="S326" s="243"/>
      <c r="T326" s="243"/>
      <c r="U326" s="243"/>
      <c r="V326" s="243"/>
      <c r="W326" s="243"/>
      <c r="X326" s="243"/>
      <c r="Y326" s="243"/>
      <c r="Z326" s="243"/>
      <c r="AA326" s="243"/>
    </row>
    <row r="327" spans="6:27">
      <c r="G327" s="308"/>
      <c r="H327" s="243"/>
      <c r="I327" s="243"/>
      <c r="J327" s="243"/>
      <c r="K327" s="243"/>
      <c r="L327" s="243"/>
      <c r="M327" s="243"/>
      <c r="N327" s="243"/>
      <c r="O327" s="243"/>
      <c r="P327" s="243"/>
      <c r="Q327" s="243"/>
      <c r="R327" s="243"/>
      <c r="S327" s="243"/>
      <c r="T327" s="243"/>
      <c r="U327" s="243"/>
      <c r="V327" s="243"/>
      <c r="W327" s="243"/>
      <c r="X327" s="243"/>
      <c r="Y327" s="243"/>
      <c r="Z327" s="243"/>
      <c r="AA327" s="243"/>
    </row>
    <row r="328" spans="6:27">
      <c r="G328" s="308" t="s">
        <v>245</v>
      </c>
      <c r="H328" s="243"/>
      <c r="I328" s="243"/>
      <c r="J328" s="243"/>
      <c r="K328" s="243"/>
      <c r="L328" s="243"/>
      <c r="M328" s="243"/>
      <c r="N328" s="243"/>
      <c r="O328" s="243"/>
      <c r="P328" s="243"/>
      <c r="Q328" s="243"/>
      <c r="R328" s="243"/>
      <c r="S328" s="243"/>
      <c r="T328" s="243"/>
      <c r="U328" s="243"/>
      <c r="V328" s="243"/>
      <c r="W328" s="243"/>
      <c r="X328" s="243"/>
      <c r="Y328" s="243"/>
      <c r="Z328" s="243"/>
      <c r="AA328" s="243"/>
    </row>
    <row r="329" spans="6:27">
      <c r="G329" s="306"/>
      <c r="H329" s="244">
        <f>H296</f>
        <v>0</v>
      </c>
      <c r="I329" s="244">
        <f t="shared" ref="I329:AA329" si="264">I296</f>
        <v>1</v>
      </c>
      <c r="J329" s="244">
        <f t="shared" si="264"/>
        <v>2</v>
      </c>
      <c r="K329" s="244">
        <f t="shared" si="264"/>
        <v>3</v>
      </c>
      <c r="L329" s="244">
        <f t="shared" si="264"/>
        <v>4</v>
      </c>
      <c r="M329" s="244">
        <f t="shared" si="264"/>
        <v>5</v>
      </c>
      <c r="N329" s="244">
        <f t="shared" si="264"/>
        <v>6</v>
      </c>
      <c r="O329" s="244">
        <f t="shared" si="264"/>
        <v>7</v>
      </c>
      <c r="P329" s="244">
        <f t="shared" si="264"/>
        <v>8</v>
      </c>
      <c r="Q329" s="244">
        <f t="shared" si="264"/>
        <v>9</v>
      </c>
      <c r="R329" s="244">
        <f t="shared" si="264"/>
        <v>10</v>
      </c>
      <c r="S329" s="244">
        <f t="shared" si="264"/>
        <v>11</v>
      </c>
      <c r="T329" s="244">
        <f t="shared" si="264"/>
        <v>12</v>
      </c>
      <c r="U329" s="244">
        <f t="shared" si="264"/>
        <v>13</v>
      </c>
      <c r="V329" s="244">
        <f t="shared" si="264"/>
        <v>14</v>
      </c>
      <c r="W329" s="244">
        <f t="shared" si="264"/>
        <v>15</v>
      </c>
      <c r="X329" s="244">
        <f t="shared" si="264"/>
        <v>16</v>
      </c>
      <c r="Y329" s="244">
        <f t="shared" si="264"/>
        <v>17</v>
      </c>
      <c r="Z329" s="244">
        <f t="shared" si="264"/>
        <v>18</v>
      </c>
      <c r="AA329" s="244">
        <f t="shared" si="264"/>
        <v>19</v>
      </c>
    </row>
    <row r="330" spans="6:27">
      <c r="F330" s="655" t="s">
        <v>530</v>
      </c>
      <c r="G330" s="307" t="str">
        <f>G297</f>
        <v>Cars</v>
      </c>
      <c r="H330" s="253">
        <f>K314</f>
        <v>0</v>
      </c>
      <c r="I330" s="253">
        <f ca="1">(I$23*$P314)+$O314</f>
        <v>0</v>
      </c>
      <c r="J330" s="253">
        <f t="shared" ref="J330:P330" ca="1" si="265">(J$23*$P314)+$O314</f>
        <v>0</v>
      </c>
      <c r="K330" s="253">
        <f t="shared" ca="1" si="265"/>
        <v>0</v>
      </c>
      <c r="L330" s="253">
        <f t="shared" ca="1" si="265"/>
        <v>0</v>
      </c>
      <c r="M330" s="253">
        <f t="shared" ca="1" si="265"/>
        <v>0</v>
      </c>
      <c r="N330" s="253">
        <f t="shared" ca="1" si="265"/>
        <v>0</v>
      </c>
      <c r="O330" s="253">
        <f t="shared" ca="1" si="265"/>
        <v>0</v>
      </c>
      <c r="P330" s="253">
        <f t="shared" ca="1" si="265"/>
        <v>0</v>
      </c>
      <c r="Q330" s="253">
        <f ca="1">L314</f>
        <v>0</v>
      </c>
      <c r="R330" s="253">
        <f ca="1">(R$23*$R314)+$Q314</f>
        <v>0</v>
      </c>
      <c r="S330" s="253">
        <f t="shared" ref="S330:Z330" ca="1" si="266">(S$23*$R314)+$Q314</f>
        <v>0</v>
      </c>
      <c r="T330" s="253">
        <f t="shared" ca="1" si="266"/>
        <v>0</v>
      </c>
      <c r="U330" s="253">
        <f t="shared" ca="1" si="266"/>
        <v>0</v>
      </c>
      <c r="V330" s="253">
        <f t="shared" ca="1" si="266"/>
        <v>0</v>
      </c>
      <c r="W330" s="253">
        <f t="shared" ca="1" si="266"/>
        <v>0</v>
      </c>
      <c r="X330" s="253">
        <f t="shared" ca="1" si="266"/>
        <v>0</v>
      </c>
      <c r="Y330" s="253">
        <f t="shared" ca="1" si="266"/>
        <v>0</v>
      </c>
      <c r="Z330" s="253">
        <f t="shared" ca="1" si="266"/>
        <v>0</v>
      </c>
      <c r="AA330" s="253">
        <f ca="1">M314</f>
        <v>0</v>
      </c>
    </row>
    <row r="331" spans="6:27">
      <c r="F331" s="656"/>
      <c r="G331" s="307" t="str">
        <f t="shared" ref="G331:G340" si="267">G298</f>
        <v>2-wheeler</v>
      </c>
      <c r="H331" s="253">
        <f t="shared" ref="H331:H340" si="268">K315</f>
        <v>0</v>
      </c>
      <c r="I331" s="253">
        <f t="shared" ref="I331:P331" ca="1" si="269">(I$23*$P315)+$O315</f>
        <v>0</v>
      </c>
      <c r="J331" s="253">
        <f t="shared" ca="1" si="269"/>
        <v>0</v>
      </c>
      <c r="K331" s="253">
        <f t="shared" ca="1" si="269"/>
        <v>0</v>
      </c>
      <c r="L331" s="253">
        <f t="shared" ca="1" si="269"/>
        <v>0</v>
      </c>
      <c r="M331" s="253">
        <f t="shared" ca="1" si="269"/>
        <v>0</v>
      </c>
      <c r="N331" s="253">
        <f t="shared" ca="1" si="269"/>
        <v>0</v>
      </c>
      <c r="O331" s="253">
        <f t="shared" ca="1" si="269"/>
        <v>0</v>
      </c>
      <c r="P331" s="253">
        <f t="shared" ca="1" si="269"/>
        <v>0</v>
      </c>
      <c r="Q331" s="253">
        <f t="shared" ref="Q331:Q340" ca="1" si="270">L315</f>
        <v>0</v>
      </c>
      <c r="R331" s="253">
        <f t="shared" ref="R331:Z331" ca="1" si="271">(R$23*$R315)+$Q315</f>
        <v>0</v>
      </c>
      <c r="S331" s="253">
        <f t="shared" ca="1" si="271"/>
        <v>0</v>
      </c>
      <c r="T331" s="253">
        <f t="shared" ca="1" si="271"/>
        <v>0</v>
      </c>
      <c r="U331" s="253">
        <f t="shared" ca="1" si="271"/>
        <v>0</v>
      </c>
      <c r="V331" s="253">
        <f t="shared" ca="1" si="271"/>
        <v>0</v>
      </c>
      <c r="W331" s="253">
        <f t="shared" ca="1" si="271"/>
        <v>0</v>
      </c>
      <c r="X331" s="253">
        <f t="shared" ca="1" si="271"/>
        <v>0</v>
      </c>
      <c r="Y331" s="253">
        <f t="shared" ca="1" si="271"/>
        <v>0</v>
      </c>
      <c r="Z331" s="253">
        <f t="shared" ca="1" si="271"/>
        <v>0</v>
      </c>
      <c r="AA331" s="253">
        <f t="shared" ref="AA331:AA340" ca="1" si="272">M315</f>
        <v>0</v>
      </c>
    </row>
    <row r="332" spans="6:27">
      <c r="F332" s="656"/>
      <c r="G332" s="307" t="str">
        <f t="shared" si="267"/>
        <v>Taxi</v>
      </c>
      <c r="H332" s="253">
        <f t="shared" si="268"/>
        <v>0</v>
      </c>
      <c r="I332" s="253">
        <f t="shared" ref="I332:P332" ca="1" si="273">(I$23*$P316)+$O316</f>
        <v>0</v>
      </c>
      <c r="J332" s="253">
        <f t="shared" ca="1" si="273"/>
        <v>0</v>
      </c>
      <c r="K332" s="253">
        <f t="shared" ca="1" si="273"/>
        <v>0</v>
      </c>
      <c r="L332" s="253">
        <f t="shared" ca="1" si="273"/>
        <v>0</v>
      </c>
      <c r="M332" s="253">
        <f t="shared" ca="1" si="273"/>
        <v>0</v>
      </c>
      <c r="N332" s="253">
        <f t="shared" ca="1" si="273"/>
        <v>0</v>
      </c>
      <c r="O332" s="253">
        <f t="shared" ca="1" si="273"/>
        <v>0</v>
      </c>
      <c r="P332" s="253">
        <f t="shared" ca="1" si="273"/>
        <v>0</v>
      </c>
      <c r="Q332" s="253">
        <f t="shared" ca="1" si="270"/>
        <v>0</v>
      </c>
      <c r="R332" s="253">
        <f t="shared" ref="R332:Z332" ca="1" si="274">(R$23*$R316)+$Q316</f>
        <v>0</v>
      </c>
      <c r="S332" s="253">
        <f t="shared" ca="1" si="274"/>
        <v>0</v>
      </c>
      <c r="T332" s="253">
        <f t="shared" ca="1" si="274"/>
        <v>0</v>
      </c>
      <c r="U332" s="253">
        <f t="shared" ca="1" si="274"/>
        <v>0</v>
      </c>
      <c r="V332" s="253">
        <f t="shared" ca="1" si="274"/>
        <v>0</v>
      </c>
      <c r="W332" s="253">
        <f t="shared" ca="1" si="274"/>
        <v>0</v>
      </c>
      <c r="X332" s="253">
        <f t="shared" ca="1" si="274"/>
        <v>0</v>
      </c>
      <c r="Y332" s="253">
        <f t="shared" ca="1" si="274"/>
        <v>0</v>
      </c>
      <c r="Z332" s="253">
        <f t="shared" ca="1" si="274"/>
        <v>0</v>
      </c>
      <c r="AA332" s="253">
        <f t="shared" ca="1" si="272"/>
        <v>0</v>
      </c>
    </row>
    <row r="333" spans="6:27">
      <c r="F333" s="656"/>
      <c r="G333" s="307" t="str">
        <f t="shared" si="267"/>
        <v/>
      </c>
      <c r="H333" s="253">
        <f t="shared" si="268"/>
        <v>0</v>
      </c>
      <c r="I333" s="253">
        <f t="shared" ref="I333:P333" ca="1" si="275">(I$23*$P317)+$O317</f>
        <v>0</v>
      </c>
      <c r="J333" s="253">
        <f t="shared" ca="1" si="275"/>
        <v>0</v>
      </c>
      <c r="K333" s="253">
        <f t="shared" ca="1" si="275"/>
        <v>0</v>
      </c>
      <c r="L333" s="253">
        <f t="shared" ca="1" si="275"/>
        <v>0</v>
      </c>
      <c r="M333" s="253">
        <f t="shared" ca="1" si="275"/>
        <v>0</v>
      </c>
      <c r="N333" s="253">
        <f t="shared" ca="1" si="275"/>
        <v>0</v>
      </c>
      <c r="O333" s="253">
        <f t="shared" ca="1" si="275"/>
        <v>0</v>
      </c>
      <c r="P333" s="253">
        <f t="shared" ca="1" si="275"/>
        <v>0</v>
      </c>
      <c r="Q333" s="253">
        <f t="shared" ca="1" si="270"/>
        <v>0</v>
      </c>
      <c r="R333" s="253">
        <f t="shared" ref="R333:Z333" ca="1" si="276">(R$23*$R317)+$Q317</f>
        <v>0</v>
      </c>
      <c r="S333" s="253">
        <f t="shared" ca="1" si="276"/>
        <v>0</v>
      </c>
      <c r="T333" s="253">
        <f t="shared" ca="1" si="276"/>
        <v>0</v>
      </c>
      <c r="U333" s="253">
        <f t="shared" ca="1" si="276"/>
        <v>0</v>
      </c>
      <c r="V333" s="253">
        <f t="shared" ca="1" si="276"/>
        <v>0</v>
      </c>
      <c r="W333" s="253">
        <f t="shared" ca="1" si="276"/>
        <v>0</v>
      </c>
      <c r="X333" s="253">
        <f t="shared" ca="1" si="276"/>
        <v>0</v>
      </c>
      <c r="Y333" s="253">
        <f t="shared" ca="1" si="276"/>
        <v>0</v>
      </c>
      <c r="Z333" s="253">
        <f t="shared" ca="1" si="276"/>
        <v>0</v>
      </c>
      <c r="AA333" s="253">
        <f t="shared" ca="1" si="272"/>
        <v>0</v>
      </c>
    </row>
    <row r="334" spans="6:27">
      <c r="F334" s="656"/>
      <c r="G334" s="307" t="str">
        <f t="shared" si="267"/>
        <v/>
      </c>
      <c r="H334" s="253">
        <f t="shared" si="268"/>
        <v>0</v>
      </c>
      <c r="I334" s="253">
        <f t="shared" ref="I334:P334" ca="1" si="277">(I$23*$P318)+$O318</f>
        <v>0</v>
      </c>
      <c r="J334" s="253">
        <f t="shared" ca="1" si="277"/>
        <v>0</v>
      </c>
      <c r="K334" s="253">
        <f t="shared" ca="1" si="277"/>
        <v>0</v>
      </c>
      <c r="L334" s="253">
        <f t="shared" ca="1" si="277"/>
        <v>0</v>
      </c>
      <c r="M334" s="253">
        <f t="shared" ca="1" si="277"/>
        <v>0</v>
      </c>
      <c r="N334" s="253">
        <f t="shared" ca="1" si="277"/>
        <v>0</v>
      </c>
      <c r="O334" s="253">
        <f t="shared" ca="1" si="277"/>
        <v>0</v>
      </c>
      <c r="P334" s="253">
        <f t="shared" ca="1" si="277"/>
        <v>0</v>
      </c>
      <c r="Q334" s="253">
        <f t="shared" ca="1" si="270"/>
        <v>0</v>
      </c>
      <c r="R334" s="253">
        <f t="shared" ref="R334:Z334" ca="1" si="278">(R$23*$R318)+$Q318</f>
        <v>0</v>
      </c>
      <c r="S334" s="253">
        <f t="shared" ca="1" si="278"/>
        <v>0</v>
      </c>
      <c r="T334" s="253">
        <f t="shared" ca="1" si="278"/>
        <v>0</v>
      </c>
      <c r="U334" s="253">
        <f t="shared" ca="1" si="278"/>
        <v>0</v>
      </c>
      <c r="V334" s="253">
        <f t="shared" ca="1" si="278"/>
        <v>0</v>
      </c>
      <c r="W334" s="253">
        <f t="shared" ca="1" si="278"/>
        <v>0</v>
      </c>
      <c r="X334" s="253">
        <f t="shared" ca="1" si="278"/>
        <v>0</v>
      </c>
      <c r="Y334" s="253">
        <f t="shared" ca="1" si="278"/>
        <v>0</v>
      </c>
      <c r="Z334" s="253">
        <f t="shared" ca="1" si="278"/>
        <v>0</v>
      </c>
      <c r="AA334" s="253">
        <f t="shared" ca="1" si="272"/>
        <v>0</v>
      </c>
    </row>
    <row r="335" spans="6:27">
      <c r="F335" s="656"/>
      <c r="G335" s="307" t="str">
        <f t="shared" si="267"/>
        <v>3-wheeler</v>
      </c>
      <c r="H335" s="253">
        <f t="shared" si="268"/>
        <v>0</v>
      </c>
      <c r="I335" s="253">
        <f t="shared" ref="I335:P335" ca="1" si="279">(I$23*$P319)+$O319</f>
        <v>0</v>
      </c>
      <c r="J335" s="253">
        <f t="shared" ca="1" si="279"/>
        <v>0</v>
      </c>
      <c r="K335" s="253">
        <f t="shared" ca="1" si="279"/>
        <v>0</v>
      </c>
      <c r="L335" s="253">
        <f t="shared" ca="1" si="279"/>
        <v>0</v>
      </c>
      <c r="M335" s="253">
        <f t="shared" ca="1" si="279"/>
        <v>0</v>
      </c>
      <c r="N335" s="253">
        <f t="shared" ca="1" si="279"/>
        <v>0</v>
      </c>
      <c r="O335" s="253">
        <f t="shared" ca="1" si="279"/>
        <v>0</v>
      </c>
      <c r="P335" s="253">
        <f t="shared" ca="1" si="279"/>
        <v>0</v>
      </c>
      <c r="Q335" s="253">
        <f t="shared" ca="1" si="270"/>
        <v>0</v>
      </c>
      <c r="R335" s="253">
        <f t="shared" ref="R335:Z335" ca="1" si="280">(R$23*$R319)+$Q319</f>
        <v>0</v>
      </c>
      <c r="S335" s="253">
        <f t="shared" ca="1" si="280"/>
        <v>0</v>
      </c>
      <c r="T335" s="253">
        <f t="shared" ca="1" si="280"/>
        <v>0</v>
      </c>
      <c r="U335" s="253">
        <f t="shared" ca="1" si="280"/>
        <v>0</v>
      </c>
      <c r="V335" s="253">
        <f t="shared" ca="1" si="280"/>
        <v>0</v>
      </c>
      <c r="W335" s="253">
        <f t="shared" ca="1" si="280"/>
        <v>0</v>
      </c>
      <c r="X335" s="253">
        <f t="shared" ca="1" si="280"/>
        <v>0</v>
      </c>
      <c r="Y335" s="253">
        <f t="shared" ca="1" si="280"/>
        <v>0</v>
      </c>
      <c r="Z335" s="253">
        <f t="shared" ca="1" si="280"/>
        <v>0</v>
      </c>
      <c r="AA335" s="253">
        <f t="shared" ca="1" si="272"/>
        <v>0</v>
      </c>
    </row>
    <row r="336" spans="6:27">
      <c r="F336" s="656"/>
      <c r="G336" s="307" t="str">
        <f t="shared" si="267"/>
        <v>Bus</v>
      </c>
      <c r="H336" s="253">
        <f t="shared" si="268"/>
        <v>0</v>
      </c>
      <c r="I336" s="253">
        <f t="shared" ref="I336:P336" ca="1" si="281">(I$23*$P320)+$O320</f>
        <v>0</v>
      </c>
      <c r="J336" s="253">
        <f t="shared" ca="1" si="281"/>
        <v>0</v>
      </c>
      <c r="K336" s="253">
        <f t="shared" ca="1" si="281"/>
        <v>0</v>
      </c>
      <c r="L336" s="253">
        <f t="shared" ca="1" si="281"/>
        <v>0</v>
      </c>
      <c r="M336" s="253">
        <f t="shared" ca="1" si="281"/>
        <v>0</v>
      </c>
      <c r="N336" s="253">
        <f t="shared" ca="1" si="281"/>
        <v>0</v>
      </c>
      <c r="O336" s="253">
        <f t="shared" ca="1" si="281"/>
        <v>0</v>
      </c>
      <c r="P336" s="253">
        <f t="shared" ca="1" si="281"/>
        <v>0</v>
      </c>
      <c r="Q336" s="253">
        <f t="shared" ca="1" si="270"/>
        <v>0</v>
      </c>
      <c r="R336" s="253">
        <f t="shared" ref="R336:Z336" ca="1" si="282">(R$23*$R320)+$Q320</f>
        <v>0</v>
      </c>
      <c r="S336" s="253">
        <f t="shared" ca="1" si="282"/>
        <v>0</v>
      </c>
      <c r="T336" s="253">
        <f t="shared" ca="1" si="282"/>
        <v>0</v>
      </c>
      <c r="U336" s="253">
        <f t="shared" ca="1" si="282"/>
        <v>0</v>
      </c>
      <c r="V336" s="253">
        <f t="shared" ca="1" si="282"/>
        <v>0</v>
      </c>
      <c r="W336" s="253">
        <f t="shared" ca="1" si="282"/>
        <v>0</v>
      </c>
      <c r="X336" s="253">
        <f t="shared" ca="1" si="282"/>
        <v>0</v>
      </c>
      <c r="Y336" s="253">
        <f t="shared" ca="1" si="282"/>
        <v>0</v>
      </c>
      <c r="Z336" s="253">
        <f t="shared" ca="1" si="282"/>
        <v>0</v>
      </c>
      <c r="AA336" s="253">
        <f t="shared" ca="1" si="272"/>
        <v>0</v>
      </c>
    </row>
    <row r="337" spans="6:27">
      <c r="F337" s="656"/>
      <c r="G337" s="307" t="str">
        <f t="shared" si="267"/>
        <v>Mini-bus</v>
      </c>
      <c r="H337" s="253">
        <f t="shared" si="268"/>
        <v>0</v>
      </c>
      <c r="I337" s="253">
        <f t="shared" ref="I337:P337" ca="1" si="283">(I$23*$P321)+$O321</f>
        <v>0</v>
      </c>
      <c r="J337" s="253">
        <f t="shared" ca="1" si="283"/>
        <v>0</v>
      </c>
      <c r="K337" s="253">
        <f t="shared" ca="1" si="283"/>
        <v>0</v>
      </c>
      <c r="L337" s="253">
        <f t="shared" ca="1" si="283"/>
        <v>0</v>
      </c>
      <c r="M337" s="253">
        <f t="shared" ca="1" si="283"/>
        <v>0</v>
      </c>
      <c r="N337" s="253">
        <f t="shared" ca="1" si="283"/>
        <v>0</v>
      </c>
      <c r="O337" s="253">
        <f t="shared" ca="1" si="283"/>
        <v>0</v>
      </c>
      <c r="P337" s="253">
        <f t="shared" ca="1" si="283"/>
        <v>0</v>
      </c>
      <c r="Q337" s="253">
        <f t="shared" ca="1" si="270"/>
        <v>0</v>
      </c>
      <c r="R337" s="253">
        <f t="shared" ref="R337:Z337" ca="1" si="284">(R$23*$R321)+$Q321</f>
        <v>0</v>
      </c>
      <c r="S337" s="253">
        <f t="shared" ca="1" si="284"/>
        <v>0</v>
      </c>
      <c r="T337" s="253">
        <f t="shared" ca="1" si="284"/>
        <v>0</v>
      </c>
      <c r="U337" s="253">
        <f t="shared" ca="1" si="284"/>
        <v>0</v>
      </c>
      <c r="V337" s="253">
        <f t="shared" ca="1" si="284"/>
        <v>0</v>
      </c>
      <c r="W337" s="253">
        <f t="shared" ca="1" si="284"/>
        <v>0</v>
      </c>
      <c r="X337" s="253">
        <f t="shared" ca="1" si="284"/>
        <v>0</v>
      </c>
      <c r="Y337" s="253">
        <f t="shared" ca="1" si="284"/>
        <v>0</v>
      </c>
      <c r="Z337" s="253">
        <f t="shared" ca="1" si="284"/>
        <v>0</v>
      </c>
      <c r="AA337" s="253">
        <f t="shared" ca="1" si="272"/>
        <v>0</v>
      </c>
    </row>
    <row r="338" spans="6:27">
      <c r="F338" s="656"/>
      <c r="G338" s="307" t="str">
        <f t="shared" si="267"/>
        <v/>
      </c>
      <c r="H338" s="253">
        <f t="shared" si="268"/>
        <v>0</v>
      </c>
      <c r="I338" s="253">
        <f t="shared" ref="I338:P338" ca="1" si="285">(I$23*$P322)+$O322</f>
        <v>0</v>
      </c>
      <c r="J338" s="253">
        <f t="shared" ca="1" si="285"/>
        <v>0</v>
      </c>
      <c r="K338" s="253">
        <f t="shared" ca="1" si="285"/>
        <v>0</v>
      </c>
      <c r="L338" s="253">
        <f t="shared" ca="1" si="285"/>
        <v>0</v>
      </c>
      <c r="M338" s="253">
        <f t="shared" ca="1" si="285"/>
        <v>0</v>
      </c>
      <c r="N338" s="253">
        <f t="shared" ca="1" si="285"/>
        <v>0</v>
      </c>
      <c r="O338" s="253">
        <f t="shared" ca="1" si="285"/>
        <v>0</v>
      </c>
      <c r="P338" s="253">
        <f t="shared" ca="1" si="285"/>
        <v>0</v>
      </c>
      <c r="Q338" s="253">
        <f t="shared" ca="1" si="270"/>
        <v>0</v>
      </c>
      <c r="R338" s="253">
        <f t="shared" ref="R338:Z338" ca="1" si="286">(R$23*$R322)+$Q322</f>
        <v>0</v>
      </c>
      <c r="S338" s="253">
        <f t="shared" ca="1" si="286"/>
        <v>0</v>
      </c>
      <c r="T338" s="253">
        <f t="shared" ca="1" si="286"/>
        <v>0</v>
      </c>
      <c r="U338" s="253">
        <f t="shared" ca="1" si="286"/>
        <v>0</v>
      </c>
      <c r="V338" s="253">
        <f t="shared" ca="1" si="286"/>
        <v>0</v>
      </c>
      <c r="W338" s="253">
        <f t="shared" ca="1" si="286"/>
        <v>0</v>
      </c>
      <c r="X338" s="253">
        <f t="shared" ca="1" si="286"/>
        <v>0</v>
      </c>
      <c r="Y338" s="253">
        <f t="shared" ca="1" si="286"/>
        <v>0</v>
      </c>
      <c r="Z338" s="253">
        <f t="shared" ca="1" si="286"/>
        <v>0</v>
      </c>
      <c r="AA338" s="253">
        <f t="shared" ca="1" si="272"/>
        <v>0</v>
      </c>
    </row>
    <row r="339" spans="6:27">
      <c r="F339" s="657"/>
      <c r="G339" s="307" t="str">
        <f t="shared" si="267"/>
        <v/>
      </c>
      <c r="H339" s="253">
        <f t="shared" si="268"/>
        <v>0</v>
      </c>
      <c r="I339" s="253">
        <f t="shared" ref="I339:P339" ca="1" si="287">(I$23*$P323)+$O323</f>
        <v>0</v>
      </c>
      <c r="J339" s="253">
        <f t="shared" ca="1" si="287"/>
        <v>0</v>
      </c>
      <c r="K339" s="253">
        <f t="shared" ca="1" si="287"/>
        <v>0</v>
      </c>
      <c r="L339" s="253">
        <f t="shared" ca="1" si="287"/>
        <v>0</v>
      </c>
      <c r="M339" s="253">
        <f t="shared" ca="1" si="287"/>
        <v>0</v>
      </c>
      <c r="N339" s="253">
        <f t="shared" ca="1" si="287"/>
        <v>0</v>
      </c>
      <c r="O339" s="253">
        <f t="shared" ca="1" si="287"/>
        <v>0</v>
      </c>
      <c r="P339" s="253">
        <f t="shared" ca="1" si="287"/>
        <v>0</v>
      </c>
      <c r="Q339" s="253">
        <f t="shared" ca="1" si="270"/>
        <v>0</v>
      </c>
      <c r="R339" s="253">
        <f t="shared" ref="R339:Z339" ca="1" si="288">(R$23*$R323)+$Q323</f>
        <v>0</v>
      </c>
      <c r="S339" s="253">
        <f t="shared" ca="1" si="288"/>
        <v>0</v>
      </c>
      <c r="T339" s="253">
        <f t="shared" ca="1" si="288"/>
        <v>0</v>
      </c>
      <c r="U339" s="253">
        <f t="shared" ca="1" si="288"/>
        <v>0</v>
      </c>
      <c r="V339" s="253">
        <f t="shared" ca="1" si="288"/>
        <v>0</v>
      </c>
      <c r="W339" s="253">
        <f t="shared" ca="1" si="288"/>
        <v>0</v>
      </c>
      <c r="X339" s="253">
        <f t="shared" ca="1" si="288"/>
        <v>0</v>
      </c>
      <c r="Y339" s="253">
        <f t="shared" ca="1" si="288"/>
        <v>0</v>
      </c>
      <c r="Z339" s="253">
        <f t="shared" ca="1" si="288"/>
        <v>0</v>
      </c>
      <c r="AA339" s="253">
        <f t="shared" ca="1" si="272"/>
        <v>0</v>
      </c>
    </row>
    <row r="340" spans="6:27">
      <c r="G340" s="307" t="str">
        <f t="shared" si="267"/>
        <v>BRT</v>
      </c>
      <c r="H340" s="253">
        <f t="shared" si="268"/>
        <v>0</v>
      </c>
      <c r="I340" s="253">
        <f t="shared" ref="I340:P340" ca="1" si="289">(I$23*$P324)+$O324</f>
        <v>0</v>
      </c>
      <c r="J340" s="253">
        <f t="shared" ca="1" si="289"/>
        <v>0</v>
      </c>
      <c r="K340" s="253">
        <f t="shared" ca="1" si="289"/>
        <v>0</v>
      </c>
      <c r="L340" s="253">
        <f t="shared" ca="1" si="289"/>
        <v>0</v>
      </c>
      <c r="M340" s="253">
        <f t="shared" ca="1" si="289"/>
        <v>0</v>
      </c>
      <c r="N340" s="253">
        <f t="shared" ca="1" si="289"/>
        <v>0</v>
      </c>
      <c r="O340" s="253">
        <f t="shared" ca="1" si="289"/>
        <v>0</v>
      </c>
      <c r="P340" s="253">
        <f t="shared" ca="1" si="289"/>
        <v>0</v>
      </c>
      <c r="Q340" s="253">
        <f t="shared" ca="1" si="270"/>
        <v>0</v>
      </c>
      <c r="R340" s="253">
        <f t="shared" ref="R340:Z340" ca="1" si="290">(R$23*$R324)+$Q324</f>
        <v>0</v>
      </c>
      <c r="S340" s="253">
        <f t="shared" ca="1" si="290"/>
        <v>0</v>
      </c>
      <c r="T340" s="253">
        <f t="shared" ca="1" si="290"/>
        <v>0</v>
      </c>
      <c r="U340" s="253">
        <f t="shared" ca="1" si="290"/>
        <v>0</v>
      </c>
      <c r="V340" s="253">
        <f t="shared" ca="1" si="290"/>
        <v>0</v>
      </c>
      <c r="W340" s="253">
        <f t="shared" ca="1" si="290"/>
        <v>0</v>
      </c>
      <c r="X340" s="253">
        <f t="shared" ca="1" si="290"/>
        <v>0</v>
      </c>
      <c r="Y340" s="253">
        <f t="shared" ca="1" si="290"/>
        <v>0</v>
      </c>
      <c r="Z340" s="253">
        <f t="shared" ca="1" si="290"/>
        <v>0</v>
      </c>
      <c r="AA340" s="253">
        <f t="shared" ca="1" si="272"/>
        <v>0</v>
      </c>
    </row>
    <row r="341" spans="6:27">
      <c r="G341" s="310"/>
      <c r="H341" s="252"/>
      <c r="I341" s="252"/>
      <c r="J341" s="252"/>
      <c r="K341" s="252"/>
      <c r="L341" s="252"/>
      <c r="M341" s="252"/>
      <c r="N341" s="252"/>
      <c r="O341" s="252"/>
      <c r="P341" s="252"/>
      <c r="Q341" s="252"/>
      <c r="R341" s="252"/>
      <c r="S341" s="252"/>
      <c r="T341" s="252"/>
      <c r="U341" s="252"/>
      <c r="V341" s="252"/>
      <c r="W341" s="252"/>
      <c r="X341" s="252"/>
      <c r="Y341" s="252"/>
      <c r="Z341" s="252"/>
      <c r="AA341" s="252"/>
    </row>
    <row r="342" spans="6:27">
      <c r="G342" s="309" t="s">
        <v>369</v>
      </c>
    </row>
    <row r="343" spans="6:27">
      <c r="G343" s="306"/>
      <c r="H343" s="244">
        <f>H329</f>
        <v>0</v>
      </c>
      <c r="I343" s="244">
        <f t="shared" ref="I343:AA343" si="291">I329</f>
        <v>1</v>
      </c>
      <c r="J343" s="244">
        <f t="shared" si="291"/>
        <v>2</v>
      </c>
      <c r="K343" s="244">
        <f t="shared" si="291"/>
        <v>3</v>
      </c>
      <c r="L343" s="244">
        <f t="shared" si="291"/>
        <v>4</v>
      </c>
      <c r="M343" s="244">
        <f t="shared" si="291"/>
        <v>5</v>
      </c>
      <c r="N343" s="244">
        <f t="shared" si="291"/>
        <v>6</v>
      </c>
      <c r="O343" s="244">
        <f t="shared" si="291"/>
        <v>7</v>
      </c>
      <c r="P343" s="244">
        <f t="shared" si="291"/>
        <v>8</v>
      </c>
      <c r="Q343" s="244">
        <f t="shared" si="291"/>
        <v>9</v>
      </c>
      <c r="R343" s="244">
        <f t="shared" si="291"/>
        <v>10</v>
      </c>
      <c r="S343" s="244">
        <f t="shared" si="291"/>
        <v>11</v>
      </c>
      <c r="T343" s="244">
        <f t="shared" si="291"/>
        <v>12</v>
      </c>
      <c r="U343" s="244">
        <f t="shared" si="291"/>
        <v>13</v>
      </c>
      <c r="V343" s="244">
        <f t="shared" si="291"/>
        <v>14</v>
      </c>
      <c r="W343" s="244">
        <f t="shared" si="291"/>
        <v>15</v>
      </c>
      <c r="X343" s="244">
        <f t="shared" si="291"/>
        <v>16</v>
      </c>
      <c r="Y343" s="244">
        <f t="shared" si="291"/>
        <v>17</v>
      </c>
      <c r="Z343" s="244">
        <f t="shared" si="291"/>
        <v>18</v>
      </c>
      <c r="AA343" s="244">
        <f t="shared" si="291"/>
        <v>19</v>
      </c>
    </row>
    <row r="344" spans="6:27">
      <c r="F344" s="655" t="s">
        <v>530</v>
      </c>
      <c r="G344" s="307" t="str">
        <f>G330</f>
        <v>Cars</v>
      </c>
      <c r="H344" s="248">
        <f>H123*H330</f>
        <v>0</v>
      </c>
      <c r="I344" s="248">
        <f t="shared" ref="I344:AA344" ca="1" si="292">I123*I330</f>
        <v>0</v>
      </c>
      <c r="J344" s="248">
        <f t="shared" ca="1" si="292"/>
        <v>0</v>
      </c>
      <c r="K344" s="248">
        <f t="shared" ca="1" si="292"/>
        <v>0</v>
      </c>
      <c r="L344" s="248">
        <f t="shared" ca="1" si="292"/>
        <v>0</v>
      </c>
      <c r="M344" s="248">
        <f t="shared" ca="1" si="292"/>
        <v>0</v>
      </c>
      <c r="N344" s="248">
        <f t="shared" ca="1" si="292"/>
        <v>0</v>
      </c>
      <c r="O344" s="248">
        <f t="shared" ca="1" si="292"/>
        <v>0</v>
      </c>
      <c r="P344" s="248">
        <f t="shared" ca="1" si="292"/>
        <v>0</v>
      </c>
      <c r="Q344" s="248">
        <f t="shared" ca="1" si="292"/>
        <v>0</v>
      </c>
      <c r="R344" s="248">
        <f t="shared" ca="1" si="292"/>
        <v>0</v>
      </c>
      <c r="S344" s="248">
        <f t="shared" ca="1" si="292"/>
        <v>0</v>
      </c>
      <c r="T344" s="248">
        <f t="shared" ca="1" si="292"/>
        <v>0</v>
      </c>
      <c r="U344" s="248">
        <f t="shared" ca="1" si="292"/>
        <v>0</v>
      </c>
      <c r="V344" s="248">
        <f t="shared" ca="1" si="292"/>
        <v>0</v>
      </c>
      <c r="W344" s="248">
        <f t="shared" ca="1" si="292"/>
        <v>0</v>
      </c>
      <c r="X344" s="248">
        <f t="shared" ca="1" si="292"/>
        <v>0</v>
      </c>
      <c r="Y344" s="248">
        <f t="shared" ca="1" si="292"/>
        <v>0</v>
      </c>
      <c r="Z344" s="248">
        <f t="shared" ca="1" si="292"/>
        <v>0</v>
      </c>
      <c r="AA344" s="248">
        <f t="shared" ca="1" si="292"/>
        <v>0</v>
      </c>
    </row>
    <row r="345" spans="6:27">
      <c r="F345" s="656"/>
      <c r="G345" s="307" t="str">
        <f t="shared" ref="G345:G354" si="293">G331</f>
        <v>2-wheeler</v>
      </c>
      <c r="H345" s="248">
        <f t="shared" ref="H345:AA354" si="294">H124*H331</f>
        <v>0</v>
      </c>
      <c r="I345" s="248">
        <f t="shared" ca="1" si="294"/>
        <v>0</v>
      </c>
      <c r="J345" s="248">
        <f t="shared" ca="1" si="294"/>
        <v>0</v>
      </c>
      <c r="K345" s="248">
        <f t="shared" ca="1" si="294"/>
        <v>0</v>
      </c>
      <c r="L345" s="248">
        <f t="shared" ca="1" si="294"/>
        <v>0</v>
      </c>
      <c r="M345" s="248">
        <f t="shared" ca="1" si="294"/>
        <v>0</v>
      </c>
      <c r="N345" s="248">
        <f t="shared" ca="1" si="294"/>
        <v>0</v>
      </c>
      <c r="O345" s="248">
        <f t="shared" ca="1" si="294"/>
        <v>0</v>
      </c>
      <c r="P345" s="248">
        <f t="shared" ca="1" si="294"/>
        <v>0</v>
      </c>
      <c r="Q345" s="248">
        <f t="shared" ca="1" si="294"/>
        <v>0</v>
      </c>
      <c r="R345" s="248">
        <f t="shared" ca="1" si="294"/>
        <v>0</v>
      </c>
      <c r="S345" s="248">
        <f t="shared" ca="1" si="294"/>
        <v>0</v>
      </c>
      <c r="T345" s="248">
        <f t="shared" ca="1" si="294"/>
        <v>0</v>
      </c>
      <c r="U345" s="248">
        <f t="shared" ca="1" si="294"/>
        <v>0</v>
      </c>
      <c r="V345" s="248">
        <f t="shared" ca="1" si="294"/>
        <v>0</v>
      </c>
      <c r="W345" s="248">
        <f t="shared" ca="1" si="294"/>
        <v>0</v>
      </c>
      <c r="X345" s="248">
        <f t="shared" ca="1" si="294"/>
        <v>0</v>
      </c>
      <c r="Y345" s="248">
        <f t="shared" ca="1" si="294"/>
        <v>0</v>
      </c>
      <c r="Z345" s="248">
        <f t="shared" ca="1" si="294"/>
        <v>0</v>
      </c>
      <c r="AA345" s="248">
        <f t="shared" ca="1" si="294"/>
        <v>0</v>
      </c>
    </row>
    <row r="346" spans="6:27">
      <c r="F346" s="656"/>
      <c r="G346" s="307" t="str">
        <f t="shared" si="293"/>
        <v>Taxi</v>
      </c>
      <c r="H346" s="248">
        <f t="shared" si="294"/>
        <v>0</v>
      </c>
      <c r="I346" s="248">
        <f t="shared" ca="1" si="294"/>
        <v>0</v>
      </c>
      <c r="J346" s="248">
        <f t="shared" ca="1" si="294"/>
        <v>0</v>
      </c>
      <c r="K346" s="248">
        <f t="shared" ca="1" si="294"/>
        <v>0</v>
      </c>
      <c r="L346" s="248">
        <f t="shared" ca="1" si="294"/>
        <v>0</v>
      </c>
      <c r="M346" s="248">
        <f t="shared" ca="1" si="294"/>
        <v>0</v>
      </c>
      <c r="N346" s="248">
        <f t="shared" ca="1" si="294"/>
        <v>0</v>
      </c>
      <c r="O346" s="248">
        <f t="shared" ca="1" si="294"/>
        <v>0</v>
      </c>
      <c r="P346" s="248">
        <f t="shared" ca="1" si="294"/>
        <v>0</v>
      </c>
      <c r="Q346" s="248">
        <f t="shared" ca="1" si="294"/>
        <v>0</v>
      </c>
      <c r="R346" s="248">
        <f t="shared" ca="1" si="294"/>
        <v>0</v>
      </c>
      <c r="S346" s="248">
        <f t="shared" ca="1" si="294"/>
        <v>0</v>
      </c>
      <c r="T346" s="248">
        <f t="shared" ca="1" si="294"/>
        <v>0</v>
      </c>
      <c r="U346" s="248">
        <f t="shared" ca="1" si="294"/>
        <v>0</v>
      </c>
      <c r="V346" s="248">
        <f t="shared" ca="1" si="294"/>
        <v>0</v>
      </c>
      <c r="W346" s="248">
        <f t="shared" ca="1" si="294"/>
        <v>0</v>
      </c>
      <c r="X346" s="248">
        <f t="shared" ca="1" si="294"/>
        <v>0</v>
      </c>
      <c r="Y346" s="248">
        <f t="shared" ca="1" si="294"/>
        <v>0</v>
      </c>
      <c r="Z346" s="248">
        <f t="shared" ca="1" si="294"/>
        <v>0</v>
      </c>
      <c r="AA346" s="248">
        <f t="shared" ca="1" si="294"/>
        <v>0</v>
      </c>
    </row>
    <row r="347" spans="6:27">
      <c r="F347" s="656"/>
      <c r="G347" s="307" t="str">
        <f t="shared" si="293"/>
        <v/>
      </c>
      <c r="H347" s="248">
        <f t="shared" si="294"/>
        <v>0</v>
      </c>
      <c r="I347" s="248">
        <f t="shared" ca="1" si="294"/>
        <v>0</v>
      </c>
      <c r="J347" s="248">
        <f t="shared" ca="1" si="294"/>
        <v>0</v>
      </c>
      <c r="K347" s="248">
        <f t="shared" ca="1" si="294"/>
        <v>0</v>
      </c>
      <c r="L347" s="248">
        <f t="shared" ca="1" si="294"/>
        <v>0</v>
      </c>
      <c r="M347" s="248">
        <f t="shared" ca="1" si="294"/>
        <v>0</v>
      </c>
      <c r="N347" s="248">
        <f t="shared" ca="1" si="294"/>
        <v>0</v>
      </c>
      <c r="O347" s="248">
        <f t="shared" ca="1" si="294"/>
        <v>0</v>
      </c>
      <c r="P347" s="248">
        <f t="shared" ca="1" si="294"/>
        <v>0</v>
      </c>
      <c r="Q347" s="248">
        <f t="shared" ca="1" si="294"/>
        <v>0</v>
      </c>
      <c r="R347" s="248">
        <f t="shared" ca="1" si="294"/>
        <v>0</v>
      </c>
      <c r="S347" s="248">
        <f t="shared" ca="1" si="294"/>
        <v>0</v>
      </c>
      <c r="T347" s="248">
        <f t="shared" ca="1" si="294"/>
        <v>0</v>
      </c>
      <c r="U347" s="248">
        <f t="shared" ca="1" si="294"/>
        <v>0</v>
      </c>
      <c r="V347" s="248">
        <f t="shared" ca="1" si="294"/>
        <v>0</v>
      </c>
      <c r="W347" s="248">
        <f t="shared" ca="1" si="294"/>
        <v>0</v>
      </c>
      <c r="X347" s="248">
        <f t="shared" ca="1" si="294"/>
        <v>0</v>
      </c>
      <c r="Y347" s="248">
        <f t="shared" ca="1" si="294"/>
        <v>0</v>
      </c>
      <c r="Z347" s="248">
        <f t="shared" ca="1" si="294"/>
        <v>0</v>
      </c>
      <c r="AA347" s="248">
        <f t="shared" ca="1" si="294"/>
        <v>0</v>
      </c>
    </row>
    <row r="348" spans="6:27">
      <c r="F348" s="656"/>
      <c r="G348" s="307" t="str">
        <f t="shared" si="293"/>
        <v/>
      </c>
      <c r="H348" s="248">
        <f t="shared" si="294"/>
        <v>0</v>
      </c>
      <c r="I348" s="248">
        <f t="shared" ca="1" si="294"/>
        <v>0</v>
      </c>
      <c r="J348" s="248">
        <f t="shared" ca="1" si="294"/>
        <v>0</v>
      </c>
      <c r="K348" s="248">
        <f t="shared" ca="1" si="294"/>
        <v>0</v>
      </c>
      <c r="L348" s="248">
        <f t="shared" ca="1" si="294"/>
        <v>0</v>
      </c>
      <c r="M348" s="248">
        <f t="shared" ca="1" si="294"/>
        <v>0</v>
      </c>
      <c r="N348" s="248">
        <f t="shared" ca="1" si="294"/>
        <v>0</v>
      </c>
      <c r="O348" s="248">
        <f t="shared" ca="1" si="294"/>
        <v>0</v>
      </c>
      <c r="P348" s="248">
        <f t="shared" ca="1" si="294"/>
        <v>0</v>
      </c>
      <c r="Q348" s="248">
        <f t="shared" ca="1" si="294"/>
        <v>0</v>
      </c>
      <c r="R348" s="248">
        <f t="shared" ca="1" si="294"/>
        <v>0</v>
      </c>
      <c r="S348" s="248">
        <f t="shared" ca="1" si="294"/>
        <v>0</v>
      </c>
      <c r="T348" s="248">
        <f t="shared" ca="1" si="294"/>
        <v>0</v>
      </c>
      <c r="U348" s="248">
        <f t="shared" ca="1" si="294"/>
        <v>0</v>
      </c>
      <c r="V348" s="248">
        <f t="shared" ca="1" si="294"/>
        <v>0</v>
      </c>
      <c r="W348" s="248">
        <f t="shared" ca="1" si="294"/>
        <v>0</v>
      </c>
      <c r="X348" s="248">
        <f t="shared" ca="1" si="294"/>
        <v>0</v>
      </c>
      <c r="Y348" s="248">
        <f t="shared" ca="1" si="294"/>
        <v>0</v>
      </c>
      <c r="Z348" s="248">
        <f t="shared" ca="1" si="294"/>
        <v>0</v>
      </c>
      <c r="AA348" s="248">
        <f t="shared" ca="1" si="294"/>
        <v>0</v>
      </c>
    </row>
    <row r="349" spans="6:27">
      <c r="F349" s="656"/>
      <c r="G349" s="307" t="str">
        <f t="shared" si="293"/>
        <v>3-wheeler</v>
      </c>
      <c r="H349" s="248">
        <f t="shared" si="294"/>
        <v>0</v>
      </c>
      <c r="I349" s="248">
        <f t="shared" ca="1" si="294"/>
        <v>0</v>
      </c>
      <c r="J349" s="248">
        <f t="shared" ca="1" si="294"/>
        <v>0</v>
      </c>
      <c r="K349" s="248">
        <f t="shared" ca="1" si="294"/>
        <v>0</v>
      </c>
      <c r="L349" s="248">
        <f t="shared" ca="1" si="294"/>
        <v>0</v>
      </c>
      <c r="M349" s="248">
        <f t="shared" ca="1" si="294"/>
        <v>0</v>
      </c>
      <c r="N349" s="248">
        <f t="shared" ca="1" si="294"/>
        <v>0</v>
      </c>
      <c r="O349" s="248">
        <f t="shared" ca="1" si="294"/>
        <v>0</v>
      </c>
      <c r="P349" s="248">
        <f t="shared" ca="1" si="294"/>
        <v>0</v>
      </c>
      <c r="Q349" s="248">
        <f t="shared" ca="1" si="294"/>
        <v>0</v>
      </c>
      <c r="R349" s="248">
        <f t="shared" ca="1" si="294"/>
        <v>0</v>
      </c>
      <c r="S349" s="248">
        <f t="shared" ca="1" si="294"/>
        <v>0</v>
      </c>
      <c r="T349" s="248">
        <f t="shared" ca="1" si="294"/>
        <v>0</v>
      </c>
      <c r="U349" s="248">
        <f t="shared" ca="1" si="294"/>
        <v>0</v>
      </c>
      <c r="V349" s="248">
        <f t="shared" ca="1" si="294"/>
        <v>0</v>
      </c>
      <c r="W349" s="248">
        <f t="shared" ca="1" si="294"/>
        <v>0</v>
      </c>
      <c r="X349" s="248">
        <f t="shared" ca="1" si="294"/>
        <v>0</v>
      </c>
      <c r="Y349" s="248">
        <f t="shared" ca="1" si="294"/>
        <v>0</v>
      </c>
      <c r="Z349" s="248">
        <f t="shared" ca="1" si="294"/>
        <v>0</v>
      </c>
      <c r="AA349" s="248">
        <f t="shared" ca="1" si="294"/>
        <v>0</v>
      </c>
    </row>
    <row r="350" spans="6:27">
      <c r="F350" s="656"/>
      <c r="G350" s="307" t="str">
        <f t="shared" si="293"/>
        <v>Bus</v>
      </c>
      <c r="H350" s="248">
        <f t="shared" si="294"/>
        <v>0</v>
      </c>
      <c r="I350" s="248">
        <f t="shared" ca="1" si="294"/>
        <v>0</v>
      </c>
      <c r="J350" s="248">
        <f t="shared" ca="1" si="294"/>
        <v>0</v>
      </c>
      <c r="K350" s="248">
        <f t="shared" ca="1" si="294"/>
        <v>0</v>
      </c>
      <c r="L350" s="248">
        <f t="shared" ca="1" si="294"/>
        <v>0</v>
      </c>
      <c r="M350" s="248">
        <f t="shared" ca="1" si="294"/>
        <v>0</v>
      </c>
      <c r="N350" s="248">
        <f t="shared" ca="1" si="294"/>
        <v>0</v>
      </c>
      <c r="O350" s="248">
        <f t="shared" ca="1" si="294"/>
        <v>0</v>
      </c>
      <c r="P350" s="248">
        <f t="shared" ca="1" si="294"/>
        <v>0</v>
      </c>
      <c r="Q350" s="248">
        <f t="shared" ca="1" si="294"/>
        <v>0</v>
      </c>
      <c r="R350" s="248">
        <f t="shared" ca="1" si="294"/>
        <v>0</v>
      </c>
      <c r="S350" s="248">
        <f t="shared" ca="1" si="294"/>
        <v>0</v>
      </c>
      <c r="T350" s="248">
        <f t="shared" ca="1" si="294"/>
        <v>0</v>
      </c>
      <c r="U350" s="248">
        <f t="shared" ca="1" si="294"/>
        <v>0</v>
      </c>
      <c r="V350" s="248">
        <f t="shared" ca="1" si="294"/>
        <v>0</v>
      </c>
      <c r="W350" s="248">
        <f t="shared" ca="1" si="294"/>
        <v>0</v>
      </c>
      <c r="X350" s="248">
        <f t="shared" ca="1" si="294"/>
        <v>0</v>
      </c>
      <c r="Y350" s="248">
        <f t="shared" ca="1" si="294"/>
        <v>0</v>
      </c>
      <c r="Z350" s="248">
        <f t="shared" ca="1" si="294"/>
        <v>0</v>
      </c>
      <c r="AA350" s="248">
        <f t="shared" ca="1" si="294"/>
        <v>0</v>
      </c>
    </row>
    <row r="351" spans="6:27">
      <c r="F351" s="656"/>
      <c r="G351" s="307" t="str">
        <f t="shared" si="293"/>
        <v>Mini-bus</v>
      </c>
      <c r="H351" s="248">
        <f t="shared" si="294"/>
        <v>0</v>
      </c>
      <c r="I351" s="248">
        <f t="shared" ca="1" si="294"/>
        <v>0</v>
      </c>
      <c r="J351" s="248">
        <f t="shared" ca="1" si="294"/>
        <v>0</v>
      </c>
      <c r="K351" s="248">
        <f t="shared" ca="1" si="294"/>
        <v>0</v>
      </c>
      <c r="L351" s="248">
        <f t="shared" ca="1" si="294"/>
        <v>0</v>
      </c>
      <c r="M351" s="248">
        <f t="shared" ca="1" si="294"/>
        <v>0</v>
      </c>
      <c r="N351" s="248">
        <f t="shared" ca="1" si="294"/>
        <v>0</v>
      </c>
      <c r="O351" s="248">
        <f t="shared" ca="1" si="294"/>
        <v>0</v>
      </c>
      <c r="P351" s="248">
        <f t="shared" ca="1" si="294"/>
        <v>0</v>
      </c>
      <c r="Q351" s="248">
        <f t="shared" ca="1" si="294"/>
        <v>0</v>
      </c>
      <c r="R351" s="248">
        <f t="shared" ca="1" si="294"/>
        <v>0</v>
      </c>
      <c r="S351" s="248">
        <f t="shared" ca="1" si="294"/>
        <v>0</v>
      </c>
      <c r="T351" s="248">
        <f t="shared" ca="1" si="294"/>
        <v>0</v>
      </c>
      <c r="U351" s="248">
        <f t="shared" ca="1" si="294"/>
        <v>0</v>
      </c>
      <c r="V351" s="248">
        <f t="shared" ca="1" si="294"/>
        <v>0</v>
      </c>
      <c r="W351" s="248">
        <f t="shared" ca="1" si="294"/>
        <v>0</v>
      </c>
      <c r="X351" s="248">
        <f t="shared" ca="1" si="294"/>
        <v>0</v>
      </c>
      <c r="Y351" s="248">
        <f t="shared" ca="1" si="294"/>
        <v>0</v>
      </c>
      <c r="Z351" s="248">
        <f t="shared" ca="1" si="294"/>
        <v>0</v>
      </c>
      <c r="AA351" s="248">
        <f t="shared" ca="1" si="294"/>
        <v>0</v>
      </c>
    </row>
    <row r="352" spans="6:27">
      <c r="F352" s="656"/>
      <c r="G352" s="307" t="str">
        <f t="shared" si="293"/>
        <v/>
      </c>
      <c r="H352" s="248">
        <f t="shared" si="294"/>
        <v>0</v>
      </c>
      <c r="I352" s="248">
        <f t="shared" ca="1" si="294"/>
        <v>0</v>
      </c>
      <c r="J352" s="248">
        <f t="shared" ca="1" si="294"/>
        <v>0</v>
      </c>
      <c r="K352" s="248">
        <f t="shared" ca="1" si="294"/>
        <v>0</v>
      </c>
      <c r="L352" s="248">
        <f t="shared" ca="1" si="294"/>
        <v>0</v>
      </c>
      <c r="M352" s="248">
        <f t="shared" ca="1" si="294"/>
        <v>0</v>
      </c>
      <c r="N352" s="248">
        <f t="shared" ca="1" si="294"/>
        <v>0</v>
      </c>
      <c r="O352" s="248">
        <f t="shared" ca="1" si="294"/>
        <v>0</v>
      </c>
      <c r="P352" s="248">
        <f t="shared" ca="1" si="294"/>
        <v>0</v>
      </c>
      <c r="Q352" s="248">
        <f t="shared" ca="1" si="294"/>
        <v>0</v>
      </c>
      <c r="R352" s="248">
        <f t="shared" ca="1" si="294"/>
        <v>0</v>
      </c>
      <c r="S352" s="248">
        <f t="shared" ca="1" si="294"/>
        <v>0</v>
      </c>
      <c r="T352" s="248">
        <f t="shared" ca="1" si="294"/>
        <v>0</v>
      </c>
      <c r="U352" s="248">
        <f t="shared" ca="1" si="294"/>
        <v>0</v>
      </c>
      <c r="V352" s="248">
        <f t="shared" ca="1" si="294"/>
        <v>0</v>
      </c>
      <c r="W352" s="248">
        <f t="shared" ca="1" si="294"/>
        <v>0</v>
      </c>
      <c r="X352" s="248">
        <f t="shared" ca="1" si="294"/>
        <v>0</v>
      </c>
      <c r="Y352" s="248">
        <f t="shared" ca="1" si="294"/>
        <v>0</v>
      </c>
      <c r="Z352" s="248">
        <f t="shared" ca="1" si="294"/>
        <v>0</v>
      </c>
      <c r="AA352" s="248">
        <f t="shared" ca="1" si="294"/>
        <v>0</v>
      </c>
    </row>
    <row r="353" spans="6:27">
      <c r="F353" s="657"/>
      <c r="G353" s="307" t="str">
        <f t="shared" si="293"/>
        <v/>
      </c>
      <c r="H353" s="248">
        <f t="shared" si="294"/>
        <v>0</v>
      </c>
      <c r="I353" s="248">
        <f t="shared" ca="1" si="294"/>
        <v>0</v>
      </c>
      <c r="J353" s="248">
        <f t="shared" ca="1" si="294"/>
        <v>0</v>
      </c>
      <c r="K353" s="248">
        <f t="shared" ca="1" si="294"/>
        <v>0</v>
      </c>
      <c r="L353" s="248">
        <f t="shared" ca="1" si="294"/>
        <v>0</v>
      </c>
      <c r="M353" s="248">
        <f t="shared" ca="1" si="294"/>
        <v>0</v>
      </c>
      <c r="N353" s="248">
        <f t="shared" ca="1" si="294"/>
        <v>0</v>
      </c>
      <c r="O353" s="248">
        <f t="shared" ca="1" si="294"/>
        <v>0</v>
      </c>
      <c r="P353" s="248">
        <f t="shared" ca="1" si="294"/>
        <v>0</v>
      </c>
      <c r="Q353" s="248">
        <f t="shared" ca="1" si="294"/>
        <v>0</v>
      </c>
      <c r="R353" s="248">
        <f t="shared" ca="1" si="294"/>
        <v>0</v>
      </c>
      <c r="S353" s="248">
        <f t="shared" ca="1" si="294"/>
        <v>0</v>
      </c>
      <c r="T353" s="248">
        <f t="shared" ca="1" si="294"/>
        <v>0</v>
      </c>
      <c r="U353" s="248">
        <f t="shared" ca="1" si="294"/>
        <v>0</v>
      </c>
      <c r="V353" s="248">
        <f t="shared" ca="1" si="294"/>
        <v>0</v>
      </c>
      <c r="W353" s="248">
        <f t="shared" ca="1" si="294"/>
        <v>0</v>
      </c>
      <c r="X353" s="248">
        <f t="shared" ca="1" si="294"/>
        <v>0</v>
      </c>
      <c r="Y353" s="248">
        <f t="shared" ca="1" si="294"/>
        <v>0</v>
      </c>
      <c r="Z353" s="248">
        <f t="shared" ca="1" si="294"/>
        <v>0</v>
      </c>
      <c r="AA353" s="248">
        <f t="shared" ca="1" si="294"/>
        <v>0</v>
      </c>
    </row>
    <row r="354" spans="6:27">
      <c r="G354" s="307" t="str">
        <f t="shared" si="293"/>
        <v>BRT</v>
      </c>
      <c r="H354" s="248">
        <f t="shared" si="294"/>
        <v>0</v>
      </c>
      <c r="I354" s="248">
        <f t="shared" ca="1" si="294"/>
        <v>0</v>
      </c>
      <c r="J354" s="248">
        <f t="shared" ca="1" si="294"/>
        <v>0</v>
      </c>
      <c r="K354" s="248">
        <f t="shared" ca="1" si="294"/>
        <v>0</v>
      </c>
      <c r="L354" s="248">
        <f t="shared" ca="1" si="294"/>
        <v>0</v>
      </c>
      <c r="M354" s="248">
        <f t="shared" ca="1" si="294"/>
        <v>0</v>
      </c>
      <c r="N354" s="248">
        <f t="shared" ca="1" si="294"/>
        <v>0</v>
      </c>
      <c r="O354" s="248">
        <f t="shared" ca="1" si="294"/>
        <v>0</v>
      </c>
      <c r="P354" s="248">
        <f t="shared" ca="1" si="294"/>
        <v>0</v>
      </c>
      <c r="Q354" s="248">
        <f t="shared" ca="1" si="294"/>
        <v>0</v>
      </c>
      <c r="R354" s="248">
        <f t="shared" ca="1" si="294"/>
        <v>0</v>
      </c>
      <c r="S354" s="248">
        <f t="shared" ca="1" si="294"/>
        <v>0</v>
      </c>
      <c r="T354" s="248">
        <f t="shared" ca="1" si="294"/>
        <v>0</v>
      </c>
      <c r="U354" s="248">
        <f t="shared" ca="1" si="294"/>
        <v>0</v>
      </c>
      <c r="V354" s="248">
        <f t="shared" ca="1" si="294"/>
        <v>0</v>
      </c>
      <c r="W354" s="248">
        <f t="shared" ca="1" si="294"/>
        <v>0</v>
      </c>
      <c r="X354" s="248">
        <f t="shared" ca="1" si="294"/>
        <v>0</v>
      </c>
      <c r="Y354" s="248">
        <f t="shared" ca="1" si="294"/>
        <v>0</v>
      </c>
      <c r="Z354" s="248">
        <f t="shared" ca="1" si="294"/>
        <v>0</v>
      </c>
      <c r="AA354" s="248">
        <f t="shared" ca="1" si="294"/>
        <v>0</v>
      </c>
    </row>
    <row r="357" spans="6:27">
      <c r="G357" s="305" t="s">
        <v>370</v>
      </c>
    </row>
    <row r="358" spans="6:27">
      <c r="K358" s="242" t="s">
        <v>366</v>
      </c>
    </row>
    <row r="359" spans="6:27">
      <c r="J359" s="243"/>
      <c r="K359" s="244" t="s">
        <v>367</v>
      </c>
      <c r="L359" s="231">
        <v>7</v>
      </c>
      <c r="M359" s="244">
        <v>14</v>
      </c>
      <c r="O359" s="55" t="s">
        <v>387</v>
      </c>
      <c r="Q359" s="55" t="s">
        <v>388</v>
      </c>
      <c r="S359" s="243"/>
      <c r="T359" s="243"/>
      <c r="U359" s="243"/>
      <c r="V359" s="243"/>
      <c r="W359" s="243"/>
      <c r="X359" s="243"/>
      <c r="Y359" s="243"/>
      <c r="Z359" s="243"/>
      <c r="AA359" s="243"/>
    </row>
    <row r="360" spans="6:27">
      <c r="G360" s="306"/>
      <c r="J360" s="243"/>
      <c r="K360" s="244">
        <f>H376</f>
        <v>0</v>
      </c>
      <c r="L360" s="244">
        <f>Q376</f>
        <v>9</v>
      </c>
      <c r="M360" s="244">
        <f>AA376</f>
        <v>19</v>
      </c>
      <c r="O360" s="231" t="s">
        <v>389</v>
      </c>
      <c r="P360" s="231" t="s">
        <v>390</v>
      </c>
      <c r="Q360" s="231" t="s">
        <v>389</v>
      </c>
      <c r="R360" s="231" t="s">
        <v>390</v>
      </c>
      <c r="S360" s="243"/>
      <c r="T360" s="231">
        <f>K360</f>
        <v>0</v>
      </c>
      <c r="U360" s="231">
        <f>L360</f>
        <v>9</v>
      </c>
      <c r="V360" s="231">
        <f>M360</f>
        <v>19</v>
      </c>
      <c r="X360" s="231" t="s">
        <v>387</v>
      </c>
      <c r="Y360" s="231" t="s">
        <v>388</v>
      </c>
      <c r="Z360" s="243"/>
      <c r="AA360" s="243"/>
    </row>
    <row r="361" spans="6:27">
      <c r="F361" s="655" t="s">
        <v>530</v>
      </c>
      <c r="G361" s="307" t="str">
        <f>G314</f>
        <v>Car</v>
      </c>
      <c r="J361" s="243"/>
      <c r="K361" s="249">
        <f>'IF Factors'!I9</f>
        <v>0</v>
      </c>
      <c r="L361" s="249">
        <f ca="1">OFFSET('IF Factors'!I9,0,$L$171)</f>
        <v>0</v>
      </c>
      <c r="M361" s="251">
        <f ca="1">OFFSET('IF Factors'!I9,0,$M$171)</f>
        <v>0</v>
      </c>
      <c r="O361" s="231">
        <f ca="1">INTERCEPT(K361:L361,$K$7:$L$7)</f>
        <v>0</v>
      </c>
      <c r="P361" s="231">
        <f ca="1">SLOPE(K361:L361,$K$7:$L$7)</f>
        <v>0</v>
      </c>
      <c r="Q361" s="231">
        <f ca="1">INTERCEPT(L361:M361,$L$7:$M$7)</f>
        <v>0</v>
      </c>
      <c r="R361" s="231">
        <f ca="1">SLOPE(L361:M361,$L$7:$M$7)</f>
        <v>0</v>
      </c>
      <c r="S361" s="243"/>
      <c r="T361" s="231">
        <f>IF(K361&lt;&gt;0,0,1)</f>
        <v>1</v>
      </c>
      <c r="U361" s="231">
        <f ca="1">IF(L361&lt;&gt;0,0,1)</f>
        <v>1</v>
      </c>
      <c r="V361" s="231">
        <f ca="1">IF(M361&lt;&gt;0,0,1)</f>
        <v>1</v>
      </c>
      <c r="X361" s="231">
        <f ca="1">IF(T361+U361=1,1,0)</f>
        <v>0</v>
      </c>
      <c r="Y361" s="231">
        <f t="shared" ref="Y361:Y371" ca="1" si="295">IF(U361+V361=1,1,0)</f>
        <v>0</v>
      </c>
      <c r="Z361" s="243"/>
      <c r="AA361" s="243"/>
    </row>
    <row r="362" spans="6:27">
      <c r="F362" s="656"/>
      <c r="G362" s="307" t="str">
        <f t="shared" ref="G362:G371" si="296">G315</f>
        <v>2-wheeler</v>
      </c>
      <c r="J362" s="243"/>
      <c r="K362" s="249">
        <f>'IF Factors'!I10</f>
        <v>0</v>
      </c>
      <c r="L362" s="249">
        <f ca="1">OFFSET('IF Factors'!I10,0,$L$171)</f>
        <v>0</v>
      </c>
      <c r="M362" s="251">
        <f ca="1">OFFSET('IF Factors'!I10,0,$M$171)</f>
        <v>0</v>
      </c>
      <c r="O362" s="231">
        <f t="shared" ref="O362:O371" ca="1" si="297">INTERCEPT(K362:L362,$K$7:$L$7)</f>
        <v>0</v>
      </c>
      <c r="P362" s="231">
        <f t="shared" ref="P362:P371" ca="1" si="298">SLOPE(K362:L362,$K$7:$L$7)</f>
        <v>0</v>
      </c>
      <c r="Q362" s="231">
        <f t="shared" ref="Q362:Q371" ca="1" si="299">INTERCEPT(L362:M362,$L$7:$M$7)</f>
        <v>0</v>
      </c>
      <c r="R362" s="231">
        <f t="shared" ref="R362:R371" ca="1" si="300">SLOPE(L362:M362,$L$7:$M$7)</f>
        <v>0</v>
      </c>
      <c r="S362" s="243"/>
      <c r="T362" s="231">
        <f t="shared" ref="T362:T371" si="301">IF(K362&lt;&gt;0,0,1)</f>
        <v>1</v>
      </c>
      <c r="U362" s="231">
        <f t="shared" ref="U362:U371" ca="1" si="302">IF(L362&lt;&gt;0,0,1)</f>
        <v>1</v>
      </c>
      <c r="V362" s="231">
        <f t="shared" ref="V362:V371" ca="1" si="303">IF(M362&lt;&gt;0,0,1)</f>
        <v>1</v>
      </c>
      <c r="X362" s="231">
        <f t="shared" ref="X362:X371" ca="1" si="304">IF(T362+U362=1,1,0)</f>
        <v>0</v>
      </c>
      <c r="Y362" s="231">
        <f t="shared" ca="1" si="295"/>
        <v>0</v>
      </c>
      <c r="Z362" s="243"/>
      <c r="AA362" s="243"/>
    </row>
    <row r="363" spans="6:27">
      <c r="F363" s="656"/>
      <c r="G363" s="307" t="str">
        <f t="shared" si="296"/>
        <v>Taxi</v>
      </c>
      <c r="J363" s="243"/>
      <c r="K363" s="249">
        <f>'IF Factors'!I11</f>
        <v>0</v>
      </c>
      <c r="L363" s="249">
        <f ca="1">OFFSET('IF Factors'!I11,0,$L$171)</f>
        <v>0</v>
      </c>
      <c r="M363" s="251">
        <f ca="1">OFFSET('IF Factors'!I11,0,$M$171)</f>
        <v>0</v>
      </c>
      <c r="O363" s="231">
        <f t="shared" ca="1" si="297"/>
        <v>0</v>
      </c>
      <c r="P363" s="231">
        <f t="shared" ca="1" si="298"/>
        <v>0</v>
      </c>
      <c r="Q363" s="231">
        <f t="shared" ca="1" si="299"/>
        <v>0</v>
      </c>
      <c r="R363" s="231">
        <f t="shared" ca="1" si="300"/>
        <v>0</v>
      </c>
      <c r="S363" s="243"/>
      <c r="T363" s="231">
        <f t="shared" si="301"/>
        <v>1</v>
      </c>
      <c r="U363" s="231">
        <f t="shared" ca="1" si="302"/>
        <v>1</v>
      </c>
      <c r="V363" s="231">
        <f t="shared" ca="1" si="303"/>
        <v>1</v>
      </c>
      <c r="X363" s="231">
        <f t="shared" ca="1" si="304"/>
        <v>0</v>
      </c>
      <c r="Y363" s="231">
        <f t="shared" ca="1" si="295"/>
        <v>0</v>
      </c>
      <c r="Z363" s="243"/>
      <c r="AA363" s="243"/>
    </row>
    <row r="364" spans="6:27">
      <c r="F364" s="656"/>
      <c r="G364" s="307" t="str">
        <f t="shared" si="296"/>
        <v/>
      </c>
      <c r="J364" s="243"/>
      <c r="K364" s="249">
        <f>'IF Factors'!I12</f>
        <v>0</v>
      </c>
      <c r="L364" s="249">
        <f ca="1">OFFSET('IF Factors'!I12,0,$L$171)</f>
        <v>0</v>
      </c>
      <c r="M364" s="251">
        <f ca="1">OFFSET('IF Factors'!I12,0,$M$171)</f>
        <v>0</v>
      </c>
      <c r="O364" s="231">
        <f t="shared" ca="1" si="297"/>
        <v>0</v>
      </c>
      <c r="P364" s="231">
        <f t="shared" ca="1" si="298"/>
        <v>0</v>
      </c>
      <c r="Q364" s="231">
        <f t="shared" ca="1" si="299"/>
        <v>0</v>
      </c>
      <c r="R364" s="231">
        <f t="shared" ca="1" si="300"/>
        <v>0</v>
      </c>
      <c r="S364" s="243"/>
      <c r="T364" s="231">
        <f t="shared" si="301"/>
        <v>1</v>
      </c>
      <c r="U364" s="231">
        <f t="shared" ca="1" si="302"/>
        <v>1</v>
      </c>
      <c r="V364" s="231">
        <f t="shared" ca="1" si="303"/>
        <v>1</v>
      </c>
      <c r="X364" s="231">
        <f t="shared" ca="1" si="304"/>
        <v>0</v>
      </c>
      <c r="Y364" s="231">
        <f t="shared" ca="1" si="295"/>
        <v>0</v>
      </c>
      <c r="Z364" s="243"/>
      <c r="AA364" s="243"/>
    </row>
    <row r="365" spans="6:27">
      <c r="F365" s="656"/>
      <c r="G365" s="307" t="str">
        <f t="shared" si="296"/>
        <v/>
      </c>
      <c r="J365" s="243"/>
      <c r="K365" s="249">
        <f>'IF Factors'!I13</f>
        <v>0</v>
      </c>
      <c r="L365" s="249">
        <f ca="1">OFFSET('IF Factors'!I13,0,$L$171)</f>
        <v>0</v>
      </c>
      <c r="M365" s="251">
        <f ca="1">OFFSET('IF Factors'!I13,0,$M$171)</f>
        <v>0</v>
      </c>
      <c r="O365" s="231">
        <f t="shared" ca="1" si="297"/>
        <v>0</v>
      </c>
      <c r="P365" s="231">
        <f t="shared" ca="1" si="298"/>
        <v>0</v>
      </c>
      <c r="Q365" s="231">
        <f t="shared" ca="1" si="299"/>
        <v>0</v>
      </c>
      <c r="R365" s="231">
        <f t="shared" ca="1" si="300"/>
        <v>0</v>
      </c>
      <c r="S365" s="243"/>
      <c r="T365" s="231">
        <f t="shared" si="301"/>
        <v>1</v>
      </c>
      <c r="U365" s="231">
        <f t="shared" ca="1" si="302"/>
        <v>1</v>
      </c>
      <c r="V365" s="231">
        <f t="shared" ca="1" si="303"/>
        <v>1</v>
      </c>
      <c r="X365" s="231">
        <f t="shared" ca="1" si="304"/>
        <v>0</v>
      </c>
      <c r="Y365" s="231">
        <f t="shared" ca="1" si="295"/>
        <v>0</v>
      </c>
      <c r="Z365" s="243"/>
      <c r="AA365" s="243"/>
    </row>
    <row r="366" spans="6:27">
      <c r="F366" s="656"/>
      <c r="G366" s="307" t="str">
        <f t="shared" si="296"/>
        <v>3-wheeler</v>
      </c>
      <c r="J366" s="243"/>
      <c r="K366" s="249">
        <f>'IF Factors'!I14</f>
        <v>0</v>
      </c>
      <c r="L366" s="249">
        <f ca="1">OFFSET('IF Factors'!I14,0,$L$171)</f>
        <v>0</v>
      </c>
      <c r="M366" s="251">
        <f ca="1">OFFSET('IF Factors'!I14,0,$M$171)</f>
        <v>0</v>
      </c>
      <c r="O366" s="231">
        <f t="shared" ca="1" si="297"/>
        <v>0</v>
      </c>
      <c r="P366" s="231">
        <f t="shared" ca="1" si="298"/>
        <v>0</v>
      </c>
      <c r="Q366" s="231">
        <f t="shared" ca="1" si="299"/>
        <v>0</v>
      </c>
      <c r="R366" s="231">
        <f t="shared" ca="1" si="300"/>
        <v>0</v>
      </c>
      <c r="S366" s="243"/>
      <c r="T366" s="231">
        <f t="shared" si="301"/>
        <v>1</v>
      </c>
      <c r="U366" s="231">
        <f t="shared" ca="1" si="302"/>
        <v>1</v>
      </c>
      <c r="V366" s="231">
        <f t="shared" ca="1" si="303"/>
        <v>1</v>
      </c>
      <c r="X366" s="231">
        <f t="shared" ca="1" si="304"/>
        <v>0</v>
      </c>
      <c r="Y366" s="231">
        <f t="shared" ca="1" si="295"/>
        <v>0</v>
      </c>
      <c r="Z366" s="243"/>
      <c r="AA366" s="243"/>
    </row>
    <row r="367" spans="6:27">
      <c r="F367" s="656"/>
      <c r="G367" s="307" t="str">
        <f t="shared" si="296"/>
        <v>Bus</v>
      </c>
      <c r="J367" s="243"/>
      <c r="K367" s="249">
        <f>'IF Factors'!I15</f>
        <v>0</v>
      </c>
      <c r="L367" s="249">
        <f ca="1">OFFSET('IF Factors'!I15,0,$L$171)</f>
        <v>0</v>
      </c>
      <c r="M367" s="251">
        <f ca="1">OFFSET('IF Factors'!I15,0,$M$171)</f>
        <v>0</v>
      </c>
      <c r="O367" s="231">
        <f t="shared" ca="1" si="297"/>
        <v>0</v>
      </c>
      <c r="P367" s="231">
        <f t="shared" ca="1" si="298"/>
        <v>0</v>
      </c>
      <c r="Q367" s="231">
        <f t="shared" ca="1" si="299"/>
        <v>0</v>
      </c>
      <c r="R367" s="231">
        <f t="shared" ca="1" si="300"/>
        <v>0</v>
      </c>
      <c r="S367" s="243"/>
      <c r="T367" s="231">
        <f t="shared" si="301"/>
        <v>1</v>
      </c>
      <c r="U367" s="231">
        <f t="shared" ca="1" si="302"/>
        <v>1</v>
      </c>
      <c r="V367" s="231">
        <f t="shared" ca="1" si="303"/>
        <v>1</v>
      </c>
      <c r="X367" s="231">
        <f t="shared" ca="1" si="304"/>
        <v>0</v>
      </c>
      <c r="Y367" s="231">
        <f t="shared" ca="1" si="295"/>
        <v>0</v>
      </c>
      <c r="Z367" s="243"/>
      <c r="AA367" s="243"/>
    </row>
    <row r="368" spans="6:27">
      <c r="F368" s="656"/>
      <c r="G368" s="307" t="str">
        <f t="shared" si="296"/>
        <v>Mini-bus</v>
      </c>
      <c r="J368" s="243"/>
      <c r="K368" s="249">
        <f>'IF Factors'!I16</f>
        <v>0</v>
      </c>
      <c r="L368" s="249">
        <f ca="1">OFFSET('IF Factors'!I16,0,$L$171)</f>
        <v>0</v>
      </c>
      <c r="M368" s="251">
        <f ca="1">OFFSET('IF Factors'!I16,0,$M$171)</f>
        <v>0</v>
      </c>
      <c r="O368" s="231">
        <f t="shared" ca="1" si="297"/>
        <v>0</v>
      </c>
      <c r="P368" s="231">
        <f t="shared" ca="1" si="298"/>
        <v>0</v>
      </c>
      <c r="Q368" s="231">
        <f t="shared" ca="1" si="299"/>
        <v>0</v>
      </c>
      <c r="R368" s="231">
        <f t="shared" ca="1" si="300"/>
        <v>0</v>
      </c>
      <c r="S368" s="243"/>
      <c r="T368" s="231">
        <f t="shared" si="301"/>
        <v>1</v>
      </c>
      <c r="U368" s="231">
        <f t="shared" ca="1" si="302"/>
        <v>1</v>
      </c>
      <c r="V368" s="231">
        <f t="shared" ca="1" si="303"/>
        <v>1</v>
      </c>
      <c r="X368" s="231">
        <f t="shared" ca="1" si="304"/>
        <v>0</v>
      </c>
      <c r="Y368" s="231">
        <f t="shared" ca="1" si="295"/>
        <v>0</v>
      </c>
      <c r="Z368" s="243"/>
      <c r="AA368" s="243"/>
    </row>
    <row r="369" spans="6:27">
      <c r="F369" s="656"/>
      <c r="G369" s="307" t="str">
        <f t="shared" si="296"/>
        <v/>
      </c>
      <c r="J369" s="243"/>
      <c r="K369" s="249">
        <f>'IF Factors'!I17</f>
        <v>0</v>
      </c>
      <c r="L369" s="249">
        <f ca="1">OFFSET('IF Factors'!I17,0,$L$171)</f>
        <v>0</v>
      </c>
      <c r="M369" s="251">
        <f ca="1">OFFSET('IF Factors'!I17,0,$M$171)</f>
        <v>0</v>
      </c>
      <c r="O369" s="231">
        <f t="shared" ca="1" si="297"/>
        <v>0</v>
      </c>
      <c r="P369" s="231">
        <f t="shared" ca="1" si="298"/>
        <v>0</v>
      </c>
      <c r="Q369" s="231">
        <f t="shared" ca="1" si="299"/>
        <v>0</v>
      </c>
      <c r="R369" s="231">
        <f t="shared" ca="1" si="300"/>
        <v>0</v>
      </c>
      <c r="S369" s="243"/>
      <c r="T369" s="231">
        <f t="shared" si="301"/>
        <v>1</v>
      </c>
      <c r="U369" s="231">
        <f t="shared" ca="1" si="302"/>
        <v>1</v>
      </c>
      <c r="V369" s="231">
        <f t="shared" ca="1" si="303"/>
        <v>1</v>
      </c>
      <c r="X369" s="231">
        <f t="shared" ca="1" si="304"/>
        <v>0</v>
      </c>
      <c r="Y369" s="231">
        <f t="shared" ca="1" si="295"/>
        <v>0</v>
      </c>
      <c r="Z369" s="243"/>
      <c r="AA369" s="243"/>
    </row>
    <row r="370" spans="6:27">
      <c r="F370" s="657"/>
      <c r="G370" s="307" t="str">
        <f t="shared" si="296"/>
        <v/>
      </c>
      <c r="J370" s="243"/>
      <c r="K370" s="249">
        <f>'IF Factors'!I18</f>
        <v>0</v>
      </c>
      <c r="L370" s="249">
        <f ca="1">OFFSET('IF Factors'!I18,0,$L$171)</f>
        <v>0</v>
      </c>
      <c r="M370" s="251">
        <f ca="1">OFFSET('IF Factors'!I18,0,$M$171)</f>
        <v>0</v>
      </c>
      <c r="O370" s="231">
        <f t="shared" ca="1" si="297"/>
        <v>0</v>
      </c>
      <c r="P370" s="231">
        <f t="shared" ca="1" si="298"/>
        <v>0</v>
      </c>
      <c r="Q370" s="231">
        <f t="shared" ca="1" si="299"/>
        <v>0</v>
      </c>
      <c r="R370" s="231">
        <f t="shared" ca="1" si="300"/>
        <v>0</v>
      </c>
      <c r="S370" s="243"/>
      <c r="T370" s="231">
        <f t="shared" si="301"/>
        <v>1</v>
      </c>
      <c r="U370" s="231">
        <f t="shared" ca="1" si="302"/>
        <v>1</v>
      </c>
      <c r="V370" s="231">
        <f t="shared" ca="1" si="303"/>
        <v>1</v>
      </c>
      <c r="X370" s="231">
        <f t="shared" ca="1" si="304"/>
        <v>0</v>
      </c>
      <c r="Y370" s="231">
        <f t="shared" ca="1" si="295"/>
        <v>0</v>
      </c>
      <c r="Z370" s="243"/>
      <c r="AA370" s="243"/>
    </row>
    <row r="371" spans="6:27">
      <c r="G371" s="307" t="str">
        <f t="shared" si="296"/>
        <v>BRT</v>
      </c>
      <c r="J371" s="243"/>
      <c r="K371" s="249">
        <f>'IF Factors'!I19</f>
        <v>0</v>
      </c>
      <c r="L371" s="249">
        <f ca="1">OFFSET('IF Factors'!I19,0,$L$171)</f>
        <v>0</v>
      </c>
      <c r="M371" s="251">
        <f ca="1">OFFSET('IF Factors'!I19,0,$M$171)</f>
        <v>0</v>
      </c>
      <c r="O371" s="231">
        <f t="shared" ca="1" si="297"/>
        <v>0</v>
      </c>
      <c r="P371" s="231">
        <f t="shared" ca="1" si="298"/>
        <v>0</v>
      </c>
      <c r="Q371" s="231">
        <f t="shared" ca="1" si="299"/>
        <v>0</v>
      </c>
      <c r="R371" s="231">
        <f t="shared" ca="1" si="300"/>
        <v>0</v>
      </c>
      <c r="S371" s="243"/>
      <c r="T371" s="231">
        <f t="shared" si="301"/>
        <v>1</v>
      </c>
      <c r="U371" s="231">
        <f t="shared" ca="1" si="302"/>
        <v>1</v>
      </c>
      <c r="V371" s="231">
        <f t="shared" ca="1" si="303"/>
        <v>1</v>
      </c>
      <c r="X371" s="231">
        <f t="shared" ca="1" si="304"/>
        <v>0</v>
      </c>
      <c r="Y371" s="231">
        <f t="shared" ca="1" si="295"/>
        <v>0</v>
      </c>
      <c r="Z371" s="243"/>
      <c r="AA371" s="243"/>
    </row>
    <row r="372" spans="6:27">
      <c r="G372" s="308"/>
      <c r="J372" s="243"/>
      <c r="K372" s="243"/>
      <c r="L372" s="243"/>
      <c r="M372" s="243"/>
      <c r="N372" s="243"/>
      <c r="O372" s="243"/>
      <c r="P372" s="243"/>
      <c r="Q372" s="243"/>
      <c r="R372" s="243"/>
      <c r="S372" s="243"/>
      <c r="T372" s="243"/>
      <c r="U372" s="243"/>
      <c r="V372" s="243"/>
      <c r="W372" s="243"/>
      <c r="X372" s="243"/>
      <c r="Y372" s="243"/>
      <c r="Z372" s="243"/>
      <c r="AA372" s="243"/>
    </row>
    <row r="373" spans="6:27">
      <c r="G373" s="308"/>
      <c r="J373" s="243"/>
      <c r="K373" s="243"/>
      <c r="L373" s="243"/>
      <c r="M373" s="243"/>
      <c r="N373" s="243"/>
      <c r="O373" s="243"/>
      <c r="P373" s="243"/>
      <c r="Q373" s="243"/>
      <c r="R373" s="243"/>
      <c r="S373" s="243"/>
      <c r="T373" s="243"/>
      <c r="U373" s="243"/>
      <c r="V373" s="243"/>
      <c r="W373" s="243"/>
      <c r="X373" s="243"/>
      <c r="Y373" s="243"/>
      <c r="Z373" s="243"/>
      <c r="AA373" s="243"/>
    </row>
    <row r="374" spans="6:27">
      <c r="G374" s="308"/>
      <c r="H374" s="243"/>
      <c r="I374" s="243"/>
      <c r="J374" s="243"/>
      <c r="K374" s="243"/>
      <c r="L374" s="243"/>
      <c r="M374" s="243"/>
      <c r="N374" s="243"/>
      <c r="O374" s="243"/>
      <c r="P374" s="243"/>
      <c r="Q374" s="243"/>
      <c r="R374" s="243"/>
      <c r="S374" s="243"/>
      <c r="T374" s="243"/>
      <c r="U374" s="243"/>
      <c r="V374" s="243"/>
      <c r="W374" s="243"/>
      <c r="X374" s="243"/>
      <c r="Y374" s="243"/>
      <c r="Z374" s="243"/>
      <c r="AA374" s="243"/>
    </row>
    <row r="375" spans="6:27">
      <c r="G375" s="308" t="s">
        <v>245</v>
      </c>
      <c r="H375" s="243"/>
      <c r="I375" s="243"/>
      <c r="J375" s="243"/>
      <c r="K375" s="243"/>
      <c r="L375" s="243"/>
      <c r="M375" s="243"/>
      <c r="N375" s="243"/>
      <c r="O375" s="243"/>
      <c r="P375" s="243"/>
      <c r="Q375" s="243"/>
      <c r="R375" s="243"/>
      <c r="S375" s="243"/>
      <c r="T375" s="243"/>
      <c r="U375" s="243"/>
      <c r="V375" s="243"/>
      <c r="W375" s="243"/>
      <c r="X375" s="243"/>
      <c r="Y375" s="243"/>
      <c r="Z375" s="243"/>
      <c r="AA375" s="243"/>
    </row>
    <row r="376" spans="6:27">
      <c r="G376" s="306"/>
      <c r="H376" s="244">
        <f>H343</f>
        <v>0</v>
      </c>
      <c r="I376" s="244">
        <f t="shared" ref="I376:AA376" si="305">I343</f>
        <v>1</v>
      </c>
      <c r="J376" s="244">
        <f t="shared" si="305"/>
        <v>2</v>
      </c>
      <c r="K376" s="244">
        <f t="shared" si="305"/>
        <v>3</v>
      </c>
      <c r="L376" s="244">
        <f t="shared" si="305"/>
        <v>4</v>
      </c>
      <c r="M376" s="244">
        <f t="shared" si="305"/>
        <v>5</v>
      </c>
      <c r="N376" s="244">
        <f t="shared" si="305"/>
        <v>6</v>
      </c>
      <c r="O376" s="244">
        <f t="shared" si="305"/>
        <v>7</v>
      </c>
      <c r="P376" s="244">
        <f t="shared" si="305"/>
        <v>8</v>
      </c>
      <c r="Q376" s="244">
        <f t="shared" si="305"/>
        <v>9</v>
      </c>
      <c r="R376" s="244">
        <f t="shared" si="305"/>
        <v>10</v>
      </c>
      <c r="S376" s="244">
        <f t="shared" si="305"/>
        <v>11</v>
      </c>
      <c r="T376" s="244">
        <f t="shared" si="305"/>
        <v>12</v>
      </c>
      <c r="U376" s="244">
        <f t="shared" si="305"/>
        <v>13</v>
      </c>
      <c r="V376" s="244">
        <f t="shared" si="305"/>
        <v>14</v>
      </c>
      <c r="W376" s="244">
        <f t="shared" si="305"/>
        <v>15</v>
      </c>
      <c r="X376" s="244">
        <f t="shared" si="305"/>
        <v>16</v>
      </c>
      <c r="Y376" s="244">
        <f t="shared" si="305"/>
        <v>17</v>
      </c>
      <c r="Z376" s="244">
        <f t="shared" si="305"/>
        <v>18</v>
      </c>
      <c r="AA376" s="244">
        <f t="shared" si="305"/>
        <v>19</v>
      </c>
    </row>
    <row r="377" spans="6:27">
      <c r="F377" s="655" t="s">
        <v>530</v>
      </c>
      <c r="G377" s="307" t="str">
        <f>G344</f>
        <v>Cars</v>
      </c>
      <c r="H377" s="253">
        <f>K361</f>
        <v>0</v>
      </c>
      <c r="I377" s="253">
        <f ca="1">(I$23*$P361)+$O361</f>
        <v>0</v>
      </c>
      <c r="J377" s="253">
        <f t="shared" ref="J377:P377" ca="1" si="306">(J$23*$P361)+$O361</f>
        <v>0</v>
      </c>
      <c r="K377" s="253">
        <f t="shared" ca="1" si="306"/>
        <v>0</v>
      </c>
      <c r="L377" s="253">
        <f t="shared" ca="1" si="306"/>
        <v>0</v>
      </c>
      <c r="M377" s="253">
        <f t="shared" ca="1" si="306"/>
        <v>0</v>
      </c>
      <c r="N377" s="253">
        <f t="shared" ca="1" si="306"/>
        <v>0</v>
      </c>
      <c r="O377" s="253">
        <f t="shared" ca="1" si="306"/>
        <v>0</v>
      </c>
      <c r="P377" s="253">
        <f t="shared" ca="1" si="306"/>
        <v>0</v>
      </c>
      <c r="Q377" s="253">
        <f ca="1">L361</f>
        <v>0</v>
      </c>
      <c r="R377" s="253">
        <f ca="1">(R$23*$R361)+$Q361</f>
        <v>0</v>
      </c>
      <c r="S377" s="253">
        <f t="shared" ref="S377:Z377" ca="1" si="307">(S$23*$R361)+$Q361</f>
        <v>0</v>
      </c>
      <c r="T377" s="253">
        <f t="shared" ca="1" si="307"/>
        <v>0</v>
      </c>
      <c r="U377" s="253">
        <f t="shared" ca="1" si="307"/>
        <v>0</v>
      </c>
      <c r="V377" s="253">
        <f t="shared" ca="1" si="307"/>
        <v>0</v>
      </c>
      <c r="W377" s="253">
        <f t="shared" ca="1" si="307"/>
        <v>0</v>
      </c>
      <c r="X377" s="253">
        <f t="shared" ca="1" si="307"/>
        <v>0</v>
      </c>
      <c r="Y377" s="253">
        <f t="shared" ca="1" si="307"/>
        <v>0</v>
      </c>
      <c r="Z377" s="253">
        <f t="shared" ca="1" si="307"/>
        <v>0</v>
      </c>
      <c r="AA377" s="253">
        <f ca="1">M361</f>
        <v>0</v>
      </c>
    </row>
    <row r="378" spans="6:27">
      <c r="F378" s="656"/>
      <c r="G378" s="307" t="str">
        <f t="shared" ref="G378:G387" si="308">G345</f>
        <v>2-wheeler</v>
      </c>
      <c r="H378" s="253">
        <f t="shared" ref="H378:H387" si="309">K362</f>
        <v>0</v>
      </c>
      <c r="I378" s="253">
        <f t="shared" ref="I378:P378" ca="1" si="310">(I$23*$P362)+$O362</f>
        <v>0</v>
      </c>
      <c r="J378" s="253">
        <f t="shared" ca="1" si="310"/>
        <v>0</v>
      </c>
      <c r="K378" s="253">
        <f t="shared" ca="1" si="310"/>
        <v>0</v>
      </c>
      <c r="L378" s="253">
        <f t="shared" ca="1" si="310"/>
        <v>0</v>
      </c>
      <c r="M378" s="253">
        <f t="shared" ca="1" si="310"/>
        <v>0</v>
      </c>
      <c r="N378" s="253">
        <f t="shared" ca="1" si="310"/>
        <v>0</v>
      </c>
      <c r="O378" s="253">
        <f t="shared" ca="1" si="310"/>
        <v>0</v>
      </c>
      <c r="P378" s="253">
        <f t="shared" ca="1" si="310"/>
        <v>0</v>
      </c>
      <c r="Q378" s="253">
        <f t="shared" ref="Q378:Q387" ca="1" si="311">L362</f>
        <v>0</v>
      </c>
      <c r="R378" s="253">
        <f t="shared" ref="R378:Z378" ca="1" si="312">(R$23*$R362)+$Q362</f>
        <v>0</v>
      </c>
      <c r="S378" s="253">
        <f t="shared" ca="1" si="312"/>
        <v>0</v>
      </c>
      <c r="T378" s="253">
        <f t="shared" ca="1" si="312"/>
        <v>0</v>
      </c>
      <c r="U378" s="253">
        <f t="shared" ca="1" si="312"/>
        <v>0</v>
      </c>
      <c r="V378" s="253">
        <f t="shared" ca="1" si="312"/>
        <v>0</v>
      </c>
      <c r="W378" s="253">
        <f t="shared" ca="1" si="312"/>
        <v>0</v>
      </c>
      <c r="X378" s="253">
        <f t="shared" ca="1" si="312"/>
        <v>0</v>
      </c>
      <c r="Y378" s="253">
        <f t="shared" ca="1" si="312"/>
        <v>0</v>
      </c>
      <c r="Z378" s="253">
        <f t="shared" ca="1" si="312"/>
        <v>0</v>
      </c>
      <c r="AA378" s="253">
        <f t="shared" ref="AA378:AA387" ca="1" si="313">M362</f>
        <v>0</v>
      </c>
    </row>
    <row r="379" spans="6:27">
      <c r="F379" s="656"/>
      <c r="G379" s="307" t="str">
        <f t="shared" si="308"/>
        <v>Taxi</v>
      </c>
      <c r="H379" s="253">
        <f t="shared" si="309"/>
        <v>0</v>
      </c>
      <c r="I379" s="253">
        <f t="shared" ref="I379:P379" ca="1" si="314">(I$23*$P363)+$O363</f>
        <v>0</v>
      </c>
      <c r="J379" s="253">
        <f t="shared" ca="1" si="314"/>
        <v>0</v>
      </c>
      <c r="K379" s="253">
        <f t="shared" ca="1" si="314"/>
        <v>0</v>
      </c>
      <c r="L379" s="253">
        <f t="shared" ca="1" si="314"/>
        <v>0</v>
      </c>
      <c r="M379" s="253">
        <f t="shared" ca="1" si="314"/>
        <v>0</v>
      </c>
      <c r="N379" s="253">
        <f t="shared" ca="1" si="314"/>
        <v>0</v>
      </c>
      <c r="O379" s="253">
        <f t="shared" ca="1" si="314"/>
        <v>0</v>
      </c>
      <c r="P379" s="253">
        <f t="shared" ca="1" si="314"/>
        <v>0</v>
      </c>
      <c r="Q379" s="253">
        <f t="shared" ca="1" si="311"/>
        <v>0</v>
      </c>
      <c r="R379" s="253">
        <f t="shared" ref="R379:Z379" ca="1" si="315">(R$23*$R363)+$Q363</f>
        <v>0</v>
      </c>
      <c r="S379" s="253">
        <f t="shared" ca="1" si="315"/>
        <v>0</v>
      </c>
      <c r="T379" s="253">
        <f t="shared" ca="1" si="315"/>
        <v>0</v>
      </c>
      <c r="U379" s="253">
        <f t="shared" ca="1" si="315"/>
        <v>0</v>
      </c>
      <c r="V379" s="253">
        <f t="shared" ca="1" si="315"/>
        <v>0</v>
      </c>
      <c r="W379" s="253">
        <f t="shared" ca="1" si="315"/>
        <v>0</v>
      </c>
      <c r="X379" s="253">
        <f t="shared" ca="1" si="315"/>
        <v>0</v>
      </c>
      <c r="Y379" s="253">
        <f t="shared" ca="1" si="315"/>
        <v>0</v>
      </c>
      <c r="Z379" s="253">
        <f t="shared" ca="1" si="315"/>
        <v>0</v>
      </c>
      <c r="AA379" s="253">
        <f t="shared" ca="1" si="313"/>
        <v>0</v>
      </c>
    </row>
    <row r="380" spans="6:27">
      <c r="F380" s="656"/>
      <c r="G380" s="307" t="str">
        <f t="shared" si="308"/>
        <v/>
      </c>
      <c r="H380" s="253">
        <f t="shared" si="309"/>
        <v>0</v>
      </c>
      <c r="I380" s="253">
        <f t="shared" ref="I380:P380" ca="1" si="316">(I$23*$P364)+$O364</f>
        <v>0</v>
      </c>
      <c r="J380" s="253">
        <f t="shared" ca="1" si="316"/>
        <v>0</v>
      </c>
      <c r="K380" s="253">
        <f t="shared" ca="1" si="316"/>
        <v>0</v>
      </c>
      <c r="L380" s="253">
        <f t="shared" ca="1" si="316"/>
        <v>0</v>
      </c>
      <c r="M380" s="253">
        <f t="shared" ca="1" si="316"/>
        <v>0</v>
      </c>
      <c r="N380" s="253">
        <f t="shared" ca="1" si="316"/>
        <v>0</v>
      </c>
      <c r="O380" s="253">
        <f t="shared" ca="1" si="316"/>
        <v>0</v>
      </c>
      <c r="P380" s="253">
        <f t="shared" ca="1" si="316"/>
        <v>0</v>
      </c>
      <c r="Q380" s="253">
        <f t="shared" ca="1" si="311"/>
        <v>0</v>
      </c>
      <c r="R380" s="253">
        <f t="shared" ref="R380:Z380" ca="1" si="317">(R$23*$R364)+$Q364</f>
        <v>0</v>
      </c>
      <c r="S380" s="253">
        <f t="shared" ca="1" si="317"/>
        <v>0</v>
      </c>
      <c r="T380" s="253">
        <f t="shared" ca="1" si="317"/>
        <v>0</v>
      </c>
      <c r="U380" s="253">
        <f t="shared" ca="1" si="317"/>
        <v>0</v>
      </c>
      <c r="V380" s="253">
        <f t="shared" ca="1" si="317"/>
        <v>0</v>
      </c>
      <c r="W380" s="253">
        <f t="shared" ca="1" si="317"/>
        <v>0</v>
      </c>
      <c r="X380" s="253">
        <f t="shared" ca="1" si="317"/>
        <v>0</v>
      </c>
      <c r="Y380" s="253">
        <f t="shared" ca="1" si="317"/>
        <v>0</v>
      </c>
      <c r="Z380" s="253">
        <f t="shared" ca="1" si="317"/>
        <v>0</v>
      </c>
      <c r="AA380" s="253">
        <f t="shared" ca="1" si="313"/>
        <v>0</v>
      </c>
    </row>
    <row r="381" spans="6:27">
      <c r="F381" s="656"/>
      <c r="G381" s="307" t="str">
        <f t="shared" si="308"/>
        <v/>
      </c>
      <c r="H381" s="253">
        <f t="shared" si="309"/>
        <v>0</v>
      </c>
      <c r="I381" s="253">
        <f t="shared" ref="I381:P381" ca="1" si="318">(I$23*$P365)+$O365</f>
        <v>0</v>
      </c>
      <c r="J381" s="253">
        <f t="shared" ca="1" si="318"/>
        <v>0</v>
      </c>
      <c r="K381" s="253">
        <f t="shared" ca="1" si="318"/>
        <v>0</v>
      </c>
      <c r="L381" s="253">
        <f t="shared" ca="1" si="318"/>
        <v>0</v>
      </c>
      <c r="M381" s="253">
        <f t="shared" ca="1" si="318"/>
        <v>0</v>
      </c>
      <c r="N381" s="253">
        <f t="shared" ca="1" si="318"/>
        <v>0</v>
      </c>
      <c r="O381" s="253">
        <f t="shared" ca="1" si="318"/>
        <v>0</v>
      </c>
      <c r="P381" s="253">
        <f t="shared" ca="1" si="318"/>
        <v>0</v>
      </c>
      <c r="Q381" s="253">
        <f t="shared" ca="1" si="311"/>
        <v>0</v>
      </c>
      <c r="R381" s="253">
        <f t="shared" ref="R381:Z381" ca="1" si="319">(R$23*$R365)+$Q365</f>
        <v>0</v>
      </c>
      <c r="S381" s="253">
        <f t="shared" ca="1" si="319"/>
        <v>0</v>
      </c>
      <c r="T381" s="253">
        <f t="shared" ca="1" si="319"/>
        <v>0</v>
      </c>
      <c r="U381" s="253">
        <f t="shared" ca="1" si="319"/>
        <v>0</v>
      </c>
      <c r="V381" s="253">
        <f t="shared" ca="1" si="319"/>
        <v>0</v>
      </c>
      <c r="W381" s="253">
        <f t="shared" ca="1" si="319"/>
        <v>0</v>
      </c>
      <c r="X381" s="253">
        <f t="shared" ca="1" si="319"/>
        <v>0</v>
      </c>
      <c r="Y381" s="253">
        <f t="shared" ca="1" si="319"/>
        <v>0</v>
      </c>
      <c r="Z381" s="253">
        <f t="shared" ca="1" si="319"/>
        <v>0</v>
      </c>
      <c r="AA381" s="253">
        <f t="shared" ca="1" si="313"/>
        <v>0</v>
      </c>
    </row>
    <row r="382" spans="6:27">
      <c r="F382" s="656"/>
      <c r="G382" s="307" t="str">
        <f t="shared" si="308"/>
        <v>3-wheeler</v>
      </c>
      <c r="H382" s="253">
        <f t="shared" si="309"/>
        <v>0</v>
      </c>
      <c r="I382" s="253">
        <f t="shared" ref="I382:P382" ca="1" si="320">(I$23*$P366)+$O366</f>
        <v>0</v>
      </c>
      <c r="J382" s="253">
        <f t="shared" ca="1" si="320"/>
        <v>0</v>
      </c>
      <c r="K382" s="253">
        <f t="shared" ca="1" si="320"/>
        <v>0</v>
      </c>
      <c r="L382" s="253">
        <f t="shared" ca="1" si="320"/>
        <v>0</v>
      </c>
      <c r="M382" s="253">
        <f t="shared" ca="1" si="320"/>
        <v>0</v>
      </c>
      <c r="N382" s="253">
        <f t="shared" ca="1" si="320"/>
        <v>0</v>
      </c>
      <c r="O382" s="253">
        <f t="shared" ca="1" si="320"/>
        <v>0</v>
      </c>
      <c r="P382" s="253">
        <f t="shared" ca="1" si="320"/>
        <v>0</v>
      </c>
      <c r="Q382" s="253">
        <f t="shared" ca="1" si="311"/>
        <v>0</v>
      </c>
      <c r="R382" s="253">
        <f t="shared" ref="R382:Z382" ca="1" si="321">(R$23*$R366)+$Q366</f>
        <v>0</v>
      </c>
      <c r="S382" s="253">
        <f t="shared" ca="1" si="321"/>
        <v>0</v>
      </c>
      <c r="T382" s="253">
        <f t="shared" ca="1" si="321"/>
        <v>0</v>
      </c>
      <c r="U382" s="253">
        <f t="shared" ca="1" si="321"/>
        <v>0</v>
      </c>
      <c r="V382" s="253">
        <f t="shared" ca="1" si="321"/>
        <v>0</v>
      </c>
      <c r="W382" s="253">
        <f t="shared" ca="1" si="321"/>
        <v>0</v>
      </c>
      <c r="X382" s="253">
        <f t="shared" ca="1" si="321"/>
        <v>0</v>
      </c>
      <c r="Y382" s="253">
        <f t="shared" ca="1" si="321"/>
        <v>0</v>
      </c>
      <c r="Z382" s="253">
        <f t="shared" ca="1" si="321"/>
        <v>0</v>
      </c>
      <c r="AA382" s="253">
        <f t="shared" ca="1" si="313"/>
        <v>0</v>
      </c>
    </row>
    <row r="383" spans="6:27">
      <c r="F383" s="656"/>
      <c r="G383" s="307" t="str">
        <f t="shared" si="308"/>
        <v>Bus</v>
      </c>
      <c r="H383" s="253">
        <f t="shared" si="309"/>
        <v>0</v>
      </c>
      <c r="I383" s="253">
        <f t="shared" ref="I383:P383" ca="1" si="322">(I$23*$P367)+$O367</f>
        <v>0</v>
      </c>
      <c r="J383" s="253">
        <f t="shared" ca="1" si="322"/>
        <v>0</v>
      </c>
      <c r="K383" s="253">
        <f t="shared" ca="1" si="322"/>
        <v>0</v>
      </c>
      <c r="L383" s="253">
        <f t="shared" ca="1" si="322"/>
        <v>0</v>
      </c>
      <c r="M383" s="253">
        <f t="shared" ca="1" si="322"/>
        <v>0</v>
      </c>
      <c r="N383" s="253">
        <f t="shared" ca="1" si="322"/>
        <v>0</v>
      </c>
      <c r="O383" s="253">
        <f t="shared" ca="1" si="322"/>
        <v>0</v>
      </c>
      <c r="P383" s="253">
        <f t="shared" ca="1" si="322"/>
        <v>0</v>
      </c>
      <c r="Q383" s="253">
        <f t="shared" ca="1" si="311"/>
        <v>0</v>
      </c>
      <c r="R383" s="253">
        <f t="shared" ref="R383:Z383" ca="1" si="323">(R$23*$R367)+$Q367</f>
        <v>0</v>
      </c>
      <c r="S383" s="253">
        <f t="shared" ca="1" si="323"/>
        <v>0</v>
      </c>
      <c r="T383" s="253">
        <f t="shared" ca="1" si="323"/>
        <v>0</v>
      </c>
      <c r="U383" s="253">
        <f t="shared" ca="1" si="323"/>
        <v>0</v>
      </c>
      <c r="V383" s="253">
        <f t="shared" ca="1" si="323"/>
        <v>0</v>
      </c>
      <c r="W383" s="253">
        <f t="shared" ca="1" si="323"/>
        <v>0</v>
      </c>
      <c r="X383" s="253">
        <f t="shared" ca="1" si="323"/>
        <v>0</v>
      </c>
      <c r="Y383" s="253">
        <f t="shared" ca="1" si="323"/>
        <v>0</v>
      </c>
      <c r="Z383" s="253">
        <f t="shared" ca="1" si="323"/>
        <v>0</v>
      </c>
      <c r="AA383" s="253">
        <f t="shared" ca="1" si="313"/>
        <v>0</v>
      </c>
    </row>
    <row r="384" spans="6:27">
      <c r="F384" s="656"/>
      <c r="G384" s="307" t="str">
        <f t="shared" si="308"/>
        <v>Mini-bus</v>
      </c>
      <c r="H384" s="253">
        <f t="shared" si="309"/>
        <v>0</v>
      </c>
      <c r="I384" s="253">
        <f t="shared" ref="I384:P384" ca="1" si="324">(I$23*$P368)+$O368</f>
        <v>0</v>
      </c>
      <c r="J384" s="253">
        <f t="shared" ca="1" si="324"/>
        <v>0</v>
      </c>
      <c r="K384" s="253">
        <f t="shared" ca="1" si="324"/>
        <v>0</v>
      </c>
      <c r="L384" s="253">
        <f t="shared" ca="1" si="324"/>
        <v>0</v>
      </c>
      <c r="M384" s="253">
        <f t="shared" ca="1" si="324"/>
        <v>0</v>
      </c>
      <c r="N384" s="253">
        <f t="shared" ca="1" si="324"/>
        <v>0</v>
      </c>
      <c r="O384" s="253">
        <f t="shared" ca="1" si="324"/>
        <v>0</v>
      </c>
      <c r="P384" s="253">
        <f t="shared" ca="1" si="324"/>
        <v>0</v>
      </c>
      <c r="Q384" s="253">
        <f t="shared" ca="1" si="311"/>
        <v>0</v>
      </c>
      <c r="R384" s="253">
        <f t="shared" ref="R384:Z384" ca="1" si="325">(R$23*$R368)+$Q368</f>
        <v>0</v>
      </c>
      <c r="S384" s="253">
        <f t="shared" ca="1" si="325"/>
        <v>0</v>
      </c>
      <c r="T384" s="253">
        <f t="shared" ca="1" si="325"/>
        <v>0</v>
      </c>
      <c r="U384" s="253">
        <f t="shared" ca="1" si="325"/>
        <v>0</v>
      </c>
      <c r="V384" s="253">
        <f t="shared" ca="1" si="325"/>
        <v>0</v>
      </c>
      <c r="W384" s="253">
        <f t="shared" ca="1" si="325"/>
        <v>0</v>
      </c>
      <c r="X384" s="253">
        <f t="shared" ca="1" si="325"/>
        <v>0</v>
      </c>
      <c r="Y384" s="253">
        <f t="shared" ca="1" si="325"/>
        <v>0</v>
      </c>
      <c r="Z384" s="253">
        <f t="shared" ca="1" si="325"/>
        <v>0</v>
      </c>
      <c r="AA384" s="253">
        <f t="shared" ca="1" si="313"/>
        <v>0</v>
      </c>
    </row>
    <row r="385" spans="6:27">
      <c r="F385" s="656"/>
      <c r="G385" s="307" t="str">
        <f t="shared" si="308"/>
        <v/>
      </c>
      <c r="H385" s="253">
        <f t="shared" si="309"/>
        <v>0</v>
      </c>
      <c r="I385" s="253">
        <f t="shared" ref="I385:P385" ca="1" si="326">(I$23*$P369)+$O369</f>
        <v>0</v>
      </c>
      <c r="J385" s="253">
        <f t="shared" ca="1" si="326"/>
        <v>0</v>
      </c>
      <c r="K385" s="253">
        <f t="shared" ca="1" si="326"/>
        <v>0</v>
      </c>
      <c r="L385" s="253">
        <f t="shared" ca="1" si="326"/>
        <v>0</v>
      </c>
      <c r="M385" s="253">
        <f t="shared" ca="1" si="326"/>
        <v>0</v>
      </c>
      <c r="N385" s="253">
        <f t="shared" ca="1" si="326"/>
        <v>0</v>
      </c>
      <c r="O385" s="253">
        <f t="shared" ca="1" si="326"/>
        <v>0</v>
      </c>
      <c r="P385" s="253">
        <f t="shared" ca="1" si="326"/>
        <v>0</v>
      </c>
      <c r="Q385" s="253">
        <f t="shared" ca="1" si="311"/>
        <v>0</v>
      </c>
      <c r="R385" s="253">
        <f t="shared" ref="R385:Z385" ca="1" si="327">(R$23*$R369)+$Q369</f>
        <v>0</v>
      </c>
      <c r="S385" s="253">
        <f t="shared" ca="1" si="327"/>
        <v>0</v>
      </c>
      <c r="T385" s="253">
        <f t="shared" ca="1" si="327"/>
        <v>0</v>
      </c>
      <c r="U385" s="253">
        <f t="shared" ca="1" si="327"/>
        <v>0</v>
      </c>
      <c r="V385" s="253">
        <f t="shared" ca="1" si="327"/>
        <v>0</v>
      </c>
      <c r="W385" s="253">
        <f t="shared" ca="1" si="327"/>
        <v>0</v>
      </c>
      <c r="X385" s="253">
        <f t="shared" ca="1" si="327"/>
        <v>0</v>
      </c>
      <c r="Y385" s="253">
        <f t="shared" ca="1" si="327"/>
        <v>0</v>
      </c>
      <c r="Z385" s="253">
        <f t="shared" ca="1" si="327"/>
        <v>0</v>
      </c>
      <c r="AA385" s="253">
        <f t="shared" ca="1" si="313"/>
        <v>0</v>
      </c>
    </row>
    <row r="386" spans="6:27">
      <c r="F386" s="657"/>
      <c r="G386" s="307" t="str">
        <f t="shared" si="308"/>
        <v/>
      </c>
      <c r="H386" s="253">
        <f t="shared" si="309"/>
        <v>0</v>
      </c>
      <c r="I386" s="253">
        <f t="shared" ref="I386:P386" ca="1" si="328">(I$23*$P370)+$O370</f>
        <v>0</v>
      </c>
      <c r="J386" s="253">
        <f t="shared" ca="1" si="328"/>
        <v>0</v>
      </c>
      <c r="K386" s="253">
        <f t="shared" ca="1" si="328"/>
        <v>0</v>
      </c>
      <c r="L386" s="253">
        <f t="shared" ca="1" si="328"/>
        <v>0</v>
      </c>
      <c r="M386" s="253">
        <f t="shared" ca="1" si="328"/>
        <v>0</v>
      </c>
      <c r="N386" s="253">
        <f t="shared" ca="1" si="328"/>
        <v>0</v>
      </c>
      <c r="O386" s="253">
        <f t="shared" ca="1" si="328"/>
        <v>0</v>
      </c>
      <c r="P386" s="253">
        <f t="shared" ca="1" si="328"/>
        <v>0</v>
      </c>
      <c r="Q386" s="253">
        <f t="shared" ca="1" si="311"/>
        <v>0</v>
      </c>
      <c r="R386" s="253">
        <f t="shared" ref="R386:Z386" ca="1" si="329">(R$23*$R370)+$Q370</f>
        <v>0</v>
      </c>
      <c r="S386" s="253">
        <f t="shared" ca="1" si="329"/>
        <v>0</v>
      </c>
      <c r="T386" s="253">
        <f t="shared" ca="1" si="329"/>
        <v>0</v>
      </c>
      <c r="U386" s="253">
        <f t="shared" ca="1" si="329"/>
        <v>0</v>
      </c>
      <c r="V386" s="253">
        <f t="shared" ca="1" si="329"/>
        <v>0</v>
      </c>
      <c r="W386" s="253">
        <f t="shared" ca="1" si="329"/>
        <v>0</v>
      </c>
      <c r="X386" s="253">
        <f t="shared" ca="1" si="329"/>
        <v>0</v>
      </c>
      <c r="Y386" s="253">
        <f t="shared" ca="1" si="329"/>
        <v>0</v>
      </c>
      <c r="Z386" s="253">
        <f t="shared" ca="1" si="329"/>
        <v>0</v>
      </c>
      <c r="AA386" s="253">
        <f t="shared" ca="1" si="313"/>
        <v>0</v>
      </c>
    </row>
    <row r="387" spans="6:27">
      <c r="G387" s="307" t="str">
        <f t="shared" si="308"/>
        <v>BRT</v>
      </c>
      <c r="H387" s="253">
        <f t="shared" si="309"/>
        <v>0</v>
      </c>
      <c r="I387" s="253">
        <f t="shared" ref="I387:P387" ca="1" si="330">(I$23*$P371)+$O371</f>
        <v>0</v>
      </c>
      <c r="J387" s="253">
        <f t="shared" ca="1" si="330"/>
        <v>0</v>
      </c>
      <c r="K387" s="253">
        <f t="shared" ca="1" si="330"/>
        <v>0</v>
      </c>
      <c r="L387" s="253">
        <f t="shared" ca="1" si="330"/>
        <v>0</v>
      </c>
      <c r="M387" s="253">
        <f t="shared" ca="1" si="330"/>
        <v>0</v>
      </c>
      <c r="N387" s="253">
        <f t="shared" ca="1" si="330"/>
        <v>0</v>
      </c>
      <c r="O387" s="253">
        <f t="shared" ca="1" si="330"/>
        <v>0</v>
      </c>
      <c r="P387" s="253">
        <f t="shared" ca="1" si="330"/>
        <v>0</v>
      </c>
      <c r="Q387" s="253">
        <f t="shared" ca="1" si="311"/>
        <v>0</v>
      </c>
      <c r="R387" s="253">
        <f t="shared" ref="R387:Z387" ca="1" si="331">(R$23*$R371)+$Q371</f>
        <v>0</v>
      </c>
      <c r="S387" s="253">
        <f t="shared" ca="1" si="331"/>
        <v>0</v>
      </c>
      <c r="T387" s="253">
        <f t="shared" ca="1" si="331"/>
        <v>0</v>
      </c>
      <c r="U387" s="253">
        <f t="shared" ca="1" si="331"/>
        <v>0</v>
      </c>
      <c r="V387" s="253">
        <f t="shared" ca="1" si="331"/>
        <v>0</v>
      </c>
      <c r="W387" s="253">
        <f t="shared" ca="1" si="331"/>
        <v>0</v>
      </c>
      <c r="X387" s="253">
        <f t="shared" ca="1" si="331"/>
        <v>0</v>
      </c>
      <c r="Y387" s="253">
        <f t="shared" ca="1" si="331"/>
        <v>0</v>
      </c>
      <c r="Z387" s="253">
        <f t="shared" ca="1" si="331"/>
        <v>0</v>
      </c>
      <c r="AA387" s="253">
        <f t="shared" ca="1" si="313"/>
        <v>0</v>
      </c>
    </row>
    <row r="388" spans="6:27">
      <c r="G388" s="310"/>
      <c r="H388" s="252"/>
      <c r="I388" s="252"/>
      <c r="J388" s="252"/>
      <c r="K388" s="252"/>
      <c r="L388" s="252"/>
      <c r="M388" s="252"/>
      <c r="N388" s="252"/>
      <c r="O388" s="252"/>
      <c r="P388" s="252"/>
      <c r="Q388" s="252"/>
      <c r="R388" s="252"/>
      <c r="S388" s="252"/>
      <c r="T388" s="252"/>
      <c r="U388" s="252"/>
      <c r="V388" s="252"/>
      <c r="W388" s="252"/>
      <c r="X388" s="252"/>
      <c r="Y388" s="252"/>
      <c r="Z388" s="252"/>
      <c r="AA388" s="252"/>
    </row>
    <row r="389" spans="6:27">
      <c r="G389" s="309" t="s">
        <v>370</v>
      </c>
    </row>
    <row r="390" spans="6:27">
      <c r="G390" s="306"/>
      <c r="H390" s="244">
        <f>H376</f>
        <v>0</v>
      </c>
      <c r="I390" s="244">
        <f t="shared" ref="I390:AA390" si="332">I376</f>
        <v>1</v>
      </c>
      <c r="J390" s="244">
        <f t="shared" si="332"/>
        <v>2</v>
      </c>
      <c r="K390" s="244">
        <f t="shared" si="332"/>
        <v>3</v>
      </c>
      <c r="L390" s="244">
        <f t="shared" si="332"/>
        <v>4</v>
      </c>
      <c r="M390" s="244">
        <f t="shared" si="332"/>
        <v>5</v>
      </c>
      <c r="N390" s="244">
        <f t="shared" si="332"/>
        <v>6</v>
      </c>
      <c r="O390" s="244">
        <f t="shared" si="332"/>
        <v>7</v>
      </c>
      <c r="P390" s="244">
        <f t="shared" si="332"/>
        <v>8</v>
      </c>
      <c r="Q390" s="244">
        <f t="shared" si="332"/>
        <v>9</v>
      </c>
      <c r="R390" s="244">
        <f t="shared" si="332"/>
        <v>10</v>
      </c>
      <c r="S390" s="244">
        <f t="shared" si="332"/>
        <v>11</v>
      </c>
      <c r="T390" s="244">
        <f t="shared" si="332"/>
        <v>12</v>
      </c>
      <c r="U390" s="244">
        <f t="shared" si="332"/>
        <v>13</v>
      </c>
      <c r="V390" s="244">
        <f t="shared" si="332"/>
        <v>14</v>
      </c>
      <c r="W390" s="244">
        <f t="shared" si="332"/>
        <v>15</v>
      </c>
      <c r="X390" s="244">
        <f t="shared" si="332"/>
        <v>16</v>
      </c>
      <c r="Y390" s="244">
        <f t="shared" si="332"/>
        <v>17</v>
      </c>
      <c r="Z390" s="244">
        <f t="shared" si="332"/>
        <v>18</v>
      </c>
      <c r="AA390" s="244">
        <f t="shared" si="332"/>
        <v>19</v>
      </c>
    </row>
    <row r="391" spans="6:27">
      <c r="F391" s="655" t="s">
        <v>530</v>
      </c>
      <c r="G391" s="307" t="str">
        <f>G377</f>
        <v>Cars</v>
      </c>
      <c r="H391" s="248">
        <f>H123*H377</f>
        <v>0</v>
      </c>
      <c r="I391" s="248">
        <f t="shared" ref="I391:AA391" ca="1" si="333">I123*I377</f>
        <v>0</v>
      </c>
      <c r="J391" s="248">
        <f t="shared" ca="1" si="333"/>
        <v>0</v>
      </c>
      <c r="K391" s="248">
        <f t="shared" ca="1" si="333"/>
        <v>0</v>
      </c>
      <c r="L391" s="248">
        <f t="shared" ca="1" si="333"/>
        <v>0</v>
      </c>
      <c r="M391" s="248">
        <f t="shared" ca="1" si="333"/>
        <v>0</v>
      </c>
      <c r="N391" s="248">
        <f t="shared" ca="1" si="333"/>
        <v>0</v>
      </c>
      <c r="O391" s="248">
        <f t="shared" ca="1" si="333"/>
        <v>0</v>
      </c>
      <c r="P391" s="248">
        <f t="shared" ca="1" si="333"/>
        <v>0</v>
      </c>
      <c r="Q391" s="248">
        <f t="shared" ca="1" si="333"/>
        <v>0</v>
      </c>
      <c r="R391" s="248">
        <f t="shared" ca="1" si="333"/>
        <v>0</v>
      </c>
      <c r="S391" s="248">
        <f t="shared" ca="1" si="333"/>
        <v>0</v>
      </c>
      <c r="T391" s="248">
        <f t="shared" ca="1" si="333"/>
        <v>0</v>
      </c>
      <c r="U391" s="248">
        <f t="shared" ca="1" si="333"/>
        <v>0</v>
      </c>
      <c r="V391" s="248">
        <f t="shared" ca="1" si="333"/>
        <v>0</v>
      </c>
      <c r="W391" s="248">
        <f t="shared" ca="1" si="333"/>
        <v>0</v>
      </c>
      <c r="X391" s="248">
        <f t="shared" ca="1" si="333"/>
        <v>0</v>
      </c>
      <c r="Y391" s="248">
        <f t="shared" ca="1" si="333"/>
        <v>0</v>
      </c>
      <c r="Z391" s="248">
        <f t="shared" ca="1" si="333"/>
        <v>0</v>
      </c>
      <c r="AA391" s="248">
        <f t="shared" ca="1" si="333"/>
        <v>0</v>
      </c>
    </row>
    <row r="392" spans="6:27">
      <c r="F392" s="656"/>
      <c r="G392" s="307" t="str">
        <f t="shared" ref="G392:G401" si="334">G378</f>
        <v>2-wheeler</v>
      </c>
      <c r="H392" s="248">
        <f t="shared" ref="H392:AA401" si="335">H124*H378</f>
        <v>0</v>
      </c>
      <c r="I392" s="248">
        <f t="shared" ca="1" si="335"/>
        <v>0</v>
      </c>
      <c r="J392" s="248">
        <f t="shared" ca="1" si="335"/>
        <v>0</v>
      </c>
      <c r="K392" s="248">
        <f t="shared" ca="1" si="335"/>
        <v>0</v>
      </c>
      <c r="L392" s="248">
        <f t="shared" ca="1" si="335"/>
        <v>0</v>
      </c>
      <c r="M392" s="248">
        <f t="shared" ca="1" si="335"/>
        <v>0</v>
      </c>
      <c r="N392" s="248">
        <f t="shared" ca="1" si="335"/>
        <v>0</v>
      </c>
      <c r="O392" s="248">
        <f t="shared" ca="1" si="335"/>
        <v>0</v>
      </c>
      <c r="P392" s="248">
        <f t="shared" ca="1" si="335"/>
        <v>0</v>
      </c>
      <c r="Q392" s="248">
        <f t="shared" ca="1" si="335"/>
        <v>0</v>
      </c>
      <c r="R392" s="248">
        <f t="shared" ca="1" si="335"/>
        <v>0</v>
      </c>
      <c r="S392" s="248">
        <f t="shared" ca="1" si="335"/>
        <v>0</v>
      </c>
      <c r="T392" s="248">
        <f t="shared" ca="1" si="335"/>
        <v>0</v>
      </c>
      <c r="U392" s="248">
        <f t="shared" ca="1" si="335"/>
        <v>0</v>
      </c>
      <c r="V392" s="248">
        <f t="shared" ca="1" si="335"/>
        <v>0</v>
      </c>
      <c r="W392" s="248">
        <f t="shared" ca="1" si="335"/>
        <v>0</v>
      </c>
      <c r="X392" s="248">
        <f t="shared" ca="1" si="335"/>
        <v>0</v>
      </c>
      <c r="Y392" s="248">
        <f t="shared" ca="1" si="335"/>
        <v>0</v>
      </c>
      <c r="Z392" s="248">
        <f t="shared" ca="1" si="335"/>
        <v>0</v>
      </c>
      <c r="AA392" s="248">
        <f t="shared" ca="1" si="335"/>
        <v>0</v>
      </c>
    </row>
    <row r="393" spans="6:27">
      <c r="F393" s="656"/>
      <c r="G393" s="307" t="str">
        <f t="shared" si="334"/>
        <v>Taxi</v>
      </c>
      <c r="H393" s="248">
        <f t="shared" si="335"/>
        <v>0</v>
      </c>
      <c r="I393" s="248">
        <f t="shared" ca="1" si="335"/>
        <v>0</v>
      </c>
      <c r="J393" s="248">
        <f t="shared" ca="1" si="335"/>
        <v>0</v>
      </c>
      <c r="K393" s="248">
        <f t="shared" ca="1" si="335"/>
        <v>0</v>
      </c>
      <c r="L393" s="248">
        <f t="shared" ca="1" si="335"/>
        <v>0</v>
      </c>
      <c r="M393" s="248">
        <f t="shared" ca="1" si="335"/>
        <v>0</v>
      </c>
      <c r="N393" s="248">
        <f t="shared" ca="1" si="335"/>
        <v>0</v>
      </c>
      <c r="O393" s="248">
        <f t="shared" ca="1" si="335"/>
        <v>0</v>
      </c>
      <c r="P393" s="248">
        <f t="shared" ca="1" si="335"/>
        <v>0</v>
      </c>
      <c r="Q393" s="248">
        <f t="shared" ca="1" si="335"/>
        <v>0</v>
      </c>
      <c r="R393" s="248">
        <f t="shared" ca="1" si="335"/>
        <v>0</v>
      </c>
      <c r="S393" s="248">
        <f t="shared" ca="1" si="335"/>
        <v>0</v>
      </c>
      <c r="T393" s="248">
        <f t="shared" ca="1" si="335"/>
        <v>0</v>
      </c>
      <c r="U393" s="248">
        <f t="shared" ca="1" si="335"/>
        <v>0</v>
      </c>
      <c r="V393" s="248">
        <f t="shared" ca="1" si="335"/>
        <v>0</v>
      </c>
      <c r="W393" s="248">
        <f t="shared" ca="1" si="335"/>
        <v>0</v>
      </c>
      <c r="X393" s="248">
        <f t="shared" ca="1" si="335"/>
        <v>0</v>
      </c>
      <c r="Y393" s="248">
        <f t="shared" ca="1" si="335"/>
        <v>0</v>
      </c>
      <c r="Z393" s="248">
        <f t="shared" ca="1" si="335"/>
        <v>0</v>
      </c>
      <c r="AA393" s="248">
        <f t="shared" ca="1" si="335"/>
        <v>0</v>
      </c>
    </row>
    <row r="394" spans="6:27">
      <c r="F394" s="656"/>
      <c r="G394" s="307" t="str">
        <f t="shared" si="334"/>
        <v/>
      </c>
      <c r="H394" s="248">
        <f t="shared" si="335"/>
        <v>0</v>
      </c>
      <c r="I394" s="248">
        <f t="shared" ca="1" si="335"/>
        <v>0</v>
      </c>
      <c r="J394" s="248">
        <f t="shared" ca="1" si="335"/>
        <v>0</v>
      </c>
      <c r="K394" s="248">
        <f t="shared" ca="1" si="335"/>
        <v>0</v>
      </c>
      <c r="L394" s="248">
        <f t="shared" ca="1" si="335"/>
        <v>0</v>
      </c>
      <c r="M394" s="248">
        <f t="shared" ca="1" si="335"/>
        <v>0</v>
      </c>
      <c r="N394" s="248">
        <f t="shared" ca="1" si="335"/>
        <v>0</v>
      </c>
      <c r="O394" s="248">
        <f t="shared" ca="1" si="335"/>
        <v>0</v>
      </c>
      <c r="P394" s="248">
        <f t="shared" ca="1" si="335"/>
        <v>0</v>
      </c>
      <c r="Q394" s="248">
        <f t="shared" ca="1" si="335"/>
        <v>0</v>
      </c>
      <c r="R394" s="248">
        <f t="shared" ca="1" si="335"/>
        <v>0</v>
      </c>
      <c r="S394" s="248">
        <f t="shared" ca="1" si="335"/>
        <v>0</v>
      </c>
      <c r="T394" s="248">
        <f t="shared" ca="1" si="335"/>
        <v>0</v>
      </c>
      <c r="U394" s="248">
        <f t="shared" ca="1" si="335"/>
        <v>0</v>
      </c>
      <c r="V394" s="248">
        <f t="shared" ca="1" si="335"/>
        <v>0</v>
      </c>
      <c r="W394" s="248">
        <f t="shared" ca="1" si="335"/>
        <v>0</v>
      </c>
      <c r="X394" s="248">
        <f t="shared" ca="1" si="335"/>
        <v>0</v>
      </c>
      <c r="Y394" s="248">
        <f t="shared" ca="1" si="335"/>
        <v>0</v>
      </c>
      <c r="Z394" s="248">
        <f t="shared" ca="1" si="335"/>
        <v>0</v>
      </c>
      <c r="AA394" s="248">
        <f t="shared" ca="1" si="335"/>
        <v>0</v>
      </c>
    </row>
    <row r="395" spans="6:27">
      <c r="F395" s="656"/>
      <c r="G395" s="307" t="str">
        <f t="shared" si="334"/>
        <v/>
      </c>
      <c r="H395" s="248">
        <f t="shared" si="335"/>
        <v>0</v>
      </c>
      <c r="I395" s="248">
        <f t="shared" ca="1" si="335"/>
        <v>0</v>
      </c>
      <c r="J395" s="248">
        <f t="shared" ca="1" si="335"/>
        <v>0</v>
      </c>
      <c r="K395" s="248">
        <f t="shared" ca="1" si="335"/>
        <v>0</v>
      </c>
      <c r="L395" s="248">
        <f t="shared" ca="1" si="335"/>
        <v>0</v>
      </c>
      <c r="M395" s="248">
        <f t="shared" ca="1" si="335"/>
        <v>0</v>
      </c>
      <c r="N395" s="248">
        <f t="shared" ca="1" si="335"/>
        <v>0</v>
      </c>
      <c r="O395" s="248">
        <f t="shared" ca="1" si="335"/>
        <v>0</v>
      </c>
      <c r="P395" s="248">
        <f t="shared" ca="1" si="335"/>
        <v>0</v>
      </c>
      <c r="Q395" s="248">
        <f t="shared" ca="1" si="335"/>
        <v>0</v>
      </c>
      <c r="R395" s="248">
        <f t="shared" ca="1" si="335"/>
        <v>0</v>
      </c>
      <c r="S395" s="248">
        <f t="shared" ca="1" si="335"/>
        <v>0</v>
      </c>
      <c r="T395" s="248">
        <f t="shared" ca="1" si="335"/>
        <v>0</v>
      </c>
      <c r="U395" s="248">
        <f t="shared" ca="1" si="335"/>
        <v>0</v>
      </c>
      <c r="V395" s="248">
        <f t="shared" ca="1" si="335"/>
        <v>0</v>
      </c>
      <c r="W395" s="248">
        <f t="shared" ca="1" si="335"/>
        <v>0</v>
      </c>
      <c r="X395" s="248">
        <f t="shared" ca="1" si="335"/>
        <v>0</v>
      </c>
      <c r="Y395" s="248">
        <f t="shared" ca="1" si="335"/>
        <v>0</v>
      </c>
      <c r="Z395" s="248">
        <f t="shared" ca="1" si="335"/>
        <v>0</v>
      </c>
      <c r="AA395" s="248">
        <f t="shared" ca="1" si="335"/>
        <v>0</v>
      </c>
    </row>
    <row r="396" spans="6:27">
      <c r="F396" s="656"/>
      <c r="G396" s="307" t="str">
        <f t="shared" si="334"/>
        <v>3-wheeler</v>
      </c>
      <c r="H396" s="248">
        <f t="shared" si="335"/>
        <v>0</v>
      </c>
      <c r="I396" s="248">
        <f t="shared" ca="1" si="335"/>
        <v>0</v>
      </c>
      <c r="J396" s="248">
        <f t="shared" ca="1" si="335"/>
        <v>0</v>
      </c>
      <c r="K396" s="248">
        <f t="shared" ca="1" si="335"/>
        <v>0</v>
      </c>
      <c r="L396" s="248">
        <f t="shared" ca="1" si="335"/>
        <v>0</v>
      </c>
      <c r="M396" s="248">
        <f t="shared" ca="1" si="335"/>
        <v>0</v>
      </c>
      <c r="N396" s="248">
        <f t="shared" ca="1" si="335"/>
        <v>0</v>
      </c>
      <c r="O396" s="248">
        <f t="shared" ca="1" si="335"/>
        <v>0</v>
      </c>
      <c r="P396" s="248">
        <f t="shared" ca="1" si="335"/>
        <v>0</v>
      </c>
      <c r="Q396" s="248">
        <f t="shared" ca="1" si="335"/>
        <v>0</v>
      </c>
      <c r="R396" s="248">
        <f t="shared" ca="1" si="335"/>
        <v>0</v>
      </c>
      <c r="S396" s="248">
        <f t="shared" ca="1" si="335"/>
        <v>0</v>
      </c>
      <c r="T396" s="248">
        <f t="shared" ca="1" si="335"/>
        <v>0</v>
      </c>
      <c r="U396" s="248">
        <f t="shared" ca="1" si="335"/>
        <v>0</v>
      </c>
      <c r="V396" s="248">
        <f t="shared" ca="1" si="335"/>
        <v>0</v>
      </c>
      <c r="W396" s="248">
        <f t="shared" ca="1" si="335"/>
        <v>0</v>
      </c>
      <c r="X396" s="248">
        <f t="shared" ca="1" si="335"/>
        <v>0</v>
      </c>
      <c r="Y396" s="248">
        <f t="shared" ca="1" si="335"/>
        <v>0</v>
      </c>
      <c r="Z396" s="248">
        <f t="shared" ca="1" si="335"/>
        <v>0</v>
      </c>
      <c r="AA396" s="248">
        <f t="shared" ca="1" si="335"/>
        <v>0</v>
      </c>
    </row>
    <row r="397" spans="6:27">
      <c r="F397" s="656"/>
      <c r="G397" s="307" t="str">
        <f t="shared" si="334"/>
        <v>Bus</v>
      </c>
      <c r="H397" s="248">
        <f t="shared" si="335"/>
        <v>0</v>
      </c>
      <c r="I397" s="248">
        <f t="shared" ca="1" si="335"/>
        <v>0</v>
      </c>
      <c r="J397" s="248">
        <f t="shared" ca="1" si="335"/>
        <v>0</v>
      </c>
      <c r="K397" s="248">
        <f t="shared" ca="1" si="335"/>
        <v>0</v>
      </c>
      <c r="L397" s="248">
        <f t="shared" ca="1" si="335"/>
        <v>0</v>
      </c>
      <c r="M397" s="248">
        <f t="shared" ca="1" si="335"/>
        <v>0</v>
      </c>
      <c r="N397" s="248">
        <f t="shared" ca="1" si="335"/>
        <v>0</v>
      </c>
      <c r="O397" s="248">
        <f t="shared" ca="1" si="335"/>
        <v>0</v>
      </c>
      <c r="P397" s="248">
        <f t="shared" ca="1" si="335"/>
        <v>0</v>
      </c>
      <c r="Q397" s="248">
        <f t="shared" ca="1" si="335"/>
        <v>0</v>
      </c>
      <c r="R397" s="248">
        <f t="shared" ca="1" si="335"/>
        <v>0</v>
      </c>
      <c r="S397" s="248">
        <f t="shared" ca="1" si="335"/>
        <v>0</v>
      </c>
      <c r="T397" s="248">
        <f t="shared" ca="1" si="335"/>
        <v>0</v>
      </c>
      <c r="U397" s="248">
        <f t="shared" ca="1" si="335"/>
        <v>0</v>
      </c>
      <c r="V397" s="248">
        <f t="shared" ca="1" si="335"/>
        <v>0</v>
      </c>
      <c r="W397" s="248">
        <f t="shared" ca="1" si="335"/>
        <v>0</v>
      </c>
      <c r="X397" s="248">
        <f t="shared" ca="1" si="335"/>
        <v>0</v>
      </c>
      <c r="Y397" s="248">
        <f t="shared" ca="1" si="335"/>
        <v>0</v>
      </c>
      <c r="Z397" s="248">
        <f t="shared" ca="1" si="335"/>
        <v>0</v>
      </c>
      <c r="AA397" s="248">
        <f t="shared" ca="1" si="335"/>
        <v>0</v>
      </c>
    </row>
    <row r="398" spans="6:27">
      <c r="F398" s="656"/>
      <c r="G398" s="307" t="str">
        <f t="shared" si="334"/>
        <v>Mini-bus</v>
      </c>
      <c r="H398" s="248">
        <f t="shared" si="335"/>
        <v>0</v>
      </c>
      <c r="I398" s="248">
        <f t="shared" ca="1" si="335"/>
        <v>0</v>
      </c>
      <c r="J398" s="248">
        <f t="shared" ca="1" si="335"/>
        <v>0</v>
      </c>
      <c r="K398" s="248">
        <f t="shared" ca="1" si="335"/>
        <v>0</v>
      </c>
      <c r="L398" s="248">
        <f t="shared" ca="1" si="335"/>
        <v>0</v>
      </c>
      <c r="M398" s="248">
        <f t="shared" ca="1" si="335"/>
        <v>0</v>
      </c>
      <c r="N398" s="248">
        <f t="shared" ca="1" si="335"/>
        <v>0</v>
      </c>
      <c r="O398" s="248">
        <f t="shared" ca="1" si="335"/>
        <v>0</v>
      </c>
      <c r="P398" s="248">
        <f t="shared" ca="1" si="335"/>
        <v>0</v>
      </c>
      <c r="Q398" s="248">
        <f t="shared" ca="1" si="335"/>
        <v>0</v>
      </c>
      <c r="R398" s="248">
        <f t="shared" ca="1" si="335"/>
        <v>0</v>
      </c>
      <c r="S398" s="248">
        <f t="shared" ca="1" si="335"/>
        <v>0</v>
      </c>
      <c r="T398" s="248">
        <f t="shared" ca="1" si="335"/>
        <v>0</v>
      </c>
      <c r="U398" s="248">
        <f t="shared" ca="1" si="335"/>
        <v>0</v>
      </c>
      <c r="V398" s="248">
        <f t="shared" ca="1" si="335"/>
        <v>0</v>
      </c>
      <c r="W398" s="248">
        <f t="shared" ca="1" si="335"/>
        <v>0</v>
      </c>
      <c r="X398" s="248">
        <f t="shared" ca="1" si="335"/>
        <v>0</v>
      </c>
      <c r="Y398" s="248">
        <f t="shared" ca="1" si="335"/>
        <v>0</v>
      </c>
      <c r="Z398" s="248">
        <f t="shared" ca="1" si="335"/>
        <v>0</v>
      </c>
      <c r="AA398" s="248">
        <f t="shared" ca="1" si="335"/>
        <v>0</v>
      </c>
    </row>
    <row r="399" spans="6:27">
      <c r="F399" s="656"/>
      <c r="G399" s="307" t="str">
        <f t="shared" si="334"/>
        <v/>
      </c>
      <c r="H399" s="248">
        <f t="shared" si="335"/>
        <v>0</v>
      </c>
      <c r="I399" s="248">
        <f t="shared" ca="1" si="335"/>
        <v>0</v>
      </c>
      <c r="J399" s="248">
        <f t="shared" ca="1" si="335"/>
        <v>0</v>
      </c>
      <c r="K399" s="248">
        <f t="shared" ca="1" si="335"/>
        <v>0</v>
      </c>
      <c r="L399" s="248">
        <f t="shared" ca="1" si="335"/>
        <v>0</v>
      </c>
      <c r="M399" s="248">
        <f t="shared" ca="1" si="335"/>
        <v>0</v>
      </c>
      <c r="N399" s="248">
        <f t="shared" ca="1" si="335"/>
        <v>0</v>
      </c>
      <c r="O399" s="248">
        <f t="shared" ca="1" si="335"/>
        <v>0</v>
      </c>
      <c r="P399" s="248">
        <f t="shared" ca="1" si="335"/>
        <v>0</v>
      </c>
      <c r="Q399" s="248">
        <f t="shared" ca="1" si="335"/>
        <v>0</v>
      </c>
      <c r="R399" s="248">
        <f t="shared" ca="1" si="335"/>
        <v>0</v>
      </c>
      <c r="S399" s="248">
        <f t="shared" ca="1" si="335"/>
        <v>0</v>
      </c>
      <c r="T399" s="248">
        <f t="shared" ca="1" si="335"/>
        <v>0</v>
      </c>
      <c r="U399" s="248">
        <f t="shared" ca="1" si="335"/>
        <v>0</v>
      </c>
      <c r="V399" s="248">
        <f t="shared" ca="1" si="335"/>
        <v>0</v>
      </c>
      <c r="W399" s="248">
        <f t="shared" ca="1" si="335"/>
        <v>0</v>
      </c>
      <c r="X399" s="248">
        <f t="shared" ca="1" si="335"/>
        <v>0</v>
      </c>
      <c r="Y399" s="248">
        <f t="shared" ca="1" si="335"/>
        <v>0</v>
      </c>
      <c r="Z399" s="248">
        <f t="shared" ca="1" si="335"/>
        <v>0</v>
      </c>
      <c r="AA399" s="248">
        <f t="shared" ca="1" si="335"/>
        <v>0</v>
      </c>
    </row>
    <row r="400" spans="6:27">
      <c r="F400" s="657"/>
      <c r="G400" s="307" t="str">
        <f t="shared" si="334"/>
        <v/>
      </c>
      <c r="H400" s="248">
        <f t="shared" si="335"/>
        <v>0</v>
      </c>
      <c r="I400" s="248">
        <f t="shared" ca="1" si="335"/>
        <v>0</v>
      </c>
      <c r="J400" s="248">
        <f t="shared" ca="1" si="335"/>
        <v>0</v>
      </c>
      <c r="K400" s="248">
        <f t="shared" ca="1" si="335"/>
        <v>0</v>
      </c>
      <c r="L400" s="248">
        <f t="shared" ca="1" si="335"/>
        <v>0</v>
      </c>
      <c r="M400" s="248">
        <f t="shared" ca="1" si="335"/>
        <v>0</v>
      </c>
      <c r="N400" s="248">
        <f t="shared" ca="1" si="335"/>
        <v>0</v>
      </c>
      <c r="O400" s="248">
        <f t="shared" ca="1" si="335"/>
        <v>0</v>
      </c>
      <c r="P400" s="248">
        <f t="shared" ca="1" si="335"/>
        <v>0</v>
      </c>
      <c r="Q400" s="248">
        <f t="shared" ca="1" si="335"/>
        <v>0</v>
      </c>
      <c r="R400" s="248">
        <f t="shared" ca="1" si="335"/>
        <v>0</v>
      </c>
      <c r="S400" s="248">
        <f t="shared" ca="1" si="335"/>
        <v>0</v>
      </c>
      <c r="T400" s="248">
        <f t="shared" ca="1" si="335"/>
        <v>0</v>
      </c>
      <c r="U400" s="248">
        <f t="shared" ca="1" si="335"/>
        <v>0</v>
      </c>
      <c r="V400" s="248">
        <f t="shared" ca="1" si="335"/>
        <v>0</v>
      </c>
      <c r="W400" s="248">
        <f t="shared" ca="1" si="335"/>
        <v>0</v>
      </c>
      <c r="X400" s="248">
        <f t="shared" ca="1" si="335"/>
        <v>0</v>
      </c>
      <c r="Y400" s="248">
        <f t="shared" ca="1" si="335"/>
        <v>0</v>
      </c>
      <c r="Z400" s="248">
        <f t="shared" ca="1" si="335"/>
        <v>0</v>
      </c>
      <c r="AA400" s="248">
        <f t="shared" ca="1" si="335"/>
        <v>0</v>
      </c>
    </row>
    <row r="401" spans="6:27">
      <c r="G401" s="307" t="str">
        <f t="shared" si="334"/>
        <v>BRT</v>
      </c>
      <c r="H401" s="248">
        <f t="shared" si="335"/>
        <v>0</v>
      </c>
      <c r="I401" s="248">
        <f t="shared" ca="1" si="335"/>
        <v>0</v>
      </c>
      <c r="J401" s="248">
        <f t="shared" ca="1" si="335"/>
        <v>0</v>
      </c>
      <c r="K401" s="248">
        <f t="shared" ca="1" si="335"/>
        <v>0</v>
      </c>
      <c r="L401" s="248">
        <f t="shared" ca="1" si="335"/>
        <v>0</v>
      </c>
      <c r="M401" s="248">
        <f t="shared" ca="1" si="335"/>
        <v>0</v>
      </c>
      <c r="N401" s="248">
        <f t="shared" ca="1" si="335"/>
        <v>0</v>
      </c>
      <c r="O401" s="248">
        <f t="shared" ca="1" si="335"/>
        <v>0</v>
      </c>
      <c r="P401" s="248">
        <f t="shared" ca="1" si="335"/>
        <v>0</v>
      </c>
      <c r="Q401" s="248">
        <f t="shared" ca="1" si="335"/>
        <v>0</v>
      </c>
      <c r="R401" s="248">
        <f t="shared" ca="1" si="335"/>
        <v>0</v>
      </c>
      <c r="S401" s="248">
        <f t="shared" ca="1" si="335"/>
        <v>0</v>
      </c>
      <c r="T401" s="248">
        <f t="shared" ca="1" si="335"/>
        <v>0</v>
      </c>
      <c r="U401" s="248">
        <f t="shared" ca="1" si="335"/>
        <v>0</v>
      </c>
      <c r="V401" s="248">
        <f t="shared" ca="1" si="335"/>
        <v>0</v>
      </c>
      <c r="W401" s="248">
        <f t="shared" ca="1" si="335"/>
        <v>0</v>
      </c>
      <c r="X401" s="248">
        <f t="shared" ca="1" si="335"/>
        <v>0</v>
      </c>
      <c r="Y401" s="248">
        <f t="shared" ca="1" si="335"/>
        <v>0</v>
      </c>
      <c r="Z401" s="248">
        <f t="shared" ca="1" si="335"/>
        <v>0</v>
      </c>
      <c r="AA401" s="248">
        <f t="shared" ca="1" si="335"/>
        <v>0</v>
      </c>
    </row>
    <row r="404" spans="6:27">
      <c r="G404" s="305" t="str">
        <f>IF('IF Factors'!J8="","not included",CONCATENATE('IF Factors'!J8,"VKT"))</f>
        <v>EthanolVKT</v>
      </c>
    </row>
    <row r="405" spans="6:27">
      <c r="K405" s="242" t="s">
        <v>366</v>
      </c>
    </row>
    <row r="406" spans="6:27">
      <c r="H406" s="243"/>
      <c r="I406" s="243"/>
      <c r="J406" s="243"/>
      <c r="K406" s="244" t="s">
        <v>367</v>
      </c>
      <c r="L406" s="231">
        <v>7</v>
      </c>
      <c r="M406" s="244">
        <v>14</v>
      </c>
      <c r="O406" s="55" t="s">
        <v>387</v>
      </c>
      <c r="Q406" s="55" t="s">
        <v>388</v>
      </c>
      <c r="S406" s="243"/>
      <c r="T406" s="243"/>
      <c r="U406" s="243"/>
      <c r="V406" s="243"/>
      <c r="W406" s="243"/>
      <c r="X406" s="243"/>
      <c r="Y406" s="243"/>
      <c r="Z406" s="243"/>
      <c r="AA406" s="243"/>
    </row>
    <row r="407" spans="6:27">
      <c r="G407" s="306"/>
      <c r="J407" s="243"/>
      <c r="K407" s="244">
        <f>H423</f>
        <v>0</v>
      </c>
      <c r="L407" s="244">
        <f>Q423</f>
        <v>9</v>
      </c>
      <c r="M407" s="244">
        <f>AA423</f>
        <v>19</v>
      </c>
      <c r="O407" s="231" t="s">
        <v>389</v>
      </c>
      <c r="P407" s="231" t="s">
        <v>390</v>
      </c>
      <c r="Q407" s="231" t="s">
        <v>389</v>
      </c>
      <c r="R407" s="231" t="s">
        <v>390</v>
      </c>
      <c r="S407" s="243"/>
      <c r="T407" s="231">
        <f>K407</f>
        <v>0</v>
      </c>
      <c r="U407" s="231">
        <f>L407</f>
        <v>9</v>
      </c>
      <c r="V407" s="231">
        <f>M407</f>
        <v>19</v>
      </c>
      <c r="X407" s="231" t="s">
        <v>387</v>
      </c>
      <c r="Y407" s="231" t="s">
        <v>388</v>
      </c>
      <c r="Z407" s="243"/>
      <c r="AA407" s="243"/>
    </row>
    <row r="408" spans="6:27">
      <c r="F408" s="655" t="s">
        <v>530</v>
      </c>
      <c r="G408" s="307" t="str">
        <f>G361</f>
        <v>Car</v>
      </c>
      <c r="J408" s="243"/>
      <c r="K408" s="249">
        <f>'IF Factors'!J9</f>
        <v>0</v>
      </c>
      <c r="L408" s="249">
        <f ca="1">OFFSET('IF Factors'!J9,0,$L$171)</f>
        <v>0</v>
      </c>
      <c r="M408" s="251">
        <f ca="1">OFFSET('IF Factors'!J9,0,$M$171)</f>
        <v>0</v>
      </c>
      <c r="O408" s="231">
        <f ca="1">INTERCEPT(K408:L408,$K$7:$L$7)</f>
        <v>0</v>
      </c>
      <c r="P408" s="231">
        <f ca="1">SLOPE(K408:L408,$K$7:$L$7)</f>
        <v>0</v>
      </c>
      <c r="Q408" s="231">
        <f ca="1">INTERCEPT(L408:M408,$L$7:$M$7)</f>
        <v>0</v>
      </c>
      <c r="R408" s="231">
        <f ca="1">SLOPE(L408:M408,$L$7:$M$7)</f>
        <v>0</v>
      </c>
      <c r="S408" s="243"/>
      <c r="T408" s="231">
        <f>IF(K408&lt;&gt;0,0,1)</f>
        <v>1</v>
      </c>
      <c r="U408" s="231">
        <f ca="1">IF(L408&lt;&gt;0,0,1)</f>
        <v>1</v>
      </c>
      <c r="V408" s="231">
        <f ca="1">IF(M408&lt;&gt;0,0,1)</f>
        <v>1</v>
      </c>
      <c r="X408" s="231">
        <f ca="1">IF(T408+U408=1,1,0)</f>
        <v>0</v>
      </c>
      <c r="Y408" s="231">
        <f t="shared" ref="Y408:Y418" ca="1" si="336">IF(U408+V408=1,1,0)</f>
        <v>0</v>
      </c>
      <c r="Z408" s="243"/>
      <c r="AA408" s="243"/>
    </row>
    <row r="409" spans="6:27">
      <c r="F409" s="656"/>
      <c r="G409" s="307" t="str">
        <f t="shared" ref="G409:G418" si="337">G362</f>
        <v>2-wheeler</v>
      </c>
      <c r="J409" s="243"/>
      <c r="K409" s="249">
        <f>'IF Factors'!J10</f>
        <v>0</v>
      </c>
      <c r="L409" s="249">
        <f ca="1">OFFSET('IF Factors'!J10,0,$L$171)</f>
        <v>0</v>
      </c>
      <c r="M409" s="251">
        <f ca="1">OFFSET('IF Factors'!J10,0,$M$171)</f>
        <v>0</v>
      </c>
      <c r="O409" s="231">
        <f t="shared" ref="O409:O418" ca="1" si="338">INTERCEPT(K409:L409,$K$7:$L$7)</f>
        <v>0</v>
      </c>
      <c r="P409" s="231">
        <f t="shared" ref="P409:P418" ca="1" si="339">SLOPE(K409:L409,$K$7:$L$7)</f>
        <v>0</v>
      </c>
      <c r="Q409" s="231">
        <f t="shared" ref="Q409:Q418" ca="1" si="340">INTERCEPT(L409:M409,$L$7:$M$7)</f>
        <v>0</v>
      </c>
      <c r="R409" s="231">
        <f t="shared" ref="R409:R418" ca="1" si="341">SLOPE(L409:M409,$L$7:$M$7)</f>
        <v>0</v>
      </c>
      <c r="S409" s="243"/>
      <c r="T409" s="231">
        <f t="shared" ref="T409:T418" si="342">IF(K409&lt;&gt;0,0,1)</f>
        <v>1</v>
      </c>
      <c r="U409" s="231">
        <f t="shared" ref="U409:U418" ca="1" si="343">IF(L409&lt;&gt;0,0,1)</f>
        <v>1</v>
      </c>
      <c r="V409" s="231">
        <f t="shared" ref="V409:V418" ca="1" si="344">IF(M409&lt;&gt;0,0,1)</f>
        <v>1</v>
      </c>
      <c r="X409" s="231">
        <f t="shared" ref="X409:X418" ca="1" si="345">IF(T409+U409=1,1,0)</f>
        <v>0</v>
      </c>
      <c r="Y409" s="231">
        <f t="shared" ca="1" si="336"/>
        <v>0</v>
      </c>
      <c r="Z409" s="243"/>
      <c r="AA409" s="243"/>
    </row>
    <row r="410" spans="6:27">
      <c r="F410" s="656"/>
      <c r="G410" s="307" t="str">
        <f t="shared" si="337"/>
        <v>Taxi</v>
      </c>
      <c r="J410" s="243"/>
      <c r="K410" s="249">
        <f>'IF Factors'!J11</f>
        <v>0</v>
      </c>
      <c r="L410" s="249">
        <f ca="1">OFFSET('IF Factors'!J11,0,$L$171)</f>
        <v>0</v>
      </c>
      <c r="M410" s="251">
        <f ca="1">OFFSET('IF Factors'!J11,0,$M$171)</f>
        <v>0</v>
      </c>
      <c r="O410" s="231">
        <f t="shared" ca="1" si="338"/>
        <v>0</v>
      </c>
      <c r="P410" s="231">
        <f t="shared" ca="1" si="339"/>
        <v>0</v>
      </c>
      <c r="Q410" s="231">
        <f t="shared" ca="1" si="340"/>
        <v>0</v>
      </c>
      <c r="R410" s="231">
        <f t="shared" ca="1" si="341"/>
        <v>0</v>
      </c>
      <c r="S410" s="243"/>
      <c r="T410" s="231">
        <f t="shared" si="342"/>
        <v>1</v>
      </c>
      <c r="U410" s="231">
        <f t="shared" ca="1" si="343"/>
        <v>1</v>
      </c>
      <c r="V410" s="231">
        <f t="shared" ca="1" si="344"/>
        <v>1</v>
      </c>
      <c r="X410" s="231">
        <f t="shared" ca="1" si="345"/>
        <v>0</v>
      </c>
      <c r="Y410" s="231">
        <f t="shared" ca="1" si="336"/>
        <v>0</v>
      </c>
      <c r="Z410" s="243"/>
      <c r="AA410" s="243"/>
    </row>
    <row r="411" spans="6:27">
      <c r="F411" s="656"/>
      <c r="G411" s="307" t="str">
        <f t="shared" si="337"/>
        <v/>
      </c>
      <c r="J411" s="243"/>
      <c r="K411" s="249">
        <f>'IF Factors'!J12</f>
        <v>0</v>
      </c>
      <c r="L411" s="249">
        <f ca="1">OFFSET('IF Factors'!J12,0,$L$171)</f>
        <v>0</v>
      </c>
      <c r="M411" s="251">
        <f ca="1">OFFSET('IF Factors'!J12,0,$M$171)</f>
        <v>0</v>
      </c>
      <c r="O411" s="231">
        <f t="shared" ca="1" si="338"/>
        <v>0</v>
      </c>
      <c r="P411" s="231">
        <f t="shared" ca="1" si="339"/>
        <v>0</v>
      </c>
      <c r="Q411" s="231">
        <f t="shared" ca="1" si="340"/>
        <v>0</v>
      </c>
      <c r="R411" s="231">
        <f t="shared" ca="1" si="341"/>
        <v>0</v>
      </c>
      <c r="S411" s="243"/>
      <c r="T411" s="231">
        <f t="shared" si="342"/>
        <v>1</v>
      </c>
      <c r="U411" s="231">
        <f t="shared" ca="1" si="343"/>
        <v>1</v>
      </c>
      <c r="V411" s="231">
        <f t="shared" ca="1" si="344"/>
        <v>1</v>
      </c>
      <c r="X411" s="231">
        <f t="shared" ca="1" si="345"/>
        <v>0</v>
      </c>
      <c r="Y411" s="231">
        <f t="shared" ca="1" si="336"/>
        <v>0</v>
      </c>
      <c r="Z411" s="243"/>
      <c r="AA411" s="243"/>
    </row>
    <row r="412" spans="6:27">
      <c r="F412" s="656"/>
      <c r="G412" s="307" t="str">
        <f t="shared" si="337"/>
        <v/>
      </c>
      <c r="J412" s="243"/>
      <c r="K412" s="249">
        <f>'IF Factors'!J13</f>
        <v>0</v>
      </c>
      <c r="L412" s="249">
        <f ca="1">OFFSET('IF Factors'!J13,0,$L$171)</f>
        <v>0</v>
      </c>
      <c r="M412" s="251">
        <f ca="1">OFFSET('IF Factors'!J13,0,$M$171)</f>
        <v>0</v>
      </c>
      <c r="O412" s="231">
        <f t="shared" ca="1" si="338"/>
        <v>0</v>
      </c>
      <c r="P412" s="231">
        <f t="shared" ca="1" si="339"/>
        <v>0</v>
      </c>
      <c r="Q412" s="231">
        <f t="shared" ca="1" si="340"/>
        <v>0</v>
      </c>
      <c r="R412" s="231">
        <f t="shared" ca="1" si="341"/>
        <v>0</v>
      </c>
      <c r="S412" s="243"/>
      <c r="T412" s="231">
        <f t="shared" si="342"/>
        <v>1</v>
      </c>
      <c r="U412" s="231">
        <f t="shared" ca="1" si="343"/>
        <v>1</v>
      </c>
      <c r="V412" s="231">
        <f t="shared" ca="1" si="344"/>
        <v>1</v>
      </c>
      <c r="X412" s="231">
        <f t="shared" ca="1" si="345"/>
        <v>0</v>
      </c>
      <c r="Y412" s="231">
        <f t="shared" ca="1" si="336"/>
        <v>0</v>
      </c>
      <c r="Z412" s="243"/>
      <c r="AA412" s="243"/>
    </row>
    <row r="413" spans="6:27">
      <c r="F413" s="656"/>
      <c r="G413" s="307" t="str">
        <f t="shared" si="337"/>
        <v>3-wheeler</v>
      </c>
      <c r="J413" s="243"/>
      <c r="K413" s="249">
        <f>'IF Factors'!J14</f>
        <v>0</v>
      </c>
      <c r="L413" s="249">
        <f ca="1">OFFSET('IF Factors'!J14,0,$L$171)</f>
        <v>0</v>
      </c>
      <c r="M413" s="251">
        <f ca="1">OFFSET('IF Factors'!J14,0,$M$171)</f>
        <v>0</v>
      </c>
      <c r="O413" s="231">
        <f t="shared" ca="1" si="338"/>
        <v>0</v>
      </c>
      <c r="P413" s="231">
        <f t="shared" ca="1" si="339"/>
        <v>0</v>
      </c>
      <c r="Q413" s="231">
        <f t="shared" ca="1" si="340"/>
        <v>0</v>
      </c>
      <c r="R413" s="231">
        <f t="shared" ca="1" si="341"/>
        <v>0</v>
      </c>
      <c r="S413" s="243"/>
      <c r="T413" s="231">
        <f t="shared" si="342"/>
        <v>1</v>
      </c>
      <c r="U413" s="231">
        <f t="shared" ca="1" si="343"/>
        <v>1</v>
      </c>
      <c r="V413" s="231">
        <f t="shared" ca="1" si="344"/>
        <v>1</v>
      </c>
      <c r="X413" s="231">
        <f t="shared" ca="1" si="345"/>
        <v>0</v>
      </c>
      <c r="Y413" s="231">
        <f t="shared" ca="1" si="336"/>
        <v>0</v>
      </c>
      <c r="Z413" s="243"/>
      <c r="AA413" s="243"/>
    </row>
    <row r="414" spans="6:27">
      <c r="F414" s="656"/>
      <c r="G414" s="307" t="str">
        <f t="shared" si="337"/>
        <v>Bus</v>
      </c>
      <c r="J414" s="243"/>
      <c r="K414" s="249">
        <f>'IF Factors'!J15</f>
        <v>0</v>
      </c>
      <c r="L414" s="249">
        <f ca="1">OFFSET('IF Factors'!J15,0,$L$171)</f>
        <v>0</v>
      </c>
      <c r="M414" s="251">
        <f ca="1">OFFSET('IF Factors'!J15,0,$M$171)</f>
        <v>0</v>
      </c>
      <c r="O414" s="231">
        <f t="shared" ca="1" si="338"/>
        <v>0</v>
      </c>
      <c r="P414" s="231">
        <f t="shared" ca="1" si="339"/>
        <v>0</v>
      </c>
      <c r="Q414" s="231">
        <f t="shared" ca="1" si="340"/>
        <v>0</v>
      </c>
      <c r="R414" s="231">
        <f t="shared" ca="1" si="341"/>
        <v>0</v>
      </c>
      <c r="S414" s="243"/>
      <c r="T414" s="231">
        <f t="shared" si="342"/>
        <v>1</v>
      </c>
      <c r="U414" s="231">
        <f t="shared" ca="1" si="343"/>
        <v>1</v>
      </c>
      <c r="V414" s="231">
        <f t="shared" ca="1" si="344"/>
        <v>1</v>
      </c>
      <c r="X414" s="231">
        <f t="shared" ca="1" si="345"/>
        <v>0</v>
      </c>
      <c r="Y414" s="231">
        <f t="shared" ca="1" si="336"/>
        <v>0</v>
      </c>
      <c r="Z414" s="243"/>
      <c r="AA414" s="243"/>
    </row>
    <row r="415" spans="6:27">
      <c r="F415" s="656"/>
      <c r="G415" s="307" t="str">
        <f t="shared" si="337"/>
        <v>Mini-bus</v>
      </c>
      <c r="J415" s="243"/>
      <c r="K415" s="249">
        <f>'IF Factors'!J16</f>
        <v>0</v>
      </c>
      <c r="L415" s="249">
        <f ca="1">OFFSET('IF Factors'!J16,0,$L$171)</f>
        <v>0</v>
      </c>
      <c r="M415" s="251">
        <f ca="1">OFFSET('IF Factors'!J16,0,$M$171)</f>
        <v>0</v>
      </c>
      <c r="O415" s="231">
        <f t="shared" ca="1" si="338"/>
        <v>0</v>
      </c>
      <c r="P415" s="231">
        <f t="shared" ca="1" si="339"/>
        <v>0</v>
      </c>
      <c r="Q415" s="231">
        <f t="shared" ca="1" si="340"/>
        <v>0</v>
      </c>
      <c r="R415" s="231">
        <f t="shared" ca="1" si="341"/>
        <v>0</v>
      </c>
      <c r="S415" s="243"/>
      <c r="T415" s="231">
        <f t="shared" si="342"/>
        <v>1</v>
      </c>
      <c r="U415" s="231">
        <f t="shared" ca="1" si="343"/>
        <v>1</v>
      </c>
      <c r="V415" s="231">
        <f t="shared" ca="1" si="344"/>
        <v>1</v>
      </c>
      <c r="X415" s="231">
        <f t="shared" ca="1" si="345"/>
        <v>0</v>
      </c>
      <c r="Y415" s="231">
        <f t="shared" ca="1" si="336"/>
        <v>0</v>
      </c>
      <c r="Z415" s="243"/>
      <c r="AA415" s="243"/>
    </row>
    <row r="416" spans="6:27">
      <c r="F416" s="656"/>
      <c r="G416" s="307" t="str">
        <f t="shared" si="337"/>
        <v/>
      </c>
      <c r="J416" s="243"/>
      <c r="K416" s="249">
        <f>'IF Factors'!J17</f>
        <v>0</v>
      </c>
      <c r="L416" s="249">
        <f ca="1">OFFSET('IF Factors'!J17,0,$L$171)</f>
        <v>0</v>
      </c>
      <c r="M416" s="251">
        <f ca="1">OFFSET('IF Factors'!J17,0,$M$171)</f>
        <v>0</v>
      </c>
      <c r="O416" s="231">
        <f t="shared" ca="1" si="338"/>
        <v>0</v>
      </c>
      <c r="P416" s="231">
        <f t="shared" ca="1" si="339"/>
        <v>0</v>
      </c>
      <c r="Q416" s="231">
        <f t="shared" ca="1" si="340"/>
        <v>0</v>
      </c>
      <c r="R416" s="231">
        <f t="shared" ca="1" si="341"/>
        <v>0</v>
      </c>
      <c r="S416" s="243"/>
      <c r="T416" s="231">
        <f t="shared" si="342"/>
        <v>1</v>
      </c>
      <c r="U416" s="231">
        <f t="shared" ca="1" si="343"/>
        <v>1</v>
      </c>
      <c r="V416" s="231">
        <f t="shared" ca="1" si="344"/>
        <v>1</v>
      </c>
      <c r="X416" s="231">
        <f t="shared" ca="1" si="345"/>
        <v>0</v>
      </c>
      <c r="Y416" s="231">
        <f t="shared" ca="1" si="336"/>
        <v>0</v>
      </c>
      <c r="Z416" s="243"/>
      <c r="AA416" s="243"/>
    </row>
    <row r="417" spans="6:27">
      <c r="F417" s="657"/>
      <c r="G417" s="307" t="str">
        <f t="shared" si="337"/>
        <v/>
      </c>
      <c r="J417" s="243"/>
      <c r="K417" s="249">
        <f>'IF Factors'!J18</f>
        <v>0</v>
      </c>
      <c r="L417" s="249">
        <f ca="1">OFFSET('IF Factors'!J18,0,$L$171)</f>
        <v>0</v>
      </c>
      <c r="M417" s="251">
        <f ca="1">OFFSET('IF Factors'!J18,0,$M$171)</f>
        <v>0</v>
      </c>
      <c r="O417" s="231">
        <f t="shared" ca="1" si="338"/>
        <v>0</v>
      </c>
      <c r="P417" s="231">
        <f t="shared" ca="1" si="339"/>
        <v>0</v>
      </c>
      <c r="Q417" s="231">
        <f t="shared" ca="1" si="340"/>
        <v>0</v>
      </c>
      <c r="R417" s="231">
        <f t="shared" ca="1" si="341"/>
        <v>0</v>
      </c>
      <c r="S417" s="243"/>
      <c r="T417" s="231">
        <f t="shared" si="342"/>
        <v>1</v>
      </c>
      <c r="U417" s="231">
        <f t="shared" ca="1" si="343"/>
        <v>1</v>
      </c>
      <c r="V417" s="231">
        <f t="shared" ca="1" si="344"/>
        <v>1</v>
      </c>
      <c r="X417" s="231">
        <f t="shared" ca="1" si="345"/>
        <v>0</v>
      </c>
      <c r="Y417" s="231">
        <f t="shared" ca="1" si="336"/>
        <v>0</v>
      </c>
      <c r="Z417" s="243"/>
      <c r="AA417" s="243"/>
    </row>
    <row r="418" spans="6:27">
      <c r="G418" s="307" t="str">
        <f t="shared" si="337"/>
        <v>BRT</v>
      </c>
      <c r="J418" s="243"/>
      <c r="K418" s="249">
        <f>'IF Factors'!J19</f>
        <v>0</v>
      </c>
      <c r="L418" s="249">
        <f ca="1">OFFSET('IF Factors'!J19,0,$L$171)</f>
        <v>0</v>
      </c>
      <c r="M418" s="251">
        <f ca="1">OFFSET('IF Factors'!J19,0,$M$171)</f>
        <v>0</v>
      </c>
      <c r="O418" s="231">
        <f t="shared" ca="1" si="338"/>
        <v>0</v>
      </c>
      <c r="P418" s="231">
        <f t="shared" ca="1" si="339"/>
        <v>0</v>
      </c>
      <c r="Q418" s="231">
        <f t="shared" ca="1" si="340"/>
        <v>0</v>
      </c>
      <c r="R418" s="231">
        <f t="shared" ca="1" si="341"/>
        <v>0</v>
      </c>
      <c r="S418" s="243"/>
      <c r="T418" s="231">
        <f t="shared" si="342"/>
        <v>1</v>
      </c>
      <c r="U418" s="231">
        <f t="shared" ca="1" si="343"/>
        <v>1</v>
      </c>
      <c r="V418" s="231">
        <f t="shared" ca="1" si="344"/>
        <v>1</v>
      </c>
      <c r="X418" s="231">
        <f t="shared" ca="1" si="345"/>
        <v>0</v>
      </c>
      <c r="Y418" s="231">
        <f t="shared" ca="1" si="336"/>
        <v>0</v>
      </c>
      <c r="Z418" s="243"/>
      <c r="AA418" s="243"/>
    </row>
    <row r="419" spans="6:27">
      <c r="G419" s="308"/>
      <c r="H419" s="243"/>
      <c r="I419" s="243"/>
      <c r="J419" s="243"/>
      <c r="K419" s="243"/>
      <c r="L419" s="243"/>
      <c r="M419" s="243"/>
      <c r="N419" s="243"/>
      <c r="O419" s="243"/>
      <c r="P419" s="243"/>
      <c r="Q419" s="243"/>
      <c r="R419" s="243"/>
      <c r="S419" s="243"/>
      <c r="T419" s="243"/>
      <c r="U419" s="243"/>
      <c r="V419" s="243"/>
      <c r="W419" s="243"/>
      <c r="X419" s="243"/>
      <c r="Y419" s="243"/>
      <c r="Z419" s="243"/>
      <c r="AA419" s="243"/>
    </row>
    <row r="420" spans="6:27">
      <c r="G420" s="308"/>
      <c r="H420" s="243"/>
      <c r="I420" s="243"/>
      <c r="J420" s="243"/>
      <c r="K420" s="243"/>
      <c r="L420" s="243"/>
      <c r="M420" s="243"/>
      <c r="N420" s="243"/>
      <c r="O420" s="243"/>
      <c r="P420" s="243"/>
      <c r="Q420" s="243"/>
      <c r="R420" s="243"/>
      <c r="S420" s="243"/>
      <c r="T420" s="243"/>
      <c r="U420" s="243"/>
      <c r="V420" s="243"/>
      <c r="W420" s="243"/>
      <c r="X420" s="243"/>
      <c r="Y420" s="243"/>
      <c r="Z420" s="243"/>
      <c r="AA420" s="243"/>
    </row>
    <row r="421" spans="6:27">
      <c r="G421" s="308"/>
      <c r="H421" s="243"/>
      <c r="I421" s="243"/>
      <c r="J421" s="243"/>
      <c r="K421" s="243"/>
      <c r="L421" s="243"/>
      <c r="M421" s="243"/>
      <c r="N421" s="243"/>
      <c r="O421" s="243"/>
      <c r="P421" s="243"/>
      <c r="Q421" s="243"/>
      <c r="R421" s="243"/>
      <c r="S421" s="243"/>
      <c r="T421" s="243"/>
      <c r="U421" s="243"/>
      <c r="V421" s="243"/>
      <c r="W421" s="243"/>
      <c r="X421" s="243"/>
      <c r="Y421" s="243"/>
      <c r="Z421" s="243"/>
      <c r="AA421" s="243"/>
    </row>
    <row r="422" spans="6:27">
      <c r="G422" s="308" t="s">
        <v>245</v>
      </c>
      <c r="H422" s="243"/>
      <c r="I422" s="243"/>
      <c r="J422" s="243"/>
      <c r="K422" s="243"/>
      <c r="L422" s="243"/>
      <c r="M422" s="243"/>
      <c r="N422" s="243"/>
      <c r="O422" s="243"/>
      <c r="P422" s="243"/>
      <c r="Q422" s="243"/>
      <c r="R422" s="243"/>
      <c r="S422" s="243"/>
      <c r="T422" s="243"/>
      <c r="U422" s="243"/>
      <c r="V422" s="243"/>
      <c r="W422" s="243"/>
      <c r="X422" s="243"/>
      <c r="Y422" s="243"/>
      <c r="Z422" s="243"/>
      <c r="AA422" s="243"/>
    </row>
    <row r="423" spans="6:27">
      <c r="G423" s="306"/>
      <c r="H423" s="244">
        <f>H390</f>
        <v>0</v>
      </c>
      <c r="I423" s="244">
        <f t="shared" ref="I423:AA423" si="346">I390</f>
        <v>1</v>
      </c>
      <c r="J423" s="244">
        <f t="shared" si="346"/>
        <v>2</v>
      </c>
      <c r="K423" s="244">
        <f t="shared" si="346"/>
        <v>3</v>
      </c>
      <c r="L423" s="244">
        <f t="shared" si="346"/>
        <v>4</v>
      </c>
      <c r="M423" s="244">
        <f t="shared" si="346"/>
        <v>5</v>
      </c>
      <c r="N423" s="244">
        <f t="shared" si="346"/>
        <v>6</v>
      </c>
      <c r="O423" s="244">
        <f t="shared" si="346"/>
        <v>7</v>
      </c>
      <c r="P423" s="244">
        <f t="shared" si="346"/>
        <v>8</v>
      </c>
      <c r="Q423" s="244">
        <f t="shared" si="346"/>
        <v>9</v>
      </c>
      <c r="R423" s="244">
        <f t="shared" si="346"/>
        <v>10</v>
      </c>
      <c r="S423" s="244">
        <f t="shared" si="346"/>
        <v>11</v>
      </c>
      <c r="T423" s="244">
        <f t="shared" si="346"/>
        <v>12</v>
      </c>
      <c r="U423" s="244">
        <f t="shared" si="346"/>
        <v>13</v>
      </c>
      <c r="V423" s="244">
        <f t="shared" si="346"/>
        <v>14</v>
      </c>
      <c r="W423" s="244">
        <f t="shared" si="346"/>
        <v>15</v>
      </c>
      <c r="X423" s="244">
        <f t="shared" si="346"/>
        <v>16</v>
      </c>
      <c r="Y423" s="244">
        <f t="shared" si="346"/>
        <v>17</v>
      </c>
      <c r="Z423" s="244">
        <f t="shared" si="346"/>
        <v>18</v>
      </c>
      <c r="AA423" s="244">
        <f t="shared" si="346"/>
        <v>19</v>
      </c>
    </row>
    <row r="424" spans="6:27">
      <c r="F424" s="655" t="s">
        <v>530</v>
      </c>
      <c r="G424" s="307" t="str">
        <f>G391</f>
        <v>Cars</v>
      </c>
      <c r="H424" s="253">
        <f>K408</f>
        <v>0</v>
      </c>
      <c r="I424" s="253">
        <f ca="1">(I$23*$P408)+$O408</f>
        <v>0</v>
      </c>
      <c r="J424" s="253">
        <f t="shared" ref="J424:P424" ca="1" si="347">(J$23*$P408)+$O408</f>
        <v>0</v>
      </c>
      <c r="K424" s="253">
        <f t="shared" ca="1" si="347"/>
        <v>0</v>
      </c>
      <c r="L424" s="253">
        <f t="shared" ca="1" si="347"/>
        <v>0</v>
      </c>
      <c r="M424" s="253">
        <f t="shared" ca="1" si="347"/>
        <v>0</v>
      </c>
      <c r="N424" s="253">
        <f t="shared" ca="1" si="347"/>
        <v>0</v>
      </c>
      <c r="O424" s="253">
        <f t="shared" ca="1" si="347"/>
        <v>0</v>
      </c>
      <c r="P424" s="253">
        <f t="shared" ca="1" si="347"/>
        <v>0</v>
      </c>
      <c r="Q424" s="253">
        <f ca="1">L408</f>
        <v>0</v>
      </c>
      <c r="R424" s="253">
        <f ca="1">(R$23*$R408)+$Q408</f>
        <v>0</v>
      </c>
      <c r="S424" s="253">
        <f t="shared" ref="S424:Z424" ca="1" si="348">(S$23*$R408)+$Q408</f>
        <v>0</v>
      </c>
      <c r="T424" s="253">
        <f t="shared" ca="1" si="348"/>
        <v>0</v>
      </c>
      <c r="U424" s="253">
        <f t="shared" ca="1" si="348"/>
        <v>0</v>
      </c>
      <c r="V424" s="253">
        <f t="shared" ca="1" si="348"/>
        <v>0</v>
      </c>
      <c r="W424" s="253">
        <f t="shared" ca="1" si="348"/>
        <v>0</v>
      </c>
      <c r="X424" s="253">
        <f t="shared" ca="1" si="348"/>
        <v>0</v>
      </c>
      <c r="Y424" s="253">
        <f t="shared" ca="1" si="348"/>
        <v>0</v>
      </c>
      <c r="Z424" s="253">
        <f t="shared" ca="1" si="348"/>
        <v>0</v>
      </c>
      <c r="AA424" s="253">
        <f ca="1">M408</f>
        <v>0</v>
      </c>
    </row>
    <row r="425" spans="6:27">
      <c r="F425" s="656"/>
      <c r="G425" s="307" t="str">
        <f t="shared" ref="G425:G434" si="349">G392</f>
        <v>2-wheeler</v>
      </c>
      <c r="H425" s="253">
        <f t="shared" ref="H425:H434" si="350">K409</f>
        <v>0</v>
      </c>
      <c r="I425" s="253">
        <f t="shared" ref="I425:P425" ca="1" si="351">(I$23*$P409)+$O409</f>
        <v>0</v>
      </c>
      <c r="J425" s="253">
        <f t="shared" ca="1" si="351"/>
        <v>0</v>
      </c>
      <c r="K425" s="253">
        <f t="shared" ca="1" si="351"/>
        <v>0</v>
      </c>
      <c r="L425" s="253">
        <f t="shared" ca="1" si="351"/>
        <v>0</v>
      </c>
      <c r="M425" s="253">
        <f t="shared" ca="1" si="351"/>
        <v>0</v>
      </c>
      <c r="N425" s="253">
        <f t="shared" ca="1" si="351"/>
        <v>0</v>
      </c>
      <c r="O425" s="253">
        <f t="shared" ca="1" si="351"/>
        <v>0</v>
      </c>
      <c r="P425" s="253">
        <f t="shared" ca="1" si="351"/>
        <v>0</v>
      </c>
      <c r="Q425" s="253">
        <f t="shared" ref="Q425:Q434" ca="1" si="352">L409</f>
        <v>0</v>
      </c>
      <c r="R425" s="253">
        <f t="shared" ref="R425:Z425" ca="1" si="353">(R$23*$R409)+$Q409</f>
        <v>0</v>
      </c>
      <c r="S425" s="253">
        <f t="shared" ca="1" si="353"/>
        <v>0</v>
      </c>
      <c r="T425" s="253">
        <f t="shared" ca="1" si="353"/>
        <v>0</v>
      </c>
      <c r="U425" s="253">
        <f t="shared" ca="1" si="353"/>
        <v>0</v>
      </c>
      <c r="V425" s="253">
        <f t="shared" ca="1" si="353"/>
        <v>0</v>
      </c>
      <c r="W425" s="253">
        <f t="shared" ca="1" si="353"/>
        <v>0</v>
      </c>
      <c r="X425" s="253">
        <f t="shared" ca="1" si="353"/>
        <v>0</v>
      </c>
      <c r="Y425" s="253">
        <f t="shared" ca="1" si="353"/>
        <v>0</v>
      </c>
      <c r="Z425" s="253">
        <f t="shared" ca="1" si="353"/>
        <v>0</v>
      </c>
      <c r="AA425" s="253">
        <f t="shared" ref="AA425:AA434" ca="1" si="354">M409</f>
        <v>0</v>
      </c>
    </row>
    <row r="426" spans="6:27">
      <c r="F426" s="656"/>
      <c r="G426" s="307" t="str">
        <f t="shared" si="349"/>
        <v>Taxi</v>
      </c>
      <c r="H426" s="253">
        <f t="shared" si="350"/>
        <v>0</v>
      </c>
      <c r="I426" s="253">
        <f t="shared" ref="I426:P426" ca="1" si="355">(I$23*$P410)+$O410</f>
        <v>0</v>
      </c>
      <c r="J426" s="253">
        <f t="shared" ca="1" si="355"/>
        <v>0</v>
      </c>
      <c r="K426" s="253">
        <f t="shared" ca="1" si="355"/>
        <v>0</v>
      </c>
      <c r="L426" s="253">
        <f t="shared" ca="1" si="355"/>
        <v>0</v>
      </c>
      <c r="M426" s="253">
        <f t="shared" ca="1" si="355"/>
        <v>0</v>
      </c>
      <c r="N426" s="253">
        <f t="shared" ca="1" si="355"/>
        <v>0</v>
      </c>
      <c r="O426" s="253">
        <f t="shared" ca="1" si="355"/>
        <v>0</v>
      </c>
      <c r="P426" s="253">
        <f t="shared" ca="1" si="355"/>
        <v>0</v>
      </c>
      <c r="Q426" s="253">
        <f t="shared" ca="1" si="352"/>
        <v>0</v>
      </c>
      <c r="R426" s="253">
        <f t="shared" ref="R426:Z426" ca="1" si="356">(R$23*$R410)+$Q410</f>
        <v>0</v>
      </c>
      <c r="S426" s="253">
        <f t="shared" ca="1" si="356"/>
        <v>0</v>
      </c>
      <c r="T426" s="253">
        <f t="shared" ca="1" si="356"/>
        <v>0</v>
      </c>
      <c r="U426" s="253">
        <f t="shared" ca="1" si="356"/>
        <v>0</v>
      </c>
      <c r="V426" s="253">
        <f t="shared" ca="1" si="356"/>
        <v>0</v>
      </c>
      <c r="W426" s="253">
        <f t="shared" ca="1" si="356"/>
        <v>0</v>
      </c>
      <c r="X426" s="253">
        <f t="shared" ca="1" si="356"/>
        <v>0</v>
      </c>
      <c r="Y426" s="253">
        <f t="shared" ca="1" si="356"/>
        <v>0</v>
      </c>
      <c r="Z426" s="253">
        <f t="shared" ca="1" si="356"/>
        <v>0</v>
      </c>
      <c r="AA426" s="253">
        <f t="shared" ca="1" si="354"/>
        <v>0</v>
      </c>
    </row>
    <row r="427" spans="6:27">
      <c r="F427" s="656"/>
      <c r="G427" s="307" t="str">
        <f t="shared" si="349"/>
        <v/>
      </c>
      <c r="H427" s="253">
        <f t="shared" si="350"/>
        <v>0</v>
      </c>
      <c r="I427" s="253">
        <f t="shared" ref="I427:P427" ca="1" si="357">(I$23*$P411)+$O411</f>
        <v>0</v>
      </c>
      <c r="J427" s="253">
        <f t="shared" ca="1" si="357"/>
        <v>0</v>
      </c>
      <c r="K427" s="253">
        <f t="shared" ca="1" si="357"/>
        <v>0</v>
      </c>
      <c r="L427" s="253">
        <f t="shared" ca="1" si="357"/>
        <v>0</v>
      </c>
      <c r="M427" s="253">
        <f t="shared" ca="1" si="357"/>
        <v>0</v>
      </c>
      <c r="N427" s="253">
        <f t="shared" ca="1" si="357"/>
        <v>0</v>
      </c>
      <c r="O427" s="253">
        <f t="shared" ca="1" si="357"/>
        <v>0</v>
      </c>
      <c r="P427" s="253">
        <f t="shared" ca="1" si="357"/>
        <v>0</v>
      </c>
      <c r="Q427" s="253">
        <f t="shared" ca="1" si="352"/>
        <v>0</v>
      </c>
      <c r="R427" s="253">
        <f t="shared" ref="R427:Z427" ca="1" si="358">(R$23*$R411)+$Q411</f>
        <v>0</v>
      </c>
      <c r="S427" s="253">
        <f t="shared" ca="1" si="358"/>
        <v>0</v>
      </c>
      <c r="T427" s="253">
        <f t="shared" ca="1" si="358"/>
        <v>0</v>
      </c>
      <c r="U427" s="253">
        <f t="shared" ca="1" si="358"/>
        <v>0</v>
      </c>
      <c r="V427" s="253">
        <f t="shared" ca="1" si="358"/>
        <v>0</v>
      </c>
      <c r="W427" s="253">
        <f t="shared" ca="1" si="358"/>
        <v>0</v>
      </c>
      <c r="X427" s="253">
        <f t="shared" ca="1" si="358"/>
        <v>0</v>
      </c>
      <c r="Y427" s="253">
        <f t="shared" ca="1" si="358"/>
        <v>0</v>
      </c>
      <c r="Z427" s="253">
        <f t="shared" ca="1" si="358"/>
        <v>0</v>
      </c>
      <c r="AA427" s="253">
        <f t="shared" ca="1" si="354"/>
        <v>0</v>
      </c>
    </row>
    <row r="428" spans="6:27">
      <c r="F428" s="656"/>
      <c r="G428" s="307" t="str">
        <f t="shared" si="349"/>
        <v/>
      </c>
      <c r="H428" s="253">
        <f t="shared" si="350"/>
        <v>0</v>
      </c>
      <c r="I428" s="253">
        <f t="shared" ref="I428:P428" ca="1" si="359">(I$23*$P412)+$O412</f>
        <v>0</v>
      </c>
      <c r="J428" s="253">
        <f t="shared" ca="1" si="359"/>
        <v>0</v>
      </c>
      <c r="K428" s="253">
        <f t="shared" ca="1" si="359"/>
        <v>0</v>
      </c>
      <c r="L428" s="253">
        <f t="shared" ca="1" si="359"/>
        <v>0</v>
      </c>
      <c r="M428" s="253">
        <f t="shared" ca="1" si="359"/>
        <v>0</v>
      </c>
      <c r="N428" s="253">
        <f t="shared" ca="1" si="359"/>
        <v>0</v>
      </c>
      <c r="O428" s="253">
        <f t="shared" ca="1" si="359"/>
        <v>0</v>
      </c>
      <c r="P428" s="253">
        <f t="shared" ca="1" si="359"/>
        <v>0</v>
      </c>
      <c r="Q428" s="253">
        <f t="shared" ca="1" si="352"/>
        <v>0</v>
      </c>
      <c r="R428" s="253">
        <f t="shared" ref="R428:Z428" ca="1" si="360">(R$23*$R412)+$Q412</f>
        <v>0</v>
      </c>
      <c r="S428" s="253">
        <f t="shared" ca="1" si="360"/>
        <v>0</v>
      </c>
      <c r="T428" s="253">
        <f t="shared" ca="1" si="360"/>
        <v>0</v>
      </c>
      <c r="U428" s="253">
        <f t="shared" ca="1" si="360"/>
        <v>0</v>
      </c>
      <c r="V428" s="253">
        <f t="shared" ca="1" si="360"/>
        <v>0</v>
      </c>
      <c r="W428" s="253">
        <f t="shared" ca="1" si="360"/>
        <v>0</v>
      </c>
      <c r="X428" s="253">
        <f t="shared" ca="1" si="360"/>
        <v>0</v>
      </c>
      <c r="Y428" s="253">
        <f t="shared" ca="1" si="360"/>
        <v>0</v>
      </c>
      <c r="Z428" s="253">
        <f t="shared" ca="1" si="360"/>
        <v>0</v>
      </c>
      <c r="AA428" s="253">
        <f t="shared" ca="1" si="354"/>
        <v>0</v>
      </c>
    </row>
    <row r="429" spans="6:27">
      <c r="F429" s="656"/>
      <c r="G429" s="307" t="str">
        <f t="shared" si="349"/>
        <v>3-wheeler</v>
      </c>
      <c r="H429" s="253">
        <f t="shared" si="350"/>
        <v>0</v>
      </c>
      <c r="I429" s="253">
        <f t="shared" ref="I429:P429" ca="1" si="361">(I$23*$P413)+$O413</f>
        <v>0</v>
      </c>
      <c r="J429" s="253">
        <f t="shared" ca="1" si="361"/>
        <v>0</v>
      </c>
      <c r="K429" s="253">
        <f t="shared" ca="1" si="361"/>
        <v>0</v>
      </c>
      <c r="L429" s="253">
        <f t="shared" ca="1" si="361"/>
        <v>0</v>
      </c>
      <c r="M429" s="253">
        <f t="shared" ca="1" si="361"/>
        <v>0</v>
      </c>
      <c r="N429" s="253">
        <f t="shared" ca="1" si="361"/>
        <v>0</v>
      </c>
      <c r="O429" s="253">
        <f t="shared" ca="1" si="361"/>
        <v>0</v>
      </c>
      <c r="P429" s="253">
        <f t="shared" ca="1" si="361"/>
        <v>0</v>
      </c>
      <c r="Q429" s="253">
        <f t="shared" ca="1" si="352"/>
        <v>0</v>
      </c>
      <c r="R429" s="253">
        <f t="shared" ref="R429:Z429" ca="1" si="362">(R$23*$R413)+$Q413</f>
        <v>0</v>
      </c>
      <c r="S429" s="253">
        <f t="shared" ca="1" si="362"/>
        <v>0</v>
      </c>
      <c r="T429" s="253">
        <f t="shared" ca="1" si="362"/>
        <v>0</v>
      </c>
      <c r="U429" s="253">
        <f t="shared" ca="1" si="362"/>
        <v>0</v>
      </c>
      <c r="V429" s="253">
        <f t="shared" ca="1" si="362"/>
        <v>0</v>
      </c>
      <c r="W429" s="253">
        <f t="shared" ca="1" si="362"/>
        <v>0</v>
      </c>
      <c r="X429" s="253">
        <f t="shared" ca="1" si="362"/>
        <v>0</v>
      </c>
      <c r="Y429" s="253">
        <f t="shared" ca="1" si="362"/>
        <v>0</v>
      </c>
      <c r="Z429" s="253">
        <f t="shared" ca="1" si="362"/>
        <v>0</v>
      </c>
      <c r="AA429" s="253">
        <f t="shared" ca="1" si="354"/>
        <v>0</v>
      </c>
    </row>
    <row r="430" spans="6:27">
      <c r="F430" s="656"/>
      <c r="G430" s="307" t="str">
        <f t="shared" si="349"/>
        <v>Bus</v>
      </c>
      <c r="H430" s="253">
        <f t="shared" si="350"/>
        <v>0</v>
      </c>
      <c r="I430" s="253">
        <f t="shared" ref="I430:P430" ca="1" si="363">(I$23*$P414)+$O414</f>
        <v>0</v>
      </c>
      <c r="J430" s="253">
        <f t="shared" ca="1" si="363"/>
        <v>0</v>
      </c>
      <c r="K430" s="253">
        <f t="shared" ca="1" si="363"/>
        <v>0</v>
      </c>
      <c r="L430" s="253">
        <f t="shared" ca="1" si="363"/>
        <v>0</v>
      </c>
      <c r="M430" s="253">
        <f t="shared" ca="1" si="363"/>
        <v>0</v>
      </c>
      <c r="N430" s="253">
        <f t="shared" ca="1" si="363"/>
        <v>0</v>
      </c>
      <c r="O430" s="253">
        <f t="shared" ca="1" si="363"/>
        <v>0</v>
      </c>
      <c r="P430" s="253">
        <f t="shared" ca="1" si="363"/>
        <v>0</v>
      </c>
      <c r="Q430" s="253">
        <f t="shared" ca="1" si="352"/>
        <v>0</v>
      </c>
      <c r="R430" s="253">
        <f t="shared" ref="R430:Z430" ca="1" si="364">(R$23*$R414)+$Q414</f>
        <v>0</v>
      </c>
      <c r="S430" s="253">
        <f t="shared" ca="1" si="364"/>
        <v>0</v>
      </c>
      <c r="T430" s="253">
        <f t="shared" ca="1" si="364"/>
        <v>0</v>
      </c>
      <c r="U430" s="253">
        <f t="shared" ca="1" si="364"/>
        <v>0</v>
      </c>
      <c r="V430" s="253">
        <f t="shared" ca="1" si="364"/>
        <v>0</v>
      </c>
      <c r="W430" s="253">
        <f t="shared" ca="1" si="364"/>
        <v>0</v>
      </c>
      <c r="X430" s="253">
        <f t="shared" ca="1" si="364"/>
        <v>0</v>
      </c>
      <c r="Y430" s="253">
        <f t="shared" ca="1" si="364"/>
        <v>0</v>
      </c>
      <c r="Z430" s="253">
        <f t="shared" ca="1" si="364"/>
        <v>0</v>
      </c>
      <c r="AA430" s="253">
        <f t="shared" ca="1" si="354"/>
        <v>0</v>
      </c>
    </row>
    <row r="431" spans="6:27">
      <c r="F431" s="656"/>
      <c r="G431" s="307" t="str">
        <f t="shared" si="349"/>
        <v>Mini-bus</v>
      </c>
      <c r="H431" s="253">
        <f t="shared" si="350"/>
        <v>0</v>
      </c>
      <c r="I431" s="253">
        <f t="shared" ref="I431:P431" ca="1" si="365">(I$23*$P415)+$O415</f>
        <v>0</v>
      </c>
      <c r="J431" s="253">
        <f t="shared" ca="1" si="365"/>
        <v>0</v>
      </c>
      <c r="K431" s="253">
        <f t="shared" ca="1" si="365"/>
        <v>0</v>
      </c>
      <c r="L431" s="253">
        <f t="shared" ca="1" si="365"/>
        <v>0</v>
      </c>
      <c r="M431" s="253">
        <f t="shared" ca="1" si="365"/>
        <v>0</v>
      </c>
      <c r="N431" s="253">
        <f t="shared" ca="1" si="365"/>
        <v>0</v>
      </c>
      <c r="O431" s="253">
        <f t="shared" ca="1" si="365"/>
        <v>0</v>
      </c>
      <c r="P431" s="253">
        <f t="shared" ca="1" si="365"/>
        <v>0</v>
      </c>
      <c r="Q431" s="253">
        <f t="shared" ca="1" si="352"/>
        <v>0</v>
      </c>
      <c r="R431" s="253">
        <f t="shared" ref="R431:Z431" ca="1" si="366">(R$23*$R415)+$Q415</f>
        <v>0</v>
      </c>
      <c r="S431" s="253">
        <f t="shared" ca="1" si="366"/>
        <v>0</v>
      </c>
      <c r="T431" s="253">
        <f t="shared" ca="1" si="366"/>
        <v>0</v>
      </c>
      <c r="U431" s="253">
        <f t="shared" ca="1" si="366"/>
        <v>0</v>
      </c>
      <c r="V431" s="253">
        <f t="shared" ca="1" si="366"/>
        <v>0</v>
      </c>
      <c r="W431" s="253">
        <f t="shared" ca="1" si="366"/>
        <v>0</v>
      </c>
      <c r="X431" s="253">
        <f t="shared" ca="1" si="366"/>
        <v>0</v>
      </c>
      <c r="Y431" s="253">
        <f t="shared" ca="1" si="366"/>
        <v>0</v>
      </c>
      <c r="Z431" s="253">
        <f t="shared" ca="1" si="366"/>
        <v>0</v>
      </c>
      <c r="AA431" s="253">
        <f t="shared" ca="1" si="354"/>
        <v>0</v>
      </c>
    </row>
    <row r="432" spans="6:27">
      <c r="F432" s="656"/>
      <c r="G432" s="307" t="str">
        <f t="shared" si="349"/>
        <v/>
      </c>
      <c r="H432" s="253">
        <f t="shared" si="350"/>
        <v>0</v>
      </c>
      <c r="I432" s="253">
        <f t="shared" ref="I432:P432" ca="1" si="367">(I$23*$P416)+$O416</f>
        <v>0</v>
      </c>
      <c r="J432" s="253">
        <f t="shared" ca="1" si="367"/>
        <v>0</v>
      </c>
      <c r="K432" s="253">
        <f t="shared" ca="1" si="367"/>
        <v>0</v>
      </c>
      <c r="L432" s="253">
        <f t="shared" ca="1" si="367"/>
        <v>0</v>
      </c>
      <c r="M432" s="253">
        <f t="shared" ca="1" si="367"/>
        <v>0</v>
      </c>
      <c r="N432" s="253">
        <f t="shared" ca="1" si="367"/>
        <v>0</v>
      </c>
      <c r="O432" s="253">
        <f t="shared" ca="1" si="367"/>
        <v>0</v>
      </c>
      <c r="P432" s="253">
        <f t="shared" ca="1" si="367"/>
        <v>0</v>
      </c>
      <c r="Q432" s="253">
        <f t="shared" ca="1" si="352"/>
        <v>0</v>
      </c>
      <c r="R432" s="253">
        <f t="shared" ref="R432:Z432" ca="1" si="368">(R$23*$R416)+$Q416</f>
        <v>0</v>
      </c>
      <c r="S432" s="253">
        <f t="shared" ca="1" si="368"/>
        <v>0</v>
      </c>
      <c r="T432" s="253">
        <f t="shared" ca="1" si="368"/>
        <v>0</v>
      </c>
      <c r="U432" s="253">
        <f t="shared" ca="1" si="368"/>
        <v>0</v>
      </c>
      <c r="V432" s="253">
        <f t="shared" ca="1" si="368"/>
        <v>0</v>
      </c>
      <c r="W432" s="253">
        <f t="shared" ca="1" si="368"/>
        <v>0</v>
      </c>
      <c r="X432" s="253">
        <f t="shared" ca="1" si="368"/>
        <v>0</v>
      </c>
      <c r="Y432" s="253">
        <f t="shared" ca="1" si="368"/>
        <v>0</v>
      </c>
      <c r="Z432" s="253">
        <f t="shared" ca="1" si="368"/>
        <v>0</v>
      </c>
      <c r="AA432" s="253">
        <f t="shared" ca="1" si="354"/>
        <v>0</v>
      </c>
    </row>
    <row r="433" spans="6:27">
      <c r="F433" s="657"/>
      <c r="G433" s="307" t="str">
        <f t="shared" si="349"/>
        <v/>
      </c>
      <c r="H433" s="253">
        <f t="shared" si="350"/>
        <v>0</v>
      </c>
      <c r="I433" s="253">
        <f t="shared" ref="I433:P433" ca="1" si="369">(I$23*$P417)+$O417</f>
        <v>0</v>
      </c>
      <c r="J433" s="253">
        <f t="shared" ca="1" si="369"/>
        <v>0</v>
      </c>
      <c r="K433" s="253">
        <f t="shared" ca="1" si="369"/>
        <v>0</v>
      </c>
      <c r="L433" s="253">
        <f t="shared" ca="1" si="369"/>
        <v>0</v>
      </c>
      <c r="M433" s="253">
        <f t="shared" ca="1" si="369"/>
        <v>0</v>
      </c>
      <c r="N433" s="253">
        <f t="shared" ca="1" si="369"/>
        <v>0</v>
      </c>
      <c r="O433" s="253">
        <f t="shared" ca="1" si="369"/>
        <v>0</v>
      </c>
      <c r="P433" s="253">
        <f t="shared" ca="1" si="369"/>
        <v>0</v>
      </c>
      <c r="Q433" s="253">
        <f t="shared" ca="1" si="352"/>
        <v>0</v>
      </c>
      <c r="R433" s="253">
        <f t="shared" ref="R433:Z433" ca="1" si="370">(R$23*$R417)+$Q417</f>
        <v>0</v>
      </c>
      <c r="S433" s="253">
        <f t="shared" ca="1" si="370"/>
        <v>0</v>
      </c>
      <c r="T433" s="253">
        <f t="shared" ca="1" si="370"/>
        <v>0</v>
      </c>
      <c r="U433" s="253">
        <f t="shared" ca="1" si="370"/>
        <v>0</v>
      </c>
      <c r="V433" s="253">
        <f t="shared" ca="1" si="370"/>
        <v>0</v>
      </c>
      <c r="W433" s="253">
        <f t="shared" ca="1" si="370"/>
        <v>0</v>
      </c>
      <c r="X433" s="253">
        <f t="shared" ca="1" si="370"/>
        <v>0</v>
      </c>
      <c r="Y433" s="253">
        <f t="shared" ca="1" si="370"/>
        <v>0</v>
      </c>
      <c r="Z433" s="253">
        <f t="shared" ca="1" si="370"/>
        <v>0</v>
      </c>
      <c r="AA433" s="253">
        <f t="shared" ca="1" si="354"/>
        <v>0</v>
      </c>
    </row>
    <row r="434" spans="6:27">
      <c r="G434" s="307" t="str">
        <f t="shared" si="349"/>
        <v>BRT</v>
      </c>
      <c r="H434" s="253">
        <f t="shared" si="350"/>
        <v>0</v>
      </c>
      <c r="I434" s="253">
        <f t="shared" ref="I434:P434" ca="1" si="371">(I$23*$P418)+$O418</f>
        <v>0</v>
      </c>
      <c r="J434" s="253">
        <f t="shared" ca="1" si="371"/>
        <v>0</v>
      </c>
      <c r="K434" s="253">
        <f t="shared" ca="1" si="371"/>
        <v>0</v>
      </c>
      <c r="L434" s="253">
        <f t="shared" ca="1" si="371"/>
        <v>0</v>
      </c>
      <c r="M434" s="253">
        <f t="shared" ca="1" si="371"/>
        <v>0</v>
      </c>
      <c r="N434" s="253">
        <f t="shared" ca="1" si="371"/>
        <v>0</v>
      </c>
      <c r="O434" s="253">
        <f t="shared" ca="1" si="371"/>
        <v>0</v>
      </c>
      <c r="P434" s="253">
        <f t="shared" ca="1" si="371"/>
        <v>0</v>
      </c>
      <c r="Q434" s="253">
        <f t="shared" ca="1" si="352"/>
        <v>0</v>
      </c>
      <c r="R434" s="253">
        <f t="shared" ref="R434:Z434" ca="1" si="372">(R$23*$R418)+$Q418</f>
        <v>0</v>
      </c>
      <c r="S434" s="253">
        <f t="shared" ca="1" si="372"/>
        <v>0</v>
      </c>
      <c r="T434" s="253">
        <f t="shared" ca="1" si="372"/>
        <v>0</v>
      </c>
      <c r="U434" s="253">
        <f t="shared" ca="1" si="372"/>
        <v>0</v>
      </c>
      <c r="V434" s="253">
        <f t="shared" ca="1" si="372"/>
        <v>0</v>
      </c>
      <c r="W434" s="253">
        <f t="shared" ca="1" si="372"/>
        <v>0</v>
      </c>
      <c r="X434" s="253">
        <f t="shared" ca="1" si="372"/>
        <v>0</v>
      </c>
      <c r="Y434" s="253">
        <f t="shared" ca="1" si="372"/>
        <v>0</v>
      </c>
      <c r="Z434" s="253">
        <f t="shared" ca="1" si="372"/>
        <v>0</v>
      </c>
      <c r="AA434" s="253">
        <f t="shared" ca="1" si="354"/>
        <v>0</v>
      </c>
    </row>
    <row r="435" spans="6:27">
      <c r="G435" s="310"/>
      <c r="H435" s="252"/>
      <c r="I435" s="252"/>
      <c r="J435" s="252"/>
      <c r="K435" s="252"/>
      <c r="L435" s="252"/>
      <c r="M435" s="252"/>
      <c r="N435" s="252"/>
      <c r="O435" s="252"/>
      <c r="P435" s="252"/>
      <c r="Q435" s="252"/>
      <c r="R435" s="252"/>
      <c r="S435" s="252"/>
      <c r="T435" s="252"/>
      <c r="U435" s="252"/>
      <c r="V435" s="252"/>
      <c r="W435" s="252"/>
      <c r="X435" s="252"/>
      <c r="Y435" s="252"/>
      <c r="Z435" s="252"/>
      <c r="AA435" s="252"/>
    </row>
    <row r="436" spans="6:27">
      <c r="G436" s="309" t="str">
        <f>IF('IF Factors'!J8="","not included",CONCATENATE('IF Factors'!J8,"VKT"))</f>
        <v>EthanolVKT</v>
      </c>
    </row>
    <row r="437" spans="6:27">
      <c r="G437" s="306"/>
      <c r="H437" s="244">
        <f>H423</f>
        <v>0</v>
      </c>
      <c r="I437" s="244">
        <f t="shared" ref="I437:AA437" si="373">I423</f>
        <v>1</v>
      </c>
      <c r="J437" s="244">
        <f t="shared" si="373"/>
        <v>2</v>
      </c>
      <c r="K437" s="244">
        <f t="shared" si="373"/>
        <v>3</v>
      </c>
      <c r="L437" s="244">
        <f t="shared" si="373"/>
        <v>4</v>
      </c>
      <c r="M437" s="244">
        <f t="shared" si="373"/>
        <v>5</v>
      </c>
      <c r="N437" s="244">
        <f t="shared" si="373"/>
        <v>6</v>
      </c>
      <c r="O437" s="244">
        <f t="shared" si="373"/>
        <v>7</v>
      </c>
      <c r="P437" s="244">
        <f t="shared" si="373"/>
        <v>8</v>
      </c>
      <c r="Q437" s="244">
        <f t="shared" si="373"/>
        <v>9</v>
      </c>
      <c r="R437" s="244">
        <f t="shared" si="373"/>
        <v>10</v>
      </c>
      <c r="S437" s="244">
        <f t="shared" si="373"/>
        <v>11</v>
      </c>
      <c r="T437" s="244">
        <f t="shared" si="373"/>
        <v>12</v>
      </c>
      <c r="U437" s="244">
        <f t="shared" si="373"/>
        <v>13</v>
      </c>
      <c r="V437" s="244">
        <f t="shared" si="373"/>
        <v>14</v>
      </c>
      <c r="W437" s="244">
        <f t="shared" si="373"/>
        <v>15</v>
      </c>
      <c r="X437" s="244">
        <f t="shared" si="373"/>
        <v>16</v>
      </c>
      <c r="Y437" s="244">
        <f t="shared" si="373"/>
        <v>17</v>
      </c>
      <c r="Z437" s="244">
        <f t="shared" si="373"/>
        <v>18</v>
      </c>
      <c r="AA437" s="244">
        <f t="shared" si="373"/>
        <v>19</v>
      </c>
    </row>
    <row r="438" spans="6:27">
      <c r="F438" s="655" t="s">
        <v>530</v>
      </c>
      <c r="G438" s="307" t="str">
        <f>G424</f>
        <v>Cars</v>
      </c>
      <c r="H438" s="248">
        <f>H123*H424</f>
        <v>0</v>
      </c>
      <c r="I438" s="248">
        <f t="shared" ref="I438:AA438" ca="1" si="374">I123*I424</f>
        <v>0</v>
      </c>
      <c r="J438" s="248">
        <f t="shared" ca="1" si="374"/>
        <v>0</v>
      </c>
      <c r="K438" s="248">
        <f t="shared" ca="1" si="374"/>
        <v>0</v>
      </c>
      <c r="L438" s="248">
        <f t="shared" ca="1" si="374"/>
        <v>0</v>
      </c>
      <c r="M438" s="248">
        <f t="shared" ca="1" si="374"/>
        <v>0</v>
      </c>
      <c r="N438" s="248">
        <f t="shared" ca="1" si="374"/>
        <v>0</v>
      </c>
      <c r="O438" s="248">
        <f t="shared" ca="1" si="374"/>
        <v>0</v>
      </c>
      <c r="P438" s="248">
        <f t="shared" ca="1" si="374"/>
        <v>0</v>
      </c>
      <c r="Q438" s="248">
        <f t="shared" ca="1" si="374"/>
        <v>0</v>
      </c>
      <c r="R438" s="248">
        <f t="shared" ca="1" si="374"/>
        <v>0</v>
      </c>
      <c r="S438" s="248">
        <f t="shared" ca="1" si="374"/>
        <v>0</v>
      </c>
      <c r="T438" s="248">
        <f t="shared" ca="1" si="374"/>
        <v>0</v>
      </c>
      <c r="U438" s="248">
        <f t="shared" ca="1" si="374"/>
        <v>0</v>
      </c>
      <c r="V438" s="248">
        <f t="shared" ca="1" si="374"/>
        <v>0</v>
      </c>
      <c r="W438" s="248">
        <f t="shared" ca="1" si="374"/>
        <v>0</v>
      </c>
      <c r="X438" s="248">
        <f t="shared" ca="1" si="374"/>
        <v>0</v>
      </c>
      <c r="Y438" s="248">
        <f t="shared" ca="1" si="374"/>
        <v>0</v>
      </c>
      <c r="Z438" s="248">
        <f t="shared" ca="1" si="374"/>
        <v>0</v>
      </c>
      <c r="AA438" s="248">
        <f t="shared" ca="1" si="374"/>
        <v>0</v>
      </c>
    </row>
    <row r="439" spans="6:27">
      <c r="F439" s="656"/>
      <c r="G439" s="307" t="str">
        <f t="shared" ref="G439:G448" si="375">G425</f>
        <v>2-wheeler</v>
      </c>
      <c r="H439" s="248">
        <f t="shared" ref="H439:AA448" si="376">H124*H425</f>
        <v>0</v>
      </c>
      <c r="I439" s="248">
        <f t="shared" ca="1" si="376"/>
        <v>0</v>
      </c>
      <c r="J439" s="248">
        <f t="shared" ca="1" si="376"/>
        <v>0</v>
      </c>
      <c r="K439" s="248">
        <f t="shared" ca="1" si="376"/>
        <v>0</v>
      </c>
      <c r="L439" s="248">
        <f t="shared" ca="1" si="376"/>
        <v>0</v>
      </c>
      <c r="M439" s="248">
        <f t="shared" ca="1" si="376"/>
        <v>0</v>
      </c>
      <c r="N439" s="248">
        <f t="shared" ca="1" si="376"/>
        <v>0</v>
      </c>
      <c r="O439" s="248">
        <f t="shared" ca="1" si="376"/>
        <v>0</v>
      </c>
      <c r="P439" s="248">
        <f t="shared" ca="1" si="376"/>
        <v>0</v>
      </c>
      <c r="Q439" s="248">
        <f t="shared" ca="1" si="376"/>
        <v>0</v>
      </c>
      <c r="R439" s="248">
        <f t="shared" ca="1" si="376"/>
        <v>0</v>
      </c>
      <c r="S439" s="248">
        <f t="shared" ca="1" si="376"/>
        <v>0</v>
      </c>
      <c r="T439" s="248">
        <f t="shared" ca="1" si="376"/>
        <v>0</v>
      </c>
      <c r="U439" s="248">
        <f t="shared" ca="1" si="376"/>
        <v>0</v>
      </c>
      <c r="V439" s="248">
        <f t="shared" ca="1" si="376"/>
        <v>0</v>
      </c>
      <c r="W439" s="248">
        <f t="shared" ca="1" si="376"/>
        <v>0</v>
      </c>
      <c r="X439" s="248">
        <f t="shared" ca="1" si="376"/>
        <v>0</v>
      </c>
      <c r="Y439" s="248">
        <f t="shared" ca="1" si="376"/>
        <v>0</v>
      </c>
      <c r="Z439" s="248">
        <f t="shared" ca="1" si="376"/>
        <v>0</v>
      </c>
      <c r="AA439" s="248">
        <f t="shared" ca="1" si="376"/>
        <v>0</v>
      </c>
    </row>
    <row r="440" spans="6:27">
      <c r="F440" s="656"/>
      <c r="G440" s="307" t="str">
        <f t="shared" si="375"/>
        <v>Taxi</v>
      </c>
      <c r="H440" s="248">
        <f t="shared" si="376"/>
        <v>0</v>
      </c>
      <c r="I440" s="248">
        <f t="shared" ca="1" si="376"/>
        <v>0</v>
      </c>
      <c r="J440" s="248">
        <f t="shared" ca="1" si="376"/>
        <v>0</v>
      </c>
      <c r="K440" s="248">
        <f t="shared" ca="1" si="376"/>
        <v>0</v>
      </c>
      <c r="L440" s="248">
        <f t="shared" ca="1" si="376"/>
        <v>0</v>
      </c>
      <c r="M440" s="248">
        <f t="shared" ca="1" si="376"/>
        <v>0</v>
      </c>
      <c r="N440" s="248">
        <f t="shared" ca="1" si="376"/>
        <v>0</v>
      </c>
      <c r="O440" s="248">
        <f t="shared" ca="1" si="376"/>
        <v>0</v>
      </c>
      <c r="P440" s="248">
        <f t="shared" ca="1" si="376"/>
        <v>0</v>
      </c>
      <c r="Q440" s="248">
        <f t="shared" ca="1" si="376"/>
        <v>0</v>
      </c>
      <c r="R440" s="248">
        <f t="shared" ca="1" si="376"/>
        <v>0</v>
      </c>
      <c r="S440" s="248">
        <f t="shared" ca="1" si="376"/>
        <v>0</v>
      </c>
      <c r="T440" s="248">
        <f t="shared" ca="1" si="376"/>
        <v>0</v>
      </c>
      <c r="U440" s="248">
        <f t="shared" ca="1" si="376"/>
        <v>0</v>
      </c>
      <c r="V440" s="248">
        <f t="shared" ca="1" si="376"/>
        <v>0</v>
      </c>
      <c r="W440" s="248">
        <f t="shared" ca="1" si="376"/>
        <v>0</v>
      </c>
      <c r="X440" s="248">
        <f t="shared" ca="1" si="376"/>
        <v>0</v>
      </c>
      <c r="Y440" s="248">
        <f t="shared" ca="1" si="376"/>
        <v>0</v>
      </c>
      <c r="Z440" s="248">
        <f t="shared" ca="1" si="376"/>
        <v>0</v>
      </c>
      <c r="AA440" s="248">
        <f t="shared" ca="1" si="376"/>
        <v>0</v>
      </c>
    </row>
    <row r="441" spans="6:27">
      <c r="F441" s="656"/>
      <c r="G441" s="307" t="str">
        <f t="shared" si="375"/>
        <v/>
      </c>
      <c r="H441" s="248">
        <f t="shared" si="376"/>
        <v>0</v>
      </c>
      <c r="I441" s="248">
        <f t="shared" ca="1" si="376"/>
        <v>0</v>
      </c>
      <c r="J441" s="248">
        <f t="shared" ca="1" si="376"/>
        <v>0</v>
      </c>
      <c r="K441" s="248">
        <f t="shared" ca="1" si="376"/>
        <v>0</v>
      </c>
      <c r="L441" s="248">
        <f t="shared" ca="1" si="376"/>
        <v>0</v>
      </c>
      <c r="M441" s="248">
        <f t="shared" ca="1" si="376"/>
        <v>0</v>
      </c>
      <c r="N441" s="248">
        <f t="shared" ca="1" si="376"/>
        <v>0</v>
      </c>
      <c r="O441" s="248">
        <f t="shared" ca="1" si="376"/>
        <v>0</v>
      </c>
      <c r="P441" s="248">
        <f t="shared" ca="1" si="376"/>
        <v>0</v>
      </c>
      <c r="Q441" s="248">
        <f t="shared" ca="1" si="376"/>
        <v>0</v>
      </c>
      <c r="R441" s="248">
        <f t="shared" ca="1" si="376"/>
        <v>0</v>
      </c>
      <c r="S441" s="248">
        <f t="shared" ca="1" si="376"/>
        <v>0</v>
      </c>
      <c r="T441" s="248">
        <f t="shared" ca="1" si="376"/>
        <v>0</v>
      </c>
      <c r="U441" s="248">
        <f t="shared" ca="1" si="376"/>
        <v>0</v>
      </c>
      <c r="V441" s="248">
        <f t="shared" ca="1" si="376"/>
        <v>0</v>
      </c>
      <c r="W441" s="248">
        <f t="shared" ca="1" si="376"/>
        <v>0</v>
      </c>
      <c r="X441" s="248">
        <f t="shared" ca="1" si="376"/>
        <v>0</v>
      </c>
      <c r="Y441" s="248">
        <f t="shared" ca="1" si="376"/>
        <v>0</v>
      </c>
      <c r="Z441" s="248">
        <f t="shared" ca="1" si="376"/>
        <v>0</v>
      </c>
      <c r="AA441" s="248">
        <f t="shared" ca="1" si="376"/>
        <v>0</v>
      </c>
    </row>
    <row r="442" spans="6:27">
      <c r="F442" s="656"/>
      <c r="G442" s="307" t="str">
        <f t="shared" si="375"/>
        <v/>
      </c>
      <c r="H442" s="248">
        <f t="shared" si="376"/>
        <v>0</v>
      </c>
      <c r="I442" s="248">
        <f t="shared" ca="1" si="376"/>
        <v>0</v>
      </c>
      <c r="J442" s="248">
        <f t="shared" ca="1" si="376"/>
        <v>0</v>
      </c>
      <c r="K442" s="248">
        <f t="shared" ca="1" si="376"/>
        <v>0</v>
      </c>
      <c r="L442" s="248">
        <f t="shared" ca="1" si="376"/>
        <v>0</v>
      </c>
      <c r="M442" s="248">
        <f t="shared" ca="1" si="376"/>
        <v>0</v>
      </c>
      <c r="N442" s="248">
        <f t="shared" ca="1" si="376"/>
        <v>0</v>
      </c>
      <c r="O442" s="248">
        <f t="shared" ca="1" si="376"/>
        <v>0</v>
      </c>
      <c r="P442" s="248">
        <f t="shared" ca="1" si="376"/>
        <v>0</v>
      </c>
      <c r="Q442" s="248">
        <f t="shared" ca="1" si="376"/>
        <v>0</v>
      </c>
      <c r="R442" s="248">
        <f t="shared" ca="1" si="376"/>
        <v>0</v>
      </c>
      <c r="S442" s="248">
        <f t="shared" ca="1" si="376"/>
        <v>0</v>
      </c>
      <c r="T442" s="248">
        <f t="shared" ca="1" si="376"/>
        <v>0</v>
      </c>
      <c r="U442" s="248">
        <f t="shared" ca="1" si="376"/>
        <v>0</v>
      </c>
      <c r="V442" s="248">
        <f t="shared" ca="1" si="376"/>
        <v>0</v>
      </c>
      <c r="W442" s="248">
        <f t="shared" ca="1" si="376"/>
        <v>0</v>
      </c>
      <c r="X442" s="248">
        <f t="shared" ca="1" si="376"/>
        <v>0</v>
      </c>
      <c r="Y442" s="248">
        <f t="shared" ca="1" si="376"/>
        <v>0</v>
      </c>
      <c r="Z442" s="248">
        <f t="shared" ca="1" si="376"/>
        <v>0</v>
      </c>
      <c r="AA442" s="248">
        <f t="shared" ca="1" si="376"/>
        <v>0</v>
      </c>
    </row>
    <row r="443" spans="6:27">
      <c r="F443" s="656"/>
      <c r="G443" s="307" t="str">
        <f t="shared" si="375"/>
        <v>3-wheeler</v>
      </c>
      <c r="H443" s="248">
        <f t="shared" si="376"/>
        <v>0</v>
      </c>
      <c r="I443" s="248">
        <f t="shared" ca="1" si="376"/>
        <v>0</v>
      </c>
      <c r="J443" s="248">
        <f t="shared" ca="1" si="376"/>
        <v>0</v>
      </c>
      <c r="K443" s="248">
        <f t="shared" ca="1" si="376"/>
        <v>0</v>
      </c>
      <c r="L443" s="248">
        <f t="shared" ca="1" si="376"/>
        <v>0</v>
      </c>
      <c r="M443" s="248">
        <f t="shared" ca="1" si="376"/>
        <v>0</v>
      </c>
      <c r="N443" s="248">
        <f t="shared" ca="1" si="376"/>
        <v>0</v>
      </c>
      <c r="O443" s="248">
        <f t="shared" ca="1" si="376"/>
        <v>0</v>
      </c>
      <c r="P443" s="248">
        <f t="shared" ca="1" si="376"/>
        <v>0</v>
      </c>
      <c r="Q443" s="248">
        <f t="shared" ca="1" si="376"/>
        <v>0</v>
      </c>
      <c r="R443" s="248">
        <f t="shared" ca="1" si="376"/>
        <v>0</v>
      </c>
      <c r="S443" s="248">
        <f t="shared" ca="1" si="376"/>
        <v>0</v>
      </c>
      <c r="T443" s="248">
        <f t="shared" ca="1" si="376"/>
        <v>0</v>
      </c>
      <c r="U443" s="248">
        <f t="shared" ca="1" si="376"/>
        <v>0</v>
      </c>
      <c r="V443" s="248">
        <f t="shared" ca="1" si="376"/>
        <v>0</v>
      </c>
      <c r="W443" s="248">
        <f t="shared" ca="1" si="376"/>
        <v>0</v>
      </c>
      <c r="X443" s="248">
        <f t="shared" ca="1" si="376"/>
        <v>0</v>
      </c>
      <c r="Y443" s="248">
        <f t="shared" ca="1" si="376"/>
        <v>0</v>
      </c>
      <c r="Z443" s="248">
        <f t="shared" ca="1" si="376"/>
        <v>0</v>
      </c>
      <c r="AA443" s="248">
        <f t="shared" ca="1" si="376"/>
        <v>0</v>
      </c>
    </row>
    <row r="444" spans="6:27">
      <c r="F444" s="656"/>
      <c r="G444" s="307" t="str">
        <f t="shared" si="375"/>
        <v>Bus</v>
      </c>
      <c r="H444" s="248">
        <f t="shared" si="376"/>
        <v>0</v>
      </c>
      <c r="I444" s="248">
        <f t="shared" ca="1" si="376"/>
        <v>0</v>
      </c>
      <c r="J444" s="248">
        <f t="shared" ca="1" si="376"/>
        <v>0</v>
      </c>
      <c r="K444" s="248">
        <f t="shared" ca="1" si="376"/>
        <v>0</v>
      </c>
      <c r="L444" s="248">
        <f t="shared" ca="1" si="376"/>
        <v>0</v>
      </c>
      <c r="M444" s="248">
        <f t="shared" ca="1" si="376"/>
        <v>0</v>
      </c>
      <c r="N444" s="248">
        <f t="shared" ca="1" si="376"/>
        <v>0</v>
      </c>
      <c r="O444" s="248">
        <f t="shared" ca="1" si="376"/>
        <v>0</v>
      </c>
      <c r="P444" s="248">
        <f t="shared" ca="1" si="376"/>
        <v>0</v>
      </c>
      <c r="Q444" s="248">
        <f t="shared" ca="1" si="376"/>
        <v>0</v>
      </c>
      <c r="R444" s="248">
        <f t="shared" ca="1" si="376"/>
        <v>0</v>
      </c>
      <c r="S444" s="248">
        <f t="shared" ca="1" si="376"/>
        <v>0</v>
      </c>
      <c r="T444" s="248">
        <f t="shared" ca="1" si="376"/>
        <v>0</v>
      </c>
      <c r="U444" s="248">
        <f t="shared" ca="1" si="376"/>
        <v>0</v>
      </c>
      <c r="V444" s="248">
        <f t="shared" ca="1" si="376"/>
        <v>0</v>
      </c>
      <c r="W444" s="248">
        <f t="shared" ca="1" si="376"/>
        <v>0</v>
      </c>
      <c r="X444" s="248">
        <f t="shared" ca="1" si="376"/>
        <v>0</v>
      </c>
      <c r="Y444" s="248">
        <f t="shared" ca="1" si="376"/>
        <v>0</v>
      </c>
      <c r="Z444" s="248">
        <f t="shared" ca="1" si="376"/>
        <v>0</v>
      </c>
      <c r="AA444" s="248">
        <f t="shared" ca="1" si="376"/>
        <v>0</v>
      </c>
    </row>
    <row r="445" spans="6:27">
      <c r="F445" s="656"/>
      <c r="G445" s="307" t="str">
        <f t="shared" si="375"/>
        <v>Mini-bus</v>
      </c>
      <c r="H445" s="248">
        <f t="shared" si="376"/>
        <v>0</v>
      </c>
      <c r="I445" s="248">
        <f t="shared" ca="1" si="376"/>
        <v>0</v>
      </c>
      <c r="J445" s="248">
        <f t="shared" ca="1" si="376"/>
        <v>0</v>
      </c>
      <c r="K445" s="248">
        <f t="shared" ca="1" si="376"/>
        <v>0</v>
      </c>
      <c r="L445" s="248">
        <f t="shared" ca="1" si="376"/>
        <v>0</v>
      </c>
      <c r="M445" s="248">
        <f t="shared" ca="1" si="376"/>
        <v>0</v>
      </c>
      <c r="N445" s="248">
        <f t="shared" ca="1" si="376"/>
        <v>0</v>
      </c>
      <c r="O445" s="248">
        <f t="shared" ca="1" si="376"/>
        <v>0</v>
      </c>
      <c r="P445" s="248">
        <f t="shared" ca="1" si="376"/>
        <v>0</v>
      </c>
      <c r="Q445" s="248">
        <f t="shared" ca="1" si="376"/>
        <v>0</v>
      </c>
      <c r="R445" s="248">
        <f t="shared" ca="1" si="376"/>
        <v>0</v>
      </c>
      <c r="S445" s="248">
        <f t="shared" ca="1" si="376"/>
        <v>0</v>
      </c>
      <c r="T445" s="248">
        <f t="shared" ca="1" si="376"/>
        <v>0</v>
      </c>
      <c r="U445" s="248">
        <f t="shared" ca="1" si="376"/>
        <v>0</v>
      </c>
      <c r="V445" s="248">
        <f t="shared" ca="1" si="376"/>
        <v>0</v>
      </c>
      <c r="W445" s="248">
        <f t="shared" ca="1" si="376"/>
        <v>0</v>
      </c>
      <c r="X445" s="248">
        <f t="shared" ca="1" si="376"/>
        <v>0</v>
      </c>
      <c r="Y445" s="248">
        <f t="shared" ca="1" si="376"/>
        <v>0</v>
      </c>
      <c r="Z445" s="248">
        <f t="shared" ca="1" si="376"/>
        <v>0</v>
      </c>
      <c r="AA445" s="248">
        <f t="shared" ca="1" si="376"/>
        <v>0</v>
      </c>
    </row>
    <row r="446" spans="6:27">
      <c r="F446" s="656"/>
      <c r="G446" s="307" t="str">
        <f t="shared" si="375"/>
        <v/>
      </c>
      <c r="H446" s="248">
        <f t="shared" si="376"/>
        <v>0</v>
      </c>
      <c r="I446" s="248">
        <f t="shared" ca="1" si="376"/>
        <v>0</v>
      </c>
      <c r="J446" s="248">
        <f t="shared" ca="1" si="376"/>
        <v>0</v>
      </c>
      <c r="K446" s="248">
        <f t="shared" ca="1" si="376"/>
        <v>0</v>
      </c>
      <c r="L446" s="248">
        <f t="shared" ca="1" si="376"/>
        <v>0</v>
      </c>
      <c r="M446" s="248">
        <f t="shared" ca="1" si="376"/>
        <v>0</v>
      </c>
      <c r="N446" s="248">
        <f t="shared" ca="1" si="376"/>
        <v>0</v>
      </c>
      <c r="O446" s="248">
        <f t="shared" ca="1" si="376"/>
        <v>0</v>
      </c>
      <c r="P446" s="248">
        <f t="shared" ca="1" si="376"/>
        <v>0</v>
      </c>
      <c r="Q446" s="248">
        <f t="shared" ca="1" si="376"/>
        <v>0</v>
      </c>
      <c r="R446" s="248">
        <f t="shared" ca="1" si="376"/>
        <v>0</v>
      </c>
      <c r="S446" s="248">
        <f t="shared" ca="1" si="376"/>
        <v>0</v>
      </c>
      <c r="T446" s="248">
        <f t="shared" ca="1" si="376"/>
        <v>0</v>
      </c>
      <c r="U446" s="248">
        <f t="shared" ca="1" si="376"/>
        <v>0</v>
      </c>
      <c r="V446" s="248">
        <f t="shared" ca="1" si="376"/>
        <v>0</v>
      </c>
      <c r="W446" s="248">
        <f t="shared" ca="1" si="376"/>
        <v>0</v>
      </c>
      <c r="X446" s="248">
        <f t="shared" ca="1" si="376"/>
        <v>0</v>
      </c>
      <c r="Y446" s="248">
        <f t="shared" ca="1" si="376"/>
        <v>0</v>
      </c>
      <c r="Z446" s="248">
        <f t="shared" ca="1" si="376"/>
        <v>0</v>
      </c>
      <c r="AA446" s="248">
        <f t="shared" ca="1" si="376"/>
        <v>0</v>
      </c>
    </row>
    <row r="447" spans="6:27">
      <c r="F447" s="657"/>
      <c r="G447" s="307" t="str">
        <f t="shared" si="375"/>
        <v/>
      </c>
      <c r="H447" s="248">
        <f t="shared" si="376"/>
        <v>0</v>
      </c>
      <c r="I447" s="248">
        <f t="shared" ca="1" si="376"/>
        <v>0</v>
      </c>
      <c r="J447" s="248">
        <f t="shared" ca="1" si="376"/>
        <v>0</v>
      </c>
      <c r="K447" s="248">
        <f t="shared" ca="1" si="376"/>
        <v>0</v>
      </c>
      <c r="L447" s="248">
        <f t="shared" ca="1" si="376"/>
        <v>0</v>
      </c>
      <c r="M447" s="248">
        <f t="shared" ca="1" si="376"/>
        <v>0</v>
      </c>
      <c r="N447" s="248">
        <f t="shared" ca="1" si="376"/>
        <v>0</v>
      </c>
      <c r="O447" s="248">
        <f t="shared" ca="1" si="376"/>
        <v>0</v>
      </c>
      <c r="P447" s="248">
        <f t="shared" ca="1" si="376"/>
        <v>0</v>
      </c>
      <c r="Q447" s="248">
        <f t="shared" ca="1" si="376"/>
        <v>0</v>
      </c>
      <c r="R447" s="248">
        <f t="shared" ca="1" si="376"/>
        <v>0</v>
      </c>
      <c r="S447" s="248">
        <f t="shared" ca="1" si="376"/>
        <v>0</v>
      </c>
      <c r="T447" s="248">
        <f t="shared" ca="1" si="376"/>
        <v>0</v>
      </c>
      <c r="U447" s="248">
        <f t="shared" ca="1" si="376"/>
        <v>0</v>
      </c>
      <c r="V447" s="248">
        <f t="shared" ca="1" si="376"/>
        <v>0</v>
      </c>
      <c r="W447" s="248">
        <f t="shared" ca="1" si="376"/>
        <v>0</v>
      </c>
      <c r="X447" s="248">
        <f t="shared" ca="1" si="376"/>
        <v>0</v>
      </c>
      <c r="Y447" s="248">
        <f t="shared" ca="1" si="376"/>
        <v>0</v>
      </c>
      <c r="Z447" s="248">
        <f t="shared" ca="1" si="376"/>
        <v>0</v>
      </c>
      <c r="AA447" s="248">
        <f t="shared" ca="1" si="376"/>
        <v>0</v>
      </c>
    </row>
    <row r="448" spans="6:27">
      <c r="G448" s="307" t="str">
        <f t="shared" si="375"/>
        <v>BRT</v>
      </c>
      <c r="H448" s="248">
        <f t="shared" si="376"/>
        <v>0</v>
      </c>
      <c r="I448" s="248">
        <f t="shared" ca="1" si="376"/>
        <v>0</v>
      </c>
      <c r="J448" s="248">
        <f t="shared" ca="1" si="376"/>
        <v>0</v>
      </c>
      <c r="K448" s="248">
        <f t="shared" ca="1" si="376"/>
        <v>0</v>
      </c>
      <c r="L448" s="248">
        <f t="shared" ca="1" si="376"/>
        <v>0</v>
      </c>
      <c r="M448" s="248">
        <f t="shared" ca="1" si="376"/>
        <v>0</v>
      </c>
      <c r="N448" s="248">
        <f t="shared" ca="1" si="376"/>
        <v>0</v>
      </c>
      <c r="O448" s="248">
        <f t="shared" ca="1" si="376"/>
        <v>0</v>
      </c>
      <c r="P448" s="248">
        <f t="shared" ca="1" si="376"/>
        <v>0</v>
      </c>
      <c r="Q448" s="248">
        <f t="shared" ca="1" si="376"/>
        <v>0</v>
      </c>
      <c r="R448" s="248">
        <f t="shared" ca="1" si="376"/>
        <v>0</v>
      </c>
      <c r="S448" s="248">
        <f t="shared" ca="1" si="376"/>
        <v>0</v>
      </c>
      <c r="T448" s="248">
        <f t="shared" ca="1" si="376"/>
        <v>0</v>
      </c>
      <c r="U448" s="248">
        <f t="shared" ca="1" si="376"/>
        <v>0</v>
      </c>
      <c r="V448" s="248">
        <f t="shared" ca="1" si="376"/>
        <v>0</v>
      </c>
      <c r="W448" s="248">
        <f t="shared" ca="1" si="376"/>
        <v>0</v>
      </c>
      <c r="X448" s="248">
        <f t="shared" ca="1" si="376"/>
        <v>0</v>
      </c>
      <c r="Y448" s="248">
        <f t="shared" ca="1" si="376"/>
        <v>0</v>
      </c>
      <c r="Z448" s="248">
        <f t="shared" ca="1" si="376"/>
        <v>0</v>
      </c>
      <c r="AA448" s="248">
        <f t="shared" ca="1" si="376"/>
        <v>0</v>
      </c>
    </row>
    <row r="451" spans="6:27">
      <c r="G451" s="305" t="s">
        <v>373</v>
      </c>
    </row>
    <row r="452" spans="6:27">
      <c r="K452" s="242" t="s">
        <v>372</v>
      </c>
    </row>
    <row r="453" spans="6:27">
      <c r="J453" s="243"/>
      <c r="K453" s="244" t="s">
        <v>367</v>
      </c>
      <c r="L453" s="231">
        <v>7</v>
      </c>
      <c r="M453" s="244">
        <v>14</v>
      </c>
      <c r="O453" s="55" t="s">
        <v>387</v>
      </c>
      <c r="Q453" s="55" t="s">
        <v>388</v>
      </c>
      <c r="Z453" s="243"/>
      <c r="AA453" s="243"/>
    </row>
    <row r="454" spans="6:27">
      <c r="G454" s="306"/>
      <c r="J454" s="243"/>
      <c r="K454" s="244">
        <f>H470</f>
        <v>0</v>
      </c>
      <c r="L454" s="244">
        <f>Q470</f>
        <v>9</v>
      </c>
      <c r="M454" s="244">
        <f>AA470</f>
        <v>19</v>
      </c>
      <c r="O454" s="231" t="s">
        <v>389</v>
      </c>
      <c r="P454" s="231" t="s">
        <v>390</v>
      </c>
      <c r="Q454" s="231" t="s">
        <v>389</v>
      </c>
      <c r="R454" s="231" t="s">
        <v>390</v>
      </c>
      <c r="T454" s="231">
        <f>K454</f>
        <v>0</v>
      </c>
      <c r="U454" s="231">
        <f>L454</f>
        <v>9</v>
      </c>
      <c r="V454" s="231">
        <f>M454</f>
        <v>19</v>
      </c>
      <c r="X454" s="231" t="s">
        <v>387</v>
      </c>
      <c r="Y454" s="231" t="s">
        <v>388</v>
      </c>
      <c r="Z454" s="243"/>
      <c r="AA454" s="243"/>
    </row>
    <row r="455" spans="6:27">
      <c r="F455" s="655" t="s">
        <v>530</v>
      </c>
      <c r="G455" s="307" t="str">
        <f>G438</f>
        <v>Cars</v>
      </c>
      <c r="J455" s="243"/>
      <c r="K455" s="246">
        <f>'IF Factors'!E195</f>
        <v>0</v>
      </c>
      <c r="L455" s="246">
        <f ca="1">OFFSET('IF Factors'!E195,0,$L$171)</f>
        <v>0</v>
      </c>
      <c r="M455" s="246">
        <f ca="1">OFFSET('IF Factors'!E195,0,$M$171)</f>
        <v>0</v>
      </c>
      <c r="O455" s="231">
        <f ca="1">INTERCEPT(K455:L455,$K$7:$L$7)</f>
        <v>0</v>
      </c>
      <c r="P455" s="231">
        <f ca="1">SLOPE(K455:L455,$K$7:$L$7)</f>
        <v>0</v>
      </c>
      <c r="Q455" s="231">
        <f ca="1">INTERCEPT(L455:M455,$L$7:$M$7)</f>
        <v>0</v>
      </c>
      <c r="R455" s="231">
        <f ca="1">SLOPE(L455:M455,$L$7:$M$7)</f>
        <v>0</v>
      </c>
      <c r="T455" s="231">
        <f>IF(K455&lt;&gt;0,0,1)</f>
        <v>1</v>
      </c>
      <c r="U455" s="231">
        <f ca="1">IF(L455&lt;&gt;0,0,1)</f>
        <v>1</v>
      </c>
      <c r="V455" s="231">
        <f ca="1">IF(M455&lt;&gt;0,0,1)</f>
        <v>1</v>
      </c>
      <c r="X455" s="231">
        <f ca="1">IF(T455+U455=1,1,0)</f>
        <v>0</v>
      </c>
      <c r="Y455" s="231">
        <f t="shared" ref="Y455:Y465" ca="1" si="377">IF(U455+V455=1,1,0)</f>
        <v>0</v>
      </c>
      <c r="Z455" s="243"/>
      <c r="AA455" s="243"/>
    </row>
    <row r="456" spans="6:27">
      <c r="F456" s="656"/>
      <c r="G456" s="307" t="str">
        <f t="shared" ref="G456:G465" si="378">G439</f>
        <v>2-wheeler</v>
      </c>
      <c r="J456" s="243"/>
      <c r="K456" s="246">
        <f>'IF Factors'!E196</f>
        <v>0</v>
      </c>
      <c r="L456" s="246">
        <f ca="1">OFFSET('IF Factors'!E196,0,$L$171)</f>
        <v>0</v>
      </c>
      <c r="M456" s="246">
        <f ca="1">OFFSET('IF Factors'!E196,0,$M$171)</f>
        <v>0</v>
      </c>
      <c r="O456" s="231">
        <f t="shared" ref="O456:O465" ca="1" si="379">INTERCEPT(K456:L456,$K$7:$L$7)</f>
        <v>0</v>
      </c>
      <c r="P456" s="231">
        <f t="shared" ref="P456:P465" ca="1" si="380">SLOPE(K456:L456,$K$7:$L$7)</f>
        <v>0</v>
      </c>
      <c r="Q456" s="231">
        <f t="shared" ref="Q456:Q465" ca="1" si="381">INTERCEPT(L456:M456,$L$7:$M$7)</f>
        <v>0</v>
      </c>
      <c r="R456" s="231">
        <f t="shared" ref="R456:R465" ca="1" si="382">SLOPE(L456:M456,$L$7:$M$7)</f>
        <v>0</v>
      </c>
      <c r="T456" s="231">
        <f t="shared" ref="T456:T465" si="383">IF(K456&lt;&gt;0,0,1)</f>
        <v>1</v>
      </c>
      <c r="U456" s="231">
        <f t="shared" ref="U456:U465" ca="1" si="384">IF(L456&lt;&gt;0,0,1)</f>
        <v>1</v>
      </c>
      <c r="V456" s="231">
        <f t="shared" ref="V456:V465" ca="1" si="385">IF(M456&lt;&gt;0,0,1)</f>
        <v>1</v>
      </c>
      <c r="X456" s="231">
        <f t="shared" ref="X456:X465" ca="1" si="386">IF(T456+U456=1,1,0)</f>
        <v>0</v>
      </c>
      <c r="Y456" s="231">
        <f t="shared" ca="1" si="377"/>
        <v>0</v>
      </c>
      <c r="Z456" s="243"/>
      <c r="AA456" s="243"/>
    </row>
    <row r="457" spans="6:27">
      <c r="F457" s="656"/>
      <c r="G457" s="307" t="str">
        <f t="shared" si="378"/>
        <v>Taxi</v>
      </c>
      <c r="J457" s="243"/>
      <c r="K457" s="246">
        <f>'IF Factors'!E197</f>
        <v>0</v>
      </c>
      <c r="L457" s="246">
        <f ca="1">OFFSET('IF Factors'!E197,0,$L$171)</f>
        <v>0</v>
      </c>
      <c r="M457" s="246">
        <f ca="1">OFFSET('IF Factors'!E197,0,$M$171)</f>
        <v>0</v>
      </c>
      <c r="O457" s="231">
        <f t="shared" ca="1" si="379"/>
        <v>0</v>
      </c>
      <c r="P457" s="231">
        <f t="shared" ca="1" si="380"/>
        <v>0</v>
      </c>
      <c r="Q457" s="231">
        <f t="shared" ca="1" si="381"/>
        <v>0</v>
      </c>
      <c r="R457" s="231">
        <f t="shared" ca="1" si="382"/>
        <v>0</v>
      </c>
      <c r="T457" s="231">
        <f t="shared" si="383"/>
        <v>1</v>
      </c>
      <c r="U457" s="231">
        <f t="shared" ca="1" si="384"/>
        <v>1</v>
      </c>
      <c r="V457" s="231">
        <f t="shared" ca="1" si="385"/>
        <v>1</v>
      </c>
      <c r="X457" s="231">
        <f t="shared" ca="1" si="386"/>
        <v>0</v>
      </c>
      <c r="Y457" s="231">
        <f t="shared" ca="1" si="377"/>
        <v>0</v>
      </c>
      <c r="Z457" s="243"/>
      <c r="AA457" s="243"/>
    </row>
    <row r="458" spans="6:27">
      <c r="F458" s="656"/>
      <c r="G458" s="307" t="str">
        <f t="shared" si="378"/>
        <v/>
      </c>
      <c r="J458" s="243"/>
      <c r="K458" s="246">
        <f>'IF Factors'!E198</f>
        <v>0</v>
      </c>
      <c r="L458" s="246">
        <f ca="1">OFFSET('IF Factors'!E198,0,$L$171)</f>
        <v>0</v>
      </c>
      <c r="M458" s="246">
        <f ca="1">OFFSET('IF Factors'!E198,0,$M$171)</f>
        <v>0</v>
      </c>
      <c r="O458" s="231">
        <f t="shared" ca="1" si="379"/>
        <v>0</v>
      </c>
      <c r="P458" s="231">
        <f t="shared" ca="1" si="380"/>
        <v>0</v>
      </c>
      <c r="Q458" s="231">
        <f t="shared" ca="1" si="381"/>
        <v>0</v>
      </c>
      <c r="R458" s="231">
        <f t="shared" ca="1" si="382"/>
        <v>0</v>
      </c>
      <c r="T458" s="231">
        <f t="shared" si="383"/>
        <v>1</v>
      </c>
      <c r="U458" s="231">
        <f t="shared" ca="1" si="384"/>
        <v>1</v>
      </c>
      <c r="V458" s="231">
        <f t="shared" ca="1" si="385"/>
        <v>1</v>
      </c>
      <c r="X458" s="231">
        <f t="shared" ca="1" si="386"/>
        <v>0</v>
      </c>
      <c r="Y458" s="231">
        <f t="shared" ca="1" si="377"/>
        <v>0</v>
      </c>
      <c r="Z458" s="243"/>
      <c r="AA458" s="243"/>
    </row>
    <row r="459" spans="6:27">
      <c r="F459" s="656"/>
      <c r="G459" s="307" t="str">
        <f t="shared" si="378"/>
        <v/>
      </c>
      <c r="J459" s="243"/>
      <c r="K459" s="246">
        <f>'IF Factors'!E199</f>
        <v>0</v>
      </c>
      <c r="L459" s="246">
        <f ca="1">OFFSET('IF Factors'!E199,0,$L$171)</f>
        <v>0</v>
      </c>
      <c r="M459" s="246">
        <f ca="1">OFFSET('IF Factors'!E199,0,$M$171)</f>
        <v>0</v>
      </c>
      <c r="O459" s="231">
        <f t="shared" ca="1" si="379"/>
        <v>0</v>
      </c>
      <c r="P459" s="231">
        <f t="shared" ca="1" si="380"/>
        <v>0</v>
      </c>
      <c r="Q459" s="231">
        <f t="shared" ca="1" si="381"/>
        <v>0</v>
      </c>
      <c r="R459" s="231">
        <f t="shared" ca="1" si="382"/>
        <v>0</v>
      </c>
      <c r="T459" s="231">
        <f t="shared" si="383"/>
        <v>1</v>
      </c>
      <c r="U459" s="231">
        <f t="shared" ca="1" si="384"/>
        <v>1</v>
      </c>
      <c r="V459" s="231">
        <f t="shared" ca="1" si="385"/>
        <v>1</v>
      </c>
      <c r="X459" s="231">
        <f t="shared" ca="1" si="386"/>
        <v>0</v>
      </c>
      <c r="Y459" s="231">
        <f t="shared" ca="1" si="377"/>
        <v>0</v>
      </c>
      <c r="Z459" s="243"/>
      <c r="AA459" s="243"/>
    </row>
    <row r="460" spans="6:27">
      <c r="F460" s="656"/>
      <c r="G460" s="307" t="str">
        <f t="shared" si="378"/>
        <v>3-wheeler</v>
      </c>
      <c r="J460" s="243"/>
      <c r="K460" s="246">
        <f>'IF Factors'!E200</f>
        <v>0</v>
      </c>
      <c r="L460" s="246">
        <f ca="1">OFFSET('IF Factors'!E200,0,$L$171)</f>
        <v>0</v>
      </c>
      <c r="M460" s="246">
        <f ca="1">OFFSET('IF Factors'!E200,0,$M$171)</f>
        <v>0</v>
      </c>
      <c r="O460" s="231">
        <f t="shared" ca="1" si="379"/>
        <v>0</v>
      </c>
      <c r="P460" s="231">
        <f t="shared" ca="1" si="380"/>
        <v>0</v>
      </c>
      <c r="Q460" s="231">
        <f t="shared" ca="1" si="381"/>
        <v>0</v>
      </c>
      <c r="R460" s="231">
        <f t="shared" ca="1" si="382"/>
        <v>0</v>
      </c>
      <c r="T460" s="231">
        <f t="shared" si="383"/>
        <v>1</v>
      </c>
      <c r="U460" s="231">
        <f t="shared" ca="1" si="384"/>
        <v>1</v>
      </c>
      <c r="V460" s="231">
        <f t="shared" ca="1" si="385"/>
        <v>1</v>
      </c>
      <c r="X460" s="231">
        <f t="shared" ca="1" si="386"/>
        <v>0</v>
      </c>
      <c r="Y460" s="231">
        <f t="shared" ca="1" si="377"/>
        <v>0</v>
      </c>
      <c r="Z460" s="243"/>
      <c r="AA460" s="243"/>
    </row>
    <row r="461" spans="6:27">
      <c r="F461" s="656"/>
      <c r="G461" s="307" t="str">
        <f t="shared" si="378"/>
        <v>Bus</v>
      </c>
      <c r="J461" s="243"/>
      <c r="K461" s="246">
        <f>'IF Factors'!E201</f>
        <v>0</v>
      </c>
      <c r="L461" s="246">
        <f ca="1">OFFSET('IF Factors'!E201,0,$L$171)</f>
        <v>0</v>
      </c>
      <c r="M461" s="246">
        <f ca="1">OFFSET('IF Factors'!E201,0,$M$171)</f>
        <v>0</v>
      </c>
      <c r="O461" s="231">
        <f t="shared" ca="1" si="379"/>
        <v>0</v>
      </c>
      <c r="P461" s="231">
        <f t="shared" ca="1" si="380"/>
        <v>0</v>
      </c>
      <c r="Q461" s="231">
        <f t="shared" ca="1" si="381"/>
        <v>0</v>
      </c>
      <c r="R461" s="231">
        <f t="shared" ca="1" si="382"/>
        <v>0</v>
      </c>
      <c r="T461" s="231">
        <f t="shared" si="383"/>
        <v>1</v>
      </c>
      <c r="U461" s="231">
        <f t="shared" ca="1" si="384"/>
        <v>1</v>
      </c>
      <c r="V461" s="231">
        <f t="shared" ca="1" si="385"/>
        <v>1</v>
      </c>
      <c r="X461" s="231">
        <f t="shared" ca="1" si="386"/>
        <v>0</v>
      </c>
      <c r="Y461" s="231">
        <f t="shared" ca="1" si="377"/>
        <v>0</v>
      </c>
      <c r="Z461" s="243"/>
      <c r="AA461" s="243"/>
    </row>
    <row r="462" spans="6:27">
      <c r="F462" s="656"/>
      <c r="G462" s="307" t="str">
        <f t="shared" si="378"/>
        <v>Mini-bus</v>
      </c>
      <c r="J462" s="243"/>
      <c r="K462" s="246">
        <f>'IF Factors'!E202</f>
        <v>0</v>
      </c>
      <c r="L462" s="246">
        <f ca="1">OFFSET('IF Factors'!E202,0,$L$171)</f>
        <v>0</v>
      </c>
      <c r="M462" s="246">
        <f ca="1">OFFSET('IF Factors'!E202,0,$M$171)</f>
        <v>0</v>
      </c>
      <c r="O462" s="231">
        <f t="shared" ca="1" si="379"/>
        <v>0</v>
      </c>
      <c r="P462" s="231">
        <f t="shared" ca="1" si="380"/>
        <v>0</v>
      </c>
      <c r="Q462" s="231">
        <f t="shared" ca="1" si="381"/>
        <v>0</v>
      </c>
      <c r="R462" s="231">
        <f t="shared" ca="1" si="382"/>
        <v>0</v>
      </c>
      <c r="T462" s="231">
        <f t="shared" si="383"/>
        <v>1</v>
      </c>
      <c r="U462" s="231">
        <f t="shared" ca="1" si="384"/>
        <v>1</v>
      </c>
      <c r="V462" s="231">
        <f t="shared" ca="1" si="385"/>
        <v>1</v>
      </c>
      <c r="X462" s="231">
        <f t="shared" ca="1" si="386"/>
        <v>0</v>
      </c>
      <c r="Y462" s="231">
        <f t="shared" ca="1" si="377"/>
        <v>0</v>
      </c>
      <c r="Z462" s="243"/>
      <c r="AA462" s="243"/>
    </row>
    <row r="463" spans="6:27">
      <c r="F463" s="656"/>
      <c r="G463" s="307" t="str">
        <f t="shared" si="378"/>
        <v/>
      </c>
      <c r="J463" s="243"/>
      <c r="K463" s="246">
        <f>'IF Factors'!E203</f>
        <v>0</v>
      </c>
      <c r="L463" s="246">
        <f ca="1">OFFSET('IF Factors'!E203,0,$L$171)</f>
        <v>0</v>
      </c>
      <c r="M463" s="246">
        <f ca="1">OFFSET('IF Factors'!E203,0,$M$171)</f>
        <v>0</v>
      </c>
      <c r="O463" s="231">
        <f t="shared" ca="1" si="379"/>
        <v>0</v>
      </c>
      <c r="P463" s="231">
        <f t="shared" ca="1" si="380"/>
        <v>0</v>
      </c>
      <c r="Q463" s="231">
        <f t="shared" ca="1" si="381"/>
        <v>0</v>
      </c>
      <c r="R463" s="231">
        <f t="shared" ca="1" si="382"/>
        <v>0</v>
      </c>
      <c r="T463" s="231">
        <f t="shared" si="383"/>
        <v>1</v>
      </c>
      <c r="U463" s="231">
        <f t="shared" ca="1" si="384"/>
        <v>1</v>
      </c>
      <c r="V463" s="231">
        <f t="shared" ca="1" si="385"/>
        <v>1</v>
      </c>
      <c r="X463" s="231">
        <f t="shared" ca="1" si="386"/>
        <v>0</v>
      </c>
      <c r="Y463" s="231">
        <f t="shared" ca="1" si="377"/>
        <v>0</v>
      </c>
      <c r="Z463" s="243"/>
      <c r="AA463" s="243"/>
    </row>
    <row r="464" spans="6:27">
      <c r="F464" s="657"/>
      <c r="G464" s="307" t="str">
        <f t="shared" si="378"/>
        <v/>
      </c>
      <c r="J464" s="243"/>
      <c r="K464" s="246">
        <f>'IF Factors'!E204</f>
        <v>0</v>
      </c>
      <c r="L464" s="246">
        <f ca="1">OFFSET('IF Factors'!E204,0,$L$171)</f>
        <v>0</v>
      </c>
      <c r="M464" s="246">
        <f ca="1">OFFSET('IF Factors'!E204,0,$M$171)</f>
        <v>0</v>
      </c>
      <c r="O464" s="231">
        <f t="shared" ca="1" si="379"/>
        <v>0</v>
      </c>
      <c r="P464" s="231">
        <f t="shared" ca="1" si="380"/>
        <v>0</v>
      </c>
      <c r="Q464" s="231">
        <f t="shared" ca="1" si="381"/>
        <v>0</v>
      </c>
      <c r="R464" s="231">
        <f t="shared" ca="1" si="382"/>
        <v>0</v>
      </c>
      <c r="T464" s="231">
        <f t="shared" si="383"/>
        <v>1</v>
      </c>
      <c r="U464" s="231">
        <f t="shared" ca="1" si="384"/>
        <v>1</v>
      </c>
      <c r="V464" s="231">
        <f t="shared" ca="1" si="385"/>
        <v>1</v>
      </c>
      <c r="X464" s="231">
        <f t="shared" ca="1" si="386"/>
        <v>0</v>
      </c>
      <c r="Y464" s="231">
        <f t="shared" ca="1" si="377"/>
        <v>0</v>
      </c>
      <c r="Z464" s="243"/>
      <c r="AA464" s="243"/>
    </row>
    <row r="465" spans="6:27">
      <c r="G465" s="307" t="str">
        <f t="shared" si="378"/>
        <v>BRT</v>
      </c>
      <c r="J465" s="243"/>
      <c r="K465" s="246">
        <f>'IF Factors'!E205</f>
        <v>0</v>
      </c>
      <c r="L465" s="246">
        <f ca="1">OFFSET('IF Factors'!E205,0,$L$171)</f>
        <v>0</v>
      </c>
      <c r="M465" s="246">
        <f ca="1">OFFSET('IF Factors'!E205,0,$M$171)</f>
        <v>0</v>
      </c>
      <c r="O465" s="231">
        <f t="shared" ca="1" si="379"/>
        <v>0</v>
      </c>
      <c r="P465" s="231">
        <f t="shared" ca="1" si="380"/>
        <v>0</v>
      </c>
      <c r="Q465" s="231">
        <f t="shared" ca="1" si="381"/>
        <v>0</v>
      </c>
      <c r="R465" s="231">
        <f t="shared" ca="1" si="382"/>
        <v>0</v>
      </c>
      <c r="T465" s="231">
        <f t="shared" si="383"/>
        <v>1</v>
      </c>
      <c r="U465" s="231">
        <f t="shared" ca="1" si="384"/>
        <v>1</v>
      </c>
      <c r="V465" s="231">
        <f t="shared" ca="1" si="385"/>
        <v>1</v>
      </c>
      <c r="X465" s="231">
        <f t="shared" ca="1" si="386"/>
        <v>0</v>
      </c>
      <c r="Y465" s="231">
        <f t="shared" ca="1" si="377"/>
        <v>0</v>
      </c>
      <c r="Z465" s="243"/>
      <c r="AA465" s="243"/>
    </row>
    <row r="466" spans="6:27">
      <c r="G466" s="308"/>
      <c r="J466" s="243"/>
      <c r="K466" s="243"/>
      <c r="L466" s="243"/>
      <c r="M466" s="243"/>
      <c r="N466" s="243"/>
      <c r="O466" s="243"/>
      <c r="P466" s="243"/>
      <c r="Q466" s="243"/>
      <c r="R466" s="243"/>
      <c r="S466" s="243"/>
      <c r="T466" s="243"/>
      <c r="U466" s="243"/>
      <c r="V466" s="243"/>
      <c r="W466" s="243"/>
      <c r="X466" s="243"/>
      <c r="Y466" s="243"/>
      <c r="Z466" s="243"/>
      <c r="AA466" s="243"/>
    </row>
    <row r="467" spans="6:27">
      <c r="G467" s="308"/>
      <c r="H467" s="243"/>
      <c r="I467" s="243"/>
      <c r="J467" s="243"/>
      <c r="K467" s="243"/>
      <c r="L467" s="243"/>
      <c r="M467" s="243"/>
      <c r="N467" s="243"/>
      <c r="O467" s="243"/>
      <c r="P467" s="243"/>
      <c r="Q467" s="243"/>
      <c r="R467" s="243"/>
      <c r="S467" s="243"/>
      <c r="T467" s="243"/>
      <c r="U467" s="243"/>
      <c r="V467" s="243"/>
      <c r="W467" s="243"/>
      <c r="X467" s="243"/>
      <c r="Y467" s="243"/>
      <c r="Z467" s="243"/>
      <c r="AA467" s="243"/>
    </row>
    <row r="468" spans="6:27">
      <c r="G468" s="308"/>
      <c r="H468" s="243"/>
      <c r="I468" s="243"/>
      <c r="J468" s="243"/>
      <c r="K468" s="243"/>
      <c r="L468" s="243"/>
      <c r="M468" s="243"/>
      <c r="N468" s="243"/>
      <c r="O468" s="243"/>
      <c r="P468" s="243"/>
      <c r="Q468" s="243"/>
      <c r="R468" s="243"/>
      <c r="S468" s="243"/>
      <c r="T468" s="243"/>
      <c r="U468" s="243"/>
      <c r="V468" s="243"/>
      <c r="W468" s="243"/>
      <c r="X468" s="243"/>
      <c r="Y468" s="243"/>
      <c r="Z468" s="243"/>
      <c r="AA468" s="243"/>
    </row>
    <row r="469" spans="6:27">
      <c r="G469" s="308" t="s">
        <v>371</v>
      </c>
      <c r="H469" s="243"/>
      <c r="I469" s="243"/>
      <c r="J469" s="243"/>
      <c r="K469" s="243"/>
      <c r="L469" s="243"/>
      <c r="M469" s="243"/>
      <c r="N469" s="243"/>
      <c r="O469" s="243"/>
      <c r="P469" s="243"/>
      <c r="Q469" s="243"/>
      <c r="R469" s="243"/>
      <c r="S469" s="243"/>
      <c r="T469" s="243"/>
      <c r="U469" s="243"/>
      <c r="V469" s="243"/>
      <c r="W469" s="243"/>
      <c r="X469" s="243"/>
      <c r="Y469" s="243"/>
      <c r="Z469" s="243"/>
      <c r="AA469" s="243"/>
    </row>
    <row r="470" spans="6:27">
      <c r="G470" s="306"/>
      <c r="H470" s="244">
        <f>H437</f>
        <v>0</v>
      </c>
      <c r="I470" s="244">
        <f t="shared" ref="I470:AA470" si="387">I437</f>
        <v>1</v>
      </c>
      <c r="J470" s="244">
        <f t="shared" si="387"/>
        <v>2</v>
      </c>
      <c r="K470" s="244">
        <f t="shared" si="387"/>
        <v>3</v>
      </c>
      <c r="L470" s="244">
        <f t="shared" si="387"/>
        <v>4</v>
      </c>
      <c r="M470" s="244">
        <f t="shared" si="387"/>
        <v>5</v>
      </c>
      <c r="N470" s="244">
        <f t="shared" si="387"/>
        <v>6</v>
      </c>
      <c r="O470" s="244">
        <f t="shared" si="387"/>
        <v>7</v>
      </c>
      <c r="P470" s="244">
        <f t="shared" si="387"/>
        <v>8</v>
      </c>
      <c r="Q470" s="244">
        <f t="shared" si="387"/>
        <v>9</v>
      </c>
      <c r="R470" s="244">
        <f t="shared" si="387"/>
        <v>10</v>
      </c>
      <c r="S470" s="244">
        <f t="shared" si="387"/>
        <v>11</v>
      </c>
      <c r="T470" s="244">
        <f t="shared" si="387"/>
        <v>12</v>
      </c>
      <c r="U470" s="244">
        <f t="shared" si="387"/>
        <v>13</v>
      </c>
      <c r="V470" s="244">
        <f t="shared" si="387"/>
        <v>14</v>
      </c>
      <c r="W470" s="244">
        <f t="shared" si="387"/>
        <v>15</v>
      </c>
      <c r="X470" s="244">
        <f t="shared" si="387"/>
        <v>16</v>
      </c>
      <c r="Y470" s="244">
        <f t="shared" si="387"/>
        <v>17</v>
      </c>
      <c r="Z470" s="244">
        <f t="shared" si="387"/>
        <v>18</v>
      </c>
      <c r="AA470" s="244">
        <f t="shared" si="387"/>
        <v>19</v>
      </c>
    </row>
    <row r="471" spans="6:27">
      <c r="F471" s="655" t="s">
        <v>530</v>
      </c>
      <c r="G471" s="307" t="str">
        <f>G438</f>
        <v>Cars</v>
      </c>
      <c r="H471" s="261">
        <f>K455</f>
        <v>0</v>
      </c>
      <c r="I471" s="261">
        <f ca="1">(I$23*$P455)+$O455</f>
        <v>0</v>
      </c>
      <c r="J471" s="261">
        <f t="shared" ref="J471:P471" ca="1" si="388">(J$23*$P455)+$O455</f>
        <v>0</v>
      </c>
      <c r="K471" s="261">
        <f t="shared" ca="1" si="388"/>
        <v>0</v>
      </c>
      <c r="L471" s="261">
        <f t="shared" ca="1" si="388"/>
        <v>0</v>
      </c>
      <c r="M471" s="261">
        <f t="shared" ca="1" si="388"/>
        <v>0</v>
      </c>
      <c r="N471" s="261">
        <f t="shared" ca="1" si="388"/>
        <v>0</v>
      </c>
      <c r="O471" s="261">
        <f t="shared" ca="1" si="388"/>
        <v>0</v>
      </c>
      <c r="P471" s="261">
        <f t="shared" ca="1" si="388"/>
        <v>0</v>
      </c>
      <c r="Q471" s="261">
        <f ca="1">L455</f>
        <v>0</v>
      </c>
      <c r="R471" s="261">
        <f ca="1">(R$23*$R455)+$Q455</f>
        <v>0</v>
      </c>
      <c r="S471" s="261">
        <f t="shared" ref="S471:Z471" ca="1" si="389">(S$23*$R455)+$Q455</f>
        <v>0</v>
      </c>
      <c r="T471" s="261">
        <f t="shared" ca="1" si="389"/>
        <v>0</v>
      </c>
      <c r="U471" s="261">
        <f t="shared" ca="1" si="389"/>
        <v>0</v>
      </c>
      <c r="V471" s="261">
        <f t="shared" ca="1" si="389"/>
        <v>0</v>
      </c>
      <c r="W471" s="261">
        <f t="shared" ca="1" si="389"/>
        <v>0</v>
      </c>
      <c r="X471" s="261">
        <f t="shared" ca="1" si="389"/>
        <v>0</v>
      </c>
      <c r="Y471" s="261">
        <f t="shared" ca="1" si="389"/>
        <v>0</v>
      </c>
      <c r="Z471" s="261">
        <f t="shared" ca="1" si="389"/>
        <v>0</v>
      </c>
      <c r="AA471" s="261">
        <f ca="1">M455</f>
        <v>0</v>
      </c>
    </row>
    <row r="472" spans="6:27">
      <c r="F472" s="656"/>
      <c r="G472" s="307" t="str">
        <f t="shared" ref="G472:G481" si="390">G439</f>
        <v>2-wheeler</v>
      </c>
      <c r="H472" s="261">
        <f t="shared" ref="H472:H481" si="391">K456</f>
        <v>0</v>
      </c>
      <c r="I472" s="261">
        <f t="shared" ref="I472:P472" ca="1" si="392">(I$23*$P456)+$O456</f>
        <v>0</v>
      </c>
      <c r="J472" s="261">
        <f t="shared" ca="1" si="392"/>
        <v>0</v>
      </c>
      <c r="K472" s="261">
        <f t="shared" ca="1" si="392"/>
        <v>0</v>
      </c>
      <c r="L472" s="261">
        <f t="shared" ca="1" si="392"/>
        <v>0</v>
      </c>
      <c r="M472" s="261">
        <f t="shared" ca="1" si="392"/>
        <v>0</v>
      </c>
      <c r="N472" s="261">
        <f t="shared" ca="1" si="392"/>
        <v>0</v>
      </c>
      <c r="O472" s="261">
        <f t="shared" ca="1" si="392"/>
        <v>0</v>
      </c>
      <c r="P472" s="261">
        <f t="shared" ca="1" si="392"/>
        <v>0</v>
      </c>
      <c r="Q472" s="261">
        <f t="shared" ref="Q472:Q481" ca="1" si="393">L456</f>
        <v>0</v>
      </c>
      <c r="R472" s="261">
        <f t="shared" ref="R472:Z472" ca="1" si="394">(R$23*$R456)+$Q456</f>
        <v>0</v>
      </c>
      <c r="S472" s="261">
        <f t="shared" ca="1" si="394"/>
        <v>0</v>
      </c>
      <c r="T472" s="261">
        <f t="shared" ca="1" si="394"/>
        <v>0</v>
      </c>
      <c r="U472" s="261">
        <f t="shared" ca="1" si="394"/>
        <v>0</v>
      </c>
      <c r="V472" s="261">
        <f t="shared" ca="1" si="394"/>
        <v>0</v>
      </c>
      <c r="W472" s="261">
        <f t="shared" ca="1" si="394"/>
        <v>0</v>
      </c>
      <c r="X472" s="261">
        <f t="shared" ca="1" si="394"/>
        <v>0</v>
      </c>
      <c r="Y472" s="261">
        <f t="shared" ca="1" si="394"/>
        <v>0</v>
      </c>
      <c r="Z472" s="261">
        <f t="shared" ca="1" si="394"/>
        <v>0</v>
      </c>
      <c r="AA472" s="261">
        <f t="shared" ref="AA472:AA481" ca="1" si="395">M456</f>
        <v>0</v>
      </c>
    </row>
    <row r="473" spans="6:27">
      <c r="F473" s="656"/>
      <c r="G473" s="307" t="str">
        <f t="shared" si="390"/>
        <v>Taxi</v>
      </c>
      <c r="H473" s="261">
        <f t="shared" si="391"/>
        <v>0</v>
      </c>
      <c r="I473" s="261">
        <f t="shared" ref="I473:P473" ca="1" si="396">(I$23*$P457)+$O457</f>
        <v>0</v>
      </c>
      <c r="J473" s="261">
        <f t="shared" ca="1" si="396"/>
        <v>0</v>
      </c>
      <c r="K473" s="261">
        <f t="shared" ca="1" si="396"/>
        <v>0</v>
      </c>
      <c r="L473" s="261">
        <f t="shared" ca="1" si="396"/>
        <v>0</v>
      </c>
      <c r="M473" s="261">
        <f t="shared" ca="1" si="396"/>
        <v>0</v>
      </c>
      <c r="N473" s="261">
        <f t="shared" ca="1" si="396"/>
        <v>0</v>
      </c>
      <c r="O473" s="261">
        <f t="shared" ca="1" si="396"/>
        <v>0</v>
      </c>
      <c r="P473" s="261">
        <f t="shared" ca="1" si="396"/>
        <v>0</v>
      </c>
      <c r="Q473" s="261">
        <f t="shared" ca="1" si="393"/>
        <v>0</v>
      </c>
      <c r="R473" s="261">
        <f t="shared" ref="R473:Z473" ca="1" si="397">(R$23*$R457)+$Q457</f>
        <v>0</v>
      </c>
      <c r="S473" s="261">
        <f t="shared" ca="1" si="397"/>
        <v>0</v>
      </c>
      <c r="T473" s="261">
        <f t="shared" ca="1" si="397"/>
        <v>0</v>
      </c>
      <c r="U473" s="261">
        <f t="shared" ca="1" si="397"/>
        <v>0</v>
      </c>
      <c r="V473" s="261">
        <f t="shared" ca="1" si="397"/>
        <v>0</v>
      </c>
      <c r="W473" s="261">
        <f t="shared" ca="1" si="397"/>
        <v>0</v>
      </c>
      <c r="X473" s="261">
        <f t="shared" ca="1" si="397"/>
        <v>0</v>
      </c>
      <c r="Y473" s="261">
        <f t="shared" ca="1" si="397"/>
        <v>0</v>
      </c>
      <c r="Z473" s="261">
        <f t="shared" ca="1" si="397"/>
        <v>0</v>
      </c>
      <c r="AA473" s="261">
        <f t="shared" ca="1" si="395"/>
        <v>0</v>
      </c>
    </row>
    <row r="474" spans="6:27">
      <c r="F474" s="656"/>
      <c r="G474" s="307" t="str">
        <f t="shared" si="390"/>
        <v/>
      </c>
      <c r="H474" s="261">
        <f t="shared" si="391"/>
        <v>0</v>
      </c>
      <c r="I474" s="261">
        <f t="shared" ref="I474:P474" ca="1" si="398">(I$23*$P458)+$O458</f>
        <v>0</v>
      </c>
      <c r="J474" s="261">
        <f t="shared" ca="1" si="398"/>
        <v>0</v>
      </c>
      <c r="K474" s="261">
        <f t="shared" ca="1" si="398"/>
        <v>0</v>
      </c>
      <c r="L474" s="261">
        <f t="shared" ca="1" si="398"/>
        <v>0</v>
      </c>
      <c r="M474" s="261">
        <f t="shared" ca="1" si="398"/>
        <v>0</v>
      </c>
      <c r="N474" s="261">
        <f t="shared" ca="1" si="398"/>
        <v>0</v>
      </c>
      <c r="O474" s="261">
        <f t="shared" ca="1" si="398"/>
        <v>0</v>
      </c>
      <c r="P474" s="261">
        <f t="shared" ca="1" si="398"/>
        <v>0</v>
      </c>
      <c r="Q474" s="261">
        <f t="shared" ca="1" si="393"/>
        <v>0</v>
      </c>
      <c r="R474" s="261">
        <f t="shared" ref="R474:Z474" ca="1" si="399">(R$23*$R458)+$Q458</f>
        <v>0</v>
      </c>
      <c r="S474" s="261">
        <f t="shared" ca="1" si="399"/>
        <v>0</v>
      </c>
      <c r="T474" s="261">
        <f t="shared" ca="1" si="399"/>
        <v>0</v>
      </c>
      <c r="U474" s="261">
        <f t="shared" ca="1" si="399"/>
        <v>0</v>
      </c>
      <c r="V474" s="261">
        <f t="shared" ca="1" si="399"/>
        <v>0</v>
      </c>
      <c r="W474" s="261">
        <f t="shared" ca="1" si="399"/>
        <v>0</v>
      </c>
      <c r="X474" s="261">
        <f t="shared" ca="1" si="399"/>
        <v>0</v>
      </c>
      <c r="Y474" s="261">
        <f t="shared" ca="1" si="399"/>
        <v>0</v>
      </c>
      <c r="Z474" s="261">
        <f t="shared" ca="1" si="399"/>
        <v>0</v>
      </c>
      <c r="AA474" s="261">
        <f t="shared" ca="1" si="395"/>
        <v>0</v>
      </c>
    </row>
    <row r="475" spans="6:27">
      <c r="F475" s="656"/>
      <c r="G475" s="307" t="str">
        <f t="shared" si="390"/>
        <v/>
      </c>
      <c r="H475" s="261">
        <f t="shared" si="391"/>
        <v>0</v>
      </c>
      <c r="I475" s="261">
        <f t="shared" ref="I475:P475" ca="1" si="400">(I$23*$P459)+$O459</f>
        <v>0</v>
      </c>
      <c r="J475" s="261">
        <f t="shared" ca="1" si="400"/>
        <v>0</v>
      </c>
      <c r="K475" s="261">
        <f t="shared" ca="1" si="400"/>
        <v>0</v>
      </c>
      <c r="L475" s="261">
        <f t="shared" ca="1" si="400"/>
        <v>0</v>
      </c>
      <c r="M475" s="261">
        <f t="shared" ca="1" si="400"/>
        <v>0</v>
      </c>
      <c r="N475" s="261">
        <f t="shared" ca="1" si="400"/>
        <v>0</v>
      </c>
      <c r="O475" s="261">
        <f t="shared" ca="1" si="400"/>
        <v>0</v>
      </c>
      <c r="P475" s="261">
        <f t="shared" ca="1" si="400"/>
        <v>0</v>
      </c>
      <c r="Q475" s="261">
        <f t="shared" ca="1" si="393"/>
        <v>0</v>
      </c>
      <c r="R475" s="261">
        <f t="shared" ref="R475:Z475" ca="1" si="401">(R$23*$R459)+$Q459</f>
        <v>0</v>
      </c>
      <c r="S475" s="261">
        <f t="shared" ca="1" si="401"/>
        <v>0</v>
      </c>
      <c r="T475" s="261">
        <f t="shared" ca="1" si="401"/>
        <v>0</v>
      </c>
      <c r="U475" s="261">
        <f t="shared" ca="1" si="401"/>
        <v>0</v>
      </c>
      <c r="V475" s="261">
        <f t="shared" ca="1" si="401"/>
        <v>0</v>
      </c>
      <c r="W475" s="261">
        <f t="shared" ca="1" si="401"/>
        <v>0</v>
      </c>
      <c r="X475" s="261">
        <f t="shared" ca="1" si="401"/>
        <v>0</v>
      </c>
      <c r="Y475" s="261">
        <f t="shared" ca="1" si="401"/>
        <v>0</v>
      </c>
      <c r="Z475" s="261">
        <f t="shared" ca="1" si="401"/>
        <v>0</v>
      </c>
      <c r="AA475" s="261">
        <f t="shared" ca="1" si="395"/>
        <v>0</v>
      </c>
    </row>
    <row r="476" spans="6:27">
      <c r="F476" s="656"/>
      <c r="G476" s="307" t="str">
        <f t="shared" si="390"/>
        <v>3-wheeler</v>
      </c>
      <c r="H476" s="261">
        <f t="shared" si="391"/>
        <v>0</v>
      </c>
      <c r="I476" s="261">
        <f t="shared" ref="I476:P476" ca="1" si="402">(I$23*$P460)+$O460</f>
        <v>0</v>
      </c>
      <c r="J476" s="261">
        <f t="shared" ca="1" si="402"/>
        <v>0</v>
      </c>
      <c r="K476" s="261">
        <f t="shared" ca="1" si="402"/>
        <v>0</v>
      </c>
      <c r="L476" s="261">
        <f t="shared" ca="1" si="402"/>
        <v>0</v>
      </c>
      <c r="M476" s="261">
        <f t="shared" ca="1" si="402"/>
        <v>0</v>
      </c>
      <c r="N476" s="261">
        <f t="shared" ca="1" si="402"/>
        <v>0</v>
      </c>
      <c r="O476" s="261">
        <f t="shared" ca="1" si="402"/>
        <v>0</v>
      </c>
      <c r="P476" s="261">
        <f t="shared" ca="1" si="402"/>
        <v>0</v>
      </c>
      <c r="Q476" s="261">
        <f t="shared" ca="1" si="393"/>
        <v>0</v>
      </c>
      <c r="R476" s="261">
        <f t="shared" ref="R476:Z476" ca="1" si="403">(R$23*$R460)+$Q460</f>
        <v>0</v>
      </c>
      <c r="S476" s="261">
        <f t="shared" ca="1" si="403"/>
        <v>0</v>
      </c>
      <c r="T476" s="261">
        <f t="shared" ca="1" si="403"/>
        <v>0</v>
      </c>
      <c r="U476" s="261">
        <f t="shared" ca="1" si="403"/>
        <v>0</v>
      </c>
      <c r="V476" s="261">
        <f t="shared" ca="1" si="403"/>
        <v>0</v>
      </c>
      <c r="W476" s="261">
        <f t="shared" ca="1" si="403"/>
        <v>0</v>
      </c>
      <c r="X476" s="261">
        <f t="shared" ca="1" si="403"/>
        <v>0</v>
      </c>
      <c r="Y476" s="261">
        <f t="shared" ca="1" si="403"/>
        <v>0</v>
      </c>
      <c r="Z476" s="261">
        <f t="shared" ca="1" si="403"/>
        <v>0</v>
      </c>
      <c r="AA476" s="261">
        <f t="shared" ca="1" si="395"/>
        <v>0</v>
      </c>
    </row>
    <row r="477" spans="6:27">
      <c r="F477" s="656"/>
      <c r="G477" s="307" t="str">
        <f t="shared" si="390"/>
        <v>Bus</v>
      </c>
      <c r="H477" s="261">
        <f t="shared" si="391"/>
        <v>0</v>
      </c>
      <c r="I477" s="261">
        <f t="shared" ref="I477:P477" ca="1" si="404">(I$23*$P461)+$O461</f>
        <v>0</v>
      </c>
      <c r="J477" s="261">
        <f t="shared" ca="1" si="404"/>
        <v>0</v>
      </c>
      <c r="K477" s="261">
        <f t="shared" ca="1" si="404"/>
        <v>0</v>
      </c>
      <c r="L477" s="261">
        <f t="shared" ca="1" si="404"/>
        <v>0</v>
      </c>
      <c r="M477" s="261">
        <f t="shared" ca="1" si="404"/>
        <v>0</v>
      </c>
      <c r="N477" s="261">
        <f t="shared" ca="1" si="404"/>
        <v>0</v>
      </c>
      <c r="O477" s="261">
        <f t="shared" ca="1" si="404"/>
        <v>0</v>
      </c>
      <c r="P477" s="261">
        <f t="shared" ca="1" si="404"/>
        <v>0</v>
      </c>
      <c r="Q477" s="261">
        <f t="shared" ca="1" si="393"/>
        <v>0</v>
      </c>
      <c r="R477" s="261">
        <f t="shared" ref="R477:Z477" ca="1" si="405">(R$23*$R461)+$Q461</f>
        <v>0</v>
      </c>
      <c r="S477" s="261">
        <f t="shared" ca="1" si="405"/>
        <v>0</v>
      </c>
      <c r="T477" s="261">
        <f t="shared" ca="1" si="405"/>
        <v>0</v>
      </c>
      <c r="U477" s="261">
        <f t="shared" ca="1" si="405"/>
        <v>0</v>
      </c>
      <c r="V477" s="261">
        <f t="shared" ca="1" si="405"/>
        <v>0</v>
      </c>
      <c r="W477" s="261">
        <f t="shared" ca="1" si="405"/>
        <v>0</v>
      </c>
      <c r="X477" s="261">
        <f t="shared" ca="1" si="405"/>
        <v>0</v>
      </c>
      <c r="Y477" s="261">
        <f t="shared" ca="1" si="405"/>
        <v>0</v>
      </c>
      <c r="Z477" s="261">
        <f t="shared" ca="1" si="405"/>
        <v>0</v>
      </c>
      <c r="AA477" s="261">
        <f t="shared" ca="1" si="395"/>
        <v>0</v>
      </c>
    </row>
    <row r="478" spans="6:27">
      <c r="F478" s="656"/>
      <c r="G478" s="307" t="str">
        <f t="shared" si="390"/>
        <v>Mini-bus</v>
      </c>
      <c r="H478" s="261">
        <f t="shared" si="391"/>
        <v>0</v>
      </c>
      <c r="I478" s="261">
        <f t="shared" ref="I478:P478" ca="1" si="406">(I$23*$P462)+$O462</f>
        <v>0</v>
      </c>
      <c r="J478" s="261">
        <f t="shared" ca="1" si="406"/>
        <v>0</v>
      </c>
      <c r="K478" s="261">
        <f t="shared" ca="1" si="406"/>
        <v>0</v>
      </c>
      <c r="L478" s="261">
        <f t="shared" ca="1" si="406"/>
        <v>0</v>
      </c>
      <c r="M478" s="261">
        <f t="shared" ca="1" si="406"/>
        <v>0</v>
      </c>
      <c r="N478" s="261">
        <f t="shared" ca="1" si="406"/>
        <v>0</v>
      </c>
      <c r="O478" s="261">
        <f t="shared" ca="1" si="406"/>
        <v>0</v>
      </c>
      <c r="P478" s="261">
        <f t="shared" ca="1" si="406"/>
        <v>0</v>
      </c>
      <c r="Q478" s="261">
        <f t="shared" ca="1" si="393"/>
        <v>0</v>
      </c>
      <c r="R478" s="261">
        <f t="shared" ref="R478:Z478" ca="1" si="407">(R$23*$R462)+$Q462</f>
        <v>0</v>
      </c>
      <c r="S478" s="261">
        <f t="shared" ca="1" si="407"/>
        <v>0</v>
      </c>
      <c r="T478" s="261">
        <f t="shared" ca="1" si="407"/>
        <v>0</v>
      </c>
      <c r="U478" s="261">
        <f t="shared" ca="1" si="407"/>
        <v>0</v>
      </c>
      <c r="V478" s="261">
        <f t="shared" ca="1" si="407"/>
        <v>0</v>
      </c>
      <c r="W478" s="261">
        <f t="shared" ca="1" si="407"/>
        <v>0</v>
      </c>
      <c r="X478" s="261">
        <f t="shared" ca="1" si="407"/>
        <v>0</v>
      </c>
      <c r="Y478" s="261">
        <f t="shared" ca="1" si="407"/>
        <v>0</v>
      </c>
      <c r="Z478" s="261">
        <f t="shared" ca="1" si="407"/>
        <v>0</v>
      </c>
      <c r="AA478" s="261">
        <f t="shared" ca="1" si="395"/>
        <v>0</v>
      </c>
    </row>
    <row r="479" spans="6:27">
      <c r="F479" s="656"/>
      <c r="G479" s="307" t="str">
        <f t="shared" si="390"/>
        <v/>
      </c>
      <c r="H479" s="261">
        <f t="shared" si="391"/>
        <v>0</v>
      </c>
      <c r="I479" s="261">
        <f t="shared" ref="I479:P479" ca="1" si="408">(I$23*$P463)+$O463</f>
        <v>0</v>
      </c>
      <c r="J479" s="261">
        <f t="shared" ca="1" si="408"/>
        <v>0</v>
      </c>
      <c r="K479" s="261">
        <f t="shared" ca="1" si="408"/>
        <v>0</v>
      </c>
      <c r="L479" s="261">
        <f t="shared" ca="1" si="408"/>
        <v>0</v>
      </c>
      <c r="M479" s="261">
        <f t="shared" ca="1" si="408"/>
        <v>0</v>
      </c>
      <c r="N479" s="261">
        <f t="shared" ca="1" si="408"/>
        <v>0</v>
      </c>
      <c r="O479" s="261">
        <f t="shared" ca="1" si="408"/>
        <v>0</v>
      </c>
      <c r="P479" s="261">
        <f t="shared" ca="1" si="408"/>
        <v>0</v>
      </c>
      <c r="Q479" s="261">
        <f t="shared" ca="1" si="393"/>
        <v>0</v>
      </c>
      <c r="R479" s="261">
        <f t="shared" ref="R479:Z479" ca="1" si="409">(R$23*$R463)+$Q463</f>
        <v>0</v>
      </c>
      <c r="S479" s="261">
        <f t="shared" ca="1" si="409"/>
        <v>0</v>
      </c>
      <c r="T479" s="261">
        <f t="shared" ca="1" si="409"/>
        <v>0</v>
      </c>
      <c r="U479" s="261">
        <f t="shared" ca="1" si="409"/>
        <v>0</v>
      </c>
      <c r="V479" s="261">
        <f t="shared" ca="1" si="409"/>
        <v>0</v>
      </c>
      <c r="W479" s="261">
        <f t="shared" ca="1" si="409"/>
        <v>0</v>
      </c>
      <c r="X479" s="261">
        <f t="shared" ca="1" si="409"/>
        <v>0</v>
      </c>
      <c r="Y479" s="261">
        <f t="shared" ca="1" si="409"/>
        <v>0</v>
      </c>
      <c r="Z479" s="261">
        <f t="shared" ca="1" si="409"/>
        <v>0</v>
      </c>
      <c r="AA479" s="261">
        <f t="shared" ca="1" si="395"/>
        <v>0</v>
      </c>
    </row>
    <row r="480" spans="6:27">
      <c r="F480" s="657"/>
      <c r="G480" s="307" t="str">
        <f t="shared" si="390"/>
        <v/>
      </c>
      <c r="H480" s="261">
        <f t="shared" si="391"/>
        <v>0</v>
      </c>
      <c r="I480" s="261">
        <f t="shared" ref="I480:P480" ca="1" si="410">(I$23*$P464)+$O464</f>
        <v>0</v>
      </c>
      <c r="J480" s="261">
        <f t="shared" ca="1" si="410"/>
        <v>0</v>
      </c>
      <c r="K480" s="261">
        <f t="shared" ca="1" si="410"/>
        <v>0</v>
      </c>
      <c r="L480" s="261">
        <f t="shared" ca="1" si="410"/>
        <v>0</v>
      </c>
      <c r="M480" s="261">
        <f t="shared" ca="1" si="410"/>
        <v>0</v>
      </c>
      <c r="N480" s="261">
        <f t="shared" ca="1" si="410"/>
        <v>0</v>
      </c>
      <c r="O480" s="261">
        <f t="shared" ca="1" si="410"/>
        <v>0</v>
      </c>
      <c r="P480" s="261">
        <f t="shared" ca="1" si="410"/>
        <v>0</v>
      </c>
      <c r="Q480" s="261">
        <f t="shared" ca="1" si="393"/>
        <v>0</v>
      </c>
      <c r="R480" s="261">
        <f t="shared" ref="R480:Z480" ca="1" si="411">(R$23*$R464)+$Q464</f>
        <v>0</v>
      </c>
      <c r="S480" s="261">
        <f t="shared" ca="1" si="411"/>
        <v>0</v>
      </c>
      <c r="T480" s="261">
        <f t="shared" ca="1" si="411"/>
        <v>0</v>
      </c>
      <c r="U480" s="261">
        <f t="shared" ca="1" si="411"/>
        <v>0</v>
      </c>
      <c r="V480" s="261">
        <f t="shared" ca="1" si="411"/>
        <v>0</v>
      </c>
      <c r="W480" s="261">
        <f t="shared" ca="1" si="411"/>
        <v>0</v>
      </c>
      <c r="X480" s="261">
        <f t="shared" ca="1" si="411"/>
        <v>0</v>
      </c>
      <c r="Y480" s="261">
        <f t="shared" ca="1" si="411"/>
        <v>0</v>
      </c>
      <c r="Z480" s="261">
        <f t="shared" ca="1" si="411"/>
        <v>0</v>
      </c>
      <c r="AA480" s="261">
        <f t="shared" ca="1" si="395"/>
        <v>0</v>
      </c>
    </row>
    <row r="481" spans="6:27">
      <c r="G481" s="307" t="str">
        <f t="shared" si="390"/>
        <v>BRT</v>
      </c>
      <c r="H481" s="261">
        <f t="shared" si="391"/>
        <v>0</v>
      </c>
      <c r="I481" s="261">
        <f t="shared" ref="I481:P481" ca="1" si="412">(I$23*$P465)+$O465</f>
        <v>0</v>
      </c>
      <c r="J481" s="261">
        <f t="shared" ca="1" si="412"/>
        <v>0</v>
      </c>
      <c r="K481" s="261">
        <f t="shared" ca="1" si="412"/>
        <v>0</v>
      </c>
      <c r="L481" s="261">
        <f t="shared" ca="1" si="412"/>
        <v>0</v>
      </c>
      <c r="M481" s="261">
        <f t="shared" ca="1" si="412"/>
        <v>0</v>
      </c>
      <c r="N481" s="261">
        <f t="shared" ca="1" si="412"/>
        <v>0</v>
      </c>
      <c r="O481" s="261">
        <f t="shared" ca="1" si="412"/>
        <v>0</v>
      </c>
      <c r="P481" s="261">
        <f t="shared" ca="1" si="412"/>
        <v>0</v>
      </c>
      <c r="Q481" s="261">
        <f t="shared" ca="1" si="393"/>
        <v>0</v>
      </c>
      <c r="R481" s="261">
        <f t="shared" ref="R481:Z481" ca="1" si="413">(R$23*$R465)+$Q465</f>
        <v>0</v>
      </c>
      <c r="S481" s="261">
        <f t="shared" ca="1" si="413"/>
        <v>0</v>
      </c>
      <c r="T481" s="261">
        <f t="shared" ca="1" si="413"/>
        <v>0</v>
      </c>
      <c r="U481" s="261">
        <f t="shared" ca="1" si="413"/>
        <v>0</v>
      </c>
      <c r="V481" s="261">
        <f t="shared" ca="1" si="413"/>
        <v>0</v>
      </c>
      <c r="W481" s="261">
        <f t="shared" ca="1" si="413"/>
        <v>0</v>
      </c>
      <c r="X481" s="261">
        <f t="shared" ca="1" si="413"/>
        <v>0</v>
      </c>
      <c r="Y481" s="261">
        <f t="shared" ca="1" si="413"/>
        <v>0</v>
      </c>
      <c r="Z481" s="261">
        <f t="shared" ca="1" si="413"/>
        <v>0</v>
      </c>
      <c r="AA481" s="261">
        <f t="shared" ca="1" si="395"/>
        <v>0</v>
      </c>
    </row>
    <row r="484" spans="6:27">
      <c r="G484" s="305" t="s">
        <v>374</v>
      </c>
    </row>
    <row r="485" spans="6:27">
      <c r="K485" s="242" t="s">
        <v>372</v>
      </c>
    </row>
    <row r="486" spans="6:27">
      <c r="J486" s="243"/>
      <c r="K486" s="244" t="s">
        <v>367</v>
      </c>
      <c r="L486" s="231">
        <v>7</v>
      </c>
      <c r="M486" s="244">
        <v>14</v>
      </c>
      <c r="O486" s="55" t="s">
        <v>387</v>
      </c>
      <c r="Q486" s="55" t="s">
        <v>388</v>
      </c>
      <c r="Z486" s="243"/>
      <c r="AA486" s="243"/>
    </row>
    <row r="487" spans="6:27">
      <c r="G487" s="306"/>
      <c r="J487" s="243"/>
      <c r="K487" s="244">
        <f>H503</f>
        <v>0</v>
      </c>
      <c r="L487" s="244">
        <f>Q503</f>
        <v>9</v>
      </c>
      <c r="M487" s="244">
        <f>AA503</f>
        <v>19</v>
      </c>
      <c r="O487" s="231" t="s">
        <v>389</v>
      </c>
      <c r="P487" s="231" t="s">
        <v>390</v>
      </c>
      <c r="Q487" s="231" t="s">
        <v>389</v>
      </c>
      <c r="R487" s="231" t="s">
        <v>390</v>
      </c>
      <c r="T487" s="231">
        <f>K487</f>
        <v>0</v>
      </c>
      <c r="U487" s="231">
        <f>L487</f>
        <v>9</v>
      </c>
      <c r="V487" s="231">
        <f>M487</f>
        <v>19</v>
      </c>
      <c r="X487" s="231" t="s">
        <v>387</v>
      </c>
      <c r="Y487" s="231" t="s">
        <v>388</v>
      </c>
      <c r="Z487" s="243"/>
      <c r="AA487" s="243"/>
    </row>
    <row r="488" spans="6:27">
      <c r="F488" s="655" t="s">
        <v>530</v>
      </c>
      <c r="G488" s="307" t="str">
        <f>G455</f>
        <v>Cars</v>
      </c>
      <c r="J488" s="243"/>
      <c r="K488" s="246">
        <f>'IF Factors'!F195</f>
        <v>0</v>
      </c>
      <c r="L488" s="246">
        <f ca="1">OFFSET('IF Factors'!F195,0,$L$171)</f>
        <v>0</v>
      </c>
      <c r="M488" s="246">
        <f ca="1">OFFSET('IF Factors'!F195,0,$M$171)</f>
        <v>0</v>
      </c>
      <c r="O488" s="231">
        <f ca="1">INTERCEPT(K488:L488,$K$7:$L$7)</f>
        <v>0</v>
      </c>
      <c r="P488" s="231">
        <f ca="1">SLOPE(K488:L488,$K$7:$L$7)</f>
        <v>0</v>
      </c>
      <c r="Q488" s="231">
        <f ca="1">INTERCEPT(L488:M488,$L$7:$M$7)</f>
        <v>0</v>
      </c>
      <c r="R488" s="231">
        <f ca="1">SLOPE(L488:M488,$L$7:$M$7)</f>
        <v>0</v>
      </c>
      <c r="T488" s="231">
        <f>IF(K488&lt;&gt;0,0,1)</f>
        <v>1</v>
      </c>
      <c r="U488" s="231">
        <f ca="1">IF(L488&lt;&gt;0,0,1)</f>
        <v>1</v>
      </c>
      <c r="V488" s="231">
        <f ca="1">IF(M488&lt;&gt;0,0,1)</f>
        <v>1</v>
      </c>
      <c r="X488" s="231">
        <f ca="1">IF(T488+U488=1,1,0)</f>
        <v>0</v>
      </c>
      <c r="Y488" s="231">
        <f t="shared" ref="Y488:Y498" ca="1" si="414">IF(U488+V488=1,1,0)</f>
        <v>0</v>
      </c>
      <c r="Z488" s="243"/>
      <c r="AA488" s="243"/>
    </row>
    <row r="489" spans="6:27">
      <c r="F489" s="656"/>
      <c r="G489" s="307" t="str">
        <f t="shared" ref="G489:G498" si="415">G456</f>
        <v>2-wheeler</v>
      </c>
      <c r="J489" s="243"/>
      <c r="K489" s="246">
        <f>'IF Factors'!F196</f>
        <v>0</v>
      </c>
      <c r="L489" s="246">
        <f ca="1">OFFSET('IF Factors'!F196,0,$L$171)</f>
        <v>0</v>
      </c>
      <c r="M489" s="246">
        <f ca="1">OFFSET('IF Factors'!F196,0,$M$171)</f>
        <v>0</v>
      </c>
      <c r="O489" s="231">
        <f t="shared" ref="O489:O498" ca="1" si="416">INTERCEPT(K489:L489,$K$7:$L$7)</f>
        <v>0</v>
      </c>
      <c r="P489" s="231">
        <f t="shared" ref="P489:P498" ca="1" si="417">SLOPE(K489:L489,$K$7:$L$7)</f>
        <v>0</v>
      </c>
      <c r="Q489" s="231">
        <f t="shared" ref="Q489:Q498" ca="1" si="418">INTERCEPT(L489:M489,$L$7:$M$7)</f>
        <v>0</v>
      </c>
      <c r="R489" s="231">
        <f t="shared" ref="R489:R498" ca="1" si="419">SLOPE(L489:M489,$L$7:$M$7)</f>
        <v>0</v>
      </c>
      <c r="T489" s="231">
        <f t="shared" ref="T489:T498" si="420">IF(K489&lt;&gt;0,0,1)</f>
        <v>1</v>
      </c>
      <c r="U489" s="231">
        <f t="shared" ref="U489:U498" ca="1" si="421">IF(L489&lt;&gt;0,0,1)</f>
        <v>1</v>
      </c>
      <c r="V489" s="231">
        <f t="shared" ref="V489:V498" ca="1" si="422">IF(M489&lt;&gt;0,0,1)</f>
        <v>1</v>
      </c>
      <c r="X489" s="231">
        <f t="shared" ref="X489:X498" ca="1" si="423">IF(T489+U489=1,1,0)</f>
        <v>0</v>
      </c>
      <c r="Y489" s="231">
        <f t="shared" ca="1" si="414"/>
        <v>0</v>
      </c>
      <c r="Z489" s="243"/>
      <c r="AA489" s="243"/>
    </row>
    <row r="490" spans="6:27">
      <c r="F490" s="656"/>
      <c r="G490" s="307" t="str">
        <f t="shared" si="415"/>
        <v>Taxi</v>
      </c>
      <c r="J490" s="243"/>
      <c r="K490" s="246">
        <f>'IF Factors'!F197</f>
        <v>0</v>
      </c>
      <c r="L490" s="246">
        <f ca="1">OFFSET('IF Factors'!F197,0,$L$171)</f>
        <v>0</v>
      </c>
      <c r="M490" s="246">
        <f ca="1">OFFSET('IF Factors'!F197,0,$M$171)</f>
        <v>0</v>
      </c>
      <c r="O490" s="231">
        <f t="shared" ca="1" si="416"/>
        <v>0</v>
      </c>
      <c r="P490" s="231">
        <f t="shared" ca="1" si="417"/>
        <v>0</v>
      </c>
      <c r="Q490" s="231">
        <f t="shared" ca="1" si="418"/>
        <v>0</v>
      </c>
      <c r="R490" s="231">
        <f t="shared" ca="1" si="419"/>
        <v>0</v>
      </c>
      <c r="T490" s="231">
        <f t="shared" si="420"/>
        <v>1</v>
      </c>
      <c r="U490" s="231">
        <f t="shared" ca="1" si="421"/>
        <v>1</v>
      </c>
      <c r="V490" s="231">
        <f t="shared" ca="1" si="422"/>
        <v>1</v>
      </c>
      <c r="X490" s="231">
        <f t="shared" ca="1" si="423"/>
        <v>0</v>
      </c>
      <c r="Y490" s="231">
        <f t="shared" ca="1" si="414"/>
        <v>0</v>
      </c>
      <c r="Z490" s="243"/>
      <c r="AA490" s="243"/>
    </row>
    <row r="491" spans="6:27">
      <c r="F491" s="656"/>
      <c r="G491" s="307" t="str">
        <f t="shared" si="415"/>
        <v/>
      </c>
      <c r="J491" s="243"/>
      <c r="K491" s="246">
        <f>'IF Factors'!F198</f>
        <v>0</v>
      </c>
      <c r="L491" s="246">
        <f ca="1">OFFSET('IF Factors'!F198,0,$L$171)</f>
        <v>0</v>
      </c>
      <c r="M491" s="246">
        <f ca="1">OFFSET('IF Factors'!F198,0,$M$171)</f>
        <v>0</v>
      </c>
      <c r="O491" s="231">
        <f t="shared" ca="1" si="416"/>
        <v>0</v>
      </c>
      <c r="P491" s="231">
        <f t="shared" ca="1" si="417"/>
        <v>0</v>
      </c>
      <c r="Q491" s="231">
        <f t="shared" ca="1" si="418"/>
        <v>0</v>
      </c>
      <c r="R491" s="231">
        <f t="shared" ca="1" si="419"/>
        <v>0</v>
      </c>
      <c r="T491" s="231">
        <f t="shared" si="420"/>
        <v>1</v>
      </c>
      <c r="U491" s="231">
        <f t="shared" ca="1" si="421"/>
        <v>1</v>
      </c>
      <c r="V491" s="231">
        <f t="shared" ca="1" si="422"/>
        <v>1</v>
      </c>
      <c r="X491" s="231">
        <f t="shared" ca="1" si="423"/>
        <v>0</v>
      </c>
      <c r="Y491" s="231">
        <f t="shared" ca="1" si="414"/>
        <v>0</v>
      </c>
      <c r="Z491" s="243"/>
      <c r="AA491" s="243"/>
    </row>
    <row r="492" spans="6:27">
      <c r="F492" s="656"/>
      <c r="G492" s="307" t="str">
        <f t="shared" si="415"/>
        <v/>
      </c>
      <c r="J492" s="243"/>
      <c r="K492" s="246">
        <f>'IF Factors'!F199</f>
        <v>0</v>
      </c>
      <c r="L492" s="246">
        <f ca="1">OFFSET('IF Factors'!F199,0,$L$171)</f>
        <v>0</v>
      </c>
      <c r="M492" s="246">
        <f ca="1">OFFSET('IF Factors'!F199,0,$M$171)</f>
        <v>0</v>
      </c>
      <c r="O492" s="231">
        <f t="shared" ca="1" si="416"/>
        <v>0</v>
      </c>
      <c r="P492" s="231">
        <f t="shared" ca="1" si="417"/>
        <v>0</v>
      </c>
      <c r="Q492" s="231">
        <f t="shared" ca="1" si="418"/>
        <v>0</v>
      </c>
      <c r="R492" s="231">
        <f t="shared" ca="1" si="419"/>
        <v>0</v>
      </c>
      <c r="T492" s="231">
        <f t="shared" si="420"/>
        <v>1</v>
      </c>
      <c r="U492" s="231">
        <f t="shared" ca="1" si="421"/>
        <v>1</v>
      </c>
      <c r="V492" s="231">
        <f t="shared" ca="1" si="422"/>
        <v>1</v>
      </c>
      <c r="X492" s="231">
        <f t="shared" ca="1" si="423"/>
        <v>0</v>
      </c>
      <c r="Y492" s="231">
        <f t="shared" ca="1" si="414"/>
        <v>0</v>
      </c>
      <c r="Z492" s="243"/>
      <c r="AA492" s="243"/>
    </row>
    <row r="493" spans="6:27">
      <c r="F493" s="656"/>
      <c r="G493" s="307" t="str">
        <f t="shared" si="415"/>
        <v>3-wheeler</v>
      </c>
      <c r="J493" s="243"/>
      <c r="K493" s="246">
        <f>'IF Factors'!F200</f>
        <v>0</v>
      </c>
      <c r="L493" s="246">
        <f ca="1">OFFSET('IF Factors'!F200,0,$L$171)</f>
        <v>0</v>
      </c>
      <c r="M493" s="246">
        <f ca="1">OFFSET('IF Factors'!F200,0,$M$171)</f>
        <v>0</v>
      </c>
      <c r="O493" s="231">
        <f t="shared" ca="1" si="416"/>
        <v>0</v>
      </c>
      <c r="P493" s="231">
        <f t="shared" ca="1" si="417"/>
        <v>0</v>
      </c>
      <c r="Q493" s="231">
        <f t="shared" ca="1" si="418"/>
        <v>0</v>
      </c>
      <c r="R493" s="231">
        <f t="shared" ca="1" si="419"/>
        <v>0</v>
      </c>
      <c r="T493" s="231">
        <f t="shared" si="420"/>
        <v>1</v>
      </c>
      <c r="U493" s="231">
        <f t="shared" ca="1" si="421"/>
        <v>1</v>
      </c>
      <c r="V493" s="231">
        <f t="shared" ca="1" si="422"/>
        <v>1</v>
      </c>
      <c r="X493" s="231">
        <f t="shared" ca="1" si="423"/>
        <v>0</v>
      </c>
      <c r="Y493" s="231">
        <f t="shared" ca="1" si="414"/>
        <v>0</v>
      </c>
      <c r="Z493" s="243"/>
      <c r="AA493" s="243"/>
    </row>
    <row r="494" spans="6:27">
      <c r="F494" s="656"/>
      <c r="G494" s="307" t="str">
        <f t="shared" si="415"/>
        <v>Bus</v>
      </c>
      <c r="J494" s="243"/>
      <c r="K494" s="246">
        <f>'IF Factors'!F201</f>
        <v>0</v>
      </c>
      <c r="L494" s="246">
        <f ca="1">OFFSET('IF Factors'!F201,0,$L$171)</f>
        <v>0</v>
      </c>
      <c r="M494" s="246">
        <f ca="1">OFFSET('IF Factors'!F201,0,$M$171)</f>
        <v>0</v>
      </c>
      <c r="O494" s="231">
        <f t="shared" ca="1" si="416"/>
        <v>0</v>
      </c>
      <c r="P494" s="231">
        <f t="shared" ca="1" si="417"/>
        <v>0</v>
      </c>
      <c r="Q494" s="231">
        <f t="shared" ca="1" si="418"/>
        <v>0</v>
      </c>
      <c r="R494" s="231">
        <f t="shared" ca="1" si="419"/>
        <v>0</v>
      </c>
      <c r="T494" s="231">
        <f t="shared" si="420"/>
        <v>1</v>
      </c>
      <c r="U494" s="231">
        <f t="shared" ca="1" si="421"/>
        <v>1</v>
      </c>
      <c r="V494" s="231">
        <f t="shared" ca="1" si="422"/>
        <v>1</v>
      </c>
      <c r="X494" s="231">
        <f t="shared" ca="1" si="423"/>
        <v>0</v>
      </c>
      <c r="Y494" s="231">
        <f t="shared" ca="1" si="414"/>
        <v>0</v>
      </c>
      <c r="Z494" s="243"/>
      <c r="AA494" s="243"/>
    </row>
    <row r="495" spans="6:27">
      <c r="F495" s="656"/>
      <c r="G495" s="307" t="str">
        <f t="shared" si="415"/>
        <v>Mini-bus</v>
      </c>
      <c r="J495" s="243"/>
      <c r="K495" s="246">
        <f>'IF Factors'!F202</f>
        <v>0</v>
      </c>
      <c r="L495" s="246">
        <f ca="1">OFFSET('IF Factors'!F202,0,$L$171)</f>
        <v>0</v>
      </c>
      <c r="M495" s="246">
        <f ca="1">OFFSET('IF Factors'!F202,0,$M$171)</f>
        <v>0</v>
      </c>
      <c r="O495" s="231">
        <f t="shared" ca="1" si="416"/>
        <v>0</v>
      </c>
      <c r="P495" s="231">
        <f t="shared" ca="1" si="417"/>
        <v>0</v>
      </c>
      <c r="Q495" s="231">
        <f t="shared" ca="1" si="418"/>
        <v>0</v>
      </c>
      <c r="R495" s="231">
        <f t="shared" ca="1" si="419"/>
        <v>0</v>
      </c>
      <c r="T495" s="231">
        <f t="shared" si="420"/>
        <v>1</v>
      </c>
      <c r="U495" s="231">
        <f t="shared" ca="1" si="421"/>
        <v>1</v>
      </c>
      <c r="V495" s="231">
        <f t="shared" ca="1" si="422"/>
        <v>1</v>
      </c>
      <c r="X495" s="231">
        <f t="shared" ca="1" si="423"/>
        <v>0</v>
      </c>
      <c r="Y495" s="231">
        <f t="shared" ca="1" si="414"/>
        <v>0</v>
      </c>
      <c r="Z495" s="243"/>
      <c r="AA495" s="243"/>
    </row>
    <row r="496" spans="6:27">
      <c r="F496" s="656"/>
      <c r="G496" s="307" t="str">
        <f t="shared" si="415"/>
        <v/>
      </c>
      <c r="J496" s="243"/>
      <c r="K496" s="246">
        <f>'IF Factors'!F203</f>
        <v>0</v>
      </c>
      <c r="L496" s="246">
        <f ca="1">OFFSET('IF Factors'!F203,0,$L$171)</f>
        <v>0</v>
      </c>
      <c r="M496" s="246">
        <f ca="1">OFFSET('IF Factors'!F203,0,$M$171)</f>
        <v>0</v>
      </c>
      <c r="O496" s="231">
        <f t="shared" ca="1" si="416"/>
        <v>0</v>
      </c>
      <c r="P496" s="231">
        <f t="shared" ca="1" si="417"/>
        <v>0</v>
      </c>
      <c r="Q496" s="231">
        <f t="shared" ca="1" si="418"/>
        <v>0</v>
      </c>
      <c r="R496" s="231">
        <f t="shared" ca="1" si="419"/>
        <v>0</v>
      </c>
      <c r="T496" s="231">
        <f t="shared" si="420"/>
        <v>1</v>
      </c>
      <c r="U496" s="231">
        <f t="shared" ca="1" si="421"/>
        <v>1</v>
      </c>
      <c r="V496" s="231">
        <f t="shared" ca="1" si="422"/>
        <v>1</v>
      </c>
      <c r="X496" s="231">
        <f t="shared" ca="1" si="423"/>
        <v>0</v>
      </c>
      <c r="Y496" s="231">
        <f t="shared" ca="1" si="414"/>
        <v>0</v>
      </c>
      <c r="Z496" s="243"/>
      <c r="AA496" s="243"/>
    </row>
    <row r="497" spans="6:27">
      <c r="F497" s="657"/>
      <c r="G497" s="307" t="str">
        <f t="shared" si="415"/>
        <v/>
      </c>
      <c r="J497" s="243"/>
      <c r="K497" s="246">
        <f>'IF Factors'!F204</f>
        <v>0</v>
      </c>
      <c r="L497" s="246">
        <f ca="1">OFFSET('IF Factors'!F204,0,$L$171)</f>
        <v>0</v>
      </c>
      <c r="M497" s="246">
        <f ca="1">OFFSET('IF Factors'!F204,0,$M$171)</f>
        <v>0</v>
      </c>
      <c r="O497" s="231">
        <f t="shared" ca="1" si="416"/>
        <v>0</v>
      </c>
      <c r="P497" s="231">
        <f t="shared" ca="1" si="417"/>
        <v>0</v>
      </c>
      <c r="Q497" s="231">
        <f t="shared" ca="1" si="418"/>
        <v>0</v>
      </c>
      <c r="R497" s="231">
        <f t="shared" ca="1" si="419"/>
        <v>0</v>
      </c>
      <c r="T497" s="231">
        <f t="shared" si="420"/>
        <v>1</v>
      </c>
      <c r="U497" s="231">
        <f t="shared" ca="1" si="421"/>
        <v>1</v>
      </c>
      <c r="V497" s="231">
        <f t="shared" ca="1" si="422"/>
        <v>1</v>
      </c>
      <c r="X497" s="231">
        <f t="shared" ca="1" si="423"/>
        <v>0</v>
      </c>
      <c r="Y497" s="231">
        <f t="shared" ca="1" si="414"/>
        <v>0</v>
      </c>
      <c r="Z497" s="243"/>
      <c r="AA497" s="243"/>
    </row>
    <row r="498" spans="6:27">
      <c r="G498" s="307" t="str">
        <f t="shared" si="415"/>
        <v>BRT</v>
      </c>
      <c r="J498" s="243"/>
      <c r="K498" s="246">
        <f>'IF Factors'!F205</f>
        <v>0</v>
      </c>
      <c r="L498" s="246">
        <f ca="1">OFFSET('IF Factors'!F205,0,$L$171)</f>
        <v>0</v>
      </c>
      <c r="M498" s="246">
        <f ca="1">OFFSET('IF Factors'!F205,0,$M$171)</f>
        <v>0</v>
      </c>
      <c r="O498" s="231">
        <f t="shared" ca="1" si="416"/>
        <v>0</v>
      </c>
      <c r="P498" s="231">
        <f t="shared" ca="1" si="417"/>
        <v>0</v>
      </c>
      <c r="Q498" s="231">
        <f t="shared" ca="1" si="418"/>
        <v>0</v>
      </c>
      <c r="R498" s="231">
        <f t="shared" ca="1" si="419"/>
        <v>0</v>
      </c>
      <c r="T498" s="231">
        <f t="shared" si="420"/>
        <v>1</v>
      </c>
      <c r="U498" s="231">
        <f t="shared" ca="1" si="421"/>
        <v>1</v>
      </c>
      <c r="V498" s="231">
        <f t="shared" ca="1" si="422"/>
        <v>1</v>
      </c>
      <c r="X498" s="231">
        <f t="shared" ca="1" si="423"/>
        <v>0</v>
      </c>
      <c r="Y498" s="231">
        <f t="shared" ca="1" si="414"/>
        <v>0</v>
      </c>
      <c r="Z498" s="243"/>
      <c r="AA498" s="243"/>
    </row>
    <row r="499" spans="6:27">
      <c r="G499" s="308"/>
      <c r="H499" s="243"/>
      <c r="I499" s="243"/>
      <c r="J499" s="243"/>
      <c r="K499" s="243"/>
      <c r="L499" s="243"/>
      <c r="M499" s="243"/>
      <c r="N499" s="243"/>
      <c r="O499" s="243"/>
      <c r="P499" s="243"/>
      <c r="Q499" s="243"/>
      <c r="R499" s="243"/>
      <c r="S499" s="243"/>
      <c r="T499" s="243"/>
      <c r="U499" s="243"/>
      <c r="V499" s="243"/>
      <c r="W499" s="243"/>
      <c r="X499" s="243"/>
      <c r="Y499" s="243"/>
      <c r="Z499" s="243"/>
      <c r="AA499" s="243"/>
    </row>
    <row r="500" spans="6:27">
      <c r="G500" s="308"/>
      <c r="H500" s="243"/>
      <c r="I500" s="243"/>
      <c r="J500" s="243"/>
      <c r="K500" s="243"/>
      <c r="L500" s="243"/>
      <c r="M500" s="243"/>
      <c r="N500" s="243"/>
      <c r="O500" s="243"/>
      <c r="P500" s="243"/>
      <c r="Q500" s="243"/>
      <c r="R500" s="243"/>
      <c r="S500" s="243"/>
      <c r="T500" s="243"/>
      <c r="U500" s="243"/>
      <c r="V500" s="243"/>
      <c r="W500" s="243"/>
      <c r="X500" s="243"/>
      <c r="Y500" s="243"/>
      <c r="Z500" s="243"/>
      <c r="AA500" s="243"/>
    </row>
    <row r="501" spans="6:27">
      <c r="G501" s="308"/>
      <c r="H501" s="243"/>
      <c r="I501" s="243"/>
      <c r="J501" s="243"/>
      <c r="K501" s="243"/>
      <c r="L501" s="243"/>
      <c r="M501" s="243"/>
      <c r="N501" s="243"/>
      <c r="O501" s="243"/>
      <c r="P501" s="243"/>
      <c r="Q501" s="243"/>
      <c r="R501" s="243"/>
      <c r="S501" s="243"/>
      <c r="T501" s="243"/>
      <c r="U501" s="243"/>
      <c r="V501" s="243"/>
      <c r="W501" s="243"/>
      <c r="X501" s="243"/>
      <c r="Y501" s="243"/>
      <c r="Z501" s="243"/>
      <c r="AA501" s="243"/>
    </row>
    <row r="502" spans="6:27">
      <c r="G502" s="308" t="s">
        <v>374</v>
      </c>
      <c r="H502" s="243"/>
      <c r="I502" s="243"/>
      <c r="J502" s="243"/>
      <c r="K502" s="243"/>
      <c r="L502" s="243"/>
      <c r="M502" s="243"/>
      <c r="N502" s="243"/>
      <c r="O502" s="243"/>
      <c r="P502" s="243"/>
      <c r="Q502" s="243"/>
      <c r="R502" s="243"/>
      <c r="S502" s="243"/>
      <c r="T502" s="243"/>
      <c r="U502" s="243"/>
      <c r="V502" s="243"/>
      <c r="W502" s="243"/>
      <c r="X502" s="243"/>
      <c r="Y502" s="243"/>
      <c r="Z502" s="243"/>
      <c r="AA502" s="243"/>
    </row>
    <row r="503" spans="6:27">
      <c r="G503" s="306"/>
      <c r="H503" s="244">
        <f>H470</f>
        <v>0</v>
      </c>
      <c r="I503" s="244">
        <f t="shared" ref="I503:AA503" si="424">I470</f>
        <v>1</v>
      </c>
      <c r="J503" s="244">
        <f t="shared" si="424"/>
        <v>2</v>
      </c>
      <c r="K503" s="244">
        <f t="shared" si="424"/>
        <v>3</v>
      </c>
      <c r="L503" s="244">
        <f t="shared" si="424"/>
        <v>4</v>
      </c>
      <c r="M503" s="244">
        <f t="shared" si="424"/>
        <v>5</v>
      </c>
      <c r="N503" s="244">
        <f t="shared" si="424"/>
        <v>6</v>
      </c>
      <c r="O503" s="244">
        <f t="shared" si="424"/>
        <v>7</v>
      </c>
      <c r="P503" s="244">
        <f t="shared" si="424"/>
        <v>8</v>
      </c>
      <c r="Q503" s="244">
        <f t="shared" si="424"/>
        <v>9</v>
      </c>
      <c r="R503" s="244">
        <f t="shared" si="424"/>
        <v>10</v>
      </c>
      <c r="S503" s="244">
        <f t="shared" si="424"/>
        <v>11</v>
      </c>
      <c r="T503" s="244">
        <f t="shared" si="424"/>
        <v>12</v>
      </c>
      <c r="U503" s="244">
        <f t="shared" si="424"/>
        <v>13</v>
      </c>
      <c r="V503" s="244">
        <f t="shared" si="424"/>
        <v>14</v>
      </c>
      <c r="W503" s="244">
        <f t="shared" si="424"/>
        <v>15</v>
      </c>
      <c r="X503" s="244">
        <f t="shared" si="424"/>
        <v>16</v>
      </c>
      <c r="Y503" s="244">
        <f t="shared" si="424"/>
        <v>17</v>
      </c>
      <c r="Z503" s="244">
        <f t="shared" si="424"/>
        <v>18</v>
      </c>
      <c r="AA503" s="244">
        <f t="shared" si="424"/>
        <v>19</v>
      </c>
    </row>
    <row r="504" spans="6:27">
      <c r="F504" s="655" t="s">
        <v>530</v>
      </c>
      <c r="G504" s="307" t="str">
        <f>G471</f>
        <v>Cars</v>
      </c>
      <c r="H504" s="261">
        <f>K488</f>
        <v>0</v>
      </c>
      <c r="I504" s="261">
        <f ca="1">(I$23*$P488)+$O488</f>
        <v>0</v>
      </c>
      <c r="J504" s="261">
        <f t="shared" ref="J504:P504" ca="1" si="425">(J$23*$P488)+$O488</f>
        <v>0</v>
      </c>
      <c r="K504" s="261">
        <f t="shared" ca="1" si="425"/>
        <v>0</v>
      </c>
      <c r="L504" s="261">
        <f t="shared" ca="1" si="425"/>
        <v>0</v>
      </c>
      <c r="M504" s="261">
        <f t="shared" ca="1" si="425"/>
        <v>0</v>
      </c>
      <c r="N504" s="261">
        <f t="shared" ca="1" si="425"/>
        <v>0</v>
      </c>
      <c r="O504" s="261">
        <f t="shared" ca="1" si="425"/>
        <v>0</v>
      </c>
      <c r="P504" s="261">
        <f t="shared" ca="1" si="425"/>
        <v>0</v>
      </c>
      <c r="Q504" s="261">
        <f ca="1">L488</f>
        <v>0</v>
      </c>
      <c r="R504" s="261">
        <f ca="1">(R$23*$R488)+$Q488</f>
        <v>0</v>
      </c>
      <c r="S504" s="261">
        <f t="shared" ref="S504:Z504" ca="1" si="426">(S$23*$R488)+$Q488</f>
        <v>0</v>
      </c>
      <c r="T504" s="261">
        <f t="shared" ca="1" si="426"/>
        <v>0</v>
      </c>
      <c r="U504" s="261">
        <f t="shared" ca="1" si="426"/>
        <v>0</v>
      </c>
      <c r="V504" s="261">
        <f t="shared" ca="1" si="426"/>
        <v>0</v>
      </c>
      <c r="W504" s="261">
        <f t="shared" ca="1" si="426"/>
        <v>0</v>
      </c>
      <c r="X504" s="261">
        <f t="shared" ca="1" si="426"/>
        <v>0</v>
      </c>
      <c r="Y504" s="261">
        <f t="shared" ca="1" si="426"/>
        <v>0</v>
      </c>
      <c r="Z504" s="261">
        <f t="shared" ca="1" si="426"/>
        <v>0</v>
      </c>
      <c r="AA504" s="261">
        <f ca="1">M488</f>
        <v>0</v>
      </c>
    </row>
    <row r="505" spans="6:27">
      <c r="F505" s="656"/>
      <c r="G505" s="307" t="str">
        <f t="shared" ref="G505:G514" si="427">G472</f>
        <v>2-wheeler</v>
      </c>
      <c r="H505" s="261">
        <f t="shared" ref="H505:H514" si="428">K489</f>
        <v>0</v>
      </c>
      <c r="I505" s="261">
        <f t="shared" ref="I505:P505" ca="1" si="429">(I$23*$P489)+$O489</f>
        <v>0</v>
      </c>
      <c r="J505" s="261">
        <f t="shared" ca="1" si="429"/>
        <v>0</v>
      </c>
      <c r="K505" s="261">
        <f t="shared" ca="1" si="429"/>
        <v>0</v>
      </c>
      <c r="L505" s="261">
        <f t="shared" ca="1" si="429"/>
        <v>0</v>
      </c>
      <c r="M505" s="261">
        <f t="shared" ca="1" si="429"/>
        <v>0</v>
      </c>
      <c r="N505" s="261">
        <f t="shared" ca="1" si="429"/>
        <v>0</v>
      </c>
      <c r="O505" s="261">
        <f t="shared" ca="1" si="429"/>
        <v>0</v>
      </c>
      <c r="P505" s="261">
        <f t="shared" ca="1" si="429"/>
        <v>0</v>
      </c>
      <c r="Q505" s="261">
        <f t="shared" ref="Q505:Q514" ca="1" si="430">L489</f>
        <v>0</v>
      </c>
      <c r="R505" s="261">
        <f t="shared" ref="R505:Z505" ca="1" si="431">(R$23*$R489)+$Q489</f>
        <v>0</v>
      </c>
      <c r="S505" s="261">
        <f t="shared" ca="1" si="431"/>
        <v>0</v>
      </c>
      <c r="T505" s="261">
        <f t="shared" ca="1" si="431"/>
        <v>0</v>
      </c>
      <c r="U505" s="261">
        <f t="shared" ca="1" si="431"/>
        <v>0</v>
      </c>
      <c r="V505" s="261">
        <f t="shared" ca="1" si="431"/>
        <v>0</v>
      </c>
      <c r="W505" s="261">
        <f t="shared" ca="1" si="431"/>
        <v>0</v>
      </c>
      <c r="X505" s="261">
        <f t="shared" ca="1" si="431"/>
        <v>0</v>
      </c>
      <c r="Y505" s="261">
        <f t="shared" ca="1" si="431"/>
        <v>0</v>
      </c>
      <c r="Z505" s="261">
        <f t="shared" ca="1" si="431"/>
        <v>0</v>
      </c>
      <c r="AA505" s="261">
        <f t="shared" ref="AA505:AA514" ca="1" si="432">M489</f>
        <v>0</v>
      </c>
    </row>
    <row r="506" spans="6:27">
      <c r="F506" s="656"/>
      <c r="G506" s="307" t="str">
        <f t="shared" si="427"/>
        <v>Taxi</v>
      </c>
      <c r="H506" s="261">
        <f t="shared" si="428"/>
        <v>0</v>
      </c>
      <c r="I506" s="261">
        <f t="shared" ref="I506:P506" ca="1" si="433">(I$23*$P490)+$O490</f>
        <v>0</v>
      </c>
      <c r="J506" s="261">
        <f t="shared" ca="1" si="433"/>
        <v>0</v>
      </c>
      <c r="K506" s="261">
        <f t="shared" ca="1" si="433"/>
        <v>0</v>
      </c>
      <c r="L506" s="261">
        <f t="shared" ca="1" si="433"/>
        <v>0</v>
      </c>
      <c r="M506" s="261">
        <f t="shared" ca="1" si="433"/>
        <v>0</v>
      </c>
      <c r="N506" s="261">
        <f t="shared" ca="1" si="433"/>
        <v>0</v>
      </c>
      <c r="O506" s="261">
        <f t="shared" ca="1" si="433"/>
        <v>0</v>
      </c>
      <c r="P506" s="261">
        <f t="shared" ca="1" si="433"/>
        <v>0</v>
      </c>
      <c r="Q506" s="261">
        <f t="shared" ca="1" si="430"/>
        <v>0</v>
      </c>
      <c r="R506" s="261">
        <f t="shared" ref="R506:Z506" ca="1" si="434">(R$23*$R490)+$Q490</f>
        <v>0</v>
      </c>
      <c r="S506" s="261">
        <f t="shared" ca="1" si="434"/>
        <v>0</v>
      </c>
      <c r="T506" s="261">
        <f t="shared" ca="1" si="434"/>
        <v>0</v>
      </c>
      <c r="U506" s="261">
        <f t="shared" ca="1" si="434"/>
        <v>0</v>
      </c>
      <c r="V506" s="261">
        <f t="shared" ca="1" si="434"/>
        <v>0</v>
      </c>
      <c r="W506" s="261">
        <f t="shared" ca="1" si="434"/>
        <v>0</v>
      </c>
      <c r="X506" s="261">
        <f t="shared" ca="1" si="434"/>
        <v>0</v>
      </c>
      <c r="Y506" s="261">
        <f t="shared" ca="1" si="434"/>
        <v>0</v>
      </c>
      <c r="Z506" s="261">
        <f t="shared" ca="1" si="434"/>
        <v>0</v>
      </c>
      <c r="AA506" s="261">
        <f t="shared" ca="1" si="432"/>
        <v>0</v>
      </c>
    </row>
    <row r="507" spans="6:27">
      <c r="F507" s="656"/>
      <c r="G507" s="307" t="str">
        <f t="shared" si="427"/>
        <v/>
      </c>
      <c r="H507" s="261">
        <f t="shared" si="428"/>
        <v>0</v>
      </c>
      <c r="I507" s="261">
        <f t="shared" ref="I507:P507" ca="1" si="435">(I$23*$P491)+$O491</f>
        <v>0</v>
      </c>
      <c r="J507" s="261">
        <f t="shared" ca="1" si="435"/>
        <v>0</v>
      </c>
      <c r="K507" s="261">
        <f t="shared" ca="1" si="435"/>
        <v>0</v>
      </c>
      <c r="L507" s="261">
        <f t="shared" ca="1" si="435"/>
        <v>0</v>
      </c>
      <c r="M507" s="261">
        <f t="shared" ca="1" si="435"/>
        <v>0</v>
      </c>
      <c r="N507" s="261">
        <f t="shared" ca="1" si="435"/>
        <v>0</v>
      </c>
      <c r="O507" s="261">
        <f t="shared" ca="1" si="435"/>
        <v>0</v>
      </c>
      <c r="P507" s="261">
        <f t="shared" ca="1" si="435"/>
        <v>0</v>
      </c>
      <c r="Q507" s="261">
        <f t="shared" ca="1" si="430"/>
        <v>0</v>
      </c>
      <c r="R507" s="261">
        <f t="shared" ref="R507:Z507" ca="1" si="436">(R$23*$R491)+$Q491</f>
        <v>0</v>
      </c>
      <c r="S507" s="261">
        <f t="shared" ca="1" si="436"/>
        <v>0</v>
      </c>
      <c r="T507" s="261">
        <f t="shared" ca="1" si="436"/>
        <v>0</v>
      </c>
      <c r="U507" s="261">
        <f t="shared" ca="1" si="436"/>
        <v>0</v>
      </c>
      <c r="V507" s="261">
        <f t="shared" ca="1" si="436"/>
        <v>0</v>
      </c>
      <c r="W507" s="261">
        <f t="shared" ca="1" si="436"/>
        <v>0</v>
      </c>
      <c r="X507" s="261">
        <f t="shared" ca="1" si="436"/>
        <v>0</v>
      </c>
      <c r="Y507" s="261">
        <f t="shared" ca="1" si="436"/>
        <v>0</v>
      </c>
      <c r="Z507" s="261">
        <f t="shared" ca="1" si="436"/>
        <v>0</v>
      </c>
      <c r="AA507" s="261">
        <f t="shared" ca="1" si="432"/>
        <v>0</v>
      </c>
    </row>
    <row r="508" spans="6:27">
      <c r="F508" s="656"/>
      <c r="G508" s="307" t="str">
        <f t="shared" si="427"/>
        <v/>
      </c>
      <c r="H508" s="261">
        <f t="shared" si="428"/>
        <v>0</v>
      </c>
      <c r="I508" s="261">
        <f t="shared" ref="I508:P508" ca="1" si="437">(I$23*$P492)+$O492</f>
        <v>0</v>
      </c>
      <c r="J508" s="261">
        <f t="shared" ca="1" si="437"/>
        <v>0</v>
      </c>
      <c r="K508" s="261">
        <f t="shared" ca="1" si="437"/>
        <v>0</v>
      </c>
      <c r="L508" s="261">
        <f t="shared" ca="1" si="437"/>
        <v>0</v>
      </c>
      <c r="M508" s="261">
        <f t="shared" ca="1" si="437"/>
        <v>0</v>
      </c>
      <c r="N508" s="261">
        <f t="shared" ca="1" si="437"/>
        <v>0</v>
      </c>
      <c r="O508" s="261">
        <f t="shared" ca="1" si="437"/>
        <v>0</v>
      </c>
      <c r="P508" s="261">
        <f t="shared" ca="1" si="437"/>
        <v>0</v>
      </c>
      <c r="Q508" s="261">
        <f t="shared" ca="1" si="430"/>
        <v>0</v>
      </c>
      <c r="R508" s="261">
        <f t="shared" ref="R508:Z508" ca="1" si="438">(R$23*$R492)+$Q492</f>
        <v>0</v>
      </c>
      <c r="S508" s="261">
        <f t="shared" ca="1" si="438"/>
        <v>0</v>
      </c>
      <c r="T508" s="261">
        <f t="shared" ca="1" si="438"/>
        <v>0</v>
      </c>
      <c r="U508" s="261">
        <f t="shared" ca="1" si="438"/>
        <v>0</v>
      </c>
      <c r="V508" s="261">
        <f t="shared" ca="1" si="438"/>
        <v>0</v>
      </c>
      <c r="W508" s="261">
        <f t="shared" ca="1" si="438"/>
        <v>0</v>
      </c>
      <c r="X508" s="261">
        <f t="shared" ca="1" si="438"/>
        <v>0</v>
      </c>
      <c r="Y508" s="261">
        <f t="shared" ca="1" si="438"/>
        <v>0</v>
      </c>
      <c r="Z508" s="261">
        <f t="shared" ca="1" si="438"/>
        <v>0</v>
      </c>
      <c r="AA508" s="261">
        <f t="shared" ca="1" si="432"/>
        <v>0</v>
      </c>
    </row>
    <row r="509" spans="6:27">
      <c r="F509" s="656"/>
      <c r="G509" s="307" t="str">
        <f t="shared" si="427"/>
        <v>3-wheeler</v>
      </c>
      <c r="H509" s="261">
        <f t="shared" si="428"/>
        <v>0</v>
      </c>
      <c r="I509" s="261">
        <f t="shared" ref="I509:P509" ca="1" si="439">(I$23*$P493)+$O493</f>
        <v>0</v>
      </c>
      <c r="J509" s="261">
        <f t="shared" ca="1" si="439"/>
        <v>0</v>
      </c>
      <c r="K509" s="261">
        <f t="shared" ca="1" si="439"/>
        <v>0</v>
      </c>
      <c r="L509" s="261">
        <f t="shared" ca="1" si="439"/>
        <v>0</v>
      </c>
      <c r="M509" s="261">
        <f t="shared" ca="1" si="439"/>
        <v>0</v>
      </c>
      <c r="N509" s="261">
        <f t="shared" ca="1" si="439"/>
        <v>0</v>
      </c>
      <c r="O509" s="261">
        <f t="shared" ca="1" si="439"/>
        <v>0</v>
      </c>
      <c r="P509" s="261">
        <f t="shared" ca="1" si="439"/>
        <v>0</v>
      </c>
      <c r="Q509" s="261">
        <f t="shared" ca="1" si="430"/>
        <v>0</v>
      </c>
      <c r="R509" s="261">
        <f t="shared" ref="R509:Z509" ca="1" si="440">(R$23*$R493)+$Q493</f>
        <v>0</v>
      </c>
      <c r="S509" s="261">
        <f t="shared" ca="1" si="440"/>
        <v>0</v>
      </c>
      <c r="T509" s="261">
        <f t="shared" ca="1" si="440"/>
        <v>0</v>
      </c>
      <c r="U509" s="261">
        <f t="shared" ca="1" si="440"/>
        <v>0</v>
      </c>
      <c r="V509" s="261">
        <f t="shared" ca="1" si="440"/>
        <v>0</v>
      </c>
      <c r="W509" s="261">
        <f t="shared" ca="1" si="440"/>
        <v>0</v>
      </c>
      <c r="X509" s="261">
        <f t="shared" ca="1" si="440"/>
        <v>0</v>
      </c>
      <c r="Y509" s="261">
        <f t="shared" ca="1" si="440"/>
        <v>0</v>
      </c>
      <c r="Z509" s="261">
        <f t="shared" ca="1" si="440"/>
        <v>0</v>
      </c>
      <c r="AA509" s="261">
        <f t="shared" ca="1" si="432"/>
        <v>0</v>
      </c>
    </row>
    <row r="510" spans="6:27">
      <c r="F510" s="656"/>
      <c r="G510" s="307" t="str">
        <f t="shared" si="427"/>
        <v>Bus</v>
      </c>
      <c r="H510" s="261">
        <f t="shared" si="428"/>
        <v>0</v>
      </c>
      <c r="I510" s="261">
        <f t="shared" ref="I510:P510" ca="1" si="441">(I$23*$P494)+$O494</f>
        <v>0</v>
      </c>
      <c r="J510" s="261">
        <f t="shared" ca="1" si="441"/>
        <v>0</v>
      </c>
      <c r="K510" s="261">
        <f t="shared" ca="1" si="441"/>
        <v>0</v>
      </c>
      <c r="L510" s="261">
        <f t="shared" ca="1" si="441"/>
        <v>0</v>
      </c>
      <c r="M510" s="261">
        <f t="shared" ca="1" si="441"/>
        <v>0</v>
      </c>
      <c r="N510" s="261">
        <f t="shared" ca="1" si="441"/>
        <v>0</v>
      </c>
      <c r="O510" s="261">
        <f t="shared" ca="1" si="441"/>
        <v>0</v>
      </c>
      <c r="P510" s="261">
        <f t="shared" ca="1" si="441"/>
        <v>0</v>
      </c>
      <c r="Q510" s="261">
        <f t="shared" ca="1" si="430"/>
        <v>0</v>
      </c>
      <c r="R510" s="261">
        <f t="shared" ref="R510:Z510" ca="1" si="442">(R$23*$R494)+$Q494</f>
        <v>0</v>
      </c>
      <c r="S510" s="261">
        <f t="shared" ca="1" si="442"/>
        <v>0</v>
      </c>
      <c r="T510" s="261">
        <f t="shared" ca="1" si="442"/>
        <v>0</v>
      </c>
      <c r="U510" s="261">
        <f t="shared" ca="1" si="442"/>
        <v>0</v>
      </c>
      <c r="V510" s="261">
        <f t="shared" ca="1" si="442"/>
        <v>0</v>
      </c>
      <c r="W510" s="261">
        <f t="shared" ca="1" si="442"/>
        <v>0</v>
      </c>
      <c r="X510" s="261">
        <f t="shared" ca="1" si="442"/>
        <v>0</v>
      </c>
      <c r="Y510" s="261">
        <f t="shared" ca="1" si="442"/>
        <v>0</v>
      </c>
      <c r="Z510" s="261">
        <f t="shared" ca="1" si="442"/>
        <v>0</v>
      </c>
      <c r="AA510" s="261">
        <f t="shared" ca="1" si="432"/>
        <v>0</v>
      </c>
    </row>
    <row r="511" spans="6:27">
      <c r="F511" s="656"/>
      <c r="G511" s="307" t="str">
        <f t="shared" si="427"/>
        <v>Mini-bus</v>
      </c>
      <c r="H511" s="261">
        <f t="shared" si="428"/>
        <v>0</v>
      </c>
      <c r="I511" s="261">
        <f t="shared" ref="I511:P511" ca="1" si="443">(I$23*$P495)+$O495</f>
        <v>0</v>
      </c>
      <c r="J511" s="261">
        <f t="shared" ca="1" si="443"/>
        <v>0</v>
      </c>
      <c r="K511" s="261">
        <f t="shared" ca="1" si="443"/>
        <v>0</v>
      </c>
      <c r="L511" s="261">
        <f t="shared" ca="1" si="443"/>
        <v>0</v>
      </c>
      <c r="M511" s="261">
        <f t="shared" ca="1" si="443"/>
        <v>0</v>
      </c>
      <c r="N511" s="261">
        <f t="shared" ca="1" si="443"/>
        <v>0</v>
      </c>
      <c r="O511" s="261">
        <f t="shared" ca="1" si="443"/>
        <v>0</v>
      </c>
      <c r="P511" s="261">
        <f t="shared" ca="1" si="443"/>
        <v>0</v>
      </c>
      <c r="Q511" s="261">
        <f t="shared" ca="1" si="430"/>
        <v>0</v>
      </c>
      <c r="R511" s="261">
        <f t="shared" ref="R511:Z511" ca="1" si="444">(R$23*$R495)+$Q495</f>
        <v>0</v>
      </c>
      <c r="S511" s="261">
        <f t="shared" ca="1" si="444"/>
        <v>0</v>
      </c>
      <c r="T511" s="261">
        <f t="shared" ca="1" si="444"/>
        <v>0</v>
      </c>
      <c r="U511" s="261">
        <f t="shared" ca="1" si="444"/>
        <v>0</v>
      </c>
      <c r="V511" s="261">
        <f t="shared" ca="1" si="444"/>
        <v>0</v>
      </c>
      <c r="W511" s="261">
        <f t="shared" ca="1" si="444"/>
        <v>0</v>
      </c>
      <c r="X511" s="261">
        <f t="shared" ca="1" si="444"/>
        <v>0</v>
      </c>
      <c r="Y511" s="261">
        <f t="shared" ca="1" si="444"/>
        <v>0</v>
      </c>
      <c r="Z511" s="261">
        <f t="shared" ca="1" si="444"/>
        <v>0</v>
      </c>
      <c r="AA511" s="261">
        <f t="shared" ca="1" si="432"/>
        <v>0</v>
      </c>
    </row>
    <row r="512" spans="6:27">
      <c r="F512" s="656"/>
      <c r="G512" s="307" t="str">
        <f t="shared" si="427"/>
        <v/>
      </c>
      <c r="H512" s="261">
        <f t="shared" si="428"/>
        <v>0</v>
      </c>
      <c r="I512" s="261">
        <f t="shared" ref="I512:P512" ca="1" si="445">(I$23*$P496)+$O496</f>
        <v>0</v>
      </c>
      <c r="J512" s="261">
        <f t="shared" ca="1" si="445"/>
        <v>0</v>
      </c>
      <c r="K512" s="261">
        <f t="shared" ca="1" si="445"/>
        <v>0</v>
      </c>
      <c r="L512" s="261">
        <f t="shared" ca="1" si="445"/>
        <v>0</v>
      </c>
      <c r="M512" s="261">
        <f t="shared" ca="1" si="445"/>
        <v>0</v>
      </c>
      <c r="N512" s="261">
        <f t="shared" ca="1" si="445"/>
        <v>0</v>
      </c>
      <c r="O512" s="261">
        <f t="shared" ca="1" si="445"/>
        <v>0</v>
      </c>
      <c r="P512" s="261">
        <f t="shared" ca="1" si="445"/>
        <v>0</v>
      </c>
      <c r="Q512" s="261">
        <f t="shared" ca="1" si="430"/>
        <v>0</v>
      </c>
      <c r="R512" s="261">
        <f t="shared" ref="R512:Z512" ca="1" si="446">(R$23*$R496)+$Q496</f>
        <v>0</v>
      </c>
      <c r="S512" s="261">
        <f t="shared" ca="1" si="446"/>
        <v>0</v>
      </c>
      <c r="T512" s="261">
        <f t="shared" ca="1" si="446"/>
        <v>0</v>
      </c>
      <c r="U512" s="261">
        <f t="shared" ca="1" si="446"/>
        <v>0</v>
      </c>
      <c r="V512" s="261">
        <f t="shared" ca="1" si="446"/>
        <v>0</v>
      </c>
      <c r="W512" s="261">
        <f t="shared" ca="1" si="446"/>
        <v>0</v>
      </c>
      <c r="X512" s="261">
        <f t="shared" ca="1" si="446"/>
        <v>0</v>
      </c>
      <c r="Y512" s="261">
        <f t="shared" ca="1" si="446"/>
        <v>0</v>
      </c>
      <c r="Z512" s="261">
        <f t="shared" ca="1" si="446"/>
        <v>0</v>
      </c>
      <c r="AA512" s="261">
        <f t="shared" ca="1" si="432"/>
        <v>0</v>
      </c>
    </row>
    <row r="513" spans="6:27">
      <c r="F513" s="657"/>
      <c r="G513" s="307" t="str">
        <f t="shared" si="427"/>
        <v/>
      </c>
      <c r="H513" s="261">
        <f t="shared" si="428"/>
        <v>0</v>
      </c>
      <c r="I513" s="261">
        <f t="shared" ref="I513:P513" ca="1" si="447">(I$23*$P497)+$O497</f>
        <v>0</v>
      </c>
      <c r="J513" s="261">
        <f t="shared" ca="1" si="447"/>
        <v>0</v>
      </c>
      <c r="K513" s="261">
        <f t="shared" ca="1" si="447"/>
        <v>0</v>
      </c>
      <c r="L513" s="261">
        <f t="shared" ca="1" si="447"/>
        <v>0</v>
      </c>
      <c r="M513" s="261">
        <f t="shared" ca="1" si="447"/>
        <v>0</v>
      </c>
      <c r="N513" s="261">
        <f t="shared" ca="1" si="447"/>
        <v>0</v>
      </c>
      <c r="O513" s="261">
        <f t="shared" ca="1" si="447"/>
        <v>0</v>
      </c>
      <c r="P513" s="261">
        <f t="shared" ca="1" si="447"/>
        <v>0</v>
      </c>
      <c r="Q513" s="261">
        <f t="shared" ca="1" si="430"/>
        <v>0</v>
      </c>
      <c r="R513" s="261">
        <f t="shared" ref="R513:Z513" ca="1" si="448">(R$23*$R497)+$Q497</f>
        <v>0</v>
      </c>
      <c r="S513" s="261">
        <f t="shared" ca="1" si="448"/>
        <v>0</v>
      </c>
      <c r="T513" s="261">
        <f t="shared" ca="1" si="448"/>
        <v>0</v>
      </c>
      <c r="U513" s="261">
        <f t="shared" ca="1" si="448"/>
        <v>0</v>
      </c>
      <c r="V513" s="261">
        <f t="shared" ca="1" si="448"/>
        <v>0</v>
      </c>
      <c r="W513" s="261">
        <f t="shared" ca="1" si="448"/>
        <v>0</v>
      </c>
      <c r="X513" s="261">
        <f t="shared" ca="1" si="448"/>
        <v>0</v>
      </c>
      <c r="Y513" s="261">
        <f t="shared" ca="1" si="448"/>
        <v>0</v>
      </c>
      <c r="Z513" s="261">
        <f t="shared" ca="1" si="448"/>
        <v>0</v>
      </c>
      <c r="AA513" s="261">
        <f t="shared" ca="1" si="432"/>
        <v>0</v>
      </c>
    </row>
    <row r="514" spans="6:27">
      <c r="G514" s="307" t="str">
        <f t="shared" si="427"/>
        <v>BRT</v>
      </c>
      <c r="H514" s="261">
        <f t="shared" si="428"/>
        <v>0</v>
      </c>
      <c r="I514" s="261">
        <f t="shared" ref="I514:P514" ca="1" si="449">(I$23*$P498)+$O498</f>
        <v>0</v>
      </c>
      <c r="J514" s="261">
        <f t="shared" ca="1" si="449"/>
        <v>0</v>
      </c>
      <c r="K514" s="261">
        <f t="shared" ca="1" si="449"/>
        <v>0</v>
      </c>
      <c r="L514" s="261">
        <f t="shared" ca="1" si="449"/>
        <v>0</v>
      </c>
      <c r="M514" s="261">
        <f t="shared" ca="1" si="449"/>
        <v>0</v>
      </c>
      <c r="N514" s="261">
        <f t="shared" ca="1" si="449"/>
        <v>0</v>
      </c>
      <c r="O514" s="261">
        <f t="shared" ca="1" si="449"/>
        <v>0</v>
      </c>
      <c r="P514" s="261">
        <f t="shared" ca="1" si="449"/>
        <v>0</v>
      </c>
      <c r="Q514" s="261">
        <f t="shared" ca="1" si="430"/>
        <v>0</v>
      </c>
      <c r="R514" s="261">
        <f t="shared" ref="R514:Z514" ca="1" si="450">(R$23*$R498)+$Q498</f>
        <v>0</v>
      </c>
      <c r="S514" s="261">
        <f t="shared" ca="1" si="450"/>
        <v>0</v>
      </c>
      <c r="T514" s="261">
        <f t="shared" ca="1" si="450"/>
        <v>0</v>
      </c>
      <c r="U514" s="261">
        <f t="shared" ca="1" si="450"/>
        <v>0</v>
      </c>
      <c r="V514" s="261">
        <f t="shared" ca="1" si="450"/>
        <v>0</v>
      </c>
      <c r="W514" s="261">
        <f t="shared" ca="1" si="450"/>
        <v>0</v>
      </c>
      <c r="X514" s="261">
        <f t="shared" ca="1" si="450"/>
        <v>0</v>
      </c>
      <c r="Y514" s="261">
        <f t="shared" ca="1" si="450"/>
        <v>0</v>
      </c>
      <c r="Z514" s="261">
        <f t="shared" ca="1" si="450"/>
        <v>0</v>
      </c>
      <c r="AA514" s="261">
        <f t="shared" ca="1" si="432"/>
        <v>0</v>
      </c>
    </row>
    <row r="517" spans="6:27">
      <c r="G517" s="305" t="s">
        <v>375</v>
      </c>
    </row>
    <row r="518" spans="6:27">
      <c r="K518" s="242" t="s">
        <v>372</v>
      </c>
    </row>
    <row r="519" spans="6:27">
      <c r="J519" s="243"/>
      <c r="K519" s="244" t="s">
        <v>367</v>
      </c>
      <c r="L519" s="231">
        <v>7</v>
      </c>
      <c r="M519" s="244">
        <v>14</v>
      </c>
      <c r="O519" s="55" t="s">
        <v>387</v>
      </c>
      <c r="Q519" s="55" t="s">
        <v>388</v>
      </c>
      <c r="Z519" s="243"/>
      <c r="AA519" s="243"/>
    </row>
    <row r="520" spans="6:27">
      <c r="G520" s="306"/>
      <c r="J520" s="243"/>
      <c r="K520" s="244">
        <f>H536</f>
        <v>0</v>
      </c>
      <c r="L520" s="244">
        <f>Q536</f>
        <v>9</v>
      </c>
      <c r="M520" s="244">
        <f>AA536</f>
        <v>19</v>
      </c>
      <c r="O520" s="231" t="s">
        <v>389</v>
      </c>
      <c r="P520" s="231" t="s">
        <v>390</v>
      </c>
      <c r="Q520" s="231" t="s">
        <v>389</v>
      </c>
      <c r="R520" s="231" t="s">
        <v>390</v>
      </c>
      <c r="T520" s="231">
        <f>K520</f>
        <v>0</v>
      </c>
      <c r="U520" s="231">
        <f>L520</f>
        <v>9</v>
      </c>
      <c r="V520" s="231">
        <f>M520</f>
        <v>19</v>
      </c>
      <c r="X520" s="231" t="s">
        <v>387</v>
      </c>
      <c r="Y520" s="231" t="s">
        <v>388</v>
      </c>
      <c r="Z520" s="243"/>
      <c r="AA520" s="243"/>
    </row>
    <row r="521" spans="6:27">
      <c r="F521" s="655" t="s">
        <v>530</v>
      </c>
      <c r="G521" s="307" t="str">
        <f>G488</f>
        <v>Cars</v>
      </c>
      <c r="J521" s="243"/>
      <c r="K521" s="246">
        <f>'IF Factors'!G195</f>
        <v>0</v>
      </c>
      <c r="L521" s="246">
        <f ca="1">OFFSET('IF Factors'!G195,0,$L$171)</f>
        <v>0</v>
      </c>
      <c r="M521" s="246">
        <f ca="1">OFFSET('IF Factors'!G195,0,$M$171)</f>
        <v>0</v>
      </c>
      <c r="O521" s="231">
        <f ca="1">INTERCEPT(K521:L521,$K$7:$L$7)</f>
        <v>0</v>
      </c>
      <c r="P521" s="231">
        <f ca="1">SLOPE(K521:L521,$K$7:$L$7)</f>
        <v>0</v>
      </c>
      <c r="Q521" s="231">
        <f ca="1">INTERCEPT(L521:M521,$L$7:$M$7)</f>
        <v>0</v>
      </c>
      <c r="R521" s="231">
        <f ca="1">SLOPE(L521:M521,$L$7:$M$7)</f>
        <v>0</v>
      </c>
      <c r="T521" s="231">
        <f>IF(K521&lt;&gt;0,0,1)</f>
        <v>1</v>
      </c>
      <c r="U521" s="231">
        <f ca="1">IF(L521&lt;&gt;0,0,1)</f>
        <v>1</v>
      </c>
      <c r="V521" s="231">
        <f ca="1">IF(M521&lt;&gt;0,0,1)</f>
        <v>1</v>
      </c>
      <c r="X521" s="231">
        <f ca="1">IF(T521+U521=1,1,0)</f>
        <v>0</v>
      </c>
      <c r="Y521" s="231">
        <f t="shared" ref="Y521:Y531" ca="1" si="451">IF(U521+V521=1,1,0)</f>
        <v>0</v>
      </c>
      <c r="Z521" s="243"/>
      <c r="AA521" s="243"/>
    </row>
    <row r="522" spans="6:27">
      <c r="F522" s="656"/>
      <c r="G522" s="307" t="str">
        <f t="shared" ref="G522:G531" si="452">G489</f>
        <v>2-wheeler</v>
      </c>
      <c r="J522" s="243"/>
      <c r="K522" s="246">
        <f>'IF Factors'!G196</f>
        <v>0</v>
      </c>
      <c r="L522" s="246">
        <f ca="1">OFFSET('IF Factors'!G196,0,$L$171)</f>
        <v>0</v>
      </c>
      <c r="M522" s="246">
        <f ca="1">OFFSET('IF Factors'!G196,0,$M$171)</f>
        <v>0</v>
      </c>
      <c r="O522" s="231">
        <f t="shared" ref="O522:O531" ca="1" si="453">INTERCEPT(K522:L522,$K$7:$L$7)</f>
        <v>0</v>
      </c>
      <c r="P522" s="231">
        <f t="shared" ref="P522:P531" ca="1" si="454">SLOPE(K522:L522,$K$7:$L$7)</f>
        <v>0</v>
      </c>
      <c r="Q522" s="231">
        <f t="shared" ref="Q522:Q531" ca="1" si="455">INTERCEPT(L522:M522,$L$7:$M$7)</f>
        <v>0</v>
      </c>
      <c r="R522" s="231">
        <f t="shared" ref="R522:R531" ca="1" si="456">SLOPE(L522:M522,$L$7:$M$7)</f>
        <v>0</v>
      </c>
      <c r="T522" s="231">
        <f t="shared" ref="T522:T531" si="457">IF(K522&lt;&gt;0,0,1)</f>
        <v>1</v>
      </c>
      <c r="U522" s="231">
        <f t="shared" ref="U522:U531" ca="1" si="458">IF(L522&lt;&gt;0,0,1)</f>
        <v>1</v>
      </c>
      <c r="V522" s="231">
        <f t="shared" ref="V522:V531" ca="1" si="459">IF(M522&lt;&gt;0,0,1)</f>
        <v>1</v>
      </c>
      <c r="X522" s="231">
        <f t="shared" ref="X522:X531" ca="1" si="460">IF(T522+U522=1,1,0)</f>
        <v>0</v>
      </c>
      <c r="Y522" s="231">
        <f t="shared" ca="1" si="451"/>
        <v>0</v>
      </c>
      <c r="Z522" s="243"/>
      <c r="AA522" s="243"/>
    </row>
    <row r="523" spans="6:27">
      <c r="F523" s="656"/>
      <c r="G523" s="307" t="str">
        <f t="shared" si="452"/>
        <v>Taxi</v>
      </c>
      <c r="J523" s="243"/>
      <c r="K523" s="246">
        <f>'IF Factors'!G197</f>
        <v>0</v>
      </c>
      <c r="L523" s="246">
        <f ca="1">OFFSET('IF Factors'!G197,0,$L$171)</f>
        <v>0</v>
      </c>
      <c r="M523" s="246">
        <f ca="1">OFFSET('IF Factors'!G197,0,$M$171)</f>
        <v>0</v>
      </c>
      <c r="O523" s="231">
        <f t="shared" ca="1" si="453"/>
        <v>0</v>
      </c>
      <c r="P523" s="231">
        <f t="shared" ca="1" si="454"/>
        <v>0</v>
      </c>
      <c r="Q523" s="231">
        <f t="shared" ca="1" si="455"/>
        <v>0</v>
      </c>
      <c r="R523" s="231">
        <f t="shared" ca="1" si="456"/>
        <v>0</v>
      </c>
      <c r="T523" s="231">
        <f t="shared" si="457"/>
        <v>1</v>
      </c>
      <c r="U523" s="231">
        <f t="shared" ca="1" si="458"/>
        <v>1</v>
      </c>
      <c r="V523" s="231">
        <f t="shared" ca="1" si="459"/>
        <v>1</v>
      </c>
      <c r="X523" s="231">
        <f t="shared" ca="1" si="460"/>
        <v>0</v>
      </c>
      <c r="Y523" s="231">
        <f t="shared" ca="1" si="451"/>
        <v>0</v>
      </c>
      <c r="Z523" s="243"/>
      <c r="AA523" s="243"/>
    </row>
    <row r="524" spans="6:27">
      <c r="F524" s="656"/>
      <c r="G524" s="307" t="str">
        <f t="shared" si="452"/>
        <v/>
      </c>
      <c r="J524" s="243"/>
      <c r="K524" s="246">
        <f>'IF Factors'!G198</f>
        <v>0</v>
      </c>
      <c r="L524" s="246">
        <f ca="1">OFFSET('IF Factors'!G198,0,$L$171)</f>
        <v>0</v>
      </c>
      <c r="M524" s="246">
        <f ca="1">OFFSET('IF Factors'!G198,0,$M$171)</f>
        <v>0</v>
      </c>
      <c r="O524" s="231">
        <f t="shared" ca="1" si="453"/>
        <v>0</v>
      </c>
      <c r="P524" s="231">
        <f t="shared" ca="1" si="454"/>
        <v>0</v>
      </c>
      <c r="Q524" s="231">
        <f t="shared" ca="1" si="455"/>
        <v>0</v>
      </c>
      <c r="R524" s="231">
        <f t="shared" ca="1" si="456"/>
        <v>0</v>
      </c>
      <c r="T524" s="231">
        <f t="shared" si="457"/>
        <v>1</v>
      </c>
      <c r="U524" s="231">
        <f t="shared" ca="1" si="458"/>
        <v>1</v>
      </c>
      <c r="V524" s="231">
        <f t="shared" ca="1" si="459"/>
        <v>1</v>
      </c>
      <c r="X524" s="231">
        <f t="shared" ca="1" si="460"/>
        <v>0</v>
      </c>
      <c r="Y524" s="231">
        <f t="shared" ca="1" si="451"/>
        <v>0</v>
      </c>
      <c r="Z524" s="243"/>
      <c r="AA524" s="243"/>
    </row>
    <row r="525" spans="6:27">
      <c r="F525" s="656"/>
      <c r="G525" s="307" t="str">
        <f t="shared" si="452"/>
        <v/>
      </c>
      <c r="J525" s="243"/>
      <c r="K525" s="246">
        <f>'IF Factors'!G199</f>
        <v>0</v>
      </c>
      <c r="L525" s="246">
        <f ca="1">OFFSET('IF Factors'!G199,0,$L$171)</f>
        <v>0</v>
      </c>
      <c r="M525" s="246">
        <f ca="1">OFFSET('IF Factors'!G199,0,$M$171)</f>
        <v>0</v>
      </c>
      <c r="O525" s="231">
        <f t="shared" ca="1" si="453"/>
        <v>0</v>
      </c>
      <c r="P525" s="231">
        <f t="shared" ca="1" si="454"/>
        <v>0</v>
      </c>
      <c r="Q525" s="231">
        <f t="shared" ca="1" si="455"/>
        <v>0</v>
      </c>
      <c r="R525" s="231">
        <f t="shared" ca="1" si="456"/>
        <v>0</v>
      </c>
      <c r="T525" s="231">
        <f t="shared" si="457"/>
        <v>1</v>
      </c>
      <c r="U525" s="231">
        <f t="shared" ca="1" si="458"/>
        <v>1</v>
      </c>
      <c r="V525" s="231">
        <f t="shared" ca="1" si="459"/>
        <v>1</v>
      </c>
      <c r="X525" s="231">
        <f t="shared" ca="1" si="460"/>
        <v>0</v>
      </c>
      <c r="Y525" s="231">
        <f t="shared" ca="1" si="451"/>
        <v>0</v>
      </c>
      <c r="Z525" s="243"/>
      <c r="AA525" s="243"/>
    </row>
    <row r="526" spans="6:27">
      <c r="F526" s="656"/>
      <c r="G526" s="307" t="str">
        <f t="shared" si="452"/>
        <v>3-wheeler</v>
      </c>
      <c r="J526" s="243"/>
      <c r="K526" s="246">
        <f>'IF Factors'!G200</f>
        <v>0</v>
      </c>
      <c r="L526" s="246">
        <f ca="1">OFFSET('IF Factors'!G200,0,$L$171)</f>
        <v>0</v>
      </c>
      <c r="M526" s="246">
        <f ca="1">OFFSET('IF Factors'!G200,0,$M$171)</f>
        <v>0</v>
      </c>
      <c r="O526" s="231">
        <f t="shared" ca="1" si="453"/>
        <v>0</v>
      </c>
      <c r="P526" s="231">
        <f t="shared" ca="1" si="454"/>
        <v>0</v>
      </c>
      <c r="Q526" s="231">
        <f t="shared" ca="1" si="455"/>
        <v>0</v>
      </c>
      <c r="R526" s="231">
        <f t="shared" ca="1" si="456"/>
        <v>0</v>
      </c>
      <c r="T526" s="231">
        <f t="shared" si="457"/>
        <v>1</v>
      </c>
      <c r="U526" s="231">
        <f t="shared" ca="1" si="458"/>
        <v>1</v>
      </c>
      <c r="V526" s="231">
        <f t="shared" ca="1" si="459"/>
        <v>1</v>
      </c>
      <c r="X526" s="231">
        <f t="shared" ca="1" si="460"/>
        <v>0</v>
      </c>
      <c r="Y526" s="231">
        <f t="shared" ca="1" si="451"/>
        <v>0</v>
      </c>
      <c r="Z526" s="243"/>
      <c r="AA526" s="243"/>
    </row>
    <row r="527" spans="6:27">
      <c r="F527" s="656"/>
      <c r="G527" s="307" t="str">
        <f t="shared" si="452"/>
        <v>Bus</v>
      </c>
      <c r="J527" s="243"/>
      <c r="K527" s="246">
        <f>'IF Factors'!G201</f>
        <v>0</v>
      </c>
      <c r="L527" s="246">
        <f ca="1">OFFSET('IF Factors'!G201,0,$L$171)</f>
        <v>0</v>
      </c>
      <c r="M527" s="246">
        <f ca="1">OFFSET('IF Factors'!G201,0,$M$171)</f>
        <v>0</v>
      </c>
      <c r="O527" s="231">
        <f t="shared" ca="1" si="453"/>
        <v>0</v>
      </c>
      <c r="P527" s="231">
        <f t="shared" ca="1" si="454"/>
        <v>0</v>
      </c>
      <c r="Q527" s="231">
        <f t="shared" ca="1" si="455"/>
        <v>0</v>
      </c>
      <c r="R527" s="231">
        <f t="shared" ca="1" si="456"/>
        <v>0</v>
      </c>
      <c r="T527" s="231">
        <f t="shared" si="457"/>
        <v>1</v>
      </c>
      <c r="U527" s="231">
        <f t="shared" ca="1" si="458"/>
        <v>1</v>
      </c>
      <c r="V527" s="231">
        <f t="shared" ca="1" si="459"/>
        <v>1</v>
      </c>
      <c r="X527" s="231">
        <f t="shared" ca="1" si="460"/>
        <v>0</v>
      </c>
      <c r="Y527" s="231">
        <f t="shared" ca="1" si="451"/>
        <v>0</v>
      </c>
      <c r="Z527" s="243"/>
      <c r="AA527" s="243"/>
    </row>
    <row r="528" spans="6:27">
      <c r="F528" s="656"/>
      <c r="G528" s="307" t="str">
        <f t="shared" si="452"/>
        <v>Mini-bus</v>
      </c>
      <c r="J528" s="243"/>
      <c r="K528" s="246">
        <f>'IF Factors'!G202</f>
        <v>0</v>
      </c>
      <c r="L528" s="246">
        <f ca="1">OFFSET('IF Factors'!G202,0,$L$171)</f>
        <v>0</v>
      </c>
      <c r="M528" s="246">
        <f ca="1">OFFSET('IF Factors'!G202,0,$M$171)</f>
        <v>0</v>
      </c>
      <c r="O528" s="231">
        <f t="shared" ca="1" si="453"/>
        <v>0</v>
      </c>
      <c r="P528" s="231">
        <f t="shared" ca="1" si="454"/>
        <v>0</v>
      </c>
      <c r="Q528" s="231">
        <f t="shared" ca="1" si="455"/>
        <v>0</v>
      </c>
      <c r="R528" s="231">
        <f t="shared" ca="1" si="456"/>
        <v>0</v>
      </c>
      <c r="T528" s="231">
        <f t="shared" si="457"/>
        <v>1</v>
      </c>
      <c r="U528" s="231">
        <f t="shared" ca="1" si="458"/>
        <v>1</v>
      </c>
      <c r="V528" s="231">
        <f t="shared" ca="1" si="459"/>
        <v>1</v>
      </c>
      <c r="X528" s="231">
        <f t="shared" ca="1" si="460"/>
        <v>0</v>
      </c>
      <c r="Y528" s="231">
        <f t="shared" ca="1" si="451"/>
        <v>0</v>
      </c>
      <c r="Z528" s="243"/>
      <c r="AA528" s="243"/>
    </row>
    <row r="529" spans="6:27">
      <c r="F529" s="656"/>
      <c r="G529" s="307" t="str">
        <f t="shared" si="452"/>
        <v/>
      </c>
      <c r="J529" s="243"/>
      <c r="K529" s="246">
        <f>'IF Factors'!G203</f>
        <v>0</v>
      </c>
      <c r="L529" s="246">
        <f ca="1">OFFSET('IF Factors'!G203,0,$L$171)</f>
        <v>0</v>
      </c>
      <c r="M529" s="246">
        <f ca="1">OFFSET('IF Factors'!G203,0,$M$171)</f>
        <v>0</v>
      </c>
      <c r="O529" s="231">
        <f t="shared" ca="1" si="453"/>
        <v>0</v>
      </c>
      <c r="P529" s="231">
        <f t="shared" ca="1" si="454"/>
        <v>0</v>
      </c>
      <c r="Q529" s="231">
        <f t="shared" ca="1" si="455"/>
        <v>0</v>
      </c>
      <c r="R529" s="231">
        <f t="shared" ca="1" si="456"/>
        <v>0</v>
      </c>
      <c r="T529" s="231">
        <f t="shared" si="457"/>
        <v>1</v>
      </c>
      <c r="U529" s="231">
        <f t="shared" ca="1" si="458"/>
        <v>1</v>
      </c>
      <c r="V529" s="231">
        <f t="shared" ca="1" si="459"/>
        <v>1</v>
      </c>
      <c r="X529" s="231">
        <f t="shared" ca="1" si="460"/>
        <v>0</v>
      </c>
      <c r="Y529" s="231">
        <f t="shared" ca="1" si="451"/>
        <v>0</v>
      </c>
      <c r="Z529" s="243"/>
      <c r="AA529" s="243"/>
    </row>
    <row r="530" spans="6:27">
      <c r="F530" s="657"/>
      <c r="G530" s="307" t="str">
        <f t="shared" si="452"/>
        <v/>
      </c>
      <c r="J530" s="243"/>
      <c r="K530" s="246">
        <f>'IF Factors'!G204</f>
        <v>0</v>
      </c>
      <c r="L530" s="246">
        <f ca="1">OFFSET('IF Factors'!G204,0,$L$171)</f>
        <v>0</v>
      </c>
      <c r="M530" s="246">
        <f ca="1">OFFSET('IF Factors'!G204,0,$M$171)</f>
        <v>0</v>
      </c>
      <c r="O530" s="231">
        <f t="shared" ca="1" si="453"/>
        <v>0</v>
      </c>
      <c r="P530" s="231">
        <f t="shared" ca="1" si="454"/>
        <v>0</v>
      </c>
      <c r="Q530" s="231">
        <f t="shared" ca="1" si="455"/>
        <v>0</v>
      </c>
      <c r="R530" s="231">
        <f t="shared" ca="1" si="456"/>
        <v>0</v>
      </c>
      <c r="T530" s="231">
        <f t="shared" si="457"/>
        <v>1</v>
      </c>
      <c r="U530" s="231">
        <f t="shared" ca="1" si="458"/>
        <v>1</v>
      </c>
      <c r="V530" s="231">
        <f t="shared" ca="1" si="459"/>
        <v>1</v>
      </c>
      <c r="X530" s="231">
        <f t="shared" ca="1" si="460"/>
        <v>0</v>
      </c>
      <c r="Y530" s="231">
        <f t="shared" ca="1" si="451"/>
        <v>0</v>
      </c>
      <c r="Z530" s="243"/>
      <c r="AA530" s="243"/>
    </row>
    <row r="531" spans="6:27">
      <c r="G531" s="307" t="str">
        <f t="shared" si="452"/>
        <v>BRT</v>
      </c>
      <c r="J531" s="243"/>
      <c r="K531" s="246">
        <f>'IF Factors'!G205</f>
        <v>0</v>
      </c>
      <c r="L531" s="246">
        <f ca="1">OFFSET('IF Factors'!G205,0,$L$171)</f>
        <v>0</v>
      </c>
      <c r="M531" s="246">
        <f ca="1">OFFSET('IF Factors'!G205,0,$M$171)</f>
        <v>0</v>
      </c>
      <c r="O531" s="231">
        <f t="shared" ca="1" si="453"/>
        <v>0</v>
      </c>
      <c r="P531" s="231">
        <f t="shared" ca="1" si="454"/>
        <v>0</v>
      </c>
      <c r="Q531" s="231">
        <f t="shared" ca="1" si="455"/>
        <v>0</v>
      </c>
      <c r="R531" s="231">
        <f t="shared" ca="1" si="456"/>
        <v>0</v>
      </c>
      <c r="T531" s="231">
        <f t="shared" si="457"/>
        <v>1</v>
      </c>
      <c r="U531" s="231">
        <f t="shared" ca="1" si="458"/>
        <v>1</v>
      </c>
      <c r="V531" s="231">
        <f t="shared" ca="1" si="459"/>
        <v>1</v>
      </c>
      <c r="X531" s="231">
        <f t="shared" ca="1" si="460"/>
        <v>0</v>
      </c>
      <c r="Y531" s="231">
        <f t="shared" ca="1" si="451"/>
        <v>0</v>
      </c>
      <c r="Z531" s="243"/>
      <c r="AA531" s="243"/>
    </row>
    <row r="532" spans="6:27">
      <c r="G532" s="308"/>
      <c r="J532" s="243"/>
      <c r="K532" s="243"/>
      <c r="L532" s="243"/>
      <c r="M532" s="243"/>
      <c r="N532" s="243"/>
      <c r="O532" s="243"/>
      <c r="P532" s="243"/>
      <c r="Q532" s="243"/>
      <c r="R532" s="243"/>
      <c r="S532" s="243"/>
      <c r="T532" s="243"/>
      <c r="U532" s="243"/>
      <c r="V532" s="243"/>
      <c r="W532" s="243"/>
      <c r="X532" s="243"/>
      <c r="Y532" s="243"/>
      <c r="Z532" s="243"/>
      <c r="AA532" s="243"/>
    </row>
    <row r="533" spans="6:27">
      <c r="G533" s="308"/>
      <c r="H533" s="243"/>
      <c r="I533" s="243"/>
      <c r="J533" s="243"/>
      <c r="K533" s="243"/>
      <c r="L533" s="243"/>
      <c r="M533" s="243"/>
      <c r="N533" s="243"/>
      <c r="O533" s="243"/>
      <c r="P533" s="243"/>
      <c r="Q533" s="243"/>
      <c r="R533" s="243"/>
      <c r="S533" s="243"/>
      <c r="T533" s="243"/>
      <c r="U533" s="243"/>
      <c r="V533" s="243"/>
      <c r="W533" s="243"/>
      <c r="X533" s="243"/>
      <c r="Y533" s="243"/>
      <c r="Z533" s="243"/>
      <c r="AA533" s="243"/>
    </row>
    <row r="534" spans="6:27">
      <c r="G534" s="308"/>
      <c r="H534" s="243"/>
      <c r="I534" s="243"/>
      <c r="J534" s="243"/>
      <c r="K534" s="243"/>
      <c r="L534" s="243"/>
      <c r="M534" s="243"/>
      <c r="N534" s="243"/>
      <c r="O534" s="243"/>
      <c r="P534" s="243"/>
      <c r="Q534" s="243"/>
      <c r="R534" s="243"/>
      <c r="S534" s="243"/>
      <c r="T534" s="243"/>
      <c r="U534" s="243"/>
      <c r="V534" s="243"/>
      <c r="W534" s="243"/>
      <c r="X534" s="243"/>
      <c r="Y534" s="243"/>
      <c r="Z534" s="243"/>
      <c r="AA534" s="243"/>
    </row>
    <row r="535" spans="6:27">
      <c r="G535" s="308" t="s">
        <v>375</v>
      </c>
      <c r="H535" s="243"/>
      <c r="I535" s="243"/>
      <c r="J535" s="243"/>
      <c r="K535" s="243"/>
      <c r="L535" s="243"/>
      <c r="M535" s="243"/>
      <c r="N535" s="243"/>
      <c r="O535" s="243"/>
      <c r="P535" s="243"/>
      <c r="Q535" s="243"/>
      <c r="R535" s="243"/>
      <c r="S535" s="243"/>
      <c r="T535" s="243"/>
      <c r="U535" s="243"/>
      <c r="V535" s="243"/>
      <c r="W535" s="243"/>
      <c r="X535" s="243"/>
      <c r="Y535" s="243"/>
      <c r="Z535" s="243"/>
      <c r="AA535" s="243"/>
    </row>
    <row r="536" spans="6:27">
      <c r="G536" s="306"/>
      <c r="H536" s="244">
        <f>H503</f>
        <v>0</v>
      </c>
      <c r="I536" s="244">
        <f t="shared" ref="I536:AA536" si="461">I503</f>
        <v>1</v>
      </c>
      <c r="J536" s="244">
        <f t="shared" si="461"/>
        <v>2</v>
      </c>
      <c r="K536" s="244">
        <f t="shared" si="461"/>
        <v>3</v>
      </c>
      <c r="L536" s="244">
        <f t="shared" si="461"/>
        <v>4</v>
      </c>
      <c r="M536" s="244">
        <f t="shared" si="461"/>
        <v>5</v>
      </c>
      <c r="N536" s="244">
        <f t="shared" si="461"/>
        <v>6</v>
      </c>
      <c r="O536" s="244">
        <f t="shared" si="461"/>
        <v>7</v>
      </c>
      <c r="P536" s="244">
        <f t="shared" si="461"/>
        <v>8</v>
      </c>
      <c r="Q536" s="244">
        <f t="shared" si="461"/>
        <v>9</v>
      </c>
      <c r="R536" s="244">
        <f t="shared" si="461"/>
        <v>10</v>
      </c>
      <c r="S536" s="244">
        <f t="shared" si="461"/>
        <v>11</v>
      </c>
      <c r="T536" s="244">
        <f t="shared" si="461"/>
        <v>12</v>
      </c>
      <c r="U536" s="244">
        <f t="shared" si="461"/>
        <v>13</v>
      </c>
      <c r="V536" s="244">
        <f t="shared" si="461"/>
        <v>14</v>
      </c>
      <c r="W536" s="244">
        <f t="shared" si="461"/>
        <v>15</v>
      </c>
      <c r="X536" s="244">
        <f t="shared" si="461"/>
        <v>16</v>
      </c>
      <c r="Y536" s="244">
        <f t="shared" si="461"/>
        <v>17</v>
      </c>
      <c r="Z536" s="244">
        <f t="shared" si="461"/>
        <v>18</v>
      </c>
      <c r="AA536" s="244">
        <f t="shared" si="461"/>
        <v>19</v>
      </c>
    </row>
    <row r="537" spans="6:27">
      <c r="F537" s="655" t="s">
        <v>530</v>
      </c>
      <c r="G537" s="307" t="str">
        <f>G504</f>
        <v>Cars</v>
      </c>
      <c r="H537" s="261">
        <f>K521</f>
        <v>0</v>
      </c>
      <c r="I537" s="261">
        <f ca="1">(I$23*$P521)+$O521</f>
        <v>0</v>
      </c>
      <c r="J537" s="261">
        <f t="shared" ref="J537:P537" ca="1" si="462">(J$23*$P521)+$O521</f>
        <v>0</v>
      </c>
      <c r="K537" s="261">
        <f t="shared" ca="1" si="462"/>
        <v>0</v>
      </c>
      <c r="L537" s="261">
        <f t="shared" ca="1" si="462"/>
        <v>0</v>
      </c>
      <c r="M537" s="261">
        <f t="shared" ca="1" si="462"/>
        <v>0</v>
      </c>
      <c r="N537" s="261">
        <f t="shared" ca="1" si="462"/>
        <v>0</v>
      </c>
      <c r="O537" s="261">
        <f t="shared" ca="1" si="462"/>
        <v>0</v>
      </c>
      <c r="P537" s="261">
        <f t="shared" ca="1" si="462"/>
        <v>0</v>
      </c>
      <c r="Q537" s="261">
        <f ca="1">L521</f>
        <v>0</v>
      </c>
      <c r="R537" s="261">
        <f ca="1">(R$23*$R521)+$Q521</f>
        <v>0</v>
      </c>
      <c r="S537" s="261">
        <f t="shared" ref="S537:Z537" ca="1" si="463">(S$23*$R521)+$Q521</f>
        <v>0</v>
      </c>
      <c r="T537" s="261">
        <f t="shared" ca="1" si="463"/>
        <v>0</v>
      </c>
      <c r="U537" s="261">
        <f t="shared" ca="1" si="463"/>
        <v>0</v>
      </c>
      <c r="V537" s="261">
        <f t="shared" ca="1" si="463"/>
        <v>0</v>
      </c>
      <c r="W537" s="261">
        <f t="shared" ca="1" si="463"/>
        <v>0</v>
      </c>
      <c r="X537" s="261">
        <f t="shared" ca="1" si="463"/>
        <v>0</v>
      </c>
      <c r="Y537" s="261">
        <f t="shared" ca="1" si="463"/>
        <v>0</v>
      </c>
      <c r="Z537" s="261">
        <f t="shared" ca="1" si="463"/>
        <v>0</v>
      </c>
      <c r="AA537" s="261">
        <f ca="1">M521</f>
        <v>0</v>
      </c>
    </row>
    <row r="538" spans="6:27">
      <c r="F538" s="656"/>
      <c r="G538" s="307" t="str">
        <f t="shared" ref="G538:G547" si="464">G505</f>
        <v>2-wheeler</v>
      </c>
      <c r="H538" s="261">
        <f t="shared" ref="H538:H547" si="465">K522</f>
        <v>0</v>
      </c>
      <c r="I538" s="261">
        <f t="shared" ref="I538:P538" ca="1" si="466">(I$23*$P522)+$O522</f>
        <v>0</v>
      </c>
      <c r="J538" s="261">
        <f t="shared" ca="1" si="466"/>
        <v>0</v>
      </c>
      <c r="K538" s="261">
        <f t="shared" ca="1" si="466"/>
        <v>0</v>
      </c>
      <c r="L538" s="261">
        <f t="shared" ca="1" si="466"/>
        <v>0</v>
      </c>
      <c r="M538" s="261">
        <f t="shared" ca="1" si="466"/>
        <v>0</v>
      </c>
      <c r="N538" s="261">
        <f t="shared" ca="1" si="466"/>
        <v>0</v>
      </c>
      <c r="O538" s="261">
        <f t="shared" ca="1" si="466"/>
        <v>0</v>
      </c>
      <c r="P538" s="261">
        <f t="shared" ca="1" si="466"/>
        <v>0</v>
      </c>
      <c r="Q538" s="261">
        <f t="shared" ref="Q538:Q547" ca="1" si="467">L522</f>
        <v>0</v>
      </c>
      <c r="R538" s="261">
        <f t="shared" ref="R538:Z538" ca="1" si="468">(R$23*$R522)+$Q522</f>
        <v>0</v>
      </c>
      <c r="S538" s="261">
        <f t="shared" ca="1" si="468"/>
        <v>0</v>
      </c>
      <c r="T538" s="261">
        <f t="shared" ca="1" si="468"/>
        <v>0</v>
      </c>
      <c r="U538" s="261">
        <f t="shared" ca="1" si="468"/>
        <v>0</v>
      </c>
      <c r="V538" s="261">
        <f t="shared" ca="1" si="468"/>
        <v>0</v>
      </c>
      <c r="W538" s="261">
        <f t="shared" ca="1" si="468"/>
        <v>0</v>
      </c>
      <c r="X538" s="261">
        <f t="shared" ca="1" si="468"/>
        <v>0</v>
      </c>
      <c r="Y538" s="261">
        <f t="shared" ca="1" si="468"/>
        <v>0</v>
      </c>
      <c r="Z538" s="261">
        <f t="shared" ca="1" si="468"/>
        <v>0</v>
      </c>
      <c r="AA538" s="261">
        <f t="shared" ref="AA538:AA547" ca="1" si="469">M522</f>
        <v>0</v>
      </c>
    </row>
    <row r="539" spans="6:27">
      <c r="F539" s="656"/>
      <c r="G539" s="307" t="str">
        <f t="shared" si="464"/>
        <v>Taxi</v>
      </c>
      <c r="H539" s="261">
        <f t="shared" si="465"/>
        <v>0</v>
      </c>
      <c r="I539" s="261">
        <f t="shared" ref="I539:P539" ca="1" si="470">(I$23*$P523)+$O523</f>
        <v>0</v>
      </c>
      <c r="J539" s="261">
        <f t="shared" ca="1" si="470"/>
        <v>0</v>
      </c>
      <c r="K539" s="261">
        <f t="shared" ca="1" si="470"/>
        <v>0</v>
      </c>
      <c r="L539" s="261">
        <f t="shared" ca="1" si="470"/>
        <v>0</v>
      </c>
      <c r="M539" s="261">
        <f t="shared" ca="1" si="470"/>
        <v>0</v>
      </c>
      <c r="N539" s="261">
        <f t="shared" ca="1" si="470"/>
        <v>0</v>
      </c>
      <c r="O539" s="261">
        <f t="shared" ca="1" si="470"/>
        <v>0</v>
      </c>
      <c r="P539" s="261">
        <f t="shared" ca="1" si="470"/>
        <v>0</v>
      </c>
      <c r="Q539" s="261">
        <f t="shared" ca="1" si="467"/>
        <v>0</v>
      </c>
      <c r="R539" s="261">
        <f t="shared" ref="R539:Z539" ca="1" si="471">(R$23*$R523)+$Q523</f>
        <v>0</v>
      </c>
      <c r="S539" s="261">
        <f t="shared" ca="1" si="471"/>
        <v>0</v>
      </c>
      <c r="T539" s="261">
        <f t="shared" ca="1" si="471"/>
        <v>0</v>
      </c>
      <c r="U539" s="261">
        <f t="shared" ca="1" si="471"/>
        <v>0</v>
      </c>
      <c r="V539" s="261">
        <f t="shared" ca="1" si="471"/>
        <v>0</v>
      </c>
      <c r="W539" s="261">
        <f t="shared" ca="1" si="471"/>
        <v>0</v>
      </c>
      <c r="X539" s="261">
        <f t="shared" ca="1" si="471"/>
        <v>0</v>
      </c>
      <c r="Y539" s="261">
        <f t="shared" ca="1" si="471"/>
        <v>0</v>
      </c>
      <c r="Z539" s="261">
        <f t="shared" ca="1" si="471"/>
        <v>0</v>
      </c>
      <c r="AA539" s="261">
        <f t="shared" ca="1" si="469"/>
        <v>0</v>
      </c>
    </row>
    <row r="540" spans="6:27">
      <c r="F540" s="656"/>
      <c r="G540" s="307" t="str">
        <f t="shared" si="464"/>
        <v/>
      </c>
      <c r="H540" s="261">
        <f t="shared" si="465"/>
        <v>0</v>
      </c>
      <c r="I540" s="261">
        <f t="shared" ref="I540:P540" ca="1" si="472">(I$23*$P524)+$O524</f>
        <v>0</v>
      </c>
      <c r="J540" s="261">
        <f t="shared" ca="1" si="472"/>
        <v>0</v>
      </c>
      <c r="K540" s="261">
        <f t="shared" ca="1" si="472"/>
        <v>0</v>
      </c>
      <c r="L540" s="261">
        <f t="shared" ca="1" si="472"/>
        <v>0</v>
      </c>
      <c r="M540" s="261">
        <f t="shared" ca="1" si="472"/>
        <v>0</v>
      </c>
      <c r="N540" s="261">
        <f t="shared" ca="1" si="472"/>
        <v>0</v>
      </c>
      <c r="O540" s="261">
        <f t="shared" ca="1" si="472"/>
        <v>0</v>
      </c>
      <c r="P540" s="261">
        <f t="shared" ca="1" si="472"/>
        <v>0</v>
      </c>
      <c r="Q540" s="261">
        <f t="shared" ca="1" si="467"/>
        <v>0</v>
      </c>
      <c r="R540" s="261">
        <f t="shared" ref="R540:Z540" ca="1" si="473">(R$23*$R524)+$Q524</f>
        <v>0</v>
      </c>
      <c r="S540" s="261">
        <f t="shared" ca="1" si="473"/>
        <v>0</v>
      </c>
      <c r="T540" s="261">
        <f t="shared" ca="1" si="473"/>
        <v>0</v>
      </c>
      <c r="U540" s="261">
        <f t="shared" ca="1" si="473"/>
        <v>0</v>
      </c>
      <c r="V540" s="261">
        <f t="shared" ca="1" si="473"/>
        <v>0</v>
      </c>
      <c r="W540" s="261">
        <f t="shared" ca="1" si="473"/>
        <v>0</v>
      </c>
      <c r="X540" s="261">
        <f t="shared" ca="1" si="473"/>
        <v>0</v>
      </c>
      <c r="Y540" s="261">
        <f t="shared" ca="1" si="473"/>
        <v>0</v>
      </c>
      <c r="Z540" s="261">
        <f t="shared" ca="1" si="473"/>
        <v>0</v>
      </c>
      <c r="AA540" s="261">
        <f t="shared" ca="1" si="469"/>
        <v>0</v>
      </c>
    </row>
    <row r="541" spans="6:27">
      <c r="F541" s="656"/>
      <c r="G541" s="307" t="str">
        <f t="shared" si="464"/>
        <v/>
      </c>
      <c r="H541" s="261">
        <f t="shared" si="465"/>
        <v>0</v>
      </c>
      <c r="I541" s="261">
        <f t="shared" ref="I541:P541" ca="1" si="474">(I$23*$P525)+$O525</f>
        <v>0</v>
      </c>
      <c r="J541" s="261">
        <f t="shared" ca="1" si="474"/>
        <v>0</v>
      </c>
      <c r="K541" s="261">
        <f t="shared" ca="1" si="474"/>
        <v>0</v>
      </c>
      <c r="L541" s="261">
        <f t="shared" ca="1" si="474"/>
        <v>0</v>
      </c>
      <c r="M541" s="261">
        <f t="shared" ca="1" si="474"/>
        <v>0</v>
      </c>
      <c r="N541" s="261">
        <f t="shared" ca="1" si="474"/>
        <v>0</v>
      </c>
      <c r="O541" s="261">
        <f t="shared" ca="1" si="474"/>
        <v>0</v>
      </c>
      <c r="P541" s="261">
        <f t="shared" ca="1" si="474"/>
        <v>0</v>
      </c>
      <c r="Q541" s="261">
        <f t="shared" ca="1" si="467"/>
        <v>0</v>
      </c>
      <c r="R541" s="261">
        <f t="shared" ref="R541:Z541" ca="1" si="475">(R$23*$R525)+$Q525</f>
        <v>0</v>
      </c>
      <c r="S541" s="261">
        <f t="shared" ca="1" si="475"/>
        <v>0</v>
      </c>
      <c r="T541" s="261">
        <f t="shared" ca="1" si="475"/>
        <v>0</v>
      </c>
      <c r="U541" s="261">
        <f t="shared" ca="1" si="475"/>
        <v>0</v>
      </c>
      <c r="V541" s="261">
        <f t="shared" ca="1" si="475"/>
        <v>0</v>
      </c>
      <c r="W541" s="261">
        <f t="shared" ca="1" si="475"/>
        <v>0</v>
      </c>
      <c r="X541" s="261">
        <f t="shared" ca="1" si="475"/>
        <v>0</v>
      </c>
      <c r="Y541" s="261">
        <f t="shared" ca="1" si="475"/>
        <v>0</v>
      </c>
      <c r="Z541" s="261">
        <f t="shared" ca="1" si="475"/>
        <v>0</v>
      </c>
      <c r="AA541" s="261">
        <f t="shared" ca="1" si="469"/>
        <v>0</v>
      </c>
    </row>
    <row r="542" spans="6:27">
      <c r="F542" s="656"/>
      <c r="G542" s="307" t="str">
        <f t="shared" si="464"/>
        <v>3-wheeler</v>
      </c>
      <c r="H542" s="261">
        <f t="shared" si="465"/>
        <v>0</v>
      </c>
      <c r="I542" s="261">
        <f t="shared" ref="I542:P542" ca="1" si="476">(I$23*$P526)+$O526</f>
        <v>0</v>
      </c>
      <c r="J542" s="261">
        <f t="shared" ca="1" si="476"/>
        <v>0</v>
      </c>
      <c r="K542" s="261">
        <f t="shared" ca="1" si="476"/>
        <v>0</v>
      </c>
      <c r="L542" s="261">
        <f t="shared" ca="1" si="476"/>
        <v>0</v>
      </c>
      <c r="M542" s="261">
        <f t="shared" ca="1" si="476"/>
        <v>0</v>
      </c>
      <c r="N542" s="261">
        <f t="shared" ca="1" si="476"/>
        <v>0</v>
      </c>
      <c r="O542" s="261">
        <f t="shared" ca="1" si="476"/>
        <v>0</v>
      </c>
      <c r="P542" s="261">
        <f t="shared" ca="1" si="476"/>
        <v>0</v>
      </c>
      <c r="Q542" s="261">
        <f t="shared" ca="1" si="467"/>
        <v>0</v>
      </c>
      <c r="R542" s="261">
        <f t="shared" ref="R542:Z542" ca="1" si="477">(R$23*$R526)+$Q526</f>
        <v>0</v>
      </c>
      <c r="S542" s="261">
        <f t="shared" ca="1" si="477"/>
        <v>0</v>
      </c>
      <c r="T542" s="261">
        <f t="shared" ca="1" si="477"/>
        <v>0</v>
      </c>
      <c r="U542" s="261">
        <f t="shared" ca="1" si="477"/>
        <v>0</v>
      </c>
      <c r="V542" s="261">
        <f t="shared" ca="1" si="477"/>
        <v>0</v>
      </c>
      <c r="W542" s="261">
        <f t="shared" ca="1" si="477"/>
        <v>0</v>
      </c>
      <c r="X542" s="261">
        <f t="shared" ca="1" si="477"/>
        <v>0</v>
      </c>
      <c r="Y542" s="261">
        <f t="shared" ca="1" si="477"/>
        <v>0</v>
      </c>
      <c r="Z542" s="261">
        <f t="shared" ca="1" si="477"/>
        <v>0</v>
      </c>
      <c r="AA542" s="261">
        <f t="shared" ca="1" si="469"/>
        <v>0</v>
      </c>
    </row>
    <row r="543" spans="6:27">
      <c r="F543" s="656"/>
      <c r="G543" s="307" t="str">
        <f t="shared" si="464"/>
        <v>Bus</v>
      </c>
      <c r="H543" s="261">
        <f t="shared" si="465"/>
        <v>0</v>
      </c>
      <c r="I543" s="261">
        <f t="shared" ref="I543:P543" ca="1" si="478">(I$23*$P527)+$O527</f>
        <v>0</v>
      </c>
      <c r="J543" s="261">
        <f t="shared" ca="1" si="478"/>
        <v>0</v>
      </c>
      <c r="K543" s="261">
        <f t="shared" ca="1" si="478"/>
        <v>0</v>
      </c>
      <c r="L543" s="261">
        <f t="shared" ca="1" si="478"/>
        <v>0</v>
      </c>
      <c r="M543" s="261">
        <f t="shared" ca="1" si="478"/>
        <v>0</v>
      </c>
      <c r="N543" s="261">
        <f t="shared" ca="1" si="478"/>
        <v>0</v>
      </c>
      <c r="O543" s="261">
        <f t="shared" ca="1" si="478"/>
        <v>0</v>
      </c>
      <c r="P543" s="261">
        <f t="shared" ca="1" si="478"/>
        <v>0</v>
      </c>
      <c r="Q543" s="261">
        <f t="shared" ca="1" si="467"/>
        <v>0</v>
      </c>
      <c r="R543" s="261">
        <f t="shared" ref="R543:Z543" ca="1" si="479">(R$23*$R527)+$Q527</f>
        <v>0</v>
      </c>
      <c r="S543" s="261">
        <f t="shared" ca="1" si="479"/>
        <v>0</v>
      </c>
      <c r="T543" s="261">
        <f t="shared" ca="1" si="479"/>
        <v>0</v>
      </c>
      <c r="U543" s="261">
        <f t="shared" ca="1" si="479"/>
        <v>0</v>
      </c>
      <c r="V543" s="261">
        <f t="shared" ca="1" si="479"/>
        <v>0</v>
      </c>
      <c r="W543" s="261">
        <f t="shared" ca="1" si="479"/>
        <v>0</v>
      </c>
      <c r="X543" s="261">
        <f t="shared" ca="1" si="479"/>
        <v>0</v>
      </c>
      <c r="Y543" s="261">
        <f t="shared" ca="1" si="479"/>
        <v>0</v>
      </c>
      <c r="Z543" s="261">
        <f t="shared" ca="1" si="479"/>
        <v>0</v>
      </c>
      <c r="AA543" s="261">
        <f t="shared" ca="1" si="469"/>
        <v>0</v>
      </c>
    </row>
    <row r="544" spans="6:27">
      <c r="F544" s="656"/>
      <c r="G544" s="307" t="str">
        <f t="shared" si="464"/>
        <v>Mini-bus</v>
      </c>
      <c r="H544" s="261">
        <f t="shared" si="465"/>
        <v>0</v>
      </c>
      <c r="I544" s="261">
        <f t="shared" ref="I544:P544" ca="1" si="480">(I$23*$P528)+$O528</f>
        <v>0</v>
      </c>
      <c r="J544" s="261">
        <f t="shared" ca="1" si="480"/>
        <v>0</v>
      </c>
      <c r="K544" s="261">
        <f t="shared" ca="1" si="480"/>
        <v>0</v>
      </c>
      <c r="L544" s="261">
        <f t="shared" ca="1" si="480"/>
        <v>0</v>
      </c>
      <c r="M544" s="261">
        <f t="shared" ca="1" si="480"/>
        <v>0</v>
      </c>
      <c r="N544" s="261">
        <f t="shared" ca="1" si="480"/>
        <v>0</v>
      </c>
      <c r="O544" s="261">
        <f t="shared" ca="1" si="480"/>
        <v>0</v>
      </c>
      <c r="P544" s="261">
        <f t="shared" ca="1" si="480"/>
        <v>0</v>
      </c>
      <c r="Q544" s="261">
        <f t="shared" ca="1" si="467"/>
        <v>0</v>
      </c>
      <c r="R544" s="261">
        <f t="shared" ref="R544:Z544" ca="1" si="481">(R$23*$R528)+$Q528</f>
        <v>0</v>
      </c>
      <c r="S544" s="261">
        <f t="shared" ca="1" si="481"/>
        <v>0</v>
      </c>
      <c r="T544" s="261">
        <f t="shared" ca="1" si="481"/>
        <v>0</v>
      </c>
      <c r="U544" s="261">
        <f t="shared" ca="1" si="481"/>
        <v>0</v>
      </c>
      <c r="V544" s="261">
        <f t="shared" ca="1" si="481"/>
        <v>0</v>
      </c>
      <c r="W544" s="261">
        <f t="shared" ca="1" si="481"/>
        <v>0</v>
      </c>
      <c r="X544" s="261">
        <f t="shared" ca="1" si="481"/>
        <v>0</v>
      </c>
      <c r="Y544" s="261">
        <f t="shared" ca="1" si="481"/>
        <v>0</v>
      </c>
      <c r="Z544" s="261">
        <f t="shared" ca="1" si="481"/>
        <v>0</v>
      </c>
      <c r="AA544" s="261">
        <f t="shared" ca="1" si="469"/>
        <v>0</v>
      </c>
    </row>
    <row r="545" spans="6:27">
      <c r="F545" s="656"/>
      <c r="G545" s="307" t="str">
        <f t="shared" si="464"/>
        <v/>
      </c>
      <c r="H545" s="261">
        <f t="shared" si="465"/>
        <v>0</v>
      </c>
      <c r="I545" s="261">
        <f t="shared" ref="I545:P545" ca="1" si="482">(I$23*$P529)+$O529</f>
        <v>0</v>
      </c>
      <c r="J545" s="261">
        <f t="shared" ca="1" si="482"/>
        <v>0</v>
      </c>
      <c r="K545" s="261">
        <f t="shared" ca="1" si="482"/>
        <v>0</v>
      </c>
      <c r="L545" s="261">
        <f t="shared" ca="1" si="482"/>
        <v>0</v>
      </c>
      <c r="M545" s="261">
        <f t="shared" ca="1" si="482"/>
        <v>0</v>
      </c>
      <c r="N545" s="261">
        <f t="shared" ca="1" si="482"/>
        <v>0</v>
      </c>
      <c r="O545" s="261">
        <f t="shared" ca="1" si="482"/>
        <v>0</v>
      </c>
      <c r="P545" s="261">
        <f t="shared" ca="1" si="482"/>
        <v>0</v>
      </c>
      <c r="Q545" s="261">
        <f t="shared" ca="1" si="467"/>
        <v>0</v>
      </c>
      <c r="R545" s="261">
        <f t="shared" ref="R545:Z545" ca="1" si="483">(R$23*$R529)+$Q529</f>
        <v>0</v>
      </c>
      <c r="S545" s="261">
        <f t="shared" ca="1" si="483"/>
        <v>0</v>
      </c>
      <c r="T545" s="261">
        <f t="shared" ca="1" si="483"/>
        <v>0</v>
      </c>
      <c r="U545" s="261">
        <f t="shared" ca="1" si="483"/>
        <v>0</v>
      </c>
      <c r="V545" s="261">
        <f t="shared" ca="1" si="483"/>
        <v>0</v>
      </c>
      <c r="W545" s="261">
        <f t="shared" ca="1" si="483"/>
        <v>0</v>
      </c>
      <c r="X545" s="261">
        <f t="shared" ca="1" si="483"/>
        <v>0</v>
      </c>
      <c r="Y545" s="261">
        <f t="shared" ca="1" si="483"/>
        <v>0</v>
      </c>
      <c r="Z545" s="261">
        <f t="shared" ca="1" si="483"/>
        <v>0</v>
      </c>
      <c r="AA545" s="261">
        <f t="shared" ca="1" si="469"/>
        <v>0</v>
      </c>
    </row>
    <row r="546" spans="6:27">
      <c r="F546" s="657"/>
      <c r="G546" s="307" t="str">
        <f t="shared" si="464"/>
        <v/>
      </c>
      <c r="H546" s="261">
        <f t="shared" si="465"/>
        <v>0</v>
      </c>
      <c r="I546" s="261">
        <f t="shared" ref="I546:P546" ca="1" si="484">(I$23*$P530)+$O530</f>
        <v>0</v>
      </c>
      <c r="J546" s="261">
        <f t="shared" ca="1" si="484"/>
        <v>0</v>
      </c>
      <c r="K546" s="261">
        <f t="shared" ca="1" si="484"/>
        <v>0</v>
      </c>
      <c r="L546" s="261">
        <f t="shared" ca="1" si="484"/>
        <v>0</v>
      </c>
      <c r="M546" s="261">
        <f t="shared" ca="1" si="484"/>
        <v>0</v>
      </c>
      <c r="N546" s="261">
        <f t="shared" ca="1" si="484"/>
        <v>0</v>
      </c>
      <c r="O546" s="261">
        <f t="shared" ca="1" si="484"/>
        <v>0</v>
      </c>
      <c r="P546" s="261">
        <f t="shared" ca="1" si="484"/>
        <v>0</v>
      </c>
      <c r="Q546" s="261">
        <f t="shared" ca="1" si="467"/>
        <v>0</v>
      </c>
      <c r="R546" s="261">
        <f t="shared" ref="R546:Z546" ca="1" si="485">(R$23*$R530)+$Q530</f>
        <v>0</v>
      </c>
      <c r="S546" s="261">
        <f t="shared" ca="1" si="485"/>
        <v>0</v>
      </c>
      <c r="T546" s="261">
        <f t="shared" ca="1" si="485"/>
        <v>0</v>
      </c>
      <c r="U546" s="261">
        <f t="shared" ca="1" si="485"/>
        <v>0</v>
      </c>
      <c r="V546" s="261">
        <f t="shared" ca="1" si="485"/>
        <v>0</v>
      </c>
      <c r="W546" s="261">
        <f t="shared" ca="1" si="485"/>
        <v>0</v>
      </c>
      <c r="X546" s="261">
        <f t="shared" ca="1" si="485"/>
        <v>0</v>
      </c>
      <c r="Y546" s="261">
        <f t="shared" ca="1" si="485"/>
        <v>0</v>
      </c>
      <c r="Z546" s="261">
        <f t="shared" ca="1" si="485"/>
        <v>0</v>
      </c>
      <c r="AA546" s="261">
        <f t="shared" ca="1" si="469"/>
        <v>0</v>
      </c>
    </row>
    <row r="547" spans="6:27">
      <c r="G547" s="307" t="str">
        <f t="shared" si="464"/>
        <v>BRT</v>
      </c>
      <c r="H547" s="261">
        <f t="shared" si="465"/>
        <v>0</v>
      </c>
      <c r="I547" s="261">
        <f t="shared" ref="I547:P547" ca="1" si="486">(I$23*$P531)+$O531</f>
        <v>0</v>
      </c>
      <c r="J547" s="261">
        <f t="shared" ca="1" si="486"/>
        <v>0</v>
      </c>
      <c r="K547" s="261">
        <f t="shared" ca="1" si="486"/>
        <v>0</v>
      </c>
      <c r="L547" s="261">
        <f t="shared" ca="1" si="486"/>
        <v>0</v>
      </c>
      <c r="M547" s="261">
        <f t="shared" ca="1" si="486"/>
        <v>0</v>
      </c>
      <c r="N547" s="261">
        <f t="shared" ca="1" si="486"/>
        <v>0</v>
      </c>
      <c r="O547" s="261">
        <f t="shared" ca="1" si="486"/>
        <v>0</v>
      </c>
      <c r="P547" s="261">
        <f t="shared" ca="1" si="486"/>
        <v>0</v>
      </c>
      <c r="Q547" s="261">
        <f t="shared" ca="1" si="467"/>
        <v>0</v>
      </c>
      <c r="R547" s="261">
        <f t="shared" ref="R547:Z547" ca="1" si="487">(R$23*$R531)+$Q531</f>
        <v>0</v>
      </c>
      <c r="S547" s="261">
        <f t="shared" ca="1" si="487"/>
        <v>0</v>
      </c>
      <c r="T547" s="261">
        <f t="shared" ca="1" si="487"/>
        <v>0</v>
      </c>
      <c r="U547" s="261">
        <f t="shared" ca="1" si="487"/>
        <v>0</v>
      </c>
      <c r="V547" s="261">
        <f t="shared" ca="1" si="487"/>
        <v>0</v>
      </c>
      <c r="W547" s="261">
        <f t="shared" ca="1" si="487"/>
        <v>0</v>
      </c>
      <c r="X547" s="261">
        <f t="shared" ca="1" si="487"/>
        <v>0</v>
      </c>
      <c r="Y547" s="261">
        <f t="shared" ca="1" si="487"/>
        <v>0</v>
      </c>
      <c r="Z547" s="261">
        <f t="shared" ca="1" si="487"/>
        <v>0</v>
      </c>
      <c r="AA547" s="261">
        <f t="shared" ca="1" si="469"/>
        <v>0</v>
      </c>
    </row>
    <row r="550" spans="6:27">
      <c r="G550" s="305" t="s">
        <v>376</v>
      </c>
    </row>
    <row r="551" spans="6:27">
      <c r="K551" s="242" t="s">
        <v>372</v>
      </c>
    </row>
    <row r="552" spans="6:27">
      <c r="H552" s="243"/>
      <c r="I552" s="243"/>
      <c r="J552" s="243"/>
      <c r="K552" s="244" t="s">
        <v>367</v>
      </c>
      <c r="L552" s="231">
        <v>7</v>
      </c>
      <c r="M552" s="244">
        <v>14</v>
      </c>
      <c r="O552" s="55" t="s">
        <v>387</v>
      </c>
      <c r="Q552" s="55" t="s">
        <v>388</v>
      </c>
      <c r="Z552" s="243"/>
      <c r="AA552" s="243"/>
    </row>
    <row r="553" spans="6:27">
      <c r="G553" s="306"/>
      <c r="J553" s="243"/>
      <c r="K553" s="244">
        <f>H569</f>
        <v>0</v>
      </c>
      <c r="L553" s="244">
        <f>Q569</f>
        <v>9</v>
      </c>
      <c r="M553" s="244">
        <f>AA569</f>
        <v>19</v>
      </c>
      <c r="O553" s="231" t="s">
        <v>389</v>
      </c>
      <c r="P553" s="231" t="s">
        <v>390</v>
      </c>
      <c r="Q553" s="231" t="s">
        <v>389</v>
      </c>
      <c r="R553" s="231" t="s">
        <v>390</v>
      </c>
      <c r="T553" s="231">
        <f>K553</f>
        <v>0</v>
      </c>
      <c r="U553" s="231">
        <f>L553</f>
        <v>9</v>
      </c>
      <c r="V553" s="231">
        <f>M553</f>
        <v>19</v>
      </c>
      <c r="X553" s="231" t="s">
        <v>387</v>
      </c>
      <c r="Y553" s="231" t="s">
        <v>388</v>
      </c>
      <c r="Z553" s="243"/>
      <c r="AA553" s="243"/>
    </row>
    <row r="554" spans="6:27">
      <c r="F554" s="655" t="s">
        <v>530</v>
      </c>
      <c r="G554" s="307" t="str">
        <f>G521</f>
        <v>Cars</v>
      </c>
      <c r="J554" s="243"/>
      <c r="K554" s="246">
        <f>'IF Factors'!H195</f>
        <v>0</v>
      </c>
      <c r="L554" s="246">
        <f ca="1">OFFSET('IF Factors'!H195,0,$L$171)</f>
        <v>0</v>
      </c>
      <c r="M554" s="246">
        <f ca="1">OFFSET('IF Factors'!H195,0,$M$171)</f>
        <v>0</v>
      </c>
      <c r="O554" s="231">
        <f ca="1">INTERCEPT(K554:L554,$K$7:$L$7)</f>
        <v>0</v>
      </c>
      <c r="P554" s="231">
        <f ca="1">SLOPE(K554:L554,$K$7:$L$7)</f>
        <v>0</v>
      </c>
      <c r="Q554" s="231">
        <f ca="1">INTERCEPT(L554:M554,$L$7:$M$7)</f>
        <v>0</v>
      </c>
      <c r="R554" s="231">
        <f ca="1">SLOPE(L554:M554,$L$7:$M$7)</f>
        <v>0</v>
      </c>
      <c r="T554" s="231">
        <f>IF(K554&lt;&gt;0,0,1)</f>
        <v>1</v>
      </c>
      <c r="U554" s="231">
        <f ca="1">IF(L554&lt;&gt;0,0,1)</f>
        <v>1</v>
      </c>
      <c r="V554" s="231">
        <f ca="1">IF(M554&lt;&gt;0,0,1)</f>
        <v>1</v>
      </c>
      <c r="X554" s="231">
        <f ca="1">IF(T554+U554=1,1,0)</f>
        <v>0</v>
      </c>
      <c r="Y554" s="231">
        <f t="shared" ref="Y554:Y564" ca="1" si="488">IF(U554+V554=1,1,0)</f>
        <v>0</v>
      </c>
      <c r="Z554" s="243"/>
      <c r="AA554" s="243"/>
    </row>
    <row r="555" spans="6:27">
      <c r="F555" s="656"/>
      <c r="G555" s="307" t="str">
        <f t="shared" ref="G555:G564" si="489">G522</f>
        <v>2-wheeler</v>
      </c>
      <c r="J555" s="243"/>
      <c r="K555" s="246">
        <f>'IF Factors'!H196</f>
        <v>0</v>
      </c>
      <c r="L555" s="246">
        <f ca="1">OFFSET('IF Factors'!H196,0,$L$171)</f>
        <v>0</v>
      </c>
      <c r="M555" s="246">
        <f ca="1">OFFSET('IF Factors'!H196,0,$M$171)</f>
        <v>0</v>
      </c>
      <c r="O555" s="231">
        <f t="shared" ref="O555:O564" ca="1" si="490">INTERCEPT(K555:L555,$K$7:$L$7)</f>
        <v>0</v>
      </c>
      <c r="P555" s="231">
        <f t="shared" ref="P555:P564" ca="1" si="491">SLOPE(K555:L555,$K$7:$L$7)</f>
        <v>0</v>
      </c>
      <c r="Q555" s="231">
        <f t="shared" ref="Q555:Q564" ca="1" si="492">INTERCEPT(L555:M555,$L$7:$M$7)</f>
        <v>0</v>
      </c>
      <c r="R555" s="231">
        <f t="shared" ref="R555:R564" ca="1" si="493">SLOPE(L555:M555,$L$7:$M$7)</f>
        <v>0</v>
      </c>
      <c r="T555" s="231">
        <f t="shared" ref="T555:T564" si="494">IF(K555&lt;&gt;0,0,1)</f>
        <v>1</v>
      </c>
      <c r="U555" s="231">
        <f t="shared" ref="U555:U564" ca="1" si="495">IF(L555&lt;&gt;0,0,1)</f>
        <v>1</v>
      </c>
      <c r="V555" s="231">
        <f t="shared" ref="V555:V564" ca="1" si="496">IF(M555&lt;&gt;0,0,1)</f>
        <v>1</v>
      </c>
      <c r="X555" s="231">
        <f t="shared" ref="X555:X564" ca="1" si="497">IF(T555+U555=1,1,0)</f>
        <v>0</v>
      </c>
      <c r="Y555" s="231">
        <f t="shared" ca="1" si="488"/>
        <v>0</v>
      </c>
      <c r="Z555" s="243"/>
      <c r="AA555" s="243"/>
    </row>
    <row r="556" spans="6:27">
      <c r="F556" s="656"/>
      <c r="G556" s="307" t="str">
        <f t="shared" si="489"/>
        <v>Taxi</v>
      </c>
      <c r="J556" s="243"/>
      <c r="K556" s="246">
        <f>'IF Factors'!H197</f>
        <v>0</v>
      </c>
      <c r="L556" s="246">
        <f ca="1">OFFSET('IF Factors'!H197,0,$L$171)</f>
        <v>0</v>
      </c>
      <c r="M556" s="246">
        <f ca="1">OFFSET('IF Factors'!H197,0,$M$171)</f>
        <v>0</v>
      </c>
      <c r="O556" s="231">
        <f t="shared" ca="1" si="490"/>
        <v>0</v>
      </c>
      <c r="P556" s="231">
        <f t="shared" ca="1" si="491"/>
        <v>0</v>
      </c>
      <c r="Q556" s="231">
        <f t="shared" ca="1" si="492"/>
        <v>0</v>
      </c>
      <c r="R556" s="231">
        <f t="shared" ca="1" si="493"/>
        <v>0</v>
      </c>
      <c r="T556" s="231">
        <f t="shared" si="494"/>
        <v>1</v>
      </c>
      <c r="U556" s="231">
        <f t="shared" ca="1" si="495"/>
        <v>1</v>
      </c>
      <c r="V556" s="231">
        <f t="shared" ca="1" si="496"/>
        <v>1</v>
      </c>
      <c r="X556" s="231">
        <f t="shared" ca="1" si="497"/>
        <v>0</v>
      </c>
      <c r="Y556" s="231">
        <f t="shared" ca="1" si="488"/>
        <v>0</v>
      </c>
      <c r="Z556" s="243"/>
      <c r="AA556" s="243"/>
    </row>
    <row r="557" spans="6:27">
      <c r="F557" s="656"/>
      <c r="G557" s="307" t="str">
        <f t="shared" si="489"/>
        <v/>
      </c>
      <c r="J557" s="243"/>
      <c r="K557" s="246">
        <f>'IF Factors'!H198</f>
        <v>0</v>
      </c>
      <c r="L557" s="246">
        <f ca="1">OFFSET('IF Factors'!H198,0,$L$171)</f>
        <v>0</v>
      </c>
      <c r="M557" s="246">
        <f ca="1">OFFSET('IF Factors'!H198,0,$M$171)</f>
        <v>0</v>
      </c>
      <c r="O557" s="231">
        <f t="shared" ca="1" si="490"/>
        <v>0</v>
      </c>
      <c r="P557" s="231">
        <f t="shared" ca="1" si="491"/>
        <v>0</v>
      </c>
      <c r="Q557" s="231">
        <f t="shared" ca="1" si="492"/>
        <v>0</v>
      </c>
      <c r="R557" s="231">
        <f t="shared" ca="1" si="493"/>
        <v>0</v>
      </c>
      <c r="T557" s="231">
        <f t="shared" si="494"/>
        <v>1</v>
      </c>
      <c r="U557" s="231">
        <f t="shared" ca="1" si="495"/>
        <v>1</v>
      </c>
      <c r="V557" s="231">
        <f t="shared" ca="1" si="496"/>
        <v>1</v>
      </c>
      <c r="X557" s="231">
        <f t="shared" ca="1" si="497"/>
        <v>0</v>
      </c>
      <c r="Y557" s="231">
        <f t="shared" ca="1" si="488"/>
        <v>0</v>
      </c>
      <c r="Z557" s="243"/>
      <c r="AA557" s="243"/>
    </row>
    <row r="558" spans="6:27">
      <c r="F558" s="656"/>
      <c r="G558" s="307" t="str">
        <f t="shared" si="489"/>
        <v/>
      </c>
      <c r="J558" s="243"/>
      <c r="K558" s="246">
        <f>'IF Factors'!H199</f>
        <v>0</v>
      </c>
      <c r="L558" s="246">
        <f ca="1">OFFSET('IF Factors'!H199,0,$L$171)</f>
        <v>0</v>
      </c>
      <c r="M558" s="246">
        <f ca="1">OFFSET('IF Factors'!H199,0,$M$171)</f>
        <v>0</v>
      </c>
      <c r="O558" s="231">
        <f t="shared" ca="1" si="490"/>
        <v>0</v>
      </c>
      <c r="P558" s="231">
        <f t="shared" ca="1" si="491"/>
        <v>0</v>
      </c>
      <c r="Q558" s="231">
        <f t="shared" ca="1" si="492"/>
        <v>0</v>
      </c>
      <c r="R558" s="231">
        <f t="shared" ca="1" si="493"/>
        <v>0</v>
      </c>
      <c r="T558" s="231">
        <f t="shared" si="494"/>
        <v>1</v>
      </c>
      <c r="U558" s="231">
        <f t="shared" ca="1" si="495"/>
        <v>1</v>
      </c>
      <c r="V558" s="231">
        <f t="shared" ca="1" si="496"/>
        <v>1</v>
      </c>
      <c r="X558" s="231">
        <f t="shared" ca="1" si="497"/>
        <v>0</v>
      </c>
      <c r="Y558" s="231">
        <f t="shared" ca="1" si="488"/>
        <v>0</v>
      </c>
      <c r="Z558" s="243"/>
      <c r="AA558" s="243"/>
    </row>
    <row r="559" spans="6:27">
      <c r="F559" s="656"/>
      <c r="G559" s="307" t="str">
        <f t="shared" si="489"/>
        <v>3-wheeler</v>
      </c>
      <c r="J559" s="243"/>
      <c r="K559" s="246">
        <f>'IF Factors'!H200</f>
        <v>0</v>
      </c>
      <c r="L559" s="246">
        <f ca="1">OFFSET('IF Factors'!H200,0,$L$171)</f>
        <v>0</v>
      </c>
      <c r="M559" s="246">
        <f ca="1">OFFSET('IF Factors'!H200,0,$M$171)</f>
        <v>0</v>
      </c>
      <c r="O559" s="231">
        <f t="shared" ca="1" si="490"/>
        <v>0</v>
      </c>
      <c r="P559" s="231">
        <f t="shared" ca="1" si="491"/>
        <v>0</v>
      </c>
      <c r="Q559" s="231">
        <f t="shared" ca="1" si="492"/>
        <v>0</v>
      </c>
      <c r="R559" s="231">
        <f t="shared" ca="1" si="493"/>
        <v>0</v>
      </c>
      <c r="T559" s="231">
        <f t="shared" si="494"/>
        <v>1</v>
      </c>
      <c r="U559" s="231">
        <f t="shared" ca="1" si="495"/>
        <v>1</v>
      </c>
      <c r="V559" s="231">
        <f t="shared" ca="1" si="496"/>
        <v>1</v>
      </c>
      <c r="X559" s="231">
        <f t="shared" ca="1" si="497"/>
        <v>0</v>
      </c>
      <c r="Y559" s="231">
        <f t="shared" ca="1" si="488"/>
        <v>0</v>
      </c>
      <c r="Z559" s="243"/>
      <c r="AA559" s="243"/>
    </row>
    <row r="560" spans="6:27">
      <c r="F560" s="656"/>
      <c r="G560" s="307" t="str">
        <f t="shared" si="489"/>
        <v>Bus</v>
      </c>
      <c r="J560" s="243"/>
      <c r="K560" s="246">
        <f>'IF Factors'!H201</f>
        <v>0</v>
      </c>
      <c r="L560" s="246">
        <f ca="1">OFFSET('IF Factors'!H201,0,$L$171)</f>
        <v>0</v>
      </c>
      <c r="M560" s="246">
        <f ca="1">OFFSET('IF Factors'!H201,0,$M$171)</f>
        <v>0</v>
      </c>
      <c r="O560" s="231">
        <f t="shared" ca="1" si="490"/>
        <v>0</v>
      </c>
      <c r="P560" s="231">
        <f t="shared" ca="1" si="491"/>
        <v>0</v>
      </c>
      <c r="Q560" s="231">
        <f t="shared" ca="1" si="492"/>
        <v>0</v>
      </c>
      <c r="R560" s="231">
        <f t="shared" ca="1" si="493"/>
        <v>0</v>
      </c>
      <c r="T560" s="231">
        <f t="shared" si="494"/>
        <v>1</v>
      </c>
      <c r="U560" s="231">
        <f t="shared" ca="1" si="495"/>
        <v>1</v>
      </c>
      <c r="V560" s="231">
        <f t="shared" ca="1" si="496"/>
        <v>1</v>
      </c>
      <c r="X560" s="231">
        <f t="shared" ca="1" si="497"/>
        <v>0</v>
      </c>
      <c r="Y560" s="231">
        <f t="shared" ca="1" si="488"/>
        <v>0</v>
      </c>
      <c r="Z560" s="243"/>
      <c r="AA560" s="243"/>
    </row>
    <row r="561" spans="6:27">
      <c r="F561" s="656"/>
      <c r="G561" s="307" t="str">
        <f t="shared" si="489"/>
        <v>Mini-bus</v>
      </c>
      <c r="J561" s="243"/>
      <c r="K561" s="246">
        <f>'IF Factors'!H202</f>
        <v>0</v>
      </c>
      <c r="L561" s="246">
        <f ca="1">OFFSET('IF Factors'!H202,0,$L$171)</f>
        <v>0</v>
      </c>
      <c r="M561" s="246">
        <f ca="1">OFFSET('IF Factors'!H202,0,$M$171)</f>
        <v>0</v>
      </c>
      <c r="O561" s="231">
        <f t="shared" ca="1" si="490"/>
        <v>0</v>
      </c>
      <c r="P561" s="231">
        <f t="shared" ca="1" si="491"/>
        <v>0</v>
      </c>
      <c r="Q561" s="231">
        <f t="shared" ca="1" si="492"/>
        <v>0</v>
      </c>
      <c r="R561" s="231">
        <f t="shared" ca="1" si="493"/>
        <v>0</v>
      </c>
      <c r="T561" s="231">
        <f t="shared" si="494"/>
        <v>1</v>
      </c>
      <c r="U561" s="231">
        <f t="shared" ca="1" si="495"/>
        <v>1</v>
      </c>
      <c r="V561" s="231">
        <f t="shared" ca="1" si="496"/>
        <v>1</v>
      </c>
      <c r="X561" s="231">
        <f t="shared" ca="1" si="497"/>
        <v>0</v>
      </c>
      <c r="Y561" s="231">
        <f t="shared" ca="1" si="488"/>
        <v>0</v>
      </c>
      <c r="Z561" s="243"/>
      <c r="AA561" s="243"/>
    </row>
    <row r="562" spans="6:27">
      <c r="F562" s="656"/>
      <c r="G562" s="307" t="str">
        <f t="shared" si="489"/>
        <v/>
      </c>
      <c r="J562" s="243"/>
      <c r="K562" s="246">
        <f>'IF Factors'!H203</f>
        <v>0</v>
      </c>
      <c r="L562" s="246">
        <f ca="1">OFFSET('IF Factors'!H203,0,$L$171)</f>
        <v>0</v>
      </c>
      <c r="M562" s="246">
        <f ca="1">OFFSET('IF Factors'!H203,0,$M$171)</f>
        <v>0</v>
      </c>
      <c r="O562" s="231">
        <f t="shared" ca="1" si="490"/>
        <v>0</v>
      </c>
      <c r="P562" s="231">
        <f t="shared" ca="1" si="491"/>
        <v>0</v>
      </c>
      <c r="Q562" s="231">
        <f t="shared" ca="1" si="492"/>
        <v>0</v>
      </c>
      <c r="R562" s="231">
        <f t="shared" ca="1" si="493"/>
        <v>0</v>
      </c>
      <c r="T562" s="231">
        <f t="shared" si="494"/>
        <v>1</v>
      </c>
      <c r="U562" s="231">
        <f t="shared" ca="1" si="495"/>
        <v>1</v>
      </c>
      <c r="V562" s="231">
        <f t="shared" ca="1" si="496"/>
        <v>1</v>
      </c>
      <c r="X562" s="231">
        <f t="shared" ca="1" si="497"/>
        <v>0</v>
      </c>
      <c r="Y562" s="231">
        <f t="shared" ca="1" si="488"/>
        <v>0</v>
      </c>
      <c r="Z562" s="243"/>
      <c r="AA562" s="243"/>
    </row>
    <row r="563" spans="6:27">
      <c r="F563" s="657"/>
      <c r="G563" s="307" t="str">
        <f t="shared" si="489"/>
        <v/>
      </c>
      <c r="J563" s="243"/>
      <c r="K563" s="246">
        <f>'IF Factors'!H204</f>
        <v>0</v>
      </c>
      <c r="L563" s="246">
        <f ca="1">OFFSET('IF Factors'!H204,0,$L$171)</f>
        <v>0</v>
      </c>
      <c r="M563" s="246">
        <f ca="1">OFFSET('IF Factors'!H204,0,$M$171)</f>
        <v>0</v>
      </c>
      <c r="O563" s="231">
        <f t="shared" ca="1" si="490"/>
        <v>0</v>
      </c>
      <c r="P563" s="231">
        <f t="shared" ca="1" si="491"/>
        <v>0</v>
      </c>
      <c r="Q563" s="231">
        <f t="shared" ca="1" si="492"/>
        <v>0</v>
      </c>
      <c r="R563" s="231">
        <f t="shared" ca="1" si="493"/>
        <v>0</v>
      </c>
      <c r="T563" s="231">
        <f t="shared" si="494"/>
        <v>1</v>
      </c>
      <c r="U563" s="231">
        <f t="shared" ca="1" si="495"/>
        <v>1</v>
      </c>
      <c r="V563" s="231">
        <f t="shared" ca="1" si="496"/>
        <v>1</v>
      </c>
      <c r="X563" s="231">
        <f t="shared" ca="1" si="497"/>
        <v>0</v>
      </c>
      <c r="Y563" s="231">
        <f t="shared" ca="1" si="488"/>
        <v>0</v>
      </c>
      <c r="Z563" s="243"/>
      <c r="AA563" s="243"/>
    </row>
    <row r="564" spans="6:27">
      <c r="G564" s="307" t="str">
        <f t="shared" si="489"/>
        <v>BRT</v>
      </c>
      <c r="J564" s="243"/>
      <c r="K564" s="246">
        <f>'IF Factors'!H205</f>
        <v>0</v>
      </c>
      <c r="L564" s="246">
        <f ca="1">OFFSET('IF Factors'!H205,0,$L$171)</f>
        <v>0</v>
      </c>
      <c r="M564" s="246">
        <f ca="1">OFFSET('IF Factors'!H205,0,$M$171)</f>
        <v>0</v>
      </c>
      <c r="O564" s="231">
        <f t="shared" ca="1" si="490"/>
        <v>0</v>
      </c>
      <c r="P564" s="231">
        <f t="shared" ca="1" si="491"/>
        <v>0</v>
      </c>
      <c r="Q564" s="231">
        <f t="shared" ca="1" si="492"/>
        <v>0</v>
      </c>
      <c r="R564" s="231">
        <f t="shared" ca="1" si="493"/>
        <v>0</v>
      </c>
      <c r="T564" s="231">
        <f t="shared" si="494"/>
        <v>1</v>
      </c>
      <c r="U564" s="231">
        <f t="shared" ca="1" si="495"/>
        <v>1</v>
      </c>
      <c r="V564" s="231">
        <f t="shared" ca="1" si="496"/>
        <v>1</v>
      </c>
      <c r="X564" s="231">
        <f t="shared" ca="1" si="497"/>
        <v>0</v>
      </c>
      <c r="Y564" s="231">
        <f t="shared" ca="1" si="488"/>
        <v>0</v>
      </c>
      <c r="Z564" s="243"/>
      <c r="AA564" s="243"/>
    </row>
    <row r="565" spans="6:27">
      <c r="G565" s="308"/>
      <c r="J565" s="243"/>
      <c r="K565" s="243"/>
      <c r="L565" s="243"/>
      <c r="M565" s="243"/>
      <c r="N565" s="243"/>
      <c r="O565" s="243"/>
      <c r="P565" s="243"/>
      <c r="Q565" s="243"/>
      <c r="R565" s="243"/>
      <c r="S565" s="243"/>
      <c r="T565" s="243"/>
      <c r="U565" s="243"/>
      <c r="V565" s="243"/>
      <c r="W565" s="243"/>
      <c r="X565" s="243"/>
      <c r="Y565" s="243"/>
      <c r="Z565" s="243"/>
      <c r="AA565" s="243"/>
    </row>
    <row r="566" spans="6:27">
      <c r="G566" s="308"/>
      <c r="H566" s="243"/>
      <c r="I566" s="243"/>
      <c r="J566" s="243"/>
      <c r="K566" s="243"/>
      <c r="L566" s="243"/>
      <c r="M566" s="243"/>
      <c r="N566" s="243"/>
      <c r="O566" s="243"/>
      <c r="P566" s="243"/>
      <c r="Q566" s="243"/>
      <c r="R566" s="243"/>
      <c r="S566" s="243"/>
      <c r="T566" s="243"/>
      <c r="U566" s="243"/>
      <c r="V566" s="243"/>
      <c r="W566" s="243"/>
      <c r="X566" s="243"/>
      <c r="Y566" s="243"/>
      <c r="Z566" s="243"/>
      <c r="AA566" s="243"/>
    </row>
    <row r="567" spans="6:27">
      <c r="G567" s="308"/>
      <c r="H567" s="243"/>
      <c r="I567" s="243"/>
      <c r="J567" s="243"/>
      <c r="K567" s="243"/>
      <c r="L567" s="243"/>
      <c r="M567" s="243"/>
      <c r="N567" s="243"/>
      <c r="O567" s="243"/>
      <c r="P567" s="243"/>
      <c r="Q567" s="243"/>
      <c r="R567" s="243"/>
      <c r="S567" s="243"/>
      <c r="T567" s="243"/>
      <c r="U567" s="243"/>
      <c r="V567" s="243"/>
      <c r="W567" s="243"/>
      <c r="X567" s="243"/>
      <c r="Y567" s="243"/>
      <c r="Z567" s="243"/>
      <c r="AA567" s="243"/>
    </row>
    <row r="568" spans="6:27">
      <c r="G568" s="308" t="s">
        <v>376</v>
      </c>
      <c r="H568" s="243"/>
      <c r="I568" s="243"/>
      <c r="J568" s="243"/>
      <c r="K568" s="243"/>
      <c r="L568" s="243"/>
      <c r="M568" s="243"/>
      <c r="N568" s="243"/>
      <c r="O568" s="243"/>
      <c r="P568" s="243"/>
      <c r="Q568" s="243"/>
      <c r="R568" s="243"/>
      <c r="S568" s="243"/>
      <c r="T568" s="243"/>
      <c r="U568" s="243"/>
      <c r="V568" s="243"/>
      <c r="W568" s="243"/>
      <c r="X568" s="243"/>
      <c r="Y568" s="243"/>
      <c r="Z568" s="243"/>
      <c r="AA568" s="243"/>
    </row>
    <row r="569" spans="6:27">
      <c r="G569" s="306"/>
      <c r="H569" s="244">
        <f>H536</f>
        <v>0</v>
      </c>
      <c r="I569" s="244">
        <f t="shared" ref="I569:AA569" si="498">I536</f>
        <v>1</v>
      </c>
      <c r="J569" s="244">
        <f t="shared" si="498"/>
        <v>2</v>
      </c>
      <c r="K569" s="244">
        <f t="shared" si="498"/>
        <v>3</v>
      </c>
      <c r="L569" s="244">
        <f t="shared" si="498"/>
        <v>4</v>
      </c>
      <c r="M569" s="244">
        <f t="shared" si="498"/>
        <v>5</v>
      </c>
      <c r="N569" s="244">
        <f t="shared" si="498"/>
        <v>6</v>
      </c>
      <c r="O569" s="244">
        <f t="shared" si="498"/>
        <v>7</v>
      </c>
      <c r="P569" s="244">
        <f t="shared" si="498"/>
        <v>8</v>
      </c>
      <c r="Q569" s="244">
        <f t="shared" si="498"/>
        <v>9</v>
      </c>
      <c r="R569" s="244">
        <f t="shared" si="498"/>
        <v>10</v>
      </c>
      <c r="S569" s="244">
        <f t="shared" si="498"/>
        <v>11</v>
      </c>
      <c r="T569" s="244">
        <f t="shared" si="498"/>
        <v>12</v>
      </c>
      <c r="U569" s="244">
        <f t="shared" si="498"/>
        <v>13</v>
      </c>
      <c r="V569" s="244">
        <f t="shared" si="498"/>
        <v>14</v>
      </c>
      <c r="W569" s="244">
        <f t="shared" si="498"/>
        <v>15</v>
      </c>
      <c r="X569" s="244">
        <f t="shared" si="498"/>
        <v>16</v>
      </c>
      <c r="Y569" s="244">
        <f t="shared" si="498"/>
        <v>17</v>
      </c>
      <c r="Z569" s="244">
        <f t="shared" si="498"/>
        <v>18</v>
      </c>
      <c r="AA569" s="244">
        <f t="shared" si="498"/>
        <v>19</v>
      </c>
    </row>
    <row r="570" spans="6:27">
      <c r="F570" s="655" t="s">
        <v>530</v>
      </c>
      <c r="G570" s="307" t="str">
        <f>G537</f>
        <v>Cars</v>
      </c>
      <c r="H570" s="261">
        <f>K554</f>
        <v>0</v>
      </c>
      <c r="I570" s="261">
        <f ca="1">(I$23*$P554)+$O554</f>
        <v>0</v>
      </c>
      <c r="J570" s="261">
        <f t="shared" ref="J570:P570" ca="1" si="499">(J$23*$P554)+$O554</f>
        <v>0</v>
      </c>
      <c r="K570" s="261">
        <f t="shared" ca="1" si="499"/>
        <v>0</v>
      </c>
      <c r="L570" s="261">
        <f t="shared" ca="1" si="499"/>
        <v>0</v>
      </c>
      <c r="M570" s="261">
        <f t="shared" ca="1" si="499"/>
        <v>0</v>
      </c>
      <c r="N570" s="261">
        <f t="shared" ca="1" si="499"/>
        <v>0</v>
      </c>
      <c r="O570" s="261">
        <f t="shared" ca="1" si="499"/>
        <v>0</v>
      </c>
      <c r="P570" s="261">
        <f t="shared" ca="1" si="499"/>
        <v>0</v>
      </c>
      <c r="Q570" s="261">
        <f ca="1">L554</f>
        <v>0</v>
      </c>
      <c r="R570" s="261">
        <f ca="1">(R$23*$R554)+$Q554</f>
        <v>0</v>
      </c>
      <c r="S570" s="261">
        <f t="shared" ref="S570:Z570" ca="1" si="500">(S$23*$R554)+$Q554</f>
        <v>0</v>
      </c>
      <c r="T570" s="261">
        <f t="shared" ca="1" si="500"/>
        <v>0</v>
      </c>
      <c r="U570" s="261">
        <f t="shared" ca="1" si="500"/>
        <v>0</v>
      </c>
      <c r="V570" s="261">
        <f t="shared" ca="1" si="500"/>
        <v>0</v>
      </c>
      <c r="W570" s="261">
        <f t="shared" ca="1" si="500"/>
        <v>0</v>
      </c>
      <c r="X570" s="261">
        <f t="shared" ca="1" si="500"/>
        <v>0</v>
      </c>
      <c r="Y570" s="261">
        <f t="shared" ca="1" si="500"/>
        <v>0</v>
      </c>
      <c r="Z570" s="261">
        <f t="shared" ca="1" si="500"/>
        <v>0</v>
      </c>
      <c r="AA570" s="261">
        <f ca="1">M554</f>
        <v>0</v>
      </c>
    </row>
    <row r="571" spans="6:27">
      <c r="F571" s="656"/>
      <c r="G571" s="307" t="str">
        <f t="shared" ref="G571:G580" si="501">G538</f>
        <v>2-wheeler</v>
      </c>
      <c r="H571" s="261">
        <f t="shared" ref="H571:H580" si="502">K555</f>
        <v>0</v>
      </c>
      <c r="I571" s="261">
        <f t="shared" ref="I571:P571" ca="1" si="503">(I$23*$P555)+$O555</f>
        <v>0</v>
      </c>
      <c r="J571" s="261">
        <f t="shared" ca="1" si="503"/>
        <v>0</v>
      </c>
      <c r="K571" s="261">
        <f t="shared" ca="1" si="503"/>
        <v>0</v>
      </c>
      <c r="L571" s="261">
        <f t="shared" ca="1" si="503"/>
        <v>0</v>
      </c>
      <c r="M571" s="261">
        <f t="shared" ca="1" si="503"/>
        <v>0</v>
      </c>
      <c r="N571" s="261">
        <f t="shared" ca="1" si="503"/>
        <v>0</v>
      </c>
      <c r="O571" s="261">
        <f t="shared" ca="1" si="503"/>
        <v>0</v>
      </c>
      <c r="P571" s="261">
        <f t="shared" ca="1" si="503"/>
        <v>0</v>
      </c>
      <c r="Q571" s="261">
        <f t="shared" ref="Q571:Q580" ca="1" si="504">L555</f>
        <v>0</v>
      </c>
      <c r="R571" s="261">
        <f t="shared" ref="R571:Z571" ca="1" si="505">(R$23*$R555)+$Q555</f>
        <v>0</v>
      </c>
      <c r="S571" s="261">
        <f t="shared" ca="1" si="505"/>
        <v>0</v>
      </c>
      <c r="T571" s="261">
        <f t="shared" ca="1" si="505"/>
        <v>0</v>
      </c>
      <c r="U571" s="261">
        <f t="shared" ca="1" si="505"/>
        <v>0</v>
      </c>
      <c r="V571" s="261">
        <f t="shared" ca="1" si="505"/>
        <v>0</v>
      </c>
      <c r="W571" s="261">
        <f t="shared" ca="1" si="505"/>
        <v>0</v>
      </c>
      <c r="X571" s="261">
        <f t="shared" ca="1" si="505"/>
        <v>0</v>
      </c>
      <c r="Y571" s="261">
        <f t="shared" ca="1" si="505"/>
        <v>0</v>
      </c>
      <c r="Z571" s="261">
        <f t="shared" ca="1" si="505"/>
        <v>0</v>
      </c>
      <c r="AA571" s="261">
        <f t="shared" ref="AA571:AA580" ca="1" si="506">M555</f>
        <v>0</v>
      </c>
    </row>
    <row r="572" spans="6:27">
      <c r="F572" s="656"/>
      <c r="G572" s="307" t="str">
        <f t="shared" si="501"/>
        <v>Taxi</v>
      </c>
      <c r="H572" s="261">
        <f t="shared" si="502"/>
        <v>0</v>
      </c>
      <c r="I572" s="261">
        <f t="shared" ref="I572:P572" ca="1" si="507">(I$23*$P556)+$O556</f>
        <v>0</v>
      </c>
      <c r="J572" s="261">
        <f t="shared" ca="1" si="507"/>
        <v>0</v>
      </c>
      <c r="K572" s="261">
        <f t="shared" ca="1" si="507"/>
        <v>0</v>
      </c>
      <c r="L572" s="261">
        <f t="shared" ca="1" si="507"/>
        <v>0</v>
      </c>
      <c r="M572" s="261">
        <f t="shared" ca="1" si="507"/>
        <v>0</v>
      </c>
      <c r="N572" s="261">
        <f t="shared" ca="1" si="507"/>
        <v>0</v>
      </c>
      <c r="O572" s="261">
        <f t="shared" ca="1" si="507"/>
        <v>0</v>
      </c>
      <c r="P572" s="261">
        <f t="shared" ca="1" si="507"/>
        <v>0</v>
      </c>
      <c r="Q572" s="261">
        <f t="shared" ca="1" si="504"/>
        <v>0</v>
      </c>
      <c r="R572" s="261">
        <f t="shared" ref="R572:Z572" ca="1" si="508">(R$23*$R556)+$Q556</f>
        <v>0</v>
      </c>
      <c r="S572" s="261">
        <f t="shared" ca="1" si="508"/>
        <v>0</v>
      </c>
      <c r="T572" s="261">
        <f t="shared" ca="1" si="508"/>
        <v>0</v>
      </c>
      <c r="U572" s="261">
        <f t="shared" ca="1" si="508"/>
        <v>0</v>
      </c>
      <c r="V572" s="261">
        <f t="shared" ca="1" si="508"/>
        <v>0</v>
      </c>
      <c r="W572" s="261">
        <f t="shared" ca="1" si="508"/>
        <v>0</v>
      </c>
      <c r="X572" s="261">
        <f t="shared" ca="1" si="508"/>
        <v>0</v>
      </c>
      <c r="Y572" s="261">
        <f t="shared" ca="1" si="508"/>
        <v>0</v>
      </c>
      <c r="Z572" s="261">
        <f t="shared" ca="1" si="508"/>
        <v>0</v>
      </c>
      <c r="AA572" s="261">
        <f t="shared" ca="1" si="506"/>
        <v>0</v>
      </c>
    </row>
    <row r="573" spans="6:27">
      <c r="F573" s="656"/>
      <c r="G573" s="307" t="str">
        <f t="shared" si="501"/>
        <v/>
      </c>
      <c r="H573" s="261">
        <f t="shared" si="502"/>
        <v>0</v>
      </c>
      <c r="I573" s="261">
        <f t="shared" ref="I573:P573" ca="1" si="509">(I$23*$P557)+$O557</f>
        <v>0</v>
      </c>
      <c r="J573" s="261">
        <f t="shared" ca="1" si="509"/>
        <v>0</v>
      </c>
      <c r="K573" s="261">
        <f t="shared" ca="1" si="509"/>
        <v>0</v>
      </c>
      <c r="L573" s="261">
        <f t="shared" ca="1" si="509"/>
        <v>0</v>
      </c>
      <c r="M573" s="261">
        <f t="shared" ca="1" si="509"/>
        <v>0</v>
      </c>
      <c r="N573" s="261">
        <f t="shared" ca="1" si="509"/>
        <v>0</v>
      </c>
      <c r="O573" s="261">
        <f t="shared" ca="1" si="509"/>
        <v>0</v>
      </c>
      <c r="P573" s="261">
        <f t="shared" ca="1" si="509"/>
        <v>0</v>
      </c>
      <c r="Q573" s="261">
        <f t="shared" ca="1" si="504"/>
        <v>0</v>
      </c>
      <c r="R573" s="261">
        <f t="shared" ref="R573:Z573" ca="1" si="510">(R$23*$R557)+$Q557</f>
        <v>0</v>
      </c>
      <c r="S573" s="261">
        <f t="shared" ca="1" si="510"/>
        <v>0</v>
      </c>
      <c r="T573" s="261">
        <f t="shared" ca="1" si="510"/>
        <v>0</v>
      </c>
      <c r="U573" s="261">
        <f t="shared" ca="1" si="510"/>
        <v>0</v>
      </c>
      <c r="V573" s="261">
        <f t="shared" ca="1" si="510"/>
        <v>0</v>
      </c>
      <c r="W573" s="261">
        <f t="shared" ca="1" si="510"/>
        <v>0</v>
      </c>
      <c r="X573" s="261">
        <f t="shared" ca="1" si="510"/>
        <v>0</v>
      </c>
      <c r="Y573" s="261">
        <f t="shared" ca="1" si="510"/>
        <v>0</v>
      </c>
      <c r="Z573" s="261">
        <f t="shared" ca="1" si="510"/>
        <v>0</v>
      </c>
      <c r="AA573" s="261">
        <f t="shared" ca="1" si="506"/>
        <v>0</v>
      </c>
    </row>
    <row r="574" spans="6:27">
      <c r="F574" s="656"/>
      <c r="G574" s="307" t="str">
        <f t="shared" si="501"/>
        <v/>
      </c>
      <c r="H574" s="261">
        <f t="shared" si="502"/>
        <v>0</v>
      </c>
      <c r="I574" s="261">
        <f t="shared" ref="I574:P574" ca="1" si="511">(I$23*$P558)+$O558</f>
        <v>0</v>
      </c>
      <c r="J574" s="261">
        <f t="shared" ca="1" si="511"/>
        <v>0</v>
      </c>
      <c r="K574" s="261">
        <f t="shared" ca="1" si="511"/>
        <v>0</v>
      </c>
      <c r="L574" s="261">
        <f t="shared" ca="1" si="511"/>
        <v>0</v>
      </c>
      <c r="M574" s="261">
        <f t="shared" ca="1" si="511"/>
        <v>0</v>
      </c>
      <c r="N574" s="261">
        <f t="shared" ca="1" si="511"/>
        <v>0</v>
      </c>
      <c r="O574" s="261">
        <f t="shared" ca="1" si="511"/>
        <v>0</v>
      </c>
      <c r="P574" s="261">
        <f t="shared" ca="1" si="511"/>
        <v>0</v>
      </c>
      <c r="Q574" s="261">
        <f t="shared" ca="1" si="504"/>
        <v>0</v>
      </c>
      <c r="R574" s="261">
        <f t="shared" ref="R574:Z574" ca="1" si="512">(R$23*$R558)+$Q558</f>
        <v>0</v>
      </c>
      <c r="S574" s="261">
        <f t="shared" ca="1" si="512"/>
        <v>0</v>
      </c>
      <c r="T574" s="261">
        <f t="shared" ca="1" si="512"/>
        <v>0</v>
      </c>
      <c r="U574" s="261">
        <f t="shared" ca="1" si="512"/>
        <v>0</v>
      </c>
      <c r="V574" s="261">
        <f t="shared" ca="1" si="512"/>
        <v>0</v>
      </c>
      <c r="W574" s="261">
        <f t="shared" ca="1" si="512"/>
        <v>0</v>
      </c>
      <c r="X574" s="261">
        <f t="shared" ca="1" si="512"/>
        <v>0</v>
      </c>
      <c r="Y574" s="261">
        <f t="shared" ca="1" si="512"/>
        <v>0</v>
      </c>
      <c r="Z574" s="261">
        <f t="shared" ca="1" si="512"/>
        <v>0</v>
      </c>
      <c r="AA574" s="261">
        <f t="shared" ca="1" si="506"/>
        <v>0</v>
      </c>
    </row>
    <row r="575" spans="6:27">
      <c r="F575" s="656"/>
      <c r="G575" s="307" t="str">
        <f t="shared" si="501"/>
        <v>3-wheeler</v>
      </c>
      <c r="H575" s="261">
        <f t="shared" si="502"/>
        <v>0</v>
      </c>
      <c r="I575" s="261">
        <f t="shared" ref="I575:P575" ca="1" si="513">(I$23*$P559)+$O559</f>
        <v>0</v>
      </c>
      <c r="J575" s="261">
        <f t="shared" ca="1" si="513"/>
        <v>0</v>
      </c>
      <c r="K575" s="261">
        <f t="shared" ca="1" si="513"/>
        <v>0</v>
      </c>
      <c r="L575" s="261">
        <f t="shared" ca="1" si="513"/>
        <v>0</v>
      </c>
      <c r="M575" s="261">
        <f t="shared" ca="1" si="513"/>
        <v>0</v>
      </c>
      <c r="N575" s="261">
        <f t="shared" ca="1" si="513"/>
        <v>0</v>
      </c>
      <c r="O575" s="261">
        <f t="shared" ca="1" si="513"/>
        <v>0</v>
      </c>
      <c r="P575" s="261">
        <f t="shared" ca="1" si="513"/>
        <v>0</v>
      </c>
      <c r="Q575" s="261">
        <f t="shared" ca="1" si="504"/>
        <v>0</v>
      </c>
      <c r="R575" s="261">
        <f t="shared" ref="R575:Z575" ca="1" si="514">(R$23*$R559)+$Q559</f>
        <v>0</v>
      </c>
      <c r="S575" s="261">
        <f t="shared" ca="1" si="514"/>
        <v>0</v>
      </c>
      <c r="T575" s="261">
        <f t="shared" ca="1" si="514"/>
        <v>0</v>
      </c>
      <c r="U575" s="261">
        <f t="shared" ca="1" si="514"/>
        <v>0</v>
      </c>
      <c r="V575" s="261">
        <f t="shared" ca="1" si="514"/>
        <v>0</v>
      </c>
      <c r="W575" s="261">
        <f t="shared" ca="1" si="514"/>
        <v>0</v>
      </c>
      <c r="X575" s="261">
        <f t="shared" ca="1" si="514"/>
        <v>0</v>
      </c>
      <c r="Y575" s="261">
        <f t="shared" ca="1" si="514"/>
        <v>0</v>
      </c>
      <c r="Z575" s="261">
        <f t="shared" ca="1" si="514"/>
        <v>0</v>
      </c>
      <c r="AA575" s="261">
        <f t="shared" ca="1" si="506"/>
        <v>0</v>
      </c>
    </row>
    <row r="576" spans="6:27">
      <c r="F576" s="656"/>
      <c r="G576" s="307" t="str">
        <f t="shared" si="501"/>
        <v>Bus</v>
      </c>
      <c r="H576" s="261">
        <f t="shared" si="502"/>
        <v>0</v>
      </c>
      <c r="I576" s="261">
        <f t="shared" ref="I576:P576" ca="1" si="515">(I$23*$P560)+$O560</f>
        <v>0</v>
      </c>
      <c r="J576" s="261">
        <f t="shared" ca="1" si="515"/>
        <v>0</v>
      </c>
      <c r="K576" s="261">
        <f t="shared" ca="1" si="515"/>
        <v>0</v>
      </c>
      <c r="L576" s="261">
        <f t="shared" ca="1" si="515"/>
        <v>0</v>
      </c>
      <c r="M576" s="261">
        <f t="shared" ca="1" si="515"/>
        <v>0</v>
      </c>
      <c r="N576" s="261">
        <f t="shared" ca="1" si="515"/>
        <v>0</v>
      </c>
      <c r="O576" s="261">
        <f t="shared" ca="1" si="515"/>
        <v>0</v>
      </c>
      <c r="P576" s="261">
        <f t="shared" ca="1" si="515"/>
        <v>0</v>
      </c>
      <c r="Q576" s="261">
        <f t="shared" ca="1" si="504"/>
        <v>0</v>
      </c>
      <c r="R576" s="261">
        <f t="shared" ref="R576:Z576" ca="1" si="516">(R$23*$R560)+$Q560</f>
        <v>0</v>
      </c>
      <c r="S576" s="261">
        <f t="shared" ca="1" si="516"/>
        <v>0</v>
      </c>
      <c r="T576" s="261">
        <f t="shared" ca="1" si="516"/>
        <v>0</v>
      </c>
      <c r="U576" s="261">
        <f t="shared" ca="1" si="516"/>
        <v>0</v>
      </c>
      <c r="V576" s="261">
        <f t="shared" ca="1" si="516"/>
        <v>0</v>
      </c>
      <c r="W576" s="261">
        <f t="shared" ca="1" si="516"/>
        <v>0</v>
      </c>
      <c r="X576" s="261">
        <f t="shared" ca="1" si="516"/>
        <v>0</v>
      </c>
      <c r="Y576" s="261">
        <f t="shared" ca="1" si="516"/>
        <v>0</v>
      </c>
      <c r="Z576" s="261">
        <f t="shared" ca="1" si="516"/>
        <v>0</v>
      </c>
      <c r="AA576" s="261">
        <f t="shared" ca="1" si="506"/>
        <v>0</v>
      </c>
    </row>
    <row r="577" spans="6:27">
      <c r="F577" s="656"/>
      <c r="G577" s="307" t="str">
        <f t="shared" si="501"/>
        <v>Mini-bus</v>
      </c>
      <c r="H577" s="261">
        <f t="shared" si="502"/>
        <v>0</v>
      </c>
      <c r="I577" s="261">
        <f t="shared" ref="I577:P577" ca="1" si="517">(I$23*$P561)+$O561</f>
        <v>0</v>
      </c>
      <c r="J577" s="261">
        <f t="shared" ca="1" si="517"/>
        <v>0</v>
      </c>
      <c r="K577" s="261">
        <f t="shared" ca="1" si="517"/>
        <v>0</v>
      </c>
      <c r="L577" s="261">
        <f t="shared" ca="1" si="517"/>
        <v>0</v>
      </c>
      <c r="M577" s="261">
        <f t="shared" ca="1" si="517"/>
        <v>0</v>
      </c>
      <c r="N577" s="261">
        <f t="shared" ca="1" si="517"/>
        <v>0</v>
      </c>
      <c r="O577" s="261">
        <f t="shared" ca="1" si="517"/>
        <v>0</v>
      </c>
      <c r="P577" s="261">
        <f t="shared" ca="1" si="517"/>
        <v>0</v>
      </c>
      <c r="Q577" s="261">
        <f t="shared" ca="1" si="504"/>
        <v>0</v>
      </c>
      <c r="R577" s="261">
        <f t="shared" ref="R577:Z577" ca="1" si="518">(R$23*$R561)+$Q561</f>
        <v>0</v>
      </c>
      <c r="S577" s="261">
        <f t="shared" ca="1" si="518"/>
        <v>0</v>
      </c>
      <c r="T577" s="261">
        <f t="shared" ca="1" si="518"/>
        <v>0</v>
      </c>
      <c r="U577" s="261">
        <f t="shared" ca="1" si="518"/>
        <v>0</v>
      </c>
      <c r="V577" s="261">
        <f t="shared" ca="1" si="518"/>
        <v>0</v>
      </c>
      <c r="W577" s="261">
        <f t="shared" ca="1" si="518"/>
        <v>0</v>
      </c>
      <c r="X577" s="261">
        <f t="shared" ca="1" si="518"/>
        <v>0</v>
      </c>
      <c r="Y577" s="261">
        <f t="shared" ca="1" si="518"/>
        <v>0</v>
      </c>
      <c r="Z577" s="261">
        <f t="shared" ca="1" si="518"/>
        <v>0</v>
      </c>
      <c r="AA577" s="261">
        <f t="shared" ca="1" si="506"/>
        <v>0</v>
      </c>
    </row>
    <row r="578" spans="6:27">
      <c r="F578" s="656"/>
      <c r="G578" s="307" t="str">
        <f t="shared" si="501"/>
        <v/>
      </c>
      <c r="H578" s="261">
        <f t="shared" si="502"/>
        <v>0</v>
      </c>
      <c r="I578" s="261">
        <f t="shared" ref="I578:P578" ca="1" si="519">(I$23*$P562)+$O562</f>
        <v>0</v>
      </c>
      <c r="J578" s="261">
        <f t="shared" ca="1" si="519"/>
        <v>0</v>
      </c>
      <c r="K578" s="261">
        <f t="shared" ca="1" si="519"/>
        <v>0</v>
      </c>
      <c r="L578" s="261">
        <f t="shared" ca="1" si="519"/>
        <v>0</v>
      </c>
      <c r="M578" s="261">
        <f t="shared" ca="1" si="519"/>
        <v>0</v>
      </c>
      <c r="N578" s="261">
        <f t="shared" ca="1" si="519"/>
        <v>0</v>
      </c>
      <c r="O578" s="261">
        <f t="shared" ca="1" si="519"/>
        <v>0</v>
      </c>
      <c r="P578" s="261">
        <f t="shared" ca="1" si="519"/>
        <v>0</v>
      </c>
      <c r="Q578" s="261">
        <f t="shared" ca="1" si="504"/>
        <v>0</v>
      </c>
      <c r="R578" s="261">
        <f t="shared" ref="R578:Z578" ca="1" si="520">(R$23*$R562)+$Q562</f>
        <v>0</v>
      </c>
      <c r="S578" s="261">
        <f t="shared" ca="1" si="520"/>
        <v>0</v>
      </c>
      <c r="T578" s="261">
        <f t="shared" ca="1" si="520"/>
        <v>0</v>
      </c>
      <c r="U578" s="261">
        <f t="shared" ca="1" si="520"/>
        <v>0</v>
      </c>
      <c r="V578" s="261">
        <f t="shared" ca="1" si="520"/>
        <v>0</v>
      </c>
      <c r="W578" s="261">
        <f t="shared" ca="1" si="520"/>
        <v>0</v>
      </c>
      <c r="X578" s="261">
        <f t="shared" ca="1" si="520"/>
        <v>0</v>
      </c>
      <c r="Y578" s="261">
        <f t="shared" ca="1" si="520"/>
        <v>0</v>
      </c>
      <c r="Z578" s="261">
        <f t="shared" ca="1" si="520"/>
        <v>0</v>
      </c>
      <c r="AA578" s="261">
        <f t="shared" ca="1" si="506"/>
        <v>0</v>
      </c>
    </row>
    <row r="579" spans="6:27">
      <c r="F579" s="657"/>
      <c r="G579" s="307" t="str">
        <f t="shared" si="501"/>
        <v/>
      </c>
      <c r="H579" s="261">
        <f t="shared" si="502"/>
        <v>0</v>
      </c>
      <c r="I579" s="261">
        <f t="shared" ref="I579:P579" ca="1" si="521">(I$23*$P563)+$O563</f>
        <v>0</v>
      </c>
      <c r="J579" s="261">
        <f t="shared" ca="1" si="521"/>
        <v>0</v>
      </c>
      <c r="K579" s="261">
        <f t="shared" ca="1" si="521"/>
        <v>0</v>
      </c>
      <c r="L579" s="261">
        <f t="shared" ca="1" si="521"/>
        <v>0</v>
      </c>
      <c r="M579" s="261">
        <f t="shared" ca="1" si="521"/>
        <v>0</v>
      </c>
      <c r="N579" s="261">
        <f t="shared" ca="1" si="521"/>
        <v>0</v>
      </c>
      <c r="O579" s="261">
        <f t="shared" ca="1" si="521"/>
        <v>0</v>
      </c>
      <c r="P579" s="261">
        <f t="shared" ca="1" si="521"/>
        <v>0</v>
      </c>
      <c r="Q579" s="261">
        <f t="shared" ca="1" si="504"/>
        <v>0</v>
      </c>
      <c r="R579" s="261">
        <f t="shared" ref="R579:Z579" ca="1" si="522">(R$23*$R563)+$Q563</f>
        <v>0</v>
      </c>
      <c r="S579" s="261">
        <f t="shared" ca="1" si="522"/>
        <v>0</v>
      </c>
      <c r="T579" s="261">
        <f t="shared" ca="1" si="522"/>
        <v>0</v>
      </c>
      <c r="U579" s="261">
        <f t="shared" ca="1" si="522"/>
        <v>0</v>
      </c>
      <c r="V579" s="261">
        <f t="shared" ca="1" si="522"/>
        <v>0</v>
      </c>
      <c r="W579" s="261">
        <f t="shared" ca="1" si="522"/>
        <v>0</v>
      </c>
      <c r="X579" s="261">
        <f t="shared" ca="1" si="522"/>
        <v>0</v>
      </c>
      <c r="Y579" s="261">
        <f t="shared" ca="1" si="522"/>
        <v>0</v>
      </c>
      <c r="Z579" s="261">
        <f t="shared" ca="1" si="522"/>
        <v>0</v>
      </c>
      <c r="AA579" s="261">
        <f t="shared" ca="1" si="506"/>
        <v>0</v>
      </c>
    </row>
    <row r="580" spans="6:27">
      <c r="G580" s="307" t="str">
        <f t="shared" si="501"/>
        <v>BRT</v>
      </c>
      <c r="H580" s="261">
        <f t="shared" si="502"/>
        <v>0</v>
      </c>
      <c r="I580" s="261">
        <f t="shared" ref="I580:P580" ca="1" si="523">(I$23*$P564)+$O564</f>
        <v>0</v>
      </c>
      <c r="J580" s="261">
        <f t="shared" ca="1" si="523"/>
        <v>0</v>
      </c>
      <c r="K580" s="261">
        <f t="shared" ca="1" si="523"/>
        <v>0</v>
      </c>
      <c r="L580" s="261">
        <f t="shared" ca="1" si="523"/>
        <v>0</v>
      </c>
      <c r="M580" s="261">
        <f t="shared" ca="1" si="523"/>
        <v>0</v>
      </c>
      <c r="N580" s="261">
        <f t="shared" ca="1" si="523"/>
        <v>0</v>
      </c>
      <c r="O580" s="261">
        <f t="shared" ca="1" si="523"/>
        <v>0</v>
      </c>
      <c r="P580" s="261">
        <f t="shared" ca="1" si="523"/>
        <v>0</v>
      </c>
      <c r="Q580" s="261">
        <f t="shared" ca="1" si="504"/>
        <v>0</v>
      </c>
      <c r="R580" s="261">
        <f t="shared" ref="R580:Z580" ca="1" si="524">(R$23*$R564)+$Q564</f>
        <v>0</v>
      </c>
      <c r="S580" s="261">
        <f t="shared" ca="1" si="524"/>
        <v>0</v>
      </c>
      <c r="T580" s="261">
        <f t="shared" ca="1" si="524"/>
        <v>0</v>
      </c>
      <c r="U580" s="261">
        <f t="shared" ca="1" si="524"/>
        <v>0</v>
      </c>
      <c r="V580" s="261">
        <f t="shared" ca="1" si="524"/>
        <v>0</v>
      </c>
      <c r="W580" s="261">
        <f t="shared" ca="1" si="524"/>
        <v>0</v>
      </c>
      <c r="X580" s="261">
        <f t="shared" ca="1" si="524"/>
        <v>0</v>
      </c>
      <c r="Y580" s="261">
        <f t="shared" ca="1" si="524"/>
        <v>0</v>
      </c>
      <c r="Z580" s="261">
        <f t="shared" ca="1" si="524"/>
        <v>0</v>
      </c>
      <c r="AA580" s="261">
        <f t="shared" ca="1" si="506"/>
        <v>0</v>
      </c>
    </row>
    <row r="583" spans="6:27">
      <c r="G583" s="305" t="s">
        <v>377</v>
      </c>
    </row>
    <row r="584" spans="6:27">
      <c r="K584" s="242" t="s">
        <v>372</v>
      </c>
    </row>
    <row r="585" spans="6:27">
      <c r="J585" s="243"/>
      <c r="K585" s="244" t="s">
        <v>367</v>
      </c>
      <c r="L585" s="231">
        <v>7</v>
      </c>
      <c r="M585" s="244">
        <v>14</v>
      </c>
      <c r="O585" s="55" t="s">
        <v>387</v>
      </c>
      <c r="Q585" s="55" t="s">
        <v>388</v>
      </c>
      <c r="Z585" s="243"/>
      <c r="AA585" s="243"/>
    </row>
    <row r="586" spans="6:27">
      <c r="G586" s="306"/>
      <c r="J586" s="243"/>
      <c r="K586" s="244">
        <f>H602</f>
        <v>0</v>
      </c>
      <c r="L586" s="244">
        <f>Q602</f>
        <v>9</v>
      </c>
      <c r="M586" s="244">
        <f>AA602</f>
        <v>19</v>
      </c>
      <c r="O586" s="231" t="s">
        <v>389</v>
      </c>
      <c r="P586" s="231" t="s">
        <v>390</v>
      </c>
      <c r="Q586" s="231" t="s">
        <v>389</v>
      </c>
      <c r="R586" s="231" t="s">
        <v>390</v>
      </c>
      <c r="T586" s="231">
        <f>K586</f>
        <v>0</v>
      </c>
      <c r="U586" s="231">
        <f>L586</f>
        <v>9</v>
      </c>
      <c r="V586" s="231">
        <f>M586</f>
        <v>19</v>
      </c>
      <c r="X586" s="231" t="s">
        <v>387</v>
      </c>
      <c r="Y586" s="231" t="s">
        <v>388</v>
      </c>
      <c r="Z586" s="243"/>
      <c r="AA586" s="243"/>
    </row>
    <row r="587" spans="6:27">
      <c r="F587" s="655" t="s">
        <v>530</v>
      </c>
      <c r="G587" s="307" t="str">
        <f>G554</f>
        <v>Cars</v>
      </c>
      <c r="J587" s="243"/>
      <c r="K587" s="246">
        <f>'IF Factors'!I195</f>
        <v>0</v>
      </c>
      <c r="L587" s="246">
        <f ca="1">OFFSET('IF Factors'!I195,0,$L$171)</f>
        <v>0</v>
      </c>
      <c r="M587" s="246">
        <f ca="1">OFFSET('IF Factors'!I195,0,$M$171)</f>
        <v>0</v>
      </c>
      <c r="O587" s="231">
        <f ca="1">INTERCEPT(K587:L587,$K$7:$L$7)</f>
        <v>0</v>
      </c>
      <c r="P587" s="231">
        <f ca="1">SLOPE(K587:L587,$K$7:$L$7)</f>
        <v>0</v>
      </c>
      <c r="Q587" s="231">
        <f ca="1">INTERCEPT(L587:M587,$L$7:$M$7)</f>
        <v>0</v>
      </c>
      <c r="R587" s="231">
        <f ca="1">SLOPE(L587:M587,$L$7:$M$7)</f>
        <v>0</v>
      </c>
      <c r="T587" s="231">
        <f>IF(K587&lt;&gt;0,0,1)</f>
        <v>1</v>
      </c>
      <c r="U587" s="231">
        <f ca="1">IF(L587&lt;&gt;0,0,1)</f>
        <v>1</v>
      </c>
      <c r="V587" s="231">
        <f ca="1">IF(M587&lt;&gt;0,0,1)</f>
        <v>1</v>
      </c>
      <c r="X587" s="231">
        <f ca="1">IF(T587+U587=1,1,0)</f>
        <v>0</v>
      </c>
      <c r="Y587" s="231">
        <f t="shared" ref="Y587:Y597" ca="1" si="525">IF(U587+V587=1,1,0)</f>
        <v>0</v>
      </c>
      <c r="Z587" s="243"/>
      <c r="AA587" s="243"/>
    </row>
    <row r="588" spans="6:27">
      <c r="F588" s="656"/>
      <c r="G588" s="307" t="str">
        <f t="shared" ref="G588:G597" si="526">G555</f>
        <v>2-wheeler</v>
      </c>
      <c r="J588" s="243"/>
      <c r="K588" s="246">
        <f>'IF Factors'!I196</f>
        <v>0</v>
      </c>
      <c r="L588" s="246">
        <f ca="1">OFFSET('IF Factors'!I196,0,$L$171)</f>
        <v>0</v>
      </c>
      <c r="M588" s="246">
        <f ca="1">OFFSET('IF Factors'!I196,0,$M$171)</f>
        <v>0</v>
      </c>
      <c r="O588" s="231">
        <f t="shared" ref="O588:O597" ca="1" si="527">INTERCEPT(K588:L588,$K$7:$L$7)</f>
        <v>0</v>
      </c>
      <c r="P588" s="231">
        <f t="shared" ref="P588:P597" ca="1" si="528">SLOPE(K588:L588,$K$7:$L$7)</f>
        <v>0</v>
      </c>
      <c r="Q588" s="231">
        <f t="shared" ref="Q588:Q597" ca="1" si="529">INTERCEPT(L588:M588,$L$7:$M$7)</f>
        <v>0</v>
      </c>
      <c r="R588" s="231">
        <f t="shared" ref="R588:R597" ca="1" si="530">SLOPE(L588:M588,$L$7:$M$7)</f>
        <v>0</v>
      </c>
      <c r="T588" s="231">
        <f t="shared" ref="T588:T597" si="531">IF(K588&lt;&gt;0,0,1)</f>
        <v>1</v>
      </c>
      <c r="U588" s="231">
        <f t="shared" ref="U588:U597" ca="1" si="532">IF(L588&lt;&gt;0,0,1)</f>
        <v>1</v>
      </c>
      <c r="V588" s="231">
        <f t="shared" ref="V588:V597" ca="1" si="533">IF(M588&lt;&gt;0,0,1)</f>
        <v>1</v>
      </c>
      <c r="X588" s="231">
        <f t="shared" ref="X588:X597" ca="1" si="534">IF(T588+U588=1,1,0)</f>
        <v>0</v>
      </c>
      <c r="Y588" s="231">
        <f t="shared" ca="1" si="525"/>
        <v>0</v>
      </c>
      <c r="Z588" s="243"/>
      <c r="AA588" s="243"/>
    </row>
    <row r="589" spans="6:27">
      <c r="F589" s="656"/>
      <c r="G589" s="307" t="str">
        <f t="shared" si="526"/>
        <v>Taxi</v>
      </c>
      <c r="J589" s="243"/>
      <c r="K589" s="246">
        <f>'IF Factors'!I197</f>
        <v>0</v>
      </c>
      <c r="L589" s="246">
        <f ca="1">OFFSET('IF Factors'!I197,0,$L$171)</f>
        <v>0</v>
      </c>
      <c r="M589" s="246">
        <f ca="1">OFFSET('IF Factors'!I197,0,$M$171)</f>
        <v>0</v>
      </c>
      <c r="O589" s="231">
        <f t="shared" ca="1" si="527"/>
        <v>0</v>
      </c>
      <c r="P589" s="231">
        <f t="shared" ca="1" si="528"/>
        <v>0</v>
      </c>
      <c r="Q589" s="231">
        <f t="shared" ca="1" si="529"/>
        <v>0</v>
      </c>
      <c r="R589" s="231">
        <f t="shared" ca="1" si="530"/>
        <v>0</v>
      </c>
      <c r="T589" s="231">
        <f t="shared" si="531"/>
        <v>1</v>
      </c>
      <c r="U589" s="231">
        <f t="shared" ca="1" si="532"/>
        <v>1</v>
      </c>
      <c r="V589" s="231">
        <f t="shared" ca="1" si="533"/>
        <v>1</v>
      </c>
      <c r="X589" s="231">
        <f t="shared" ca="1" si="534"/>
        <v>0</v>
      </c>
      <c r="Y589" s="231">
        <f t="shared" ca="1" si="525"/>
        <v>0</v>
      </c>
      <c r="Z589" s="243"/>
      <c r="AA589" s="243"/>
    </row>
    <row r="590" spans="6:27">
      <c r="F590" s="656"/>
      <c r="G590" s="307" t="str">
        <f t="shared" si="526"/>
        <v/>
      </c>
      <c r="J590" s="243"/>
      <c r="K590" s="246">
        <f>'IF Factors'!I198</f>
        <v>0</v>
      </c>
      <c r="L590" s="246">
        <f ca="1">OFFSET('IF Factors'!I198,0,$L$171)</f>
        <v>0</v>
      </c>
      <c r="M590" s="246">
        <f ca="1">OFFSET('IF Factors'!I198,0,$M$171)</f>
        <v>0</v>
      </c>
      <c r="O590" s="231">
        <f t="shared" ca="1" si="527"/>
        <v>0</v>
      </c>
      <c r="P590" s="231">
        <f t="shared" ca="1" si="528"/>
        <v>0</v>
      </c>
      <c r="Q590" s="231">
        <f t="shared" ca="1" si="529"/>
        <v>0</v>
      </c>
      <c r="R590" s="231">
        <f t="shared" ca="1" si="530"/>
        <v>0</v>
      </c>
      <c r="T590" s="231">
        <f t="shared" si="531"/>
        <v>1</v>
      </c>
      <c r="U590" s="231">
        <f t="shared" ca="1" si="532"/>
        <v>1</v>
      </c>
      <c r="V590" s="231">
        <f t="shared" ca="1" si="533"/>
        <v>1</v>
      </c>
      <c r="X590" s="231">
        <f t="shared" ca="1" si="534"/>
        <v>0</v>
      </c>
      <c r="Y590" s="231">
        <f t="shared" ca="1" si="525"/>
        <v>0</v>
      </c>
      <c r="Z590" s="243"/>
      <c r="AA590" s="243"/>
    </row>
    <row r="591" spans="6:27">
      <c r="F591" s="656"/>
      <c r="G591" s="307" t="str">
        <f t="shared" si="526"/>
        <v/>
      </c>
      <c r="J591" s="243"/>
      <c r="K591" s="246">
        <f>'IF Factors'!I199</f>
        <v>0</v>
      </c>
      <c r="L591" s="246">
        <f ca="1">OFFSET('IF Factors'!I199,0,$L$171)</f>
        <v>0</v>
      </c>
      <c r="M591" s="246">
        <f ca="1">OFFSET('IF Factors'!I199,0,$M$171)</f>
        <v>0</v>
      </c>
      <c r="O591" s="231">
        <f t="shared" ca="1" si="527"/>
        <v>0</v>
      </c>
      <c r="P591" s="231">
        <f t="shared" ca="1" si="528"/>
        <v>0</v>
      </c>
      <c r="Q591" s="231">
        <f t="shared" ca="1" si="529"/>
        <v>0</v>
      </c>
      <c r="R591" s="231">
        <f t="shared" ca="1" si="530"/>
        <v>0</v>
      </c>
      <c r="T591" s="231">
        <f t="shared" si="531"/>
        <v>1</v>
      </c>
      <c r="U591" s="231">
        <f t="shared" ca="1" si="532"/>
        <v>1</v>
      </c>
      <c r="V591" s="231">
        <f t="shared" ca="1" si="533"/>
        <v>1</v>
      </c>
      <c r="X591" s="231">
        <f t="shared" ca="1" si="534"/>
        <v>0</v>
      </c>
      <c r="Y591" s="231">
        <f t="shared" ca="1" si="525"/>
        <v>0</v>
      </c>
      <c r="Z591" s="243"/>
      <c r="AA591" s="243"/>
    </row>
    <row r="592" spans="6:27">
      <c r="F592" s="656"/>
      <c r="G592" s="307" t="str">
        <f t="shared" si="526"/>
        <v>3-wheeler</v>
      </c>
      <c r="J592" s="243"/>
      <c r="K592" s="246">
        <f>'IF Factors'!I200</f>
        <v>0</v>
      </c>
      <c r="L592" s="246">
        <f ca="1">OFFSET('IF Factors'!I200,0,$L$171)</f>
        <v>0</v>
      </c>
      <c r="M592" s="246">
        <f ca="1">OFFSET('IF Factors'!I200,0,$M$171)</f>
        <v>0</v>
      </c>
      <c r="O592" s="231">
        <f t="shared" ca="1" si="527"/>
        <v>0</v>
      </c>
      <c r="P592" s="231">
        <f t="shared" ca="1" si="528"/>
        <v>0</v>
      </c>
      <c r="Q592" s="231">
        <f t="shared" ca="1" si="529"/>
        <v>0</v>
      </c>
      <c r="R592" s="231">
        <f t="shared" ca="1" si="530"/>
        <v>0</v>
      </c>
      <c r="T592" s="231">
        <f t="shared" si="531"/>
        <v>1</v>
      </c>
      <c r="U592" s="231">
        <f t="shared" ca="1" si="532"/>
        <v>1</v>
      </c>
      <c r="V592" s="231">
        <f t="shared" ca="1" si="533"/>
        <v>1</v>
      </c>
      <c r="X592" s="231">
        <f t="shared" ca="1" si="534"/>
        <v>0</v>
      </c>
      <c r="Y592" s="231">
        <f t="shared" ca="1" si="525"/>
        <v>0</v>
      </c>
      <c r="Z592" s="243"/>
      <c r="AA592" s="243"/>
    </row>
    <row r="593" spans="6:27">
      <c r="F593" s="656"/>
      <c r="G593" s="307" t="str">
        <f t="shared" si="526"/>
        <v>Bus</v>
      </c>
      <c r="J593" s="243"/>
      <c r="K593" s="246">
        <f>'IF Factors'!I201</f>
        <v>0</v>
      </c>
      <c r="L593" s="246">
        <f ca="1">OFFSET('IF Factors'!I201,0,$L$171)</f>
        <v>0</v>
      </c>
      <c r="M593" s="246">
        <f ca="1">OFFSET('IF Factors'!I201,0,$M$171)</f>
        <v>0</v>
      </c>
      <c r="O593" s="231">
        <f t="shared" ca="1" si="527"/>
        <v>0</v>
      </c>
      <c r="P593" s="231">
        <f t="shared" ca="1" si="528"/>
        <v>0</v>
      </c>
      <c r="Q593" s="231">
        <f t="shared" ca="1" si="529"/>
        <v>0</v>
      </c>
      <c r="R593" s="231">
        <f t="shared" ca="1" si="530"/>
        <v>0</v>
      </c>
      <c r="T593" s="231">
        <f t="shared" si="531"/>
        <v>1</v>
      </c>
      <c r="U593" s="231">
        <f t="shared" ca="1" si="532"/>
        <v>1</v>
      </c>
      <c r="V593" s="231">
        <f t="shared" ca="1" si="533"/>
        <v>1</v>
      </c>
      <c r="X593" s="231">
        <f t="shared" ca="1" si="534"/>
        <v>0</v>
      </c>
      <c r="Y593" s="231">
        <f t="shared" ca="1" si="525"/>
        <v>0</v>
      </c>
      <c r="Z593" s="243"/>
      <c r="AA593" s="243"/>
    </row>
    <row r="594" spans="6:27">
      <c r="F594" s="656"/>
      <c r="G594" s="307" t="str">
        <f t="shared" si="526"/>
        <v>Mini-bus</v>
      </c>
      <c r="J594" s="243"/>
      <c r="K594" s="246">
        <f>'IF Factors'!I202</f>
        <v>0</v>
      </c>
      <c r="L594" s="246">
        <f ca="1">OFFSET('IF Factors'!I202,0,$L$171)</f>
        <v>0</v>
      </c>
      <c r="M594" s="246">
        <f ca="1">OFFSET('IF Factors'!I202,0,$M$171)</f>
        <v>0</v>
      </c>
      <c r="O594" s="231">
        <f t="shared" ca="1" si="527"/>
        <v>0</v>
      </c>
      <c r="P594" s="231">
        <f t="shared" ca="1" si="528"/>
        <v>0</v>
      </c>
      <c r="Q594" s="231">
        <f t="shared" ca="1" si="529"/>
        <v>0</v>
      </c>
      <c r="R594" s="231">
        <f t="shared" ca="1" si="530"/>
        <v>0</v>
      </c>
      <c r="T594" s="231">
        <f t="shared" si="531"/>
        <v>1</v>
      </c>
      <c r="U594" s="231">
        <f t="shared" ca="1" si="532"/>
        <v>1</v>
      </c>
      <c r="V594" s="231">
        <f t="shared" ca="1" si="533"/>
        <v>1</v>
      </c>
      <c r="X594" s="231">
        <f t="shared" ca="1" si="534"/>
        <v>0</v>
      </c>
      <c r="Y594" s="231">
        <f t="shared" ca="1" si="525"/>
        <v>0</v>
      </c>
      <c r="Z594" s="243"/>
      <c r="AA594" s="243"/>
    </row>
    <row r="595" spans="6:27">
      <c r="F595" s="656"/>
      <c r="G595" s="307" t="str">
        <f t="shared" si="526"/>
        <v/>
      </c>
      <c r="J595" s="243"/>
      <c r="K595" s="246">
        <f>'IF Factors'!I203</f>
        <v>0</v>
      </c>
      <c r="L595" s="246">
        <f ca="1">OFFSET('IF Factors'!I203,0,$L$171)</f>
        <v>0</v>
      </c>
      <c r="M595" s="246">
        <f ca="1">OFFSET('IF Factors'!I203,0,$M$171)</f>
        <v>0</v>
      </c>
      <c r="O595" s="231">
        <f t="shared" ca="1" si="527"/>
        <v>0</v>
      </c>
      <c r="P595" s="231">
        <f t="shared" ca="1" si="528"/>
        <v>0</v>
      </c>
      <c r="Q595" s="231">
        <f t="shared" ca="1" si="529"/>
        <v>0</v>
      </c>
      <c r="R595" s="231">
        <f t="shared" ca="1" si="530"/>
        <v>0</v>
      </c>
      <c r="T595" s="231">
        <f t="shared" si="531"/>
        <v>1</v>
      </c>
      <c r="U595" s="231">
        <f t="shared" ca="1" si="532"/>
        <v>1</v>
      </c>
      <c r="V595" s="231">
        <f t="shared" ca="1" si="533"/>
        <v>1</v>
      </c>
      <c r="X595" s="231">
        <f t="shared" ca="1" si="534"/>
        <v>0</v>
      </c>
      <c r="Y595" s="231">
        <f t="shared" ca="1" si="525"/>
        <v>0</v>
      </c>
      <c r="Z595" s="243"/>
      <c r="AA595" s="243"/>
    </row>
    <row r="596" spans="6:27">
      <c r="F596" s="657"/>
      <c r="G596" s="307" t="str">
        <f t="shared" si="526"/>
        <v/>
      </c>
      <c r="J596" s="243"/>
      <c r="K596" s="246">
        <f>'IF Factors'!I204</f>
        <v>0</v>
      </c>
      <c r="L596" s="246">
        <f ca="1">OFFSET('IF Factors'!I204,0,$L$171)</f>
        <v>0</v>
      </c>
      <c r="M596" s="246">
        <f ca="1">OFFSET('IF Factors'!I204,0,$M$171)</f>
        <v>0</v>
      </c>
      <c r="O596" s="231">
        <f t="shared" ca="1" si="527"/>
        <v>0</v>
      </c>
      <c r="P596" s="231">
        <f t="shared" ca="1" si="528"/>
        <v>0</v>
      </c>
      <c r="Q596" s="231">
        <f t="shared" ca="1" si="529"/>
        <v>0</v>
      </c>
      <c r="R596" s="231">
        <f t="shared" ca="1" si="530"/>
        <v>0</v>
      </c>
      <c r="T596" s="231">
        <f t="shared" si="531"/>
        <v>1</v>
      </c>
      <c r="U596" s="231">
        <f t="shared" ca="1" si="532"/>
        <v>1</v>
      </c>
      <c r="V596" s="231">
        <f t="shared" ca="1" si="533"/>
        <v>1</v>
      </c>
      <c r="X596" s="231">
        <f t="shared" ca="1" si="534"/>
        <v>0</v>
      </c>
      <c r="Y596" s="231">
        <f t="shared" ca="1" si="525"/>
        <v>0</v>
      </c>
      <c r="Z596" s="243"/>
      <c r="AA596" s="243"/>
    </row>
    <row r="597" spans="6:27">
      <c r="G597" s="307" t="str">
        <f t="shared" si="526"/>
        <v>BRT</v>
      </c>
      <c r="J597" s="243"/>
      <c r="K597" s="246">
        <f>'IF Factors'!I205</f>
        <v>0</v>
      </c>
      <c r="L597" s="246">
        <f ca="1">OFFSET('IF Factors'!I205,0,$L$171)</f>
        <v>0</v>
      </c>
      <c r="M597" s="246">
        <f ca="1">OFFSET('IF Factors'!I205,0,$M$171)</f>
        <v>0</v>
      </c>
      <c r="O597" s="231">
        <f t="shared" ca="1" si="527"/>
        <v>0</v>
      </c>
      <c r="P597" s="231">
        <f t="shared" ca="1" si="528"/>
        <v>0</v>
      </c>
      <c r="Q597" s="231">
        <f t="shared" ca="1" si="529"/>
        <v>0</v>
      </c>
      <c r="R597" s="231">
        <f t="shared" ca="1" si="530"/>
        <v>0</v>
      </c>
      <c r="T597" s="231">
        <f t="shared" si="531"/>
        <v>1</v>
      </c>
      <c r="U597" s="231">
        <f t="shared" ca="1" si="532"/>
        <v>1</v>
      </c>
      <c r="V597" s="231">
        <f t="shared" ca="1" si="533"/>
        <v>1</v>
      </c>
      <c r="X597" s="231">
        <f t="shared" ca="1" si="534"/>
        <v>0</v>
      </c>
      <c r="Y597" s="231">
        <f t="shared" ca="1" si="525"/>
        <v>0</v>
      </c>
      <c r="Z597" s="243"/>
      <c r="AA597" s="243"/>
    </row>
    <row r="598" spans="6:27">
      <c r="G598" s="308"/>
      <c r="J598" s="243"/>
      <c r="K598" s="243"/>
      <c r="L598" s="243"/>
      <c r="M598" s="243"/>
      <c r="N598" s="243"/>
      <c r="O598" s="243"/>
      <c r="P598" s="243"/>
      <c r="Q598" s="243"/>
      <c r="R598" s="243"/>
      <c r="S598" s="243"/>
      <c r="T598" s="243"/>
      <c r="U598" s="243"/>
      <c r="V598" s="243"/>
      <c r="W598" s="243"/>
      <c r="X598" s="243"/>
      <c r="Y598" s="243"/>
      <c r="Z598" s="243"/>
      <c r="AA598" s="243"/>
    </row>
    <row r="599" spans="6:27">
      <c r="G599" s="308"/>
      <c r="H599" s="243"/>
      <c r="I599" s="243"/>
      <c r="J599" s="243"/>
      <c r="K599" s="243"/>
      <c r="L599" s="243"/>
      <c r="M599" s="243"/>
      <c r="N599" s="243"/>
      <c r="O599" s="243"/>
      <c r="P599" s="243"/>
      <c r="Q599" s="243"/>
      <c r="R599" s="243"/>
      <c r="S599" s="243"/>
      <c r="T599" s="243"/>
      <c r="U599" s="243"/>
      <c r="V599" s="243"/>
      <c r="W599" s="243"/>
      <c r="X599" s="243"/>
      <c r="Y599" s="243"/>
      <c r="Z599" s="243"/>
      <c r="AA599" s="243"/>
    </row>
    <row r="600" spans="6:27">
      <c r="G600" s="308"/>
      <c r="H600" s="243"/>
      <c r="I600" s="243"/>
      <c r="J600" s="243"/>
      <c r="K600" s="243"/>
      <c r="L600" s="243"/>
      <c r="M600" s="243"/>
      <c r="N600" s="243"/>
      <c r="O600" s="243"/>
      <c r="P600" s="243"/>
      <c r="Q600" s="243"/>
      <c r="R600" s="243"/>
      <c r="S600" s="243"/>
      <c r="T600" s="243"/>
      <c r="U600" s="243"/>
      <c r="V600" s="243"/>
      <c r="W600" s="243"/>
      <c r="X600" s="243"/>
      <c r="Y600" s="243"/>
      <c r="Z600" s="243"/>
      <c r="AA600" s="243"/>
    </row>
    <row r="601" spans="6:27">
      <c r="G601" s="308" t="s">
        <v>377</v>
      </c>
      <c r="H601" s="243"/>
      <c r="I601" s="243"/>
      <c r="J601" s="243"/>
      <c r="K601" s="243"/>
      <c r="L601" s="243"/>
      <c r="M601" s="243"/>
      <c r="N601" s="243"/>
      <c r="O601" s="243"/>
      <c r="P601" s="243"/>
      <c r="Q601" s="243"/>
      <c r="R601" s="243"/>
      <c r="S601" s="243"/>
      <c r="T601" s="243"/>
      <c r="U601" s="243"/>
      <c r="V601" s="243"/>
      <c r="W601" s="243"/>
      <c r="X601" s="243"/>
      <c r="Y601" s="243"/>
      <c r="Z601" s="243"/>
      <c r="AA601" s="243"/>
    </row>
    <row r="602" spans="6:27">
      <c r="G602" s="306"/>
      <c r="H602" s="244">
        <f>H569</f>
        <v>0</v>
      </c>
      <c r="I602" s="244">
        <f t="shared" ref="I602:AA602" si="535">I569</f>
        <v>1</v>
      </c>
      <c r="J602" s="244">
        <f t="shared" si="535"/>
        <v>2</v>
      </c>
      <c r="K602" s="244">
        <f t="shared" si="535"/>
        <v>3</v>
      </c>
      <c r="L602" s="244">
        <f t="shared" si="535"/>
        <v>4</v>
      </c>
      <c r="M602" s="244">
        <f t="shared" si="535"/>
        <v>5</v>
      </c>
      <c r="N602" s="244">
        <f t="shared" si="535"/>
        <v>6</v>
      </c>
      <c r="O602" s="244">
        <f t="shared" si="535"/>
        <v>7</v>
      </c>
      <c r="P602" s="244">
        <f t="shared" si="535"/>
        <v>8</v>
      </c>
      <c r="Q602" s="244">
        <f t="shared" si="535"/>
        <v>9</v>
      </c>
      <c r="R602" s="244">
        <f t="shared" si="535"/>
        <v>10</v>
      </c>
      <c r="S602" s="244">
        <f t="shared" si="535"/>
        <v>11</v>
      </c>
      <c r="T602" s="244">
        <f t="shared" si="535"/>
        <v>12</v>
      </c>
      <c r="U602" s="244">
        <f t="shared" si="535"/>
        <v>13</v>
      </c>
      <c r="V602" s="244">
        <f t="shared" si="535"/>
        <v>14</v>
      </c>
      <c r="W602" s="244">
        <f t="shared" si="535"/>
        <v>15</v>
      </c>
      <c r="X602" s="244">
        <f t="shared" si="535"/>
        <v>16</v>
      </c>
      <c r="Y602" s="244">
        <f t="shared" si="535"/>
        <v>17</v>
      </c>
      <c r="Z602" s="244">
        <f t="shared" si="535"/>
        <v>18</v>
      </c>
      <c r="AA602" s="244">
        <f t="shared" si="535"/>
        <v>19</v>
      </c>
    </row>
    <row r="603" spans="6:27">
      <c r="F603" s="655" t="s">
        <v>530</v>
      </c>
      <c r="G603" s="307" t="str">
        <f>G570</f>
        <v>Cars</v>
      </c>
      <c r="H603" s="261">
        <f>K587</f>
        <v>0</v>
      </c>
      <c r="I603" s="261">
        <f ca="1">(I$23*$P587)+$O587</f>
        <v>0</v>
      </c>
      <c r="J603" s="261">
        <f t="shared" ref="J603:P603" ca="1" si="536">(J$23*$P587)+$O587</f>
        <v>0</v>
      </c>
      <c r="K603" s="261">
        <f t="shared" ca="1" si="536"/>
        <v>0</v>
      </c>
      <c r="L603" s="261">
        <f t="shared" ca="1" si="536"/>
        <v>0</v>
      </c>
      <c r="M603" s="261">
        <f t="shared" ca="1" si="536"/>
        <v>0</v>
      </c>
      <c r="N603" s="261">
        <f t="shared" ca="1" si="536"/>
        <v>0</v>
      </c>
      <c r="O603" s="261">
        <f t="shared" ca="1" si="536"/>
        <v>0</v>
      </c>
      <c r="P603" s="261">
        <f t="shared" ca="1" si="536"/>
        <v>0</v>
      </c>
      <c r="Q603" s="261">
        <f ca="1">L587</f>
        <v>0</v>
      </c>
      <c r="R603" s="261">
        <f ca="1">(R$23*$R587)+$Q587</f>
        <v>0</v>
      </c>
      <c r="S603" s="261">
        <f t="shared" ref="S603:Z603" ca="1" si="537">(S$23*$R587)+$Q587</f>
        <v>0</v>
      </c>
      <c r="T603" s="261">
        <f t="shared" ca="1" si="537"/>
        <v>0</v>
      </c>
      <c r="U603" s="261">
        <f t="shared" ca="1" si="537"/>
        <v>0</v>
      </c>
      <c r="V603" s="261">
        <f t="shared" ca="1" si="537"/>
        <v>0</v>
      </c>
      <c r="W603" s="261">
        <f t="shared" ca="1" si="537"/>
        <v>0</v>
      </c>
      <c r="X603" s="261">
        <f t="shared" ca="1" si="537"/>
        <v>0</v>
      </c>
      <c r="Y603" s="261">
        <f t="shared" ca="1" si="537"/>
        <v>0</v>
      </c>
      <c r="Z603" s="261">
        <f t="shared" ca="1" si="537"/>
        <v>0</v>
      </c>
      <c r="AA603" s="261">
        <f ca="1">M587</f>
        <v>0</v>
      </c>
    </row>
    <row r="604" spans="6:27">
      <c r="F604" s="656"/>
      <c r="G604" s="307" t="str">
        <f t="shared" ref="G604:G613" si="538">G571</f>
        <v>2-wheeler</v>
      </c>
      <c r="H604" s="261">
        <f t="shared" ref="H604:H613" si="539">K588</f>
        <v>0</v>
      </c>
      <c r="I604" s="261">
        <f t="shared" ref="I604:P604" ca="1" si="540">(I$23*$P588)+$O588</f>
        <v>0</v>
      </c>
      <c r="J604" s="261">
        <f t="shared" ca="1" si="540"/>
        <v>0</v>
      </c>
      <c r="K604" s="261">
        <f t="shared" ca="1" si="540"/>
        <v>0</v>
      </c>
      <c r="L604" s="261">
        <f t="shared" ca="1" si="540"/>
        <v>0</v>
      </c>
      <c r="M604" s="261">
        <f t="shared" ca="1" si="540"/>
        <v>0</v>
      </c>
      <c r="N604" s="261">
        <f t="shared" ca="1" si="540"/>
        <v>0</v>
      </c>
      <c r="O604" s="261">
        <f t="shared" ca="1" si="540"/>
        <v>0</v>
      </c>
      <c r="P604" s="261">
        <f t="shared" ca="1" si="540"/>
        <v>0</v>
      </c>
      <c r="Q604" s="261">
        <f t="shared" ref="Q604:Q613" ca="1" si="541">L588</f>
        <v>0</v>
      </c>
      <c r="R604" s="261">
        <f t="shared" ref="R604:Z604" ca="1" si="542">(R$23*$R588)+$Q588</f>
        <v>0</v>
      </c>
      <c r="S604" s="261">
        <f t="shared" ca="1" si="542"/>
        <v>0</v>
      </c>
      <c r="T604" s="261">
        <f t="shared" ca="1" si="542"/>
        <v>0</v>
      </c>
      <c r="U604" s="261">
        <f t="shared" ca="1" si="542"/>
        <v>0</v>
      </c>
      <c r="V604" s="261">
        <f t="shared" ca="1" si="542"/>
        <v>0</v>
      </c>
      <c r="W604" s="261">
        <f t="shared" ca="1" si="542"/>
        <v>0</v>
      </c>
      <c r="X604" s="261">
        <f t="shared" ca="1" si="542"/>
        <v>0</v>
      </c>
      <c r="Y604" s="261">
        <f t="shared" ca="1" si="542"/>
        <v>0</v>
      </c>
      <c r="Z604" s="261">
        <f t="shared" ca="1" si="542"/>
        <v>0</v>
      </c>
      <c r="AA604" s="261">
        <f t="shared" ref="AA604:AA613" ca="1" si="543">M588</f>
        <v>0</v>
      </c>
    </row>
    <row r="605" spans="6:27">
      <c r="F605" s="656"/>
      <c r="G605" s="307" t="str">
        <f t="shared" si="538"/>
        <v>Taxi</v>
      </c>
      <c r="H605" s="261">
        <f t="shared" si="539"/>
        <v>0</v>
      </c>
      <c r="I605" s="261">
        <f t="shared" ref="I605:P605" ca="1" si="544">(I$23*$P589)+$O589</f>
        <v>0</v>
      </c>
      <c r="J605" s="261">
        <f t="shared" ca="1" si="544"/>
        <v>0</v>
      </c>
      <c r="K605" s="261">
        <f t="shared" ca="1" si="544"/>
        <v>0</v>
      </c>
      <c r="L605" s="261">
        <f t="shared" ca="1" si="544"/>
        <v>0</v>
      </c>
      <c r="M605" s="261">
        <f t="shared" ca="1" si="544"/>
        <v>0</v>
      </c>
      <c r="N605" s="261">
        <f t="shared" ca="1" si="544"/>
        <v>0</v>
      </c>
      <c r="O605" s="261">
        <f t="shared" ca="1" si="544"/>
        <v>0</v>
      </c>
      <c r="P605" s="261">
        <f t="shared" ca="1" si="544"/>
        <v>0</v>
      </c>
      <c r="Q605" s="261">
        <f t="shared" ca="1" si="541"/>
        <v>0</v>
      </c>
      <c r="R605" s="261">
        <f t="shared" ref="R605:Z605" ca="1" si="545">(R$23*$R589)+$Q589</f>
        <v>0</v>
      </c>
      <c r="S605" s="261">
        <f t="shared" ca="1" si="545"/>
        <v>0</v>
      </c>
      <c r="T605" s="261">
        <f t="shared" ca="1" si="545"/>
        <v>0</v>
      </c>
      <c r="U605" s="261">
        <f t="shared" ca="1" si="545"/>
        <v>0</v>
      </c>
      <c r="V605" s="261">
        <f t="shared" ca="1" si="545"/>
        <v>0</v>
      </c>
      <c r="W605" s="261">
        <f t="shared" ca="1" si="545"/>
        <v>0</v>
      </c>
      <c r="X605" s="261">
        <f t="shared" ca="1" si="545"/>
        <v>0</v>
      </c>
      <c r="Y605" s="261">
        <f t="shared" ca="1" si="545"/>
        <v>0</v>
      </c>
      <c r="Z605" s="261">
        <f t="shared" ca="1" si="545"/>
        <v>0</v>
      </c>
      <c r="AA605" s="261">
        <f t="shared" ca="1" si="543"/>
        <v>0</v>
      </c>
    </row>
    <row r="606" spans="6:27">
      <c r="F606" s="656"/>
      <c r="G606" s="307" t="str">
        <f t="shared" si="538"/>
        <v/>
      </c>
      <c r="H606" s="261">
        <f t="shared" si="539"/>
        <v>0</v>
      </c>
      <c r="I606" s="261">
        <f t="shared" ref="I606:P606" ca="1" si="546">(I$23*$P590)+$O590</f>
        <v>0</v>
      </c>
      <c r="J606" s="261">
        <f t="shared" ca="1" si="546"/>
        <v>0</v>
      </c>
      <c r="K606" s="261">
        <f t="shared" ca="1" si="546"/>
        <v>0</v>
      </c>
      <c r="L606" s="261">
        <f t="shared" ca="1" si="546"/>
        <v>0</v>
      </c>
      <c r="M606" s="261">
        <f t="shared" ca="1" si="546"/>
        <v>0</v>
      </c>
      <c r="N606" s="261">
        <f t="shared" ca="1" si="546"/>
        <v>0</v>
      </c>
      <c r="O606" s="261">
        <f t="shared" ca="1" si="546"/>
        <v>0</v>
      </c>
      <c r="P606" s="261">
        <f t="shared" ca="1" si="546"/>
        <v>0</v>
      </c>
      <c r="Q606" s="261">
        <f t="shared" ca="1" si="541"/>
        <v>0</v>
      </c>
      <c r="R606" s="261">
        <f t="shared" ref="R606:Z606" ca="1" si="547">(R$23*$R590)+$Q590</f>
        <v>0</v>
      </c>
      <c r="S606" s="261">
        <f t="shared" ca="1" si="547"/>
        <v>0</v>
      </c>
      <c r="T606" s="261">
        <f t="shared" ca="1" si="547"/>
        <v>0</v>
      </c>
      <c r="U606" s="261">
        <f t="shared" ca="1" si="547"/>
        <v>0</v>
      </c>
      <c r="V606" s="261">
        <f t="shared" ca="1" si="547"/>
        <v>0</v>
      </c>
      <c r="W606" s="261">
        <f t="shared" ca="1" si="547"/>
        <v>0</v>
      </c>
      <c r="X606" s="261">
        <f t="shared" ca="1" si="547"/>
        <v>0</v>
      </c>
      <c r="Y606" s="261">
        <f t="shared" ca="1" si="547"/>
        <v>0</v>
      </c>
      <c r="Z606" s="261">
        <f t="shared" ca="1" si="547"/>
        <v>0</v>
      </c>
      <c r="AA606" s="261">
        <f t="shared" ca="1" si="543"/>
        <v>0</v>
      </c>
    </row>
    <row r="607" spans="6:27">
      <c r="F607" s="656"/>
      <c r="G607" s="307" t="str">
        <f t="shared" si="538"/>
        <v/>
      </c>
      <c r="H607" s="261">
        <f t="shared" si="539"/>
        <v>0</v>
      </c>
      <c r="I607" s="261">
        <f t="shared" ref="I607:P607" ca="1" si="548">(I$23*$P591)+$O591</f>
        <v>0</v>
      </c>
      <c r="J607" s="261">
        <f t="shared" ca="1" si="548"/>
        <v>0</v>
      </c>
      <c r="K607" s="261">
        <f t="shared" ca="1" si="548"/>
        <v>0</v>
      </c>
      <c r="L607" s="261">
        <f t="shared" ca="1" si="548"/>
        <v>0</v>
      </c>
      <c r="M607" s="261">
        <f t="shared" ca="1" si="548"/>
        <v>0</v>
      </c>
      <c r="N607" s="261">
        <f t="shared" ca="1" si="548"/>
        <v>0</v>
      </c>
      <c r="O607" s="261">
        <f t="shared" ca="1" si="548"/>
        <v>0</v>
      </c>
      <c r="P607" s="261">
        <f t="shared" ca="1" si="548"/>
        <v>0</v>
      </c>
      <c r="Q607" s="261">
        <f t="shared" ca="1" si="541"/>
        <v>0</v>
      </c>
      <c r="R607" s="261">
        <f t="shared" ref="R607:Z607" ca="1" si="549">(R$23*$R591)+$Q591</f>
        <v>0</v>
      </c>
      <c r="S607" s="261">
        <f t="shared" ca="1" si="549"/>
        <v>0</v>
      </c>
      <c r="T607" s="261">
        <f t="shared" ca="1" si="549"/>
        <v>0</v>
      </c>
      <c r="U607" s="261">
        <f t="shared" ca="1" si="549"/>
        <v>0</v>
      </c>
      <c r="V607" s="261">
        <f t="shared" ca="1" si="549"/>
        <v>0</v>
      </c>
      <c r="W607" s="261">
        <f t="shared" ca="1" si="549"/>
        <v>0</v>
      </c>
      <c r="X607" s="261">
        <f t="shared" ca="1" si="549"/>
        <v>0</v>
      </c>
      <c r="Y607" s="261">
        <f t="shared" ca="1" si="549"/>
        <v>0</v>
      </c>
      <c r="Z607" s="261">
        <f t="shared" ca="1" si="549"/>
        <v>0</v>
      </c>
      <c r="AA607" s="261">
        <f t="shared" ca="1" si="543"/>
        <v>0</v>
      </c>
    </row>
    <row r="608" spans="6:27">
      <c r="F608" s="656"/>
      <c r="G608" s="307" t="str">
        <f t="shared" si="538"/>
        <v>3-wheeler</v>
      </c>
      <c r="H608" s="261">
        <f t="shared" si="539"/>
        <v>0</v>
      </c>
      <c r="I608" s="261">
        <f t="shared" ref="I608:P608" ca="1" si="550">(I$23*$P592)+$O592</f>
        <v>0</v>
      </c>
      <c r="J608" s="261">
        <f t="shared" ca="1" si="550"/>
        <v>0</v>
      </c>
      <c r="K608" s="261">
        <f t="shared" ca="1" si="550"/>
        <v>0</v>
      </c>
      <c r="L608" s="261">
        <f t="shared" ca="1" si="550"/>
        <v>0</v>
      </c>
      <c r="M608" s="261">
        <f t="shared" ca="1" si="550"/>
        <v>0</v>
      </c>
      <c r="N608" s="261">
        <f t="shared" ca="1" si="550"/>
        <v>0</v>
      </c>
      <c r="O608" s="261">
        <f t="shared" ca="1" si="550"/>
        <v>0</v>
      </c>
      <c r="P608" s="261">
        <f t="shared" ca="1" si="550"/>
        <v>0</v>
      </c>
      <c r="Q608" s="261">
        <f t="shared" ca="1" si="541"/>
        <v>0</v>
      </c>
      <c r="R608" s="261">
        <f t="shared" ref="R608:Z608" ca="1" si="551">(R$23*$R592)+$Q592</f>
        <v>0</v>
      </c>
      <c r="S608" s="261">
        <f t="shared" ca="1" si="551"/>
        <v>0</v>
      </c>
      <c r="T608" s="261">
        <f t="shared" ca="1" si="551"/>
        <v>0</v>
      </c>
      <c r="U608" s="261">
        <f t="shared" ca="1" si="551"/>
        <v>0</v>
      </c>
      <c r="V608" s="261">
        <f t="shared" ca="1" si="551"/>
        <v>0</v>
      </c>
      <c r="W608" s="261">
        <f t="shared" ca="1" si="551"/>
        <v>0</v>
      </c>
      <c r="X608" s="261">
        <f t="shared" ca="1" si="551"/>
        <v>0</v>
      </c>
      <c r="Y608" s="261">
        <f t="shared" ca="1" si="551"/>
        <v>0</v>
      </c>
      <c r="Z608" s="261">
        <f t="shared" ca="1" si="551"/>
        <v>0</v>
      </c>
      <c r="AA608" s="261">
        <f t="shared" ca="1" si="543"/>
        <v>0</v>
      </c>
    </row>
    <row r="609" spans="6:27">
      <c r="F609" s="656"/>
      <c r="G609" s="307" t="str">
        <f t="shared" si="538"/>
        <v>Bus</v>
      </c>
      <c r="H609" s="261">
        <f t="shared" si="539"/>
        <v>0</v>
      </c>
      <c r="I609" s="261">
        <f t="shared" ref="I609:P609" ca="1" si="552">(I$23*$P593)+$O593</f>
        <v>0</v>
      </c>
      <c r="J609" s="261">
        <f t="shared" ca="1" si="552"/>
        <v>0</v>
      </c>
      <c r="K609" s="261">
        <f t="shared" ca="1" si="552"/>
        <v>0</v>
      </c>
      <c r="L609" s="261">
        <f t="shared" ca="1" si="552"/>
        <v>0</v>
      </c>
      <c r="M609" s="261">
        <f t="shared" ca="1" si="552"/>
        <v>0</v>
      </c>
      <c r="N609" s="261">
        <f t="shared" ca="1" si="552"/>
        <v>0</v>
      </c>
      <c r="O609" s="261">
        <f t="shared" ca="1" si="552"/>
        <v>0</v>
      </c>
      <c r="P609" s="261">
        <f t="shared" ca="1" si="552"/>
        <v>0</v>
      </c>
      <c r="Q609" s="261">
        <f t="shared" ca="1" si="541"/>
        <v>0</v>
      </c>
      <c r="R609" s="261">
        <f t="shared" ref="R609:Z609" ca="1" si="553">(R$23*$R593)+$Q593</f>
        <v>0</v>
      </c>
      <c r="S609" s="261">
        <f t="shared" ca="1" si="553"/>
        <v>0</v>
      </c>
      <c r="T609" s="261">
        <f t="shared" ca="1" si="553"/>
        <v>0</v>
      </c>
      <c r="U609" s="261">
        <f t="shared" ca="1" si="553"/>
        <v>0</v>
      </c>
      <c r="V609" s="261">
        <f t="shared" ca="1" si="553"/>
        <v>0</v>
      </c>
      <c r="W609" s="261">
        <f t="shared" ca="1" si="553"/>
        <v>0</v>
      </c>
      <c r="X609" s="261">
        <f t="shared" ca="1" si="553"/>
        <v>0</v>
      </c>
      <c r="Y609" s="261">
        <f t="shared" ca="1" si="553"/>
        <v>0</v>
      </c>
      <c r="Z609" s="261">
        <f t="shared" ca="1" si="553"/>
        <v>0</v>
      </c>
      <c r="AA609" s="261">
        <f t="shared" ca="1" si="543"/>
        <v>0</v>
      </c>
    </row>
    <row r="610" spans="6:27">
      <c r="F610" s="656"/>
      <c r="G610" s="307" t="str">
        <f t="shared" si="538"/>
        <v>Mini-bus</v>
      </c>
      <c r="H610" s="261">
        <f t="shared" si="539"/>
        <v>0</v>
      </c>
      <c r="I610" s="261">
        <f t="shared" ref="I610:P610" ca="1" si="554">(I$23*$P594)+$O594</f>
        <v>0</v>
      </c>
      <c r="J610" s="261">
        <f t="shared" ca="1" si="554"/>
        <v>0</v>
      </c>
      <c r="K610" s="261">
        <f t="shared" ca="1" si="554"/>
        <v>0</v>
      </c>
      <c r="L610" s="261">
        <f t="shared" ca="1" si="554"/>
        <v>0</v>
      </c>
      <c r="M610" s="261">
        <f t="shared" ca="1" si="554"/>
        <v>0</v>
      </c>
      <c r="N610" s="261">
        <f t="shared" ca="1" si="554"/>
        <v>0</v>
      </c>
      <c r="O610" s="261">
        <f t="shared" ca="1" si="554"/>
        <v>0</v>
      </c>
      <c r="P610" s="261">
        <f t="shared" ca="1" si="554"/>
        <v>0</v>
      </c>
      <c r="Q610" s="261">
        <f t="shared" ca="1" si="541"/>
        <v>0</v>
      </c>
      <c r="R610" s="261">
        <f t="shared" ref="R610:Z610" ca="1" si="555">(R$23*$R594)+$Q594</f>
        <v>0</v>
      </c>
      <c r="S610" s="261">
        <f t="shared" ca="1" si="555"/>
        <v>0</v>
      </c>
      <c r="T610" s="261">
        <f t="shared" ca="1" si="555"/>
        <v>0</v>
      </c>
      <c r="U610" s="261">
        <f t="shared" ca="1" si="555"/>
        <v>0</v>
      </c>
      <c r="V610" s="261">
        <f t="shared" ca="1" si="555"/>
        <v>0</v>
      </c>
      <c r="W610" s="261">
        <f t="shared" ca="1" si="555"/>
        <v>0</v>
      </c>
      <c r="X610" s="261">
        <f t="shared" ca="1" si="555"/>
        <v>0</v>
      </c>
      <c r="Y610" s="261">
        <f t="shared" ca="1" si="555"/>
        <v>0</v>
      </c>
      <c r="Z610" s="261">
        <f t="shared" ca="1" si="555"/>
        <v>0</v>
      </c>
      <c r="AA610" s="261">
        <f t="shared" ca="1" si="543"/>
        <v>0</v>
      </c>
    </row>
    <row r="611" spans="6:27">
      <c r="F611" s="656"/>
      <c r="G611" s="307" t="str">
        <f t="shared" si="538"/>
        <v/>
      </c>
      <c r="H611" s="261">
        <f t="shared" si="539"/>
        <v>0</v>
      </c>
      <c r="I611" s="261">
        <f t="shared" ref="I611:P611" ca="1" si="556">(I$23*$P595)+$O595</f>
        <v>0</v>
      </c>
      <c r="J611" s="261">
        <f t="shared" ca="1" si="556"/>
        <v>0</v>
      </c>
      <c r="K611" s="261">
        <f t="shared" ca="1" si="556"/>
        <v>0</v>
      </c>
      <c r="L611" s="261">
        <f t="shared" ca="1" si="556"/>
        <v>0</v>
      </c>
      <c r="M611" s="261">
        <f t="shared" ca="1" si="556"/>
        <v>0</v>
      </c>
      <c r="N611" s="261">
        <f t="shared" ca="1" si="556"/>
        <v>0</v>
      </c>
      <c r="O611" s="261">
        <f t="shared" ca="1" si="556"/>
        <v>0</v>
      </c>
      <c r="P611" s="261">
        <f t="shared" ca="1" si="556"/>
        <v>0</v>
      </c>
      <c r="Q611" s="261">
        <f t="shared" ca="1" si="541"/>
        <v>0</v>
      </c>
      <c r="R611" s="261">
        <f t="shared" ref="R611:Z611" ca="1" si="557">(R$23*$R595)+$Q595</f>
        <v>0</v>
      </c>
      <c r="S611" s="261">
        <f t="shared" ca="1" si="557"/>
        <v>0</v>
      </c>
      <c r="T611" s="261">
        <f t="shared" ca="1" si="557"/>
        <v>0</v>
      </c>
      <c r="U611" s="261">
        <f t="shared" ca="1" si="557"/>
        <v>0</v>
      </c>
      <c r="V611" s="261">
        <f t="shared" ca="1" si="557"/>
        <v>0</v>
      </c>
      <c r="W611" s="261">
        <f t="shared" ca="1" si="557"/>
        <v>0</v>
      </c>
      <c r="X611" s="261">
        <f t="shared" ca="1" si="557"/>
        <v>0</v>
      </c>
      <c r="Y611" s="261">
        <f t="shared" ca="1" si="557"/>
        <v>0</v>
      </c>
      <c r="Z611" s="261">
        <f t="shared" ca="1" si="557"/>
        <v>0</v>
      </c>
      <c r="AA611" s="261">
        <f t="shared" ca="1" si="543"/>
        <v>0</v>
      </c>
    </row>
    <row r="612" spans="6:27">
      <c r="F612" s="657"/>
      <c r="G612" s="307" t="str">
        <f t="shared" si="538"/>
        <v/>
      </c>
      <c r="H612" s="261">
        <f t="shared" si="539"/>
        <v>0</v>
      </c>
      <c r="I612" s="261">
        <f t="shared" ref="I612:P612" ca="1" si="558">(I$23*$P596)+$O596</f>
        <v>0</v>
      </c>
      <c r="J612" s="261">
        <f t="shared" ca="1" si="558"/>
        <v>0</v>
      </c>
      <c r="K612" s="261">
        <f t="shared" ca="1" si="558"/>
        <v>0</v>
      </c>
      <c r="L612" s="261">
        <f t="shared" ca="1" si="558"/>
        <v>0</v>
      </c>
      <c r="M612" s="261">
        <f t="shared" ca="1" si="558"/>
        <v>0</v>
      </c>
      <c r="N612" s="261">
        <f t="shared" ca="1" si="558"/>
        <v>0</v>
      </c>
      <c r="O612" s="261">
        <f t="shared" ca="1" si="558"/>
        <v>0</v>
      </c>
      <c r="P612" s="261">
        <f t="shared" ca="1" si="558"/>
        <v>0</v>
      </c>
      <c r="Q612" s="261">
        <f t="shared" ca="1" si="541"/>
        <v>0</v>
      </c>
      <c r="R612" s="261">
        <f t="shared" ref="R612:Z612" ca="1" si="559">(R$23*$R596)+$Q596</f>
        <v>0</v>
      </c>
      <c r="S612" s="261">
        <f t="shared" ca="1" si="559"/>
        <v>0</v>
      </c>
      <c r="T612" s="261">
        <f t="shared" ca="1" si="559"/>
        <v>0</v>
      </c>
      <c r="U612" s="261">
        <f t="shared" ca="1" si="559"/>
        <v>0</v>
      </c>
      <c r="V612" s="261">
        <f t="shared" ca="1" si="559"/>
        <v>0</v>
      </c>
      <c r="W612" s="261">
        <f t="shared" ca="1" si="559"/>
        <v>0</v>
      </c>
      <c r="X612" s="261">
        <f t="shared" ca="1" si="559"/>
        <v>0</v>
      </c>
      <c r="Y612" s="261">
        <f t="shared" ca="1" si="559"/>
        <v>0</v>
      </c>
      <c r="Z612" s="261">
        <f t="shared" ca="1" si="559"/>
        <v>0</v>
      </c>
      <c r="AA612" s="261">
        <f t="shared" ca="1" si="543"/>
        <v>0</v>
      </c>
    </row>
    <row r="613" spans="6:27">
      <c r="G613" s="307" t="str">
        <f t="shared" si="538"/>
        <v>BRT</v>
      </c>
      <c r="H613" s="261">
        <f t="shared" si="539"/>
        <v>0</v>
      </c>
      <c r="I613" s="261">
        <f t="shared" ref="I613:P613" ca="1" si="560">(I$23*$P597)+$O597</f>
        <v>0</v>
      </c>
      <c r="J613" s="261">
        <f t="shared" ca="1" si="560"/>
        <v>0</v>
      </c>
      <c r="K613" s="261">
        <f t="shared" ca="1" si="560"/>
        <v>0</v>
      </c>
      <c r="L613" s="261">
        <f t="shared" ca="1" si="560"/>
        <v>0</v>
      </c>
      <c r="M613" s="261">
        <f t="shared" ca="1" si="560"/>
        <v>0</v>
      </c>
      <c r="N613" s="261">
        <f t="shared" ca="1" si="560"/>
        <v>0</v>
      </c>
      <c r="O613" s="261">
        <f t="shared" ca="1" si="560"/>
        <v>0</v>
      </c>
      <c r="P613" s="261">
        <f t="shared" ca="1" si="560"/>
        <v>0</v>
      </c>
      <c r="Q613" s="261">
        <f t="shared" ca="1" si="541"/>
        <v>0</v>
      </c>
      <c r="R613" s="261">
        <f t="shared" ref="R613:Z613" ca="1" si="561">(R$23*$R597)+$Q597</f>
        <v>0</v>
      </c>
      <c r="S613" s="261">
        <f t="shared" ca="1" si="561"/>
        <v>0</v>
      </c>
      <c r="T613" s="261">
        <f t="shared" ca="1" si="561"/>
        <v>0</v>
      </c>
      <c r="U613" s="261">
        <f t="shared" ca="1" si="561"/>
        <v>0</v>
      </c>
      <c r="V613" s="261">
        <f t="shared" ca="1" si="561"/>
        <v>0</v>
      </c>
      <c r="W613" s="261">
        <f t="shared" ca="1" si="561"/>
        <v>0</v>
      </c>
      <c r="X613" s="261">
        <f t="shared" ca="1" si="561"/>
        <v>0</v>
      </c>
      <c r="Y613" s="261">
        <f t="shared" ca="1" si="561"/>
        <v>0</v>
      </c>
      <c r="Z613" s="261">
        <f t="shared" ca="1" si="561"/>
        <v>0</v>
      </c>
      <c r="AA613" s="261">
        <f t="shared" ca="1" si="543"/>
        <v>0</v>
      </c>
    </row>
    <row r="616" spans="6:27">
      <c r="G616" s="305" t="str">
        <f>IF('IF Factors'!J8="","not included",CONCATENATE('IF Factors'!J8,"Fuel efficiency"))</f>
        <v>EthanolFuel efficiency</v>
      </c>
    </row>
    <row r="617" spans="6:27">
      <c r="K617" s="242" t="s">
        <v>372</v>
      </c>
    </row>
    <row r="618" spans="6:27">
      <c r="J618" s="243"/>
      <c r="K618" s="244" t="s">
        <v>367</v>
      </c>
      <c r="L618" s="231">
        <v>7</v>
      </c>
      <c r="M618" s="244">
        <v>14</v>
      </c>
      <c r="O618" s="55" t="s">
        <v>387</v>
      </c>
      <c r="Q618" s="55" t="s">
        <v>388</v>
      </c>
      <c r="Z618" s="243"/>
      <c r="AA618" s="243"/>
    </row>
    <row r="619" spans="6:27">
      <c r="G619" s="306"/>
      <c r="J619" s="243"/>
      <c r="K619" s="244">
        <f>H635</f>
        <v>0</v>
      </c>
      <c r="L619" s="244">
        <f>Q635</f>
        <v>9</v>
      </c>
      <c r="M619" s="244">
        <f>AA635</f>
        <v>19</v>
      </c>
      <c r="O619" s="231" t="s">
        <v>389</v>
      </c>
      <c r="P619" s="231" t="s">
        <v>390</v>
      </c>
      <c r="Q619" s="231" t="s">
        <v>389</v>
      </c>
      <c r="R619" s="231" t="s">
        <v>390</v>
      </c>
      <c r="T619" s="231">
        <f>K619</f>
        <v>0</v>
      </c>
      <c r="U619" s="231">
        <f>L619</f>
        <v>9</v>
      </c>
      <c r="V619" s="231">
        <f>M619</f>
        <v>19</v>
      </c>
      <c r="X619" s="231" t="s">
        <v>387</v>
      </c>
      <c r="Y619" s="231" t="s">
        <v>388</v>
      </c>
      <c r="Z619" s="243"/>
      <c r="AA619" s="243"/>
    </row>
    <row r="620" spans="6:27">
      <c r="F620" s="655" t="s">
        <v>530</v>
      </c>
      <c r="G620" s="307" t="str">
        <f>G587</f>
        <v>Cars</v>
      </c>
      <c r="J620" s="243"/>
      <c r="K620" s="246">
        <f>'IF Factors'!J195</f>
        <v>0</v>
      </c>
      <c r="L620" s="246">
        <f ca="1">OFFSET('IF Factors'!J195,0,$L$171)</f>
        <v>0</v>
      </c>
      <c r="M620" s="246">
        <f ca="1">OFFSET('IF Factors'!J195,0,$M$171)</f>
        <v>0</v>
      </c>
      <c r="O620" s="231">
        <f ca="1">INTERCEPT(K620:L620,$K$7:$L$7)</f>
        <v>0</v>
      </c>
      <c r="P620" s="231">
        <f ca="1">SLOPE(K620:L620,$K$7:$L$7)</f>
        <v>0</v>
      </c>
      <c r="Q620" s="231">
        <f ca="1">INTERCEPT(L620:M620,$L$7:$M$7)</f>
        <v>0</v>
      </c>
      <c r="R620" s="231">
        <f ca="1">SLOPE(L620:M620,$L$7:$M$7)</f>
        <v>0</v>
      </c>
      <c r="T620" s="231">
        <f>IF(K620&lt;&gt;0,0,1)</f>
        <v>1</v>
      </c>
      <c r="U620" s="231">
        <f ca="1">IF(L620&lt;&gt;0,0,1)</f>
        <v>1</v>
      </c>
      <c r="V620" s="231">
        <f ca="1">IF(M620&lt;&gt;0,0,1)</f>
        <v>1</v>
      </c>
      <c r="X620" s="231">
        <f ca="1">IF(T620+U620=1,1,0)</f>
        <v>0</v>
      </c>
      <c r="Y620" s="231">
        <f t="shared" ref="Y620:Y630" ca="1" si="562">IF(U620+V620=1,1,0)</f>
        <v>0</v>
      </c>
      <c r="Z620" s="243"/>
      <c r="AA620" s="243"/>
    </row>
    <row r="621" spans="6:27">
      <c r="F621" s="656"/>
      <c r="G621" s="307" t="str">
        <f t="shared" ref="G621:G630" si="563">G588</f>
        <v>2-wheeler</v>
      </c>
      <c r="J621" s="243"/>
      <c r="K621" s="246">
        <f>'IF Factors'!J196</f>
        <v>0</v>
      </c>
      <c r="L621" s="246">
        <f ca="1">OFFSET('IF Factors'!J196,0,$L$171)</f>
        <v>0</v>
      </c>
      <c r="M621" s="246">
        <f ca="1">OFFSET('IF Factors'!J196,0,$M$171)</f>
        <v>0</v>
      </c>
      <c r="O621" s="231">
        <f t="shared" ref="O621:O630" ca="1" si="564">INTERCEPT(K621:L621,$K$7:$L$7)</f>
        <v>0</v>
      </c>
      <c r="P621" s="231">
        <f t="shared" ref="P621:P630" ca="1" si="565">SLOPE(K621:L621,$K$7:$L$7)</f>
        <v>0</v>
      </c>
      <c r="Q621" s="231">
        <f t="shared" ref="Q621:Q630" ca="1" si="566">INTERCEPT(L621:M621,$L$7:$M$7)</f>
        <v>0</v>
      </c>
      <c r="R621" s="231">
        <f t="shared" ref="R621:R630" ca="1" si="567">SLOPE(L621:M621,$L$7:$M$7)</f>
        <v>0</v>
      </c>
      <c r="T621" s="231">
        <f t="shared" ref="T621:T630" si="568">IF(K621&lt;&gt;0,0,1)</f>
        <v>1</v>
      </c>
      <c r="U621" s="231">
        <f t="shared" ref="U621:U630" ca="1" si="569">IF(L621&lt;&gt;0,0,1)</f>
        <v>1</v>
      </c>
      <c r="V621" s="231">
        <f t="shared" ref="V621:V630" ca="1" si="570">IF(M621&lt;&gt;0,0,1)</f>
        <v>1</v>
      </c>
      <c r="X621" s="231">
        <f t="shared" ref="X621:X630" ca="1" si="571">IF(T621+U621=1,1,0)</f>
        <v>0</v>
      </c>
      <c r="Y621" s="231">
        <f t="shared" ca="1" si="562"/>
        <v>0</v>
      </c>
      <c r="Z621" s="243"/>
      <c r="AA621" s="243"/>
    </row>
    <row r="622" spans="6:27">
      <c r="F622" s="656"/>
      <c r="G622" s="307" t="str">
        <f t="shared" si="563"/>
        <v>Taxi</v>
      </c>
      <c r="J622" s="243"/>
      <c r="K622" s="246">
        <f>'IF Factors'!J197</f>
        <v>0</v>
      </c>
      <c r="L622" s="246">
        <f ca="1">OFFSET('IF Factors'!J197,0,$L$171)</f>
        <v>0</v>
      </c>
      <c r="M622" s="246">
        <f ca="1">OFFSET('IF Factors'!J197,0,$M$171)</f>
        <v>0</v>
      </c>
      <c r="O622" s="231">
        <f t="shared" ca="1" si="564"/>
        <v>0</v>
      </c>
      <c r="P622" s="231">
        <f t="shared" ca="1" si="565"/>
        <v>0</v>
      </c>
      <c r="Q622" s="231">
        <f t="shared" ca="1" si="566"/>
        <v>0</v>
      </c>
      <c r="R622" s="231">
        <f t="shared" ca="1" si="567"/>
        <v>0</v>
      </c>
      <c r="T622" s="231">
        <f t="shared" si="568"/>
        <v>1</v>
      </c>
      <c r="U622" s="231">
        <f t="shared" ca="1" si="569"/>
        <v>1</v>
      </c>
      <c r="V622" s="231">
        <f t="shared" ca="1" si="570"/>
        <v>1</v>
      </c>
      <c r="X622" s="231">
        <f t="shared" ca="1" si="571"/>
        <v>0</v>
      </c>
      <c r="Y622" s="231">
        <f t="shared" ca="1" si="562"/>
        <v>0</v>
      </c>
      <c r="Z622" s="243"/>
      <c r="AA622" s="243"/>
    </row>
    <row r="623" spans="6:27">
      <c r="F623" s="656"/>
      <c r="G623" s="307" t="str">
        <f t="shared" si="563"/>
        <v/>
      </c>
      <c r="J623" s="243"/>
      <c r="K623" s="246">
        <f>'IF Factors'!J198</f>
        <v>0</v>
      </c>
      <c r="L623" s="246">
        <f ca="1">OFFSET('IF Factors'!J198,0,$L$171)</f>
        <v>0</v>
      </c>
      <c r="M623" s="246">
        <f ca="1">OFFSET('IF Factors'!J198,0,$M$171)</f>
        <v>0</v>
      </c>
      <c r="O623" s="231">
        <f t="shared" ca="1" si="564"/>
        <v>0</v>
      </c>
      <c r="P623" s="231">
        <f t="shared" ca="1" si="565"/>
        <v>0</v>
      </c>
      <c r="Q623" s="231">
        <f t="shared" ca="1" si="566"/>
        <v>0</v>
      </c>
      <c r="R623" s="231">
        <f t="shared" ca="1" si="567"/>
        <v>0</v>
      </c>
      <c r="T623" s="231">
        <f t="shared" si="568"/>
        <v>1</v>
      </c>
      <c r="U623" s="231">
        <f t="shared" ca="1" si="569"/>
        <v>1</v>
      </c>
      <c r="V623" s="231">
        <f t="shared" ca="1" si="570"/>
        <v>1</v>
      </c>
      <c r="X623" s="231">
        <f t="shared" ca="1" si="571"/>
        <v>0</v>
      </c>
      <c r="Y623" s="231">
        <f t="shared" ca="1" si="562"/>
        <v>0</v>
      </c>
      <c r="Z623" s="243"/>
      <c r="AA623" s="243"/>
    </row>
    <row r="624" spans="6:27">
      <c r="F624" s="656"/>
      <c r="G624" s="307" t="str">
        <f t="shared" si="563"/>
        <v/>
      </c>
      <c r="J624" s="243"/>
      <c r="K624" s="246">
        <f>'IF Factors'!J199</f>
        <v>0</v>
      </c>
      <c r="L624" s="246">
        <f ca="1">OFFSET('IF Factors'!J199,0,$L$171)</f>
        <v>0</v>
      </c>
      <c r="M624" s="246">
        <f ca="1">OFFSET('IF Factors'!J199,0,$M$171)</f>
        <v>0</v>
      </c>
      <c r="O624" s="231">
        <f t="shared" ca="1" si="564"/>
        <v>0</v>
      </c>
      <c r="P624" s="231">
        <f t="shared" ca="1" si="565"/>
        <v>0</v>
      </c>
      <c r="Q624" s="231">
        <f t="shared" ca="1" si="566"/>
        <v>0</v>
      </c>
      <c r="R624" s="231">
        <f t="shared" ca="1" si="567"/>
        <v>0</v>
      </c>
      <c r="T624" s="231">
        <f t="shared" si="568"/>
        <v>1</v>
      </c>
      <c r="U624" s="231">
        <f t="shared" ca="1" si="569"/>
        <v>1</v>
      </c>
      <c r="V624" s="231">
        <f t="shared" ca="1" si="570"/>
        <v>1</v>
      </c>
      <c r="X624" s="231">
        <f t="shared" ca="1" si="571"/>
        <v>0</v>
      </c>
      <c r="Y624" s="231">
        <f t="shared" ca="1" si="562"/>
        <v>0</v>
      </c>
      <c r="Z624" s="243"/>
      <c r="AA624" s="243"/>
    </row>
    <row r="625" spans="6:27">
      <c r="F625" s="656"/>
      <c r="G625" s="307" t="str">
        <f t="shared" si="563"/>
        <v>3-wheeler</v>
      </c>
      <c r="J625" s="243"/>
      <c r="K625" s="246">
        <f>'IF Factors'!J200</f>
        <v>0</v>
      </c>
      <c r="L625" s="246">
        <f ca="1">OFFSET('IF Factors'!J200,0,$L$171)</f>
        <v>0</v>
      </c>
      <c r="M625" s="246">
        <f ca="1">OFFSET('IF Factors'!J200,0,$M$171)</f>
        <v>0</v>
      </c>
      <c r="O625" s="231">
        <f t="shared" ca="1" si="564"/>
        <v>0</v>
      </c>
      <c r="P625" s="231">
        <f t="shared" ca="1" si="565"/>
        <v>0</v>
      </c>
      <c r="Q625" s="231">
        <f t="shared" ca="1" si="566"/>
        <v>0</v>
      </c>
      <c r="R625" s="231">
        <f t="shared" ca="1" si="567"/>
        <v>0</v>
      </c>
      <c r="T625" s="231">
        <f t="shared" si="568"/>
        <v>1</v>
      </c>
      <c r="U625" s="231">
        <f t="shared" ca="1" si="569"/>
        <v>1</v>
      </c>
      <c r="V625" s="231">
        <f t="shared" ca="1" si="570"/>
        <v>1</v>
      </c>
      <c r="X625" s="231">
        <f t="shared" ca="1" si="571"/>
        <v>0</v>
      </c>
      <c r="Y625" s="231">
        <f t="shared" ca="1" si="562"/>
        <v>0</v>
      </c>
      <c r="Z625" s="243"/>
      <c r="AA625" s="243"/>
    </row>
    <row r="626" spans="6:27">
      <c r="F626" s="656"/>
      <c r="G626" s="307" t="str">
        <f t="shared" si="563"/>
        <v>Bus</v>
      </c>
      <c r="J626" s="243"/>
      <c r="K626" s="246">
        <f>'IF Factors'!J201</f>
        <v>0</v>
      </c>
      <c r="L626" s="246">
        <f ca="1">OFFSET('IF Factors'!J201,0,$L$171)</f>
        <v>0</v>
      </c>
      <c r="M626" s="246">
        <f ca="1">OFFSET('IF Factors'!J201,0,$M$171)</f>
        <v>0</v>
      </c>
      <c r="O626" s="231">
        <f t="shared" ca="1" si="564"/>
        <v>0</v>
      </c>
      <c r="P626" s="231">
        <f t="shared" ca="1" si="565"/>
        <v>0</v>
      </c>
      <c r="Q626" s="231">
        <f t="shared" ca="1" si="566"/>
        <v>0</v>
      </c>
      <c r="R626" s="231">
        <f t="shared" ca="1" si="567"/>
        <v>0</v>
      </c>
      <c r="T626" s="231">
        <f t="shared" si="568"/>
        <v>1</v>
      </c>
      <c r="U626" s="231">
        <f t="shared" ca="1" si="569"/>
        <v>1</v>
      </c>
      <c r="V626" s="231">
        <f t="shared" ca="1" si="570"/>
        <v>1</v>
      </c>
      <c r="X626" s="231">
        <f t="shared" ca="1" si="571"/>
        <v>0</v>
      </c>
      <c r="Y626" s="231">
        <f t="shared" ca="1" si="562"/>
        <v>0</v>
      </c>
      <c r="Z626" s="243"/>
      <c r="AA626" s="243"/>
    </row>
    <row r="627" spans="6:27">
      <c r="F627" s="656"/>
      <c r="G627" s="307" t="str">
        <f t="shared" si="563"/>
        <v>Mini-bus</v>
      </c>
      <c r="J627" s="243"/>
      <c r="K627" s="246">
        <f>'IF Factors'!J202</f>
        <v>0</v>
      </c>
      <c r="L627" s="246">
        <f ca="1">OFFSET('IF Factors'!J202,0,$L$171)</f>
        <v>0</v>
      </c>
      <c r="M627" s="246">
        <f ca="1">OFFSET('IF Factors'!J202,0,$M$171)</f>
        <v>0</v>
      </c>
      <c r="O627" s="231">
        <f t="shared" ca="1" si="564"/>
        <v>0</v>
      </c>
      <c r="P627" s="231">
        <f t="shared" ca="1" si="565"/>
        <v>0</v>
      </c>
      <c r="Q627" s="231">
        <f t="shared" ca="1" si="566"/>
        <v>0</v>
      </c>
      <c r="R627" s="231">
        <f t="shared" ca="1" si="567"/>
        <v>0</v>
      </c>
      <c r="T627" s="231">
        <f t="shared" si="568"/>
        <v>1</v>
      </c>
      <c r="U627" s="231">
        <f t="shared" ca="1" si="569"/>
        <v>1</v>
      </c>
      <c r="V627" s="231">
        <f t="shared" ca="1" si="570"/>
        <v>1</v>
      </c>
      <c r="X627" s="231">
        <f t="shared" ca="1" si="571"/>
        <v>0</v>
      </c>
      <c r="Y627" s="231">
        <f t="shared" ca="1" si="562"/>
        <v>0</v>
      </c>
      <c r="Z627" s="243"/>
      <c r="AA627" s="243"/>
    </row>
    <row r="628" spans="6:27">
      <c r="F628" s="656"/>
      <c r="G628" s="307" t="str">
        <f t="shared" si="563"/>
        <v/>
      </c>
      <c r="J628" s="243"/>
      <c r="K628" s="246">
        <f>'IF Factors'!J203</f>
        <v>0</v>
      </c>
      <c r="L628" s="246">
        <f ca="1">OFFSET('IF Factors'!J203,0,$L$171)</f>
        <v>0</v>
      </c>
      <c r="M628" s="246">
        <f ca="1">OFFSET('IF Factors'!J203,0,$M$171)</f>
        <v>0</v>
      </c>
      <c r="O628" s="231">
        <f t="shared" ca="1" si="564"/>
        <v>0</v>
      </c>
      <c r="P628" s="231">
        <f t="shared" ca="1" si="565"/>
        <v>0</v>
      </c>
      <c r="Q628" s="231">
        <f t="shared" ca="1" si="566"/>
        <v>0</v>
      </c>
      <c r="R628" s="231">
        <f t="shared" ca="1" si="567"/>
        <v>0</v>
      </c>
      <c r="T628" s="231">
        <f t="shared" si="568"/>
        <v>1</v>
      </c>
      <c r="U628" s="231">
        <f t="shared" ca="1" si="569"/>
        <v>1</v>
      </c>
      <c r="V628" s="231">
        <f t="shared" ca="1" si="570"/>
        <v>1</v>
      </c>
      <c r="X628" s="231">
        <f t="shared" ca="1" si="571"/>
        <v>0</v>
      </c>
      <c r="Y628" s="231">
        <f t="shared" ca="1" si="562"/>
        <v>0</v>
      </c>
      <c r="Z628" s="243"/>
      <c r="AA628" s="243"/>
    </row>
    <row r="629" spans="6:27">
      <c r="F629" s="657"/>
      <c r="G629" s="307" t="str">
        <f t="shared" si="563"/>
        <v/>
      </c>
      <c r="J629" s="243"/>
      <c r="K629" s="246">
        <f>'IF Factors'!J204</f>
        <v>0</v>
      </c>
      <c r="L629" s="246">
        <f ca="1">OFFSET('IF Factors'!J204,0,$L$171)</f>
        <v>0</v>
      </c>
      <c r="M629" s="246">
        <f ca="1">OFFSET('IF Factors'!J204,0,$M$171)</f>
        <v>0</v>
      </c>
      <c r="O629" s="231">
        <f t="shared" ca="1" si="564"/>
        <v>0</v>
      </c>
      <c r="P629" s="231">
        <f t="shared" ca="1" si="565"/>
        <v>0</v>
      </c>
      <c r="Q629" s="231">
        <f t="shared" ca="1" si="566"/>
        <v>0</v>
      </c>
      <c r="R629" s="231">
        <f t="shared" ca="1" si="567"/>
        <v>0</v>
      </c>
      <c r="T629" s="231">
        <f t="shared" si="568"/>
        <v>1</v>
      </c>
      <c r="U629" s="231">
        <f t="shared" ca="1" si="569"/>
        <v>1</v>
      </c>
      <c r="V629" s="231">
        <f t="shared" ca="1" si="570"/>
        <v>1</v>
      </c>
      <c r="X629" s="231">
        <f t="shared" ca="1" si="571"/>
        <v>0</v>
      </c>
      <c r="Y629" s="231">
        <f t="shared" ca="1" si="562"/>
        <v>0</v>
      </c>
      <c r="Z629" s="243"/>
      <c r="AA629" s="243"/>
    </row>
    <row r="630" spans="6:27">
      <c r="G630" s="307" t="str">
        <f t="shared" si="563"/>
        <v>BRT</v>
      </c>
      <c r="J630" s="243"/>
      <c r="K630" s="246">
        <f>'IF Factors'!J205</f>
        <v>0</v>
      </c>
      <c r="L630" s="246">
        <f ca="1">OFFSET('IF Factors'!J205,0,$L$171)</f>
        <v>0</v>
      </c>
      <c r="M630" s="246">
        <f ca="1">OFFSET('IF Factors'!J205,0,$M$171)</f>
        <v>0</v>
      </c>
      <c r="O630" s="231">
        <f t="shared" ca="1" si="564"/>
        <v>0</v>
      </c>
      <c r="P630" s="231">
        <f t="shared" ca="1" si="565"/>
        <v>0</v>
      </c>
      <c r="Q630" s="231">
        <f t="shared" ca="1" si="566"/>
        <v>0</v>
      </c>
      <c r="R630" s="231">
        <f t="shared" ca="1" si="567"/>
        <v>0</v>
      </c>
      <c r="T630" s="231">
        <f t="shared" si="568"/>
        <v>1</v>
      </c>
      <c r="U630" s="231">
        <f t="shared" ca="1" si="569"/>
        <v>1</v>
      </c>
      <c r="V630" s="231">
        <f t="shared" ca="1" si="570"/>
        <v>1</v>
      </c>
      <c r="X630" s="231">
        <f t="shared" ca="1" si="571"/>
        <v>0</v>
      </c>
      <c r="Y630" s="231">
        <f t="shared" ca="1" si="562"/>
        <v>0</v>
      </c>
      <c r="Z630" s="243"/>
      <c r="AA630" s="243"/>
    </row>
    <row r="631" spans="6:27">
      <c r="G631" s="308"/>
      <c r="J631" s="243"/>
      <c r="K631" s="243"/>
      <c r="L631" s="243"/>
      <c r="M631" s="243"/>
      <c r="N631" s="243"/>
      <c r="O631" s="243"/>
      <c r="P631" s="243"/>
      <c r="Q631" s="243"/>
      <c r="R631" s="243"/>
      <c r="S631" s="243"/>
      <c r="T631" s="243"/>
      <c r="U631" s="243"/>
      <c r="V631" s="243"/>
      <c r="W631" s="243"/>
      <c r="X631" s="243"/>
      <c r="Y631" s="243"/>
      <c r="Z631" s="243"/>
      <c r="AA631" s="243"/>
    </row>
    <row r="632" spans="6:27">
      <c r="G632" s="308"/>
      <c r="H632" s="243"/>
      <c r="I632" s="243"/>
      <c r="J632" s="243"/>
      <c r="K632" s="243"/>
      <c r="L632" s="243"/>
      <c r="M632" s="243"/>
      <c r="N632" s="243"/>
      <c r="O632" s="243"/>
      <c r="P632" s="243"/>
      <c r="Q632" s="243"/>
      <c r="R632" s="243"/>
      <c r="S632" s="243"/>
      <c r="T632" s="243"/>
      <c r="U632" s="243"/>
      <c r="V632" s="243"/>
      <c r="W632" s="243"/>
      <c r="X632" s="243"/>
      <c r="Y632" s="243"/>
      <c r="Z632" s="243"/>
      <c r="AA632" s="243"/>
    </row>
    <row r="633" spans="6:27">
      <c r="G633" s="308"/>
      <c r="H633" s="243"/>
      <c r="I633" s="243"/>
      <c r="J633" s="243"/>
      <c r="K633" s="243"/>
      <c r="L633" s="243"/>
      <c r="M633" s="243"/>
      <c r="N633" s="243"/>
      <c r="O633" s="243"/>
      <c r="P633" s="243"/>
      <c r="Q633" s="243"/>
      <c r="R633" s="243"/>
      <c r="S633" s="243"/>
      <c r="T633" s="243"/>
      <c r="U633" s="243"/>
      <c r="V633" s="243"/>
      <c r="W633" s="243"/>
      <c r="X633" s="243"/>
      <c r="Y633" s="243"/>
      <c r="Z633" s="243"/>
      <c r="AA633" s="243"/>
    </row>
    <row r="634" spans="6:27">
      <c r="G634" s="308" t="str">
        <f>IF('IF Factors'!J8="","not included",CONCATENATE('IF Factors'!J8,"Fuel efficiency"))</f>
        <v>EthanolFuel efficiency</v>
      </c>
      <c r="H634" s="243"/>
      <c r="I634" s="243"/>
      <c r="J634" s="243"/>
      <c r="K634" s="243"/>
      <c r="L634" s="243"/>
      <c r="M634" s="243"/>
      <c r="N634" s="243"/>
      <c r="O634" s="243"/>
      <c r="P634" s="243"/>
      <c r="Q634" s="243"/>
      <c r="R634" s="243"/>
      <c r="S634" s="243"/>
      <c r="T634" s="243"/>
      <c r="U634" s="243"/>
      <c r="V634" s="243"/>
      <c r="W634" s="243"/>
      <c r="X634" s="243"/>
      <c r="Y634" s="243"/>
      <c r="Z634" s="243"/>
      <c r="AA634" s="243"/>
    </row>
    <row r="635" spans="6:27">
      <c r="G635" s="306"/>
      <c r="H635" s="244">
        <f>H602</f>
        <v>0</v>
      </c>
      <c r="I635" s="244">
        <f t="shared" ref="I635:AA635" si="572">I602</f>
        <v>1</v>
      </c>
      <c r="J635" s="244">
        <f t="shared" si="572"/>
        <v>2</v>
      </c>
      <c r="K635" s="244">
        <f t="shared" si="572"/>
        <v>3</v>
      </c>
      <c r="L635" s="244">
        <f t="shared" si="572"/>
        <v>4</v>
      </c>
      <c r="M635" s="244">
        <f t="shared" si="572"/>
        <v>5</v>
      </c>
      <c r="N635" s="244">
        <f t="shared" si="572"/>
        <v>6</v>
      </c>
      <c r="O635" s="244">
        <f t="shared" si="572"/>
        <v>7</v>
      </c>
      <c r="P635" s="244">
        <f t="shared" si="572"/>
        <v>8</v>
      </c>
      <c r="Q635" s="244">
        <f t="shared" si="572"/>
        <v>9</v>
      </c>
      <c r="R635" s="244">
        <f t="shared" si="572"/>
        <v>10</v>
      </c>
      <c r="S635" s="244">
        <f t="shared" si="572"/>
        <v>11</v>
      </c>
      <c r="T635" s="244">
        <f t="shared" si="572"/>
        <v>12</v>
      </c>
      <c r="U635" s="244">
        <f t="shared" si="572"/>
        <v>13</v>
      </c>
      <c r="V635" s="244">
        <f t="shared" si="572"/>
        <v>14</v>
      </c>
      <c r="W635" s="244">
        <f t="shared" si="572"/>
        <v>15</v>
      </c>
      <c r="X635" s="244">
        <f t="shared" si="572"/>
        <v>16</v>
      </c>
      <c r="Y635" s="244">
        <f t="shared" si="572"/>
        <v>17</v>
      </c>
      <c r="Z635" s="244">
        <f t="shared" si="572"/>
        <v>18</v>
      </c>
      <c r="AA635" s="244">
        <f t="shared" si="572"/>
        <v>19</v>
      </c>
    </row>
    <row r="636" spans="6:27">
      <c r="F636" s="655" t="s">
        <v>530</v>
      </c>
      <c r="G636" s="307" t="str">
        <f>G603</f>
        <v>Cars</v>
      </c>
      <c r="H636" s="261">
        <f>K620</f>
        <v>0</v>
      </c>
      <c r="I636" s="261">
        <f ca="1">(I$23*$P620)+$O620</f>
        <v>0</v>
      </c>
      <c r="J636" s="261">
        <f t="shared" ref="J636:P636" ca="1" si="573">(J$23*$P620)+$O620</f>
        <v>0</v>
      </c>
      <c r="K636" s="261">
        <f t="shared" ca="1" si="573"/>
        <v>0</v>
      </c>
      <c r="L636" s="261">
        <f t="shared" ca="1" si="573"/>
        <v>0</v>
      </c>
      <c r="M636" s="261">
        <f t="shared" ca="1" si="573"/>
        <v>0</v>
      </c>
      <c r="N636" s="261">
        <f t="shared" ca="1" si="573"/>
        <v>0</v>
      </c>
      <c r="O636" s="261">
        <f t="shared" ca="1" si="573"/>
        <v>0</v>
      </c>
      <c r="P636" s="261">
        <f t="shared" ca="1" si="573"/>
        <v>0</v>
      </c>
      <c r="Q636" s="261">
        <f ca="1">L620</f>
        <v>0</v>
      </c>
      <c r="R636" s="261">
        <f ca="1">(R$23*$R620)+$Q620</f>
        <v>0</v>
      </c>
      <c r="S636" s="261">
        <f t="shared" ref="S636:Z636" ca="1" si="574">(S$23*$R620)+$Q620</f>
        <v>0</v>
      </c>
      <c r="T636" s="261">
        <f t="shared" ca="1" si="574"/>
        <v>0</v>
      </c>
      <c r="U636" s="261">
        <f t="shared" ca="1" si="574"/>
        <v>0</v>
      </c>
      <c r="V636" s="261">
        <f t="shared" ca="1" si="574"/>
        <v>0</v>
      </c>
      <c r="W636" s="261">
        <f t="shared" ca="1" si="574"/>
        <v>0</v>
      </c>
      <c r="X636" s="261">
        <f t="shared" ca="1" si="574"/>
        <v>0</v>
      </c>
      <c r="Y636" s="261">
        <f t="shared" ca="1" si="574"/>
        <v>0</v>
      </c>
      <c r="Z636" s="261">
        <f t="shared" ca="1" si="574"/>
        <v>0</v>
      </c>
      <c r="AA636" s="261">
        <f ca="1">M620</f>
        <v>0</v>
      </c>
    </row>
    <row r="637" spans="6:27">
      <c r="F637" s="656"/>
      <c r="G637" s="307" t="str">
        <f t="shared" ref="G637:G646" si="575">G604</f>
        <v>2-wheeler</v>
      </c>
      <c r="H637" s="261">
        <f t="shared" ref="H637:H646" si="576">K621</f>
        <v>0</v>
      </c>
      <c r="I637" s="261">
        <f t="shared" ref="I637:P637" ca="1" si="577">(I$23*$P621)+$O621</f>
        <v>0</v>
      </c>
      <c r="J637" s="261">
        <f t="shared" ca="1" si="577"/>
        <v>0</v>
      </c>
      <c r="K637" s="261">
        <f t="shared" ca="1" si="577"/>
        <v>0</v>
      </c>
      <c r="L637" s="261">
        <f t="shared" ca="1" si="577"/>
        <v>0</v>
      </c>
      <c r="M637" s="261">
        <f t="shared" ca="1" si="577"/>
        <v>0</v>
      </c>
      <c r="N637" s="261">
        <f t="shared" ca="1" si="577"/>
        <v>0</v>
      </c>
      <c r="O637" s="261">
        <f t="shared" ca="1" si="577"/>
        <v>0</v>
      </c>
      <c r="P637" s="261">
        <f t="shared" ca="1" si="577"/>
        <v>0</v>
      </c>
      <c r="Q637" s="261">
        <f t="shared" ref="Q637:Q646" ca="1" si="578">L621</f>
        <v>0</v>
      </c>
      <c r="R637" s="261">
        <f t="shared" ref="R637:Z637" ca="1" si="579">(R$23*$R621)+$Q621</f>
        <v>0</v>
      </c>
      <c r="S637" s="261">
        <f t="shared" ca="1" si="579"/>
        <v>0</v>
      </c>
      <c r="T637" s="261">
        <f t="shared" ca="1" si="579"/>
        <v>0</v>
      </c>
      <c r="U637" s="261">
        <f t="shared" ca="1" si="579"/>
        <v>0</v>
      </c>
      <c r="V637" s="261">
        <f t="shared" ca="1" si="579"/>
        <v>0</v>
      </c>
      <c r="W637" s="261">
        <f t="shared" ca="1" si="579"/>
        <v>0</v>
      </c>
      <c r="X637" s="261">
        <f t="shared" ca="1" si="579"/>
        <v>0</v>
      </c>
      <c r="Y637" s="261">
        <f t="shared" ca="1" si="579"/>
        <v>0</v>
      </c>
      <c r="Z637" s="261">
        <f t="shared" ca="1" si="579"/>
        <v>0</v>
      </c>
      <c r="AA637" s="261">
        <f t="shared" ref="AA637:AA646" ca="1" si="580">M621</f>
        <v>0</v>
      </c>
    </row>
    <row r="638" spans="6:27">
      <c r="F638" s="656"/>
      <c r="G638" s="307" t="str">
        <f t="shared" si="575"/>
        <v>Taxi</v>
      </c>
      <c r="H638" s="261">
        <f t="shared" si="576"/>
        <v>0</v>
      </c>
      <c r="I638" s="261">
        <f t="shared" ref="I638:P638" ca="1" si="581">(I$23*$P622)+$O622</f>
        <v>0</v>
      </c>
      <c r="J638" s="261">
        <f t="shared" ca="1" si="581"/>
        <v>0</v>
      </c>
      <c r="K638" s="261">
        <f t="shared" ca="1" si="581"/>
        <v>0</v>
      </c>
      <c r="L638" s="261">
        <f t="shared" ca="1" si="581"/>
        <v>0</v>
      </c>
      <c r="M638" s="261">
        <f t="shared" ca="1" si="581"/>
        <v>0</v>
      </c>
      <c r="N638" s="261">
        <f t="shared" ca="1" si="581"/>
        <v>0</v>
      </c>
      <c r="O638" s="261">
        <f t="shared" ca="1" si="581"/>
        <v>0</v>
      </c>
      <c r="P638" s="261">
        <f t="shared" ca="1" si="581"/>
        <v>0</v>
      </c>
      <c r="Q638" s="261">
        <f t="shared" ca="1" si="578"/>
        <v>0</v>
      </c>
      <c r="R638" s="261">
        <f t="shared" ref="R638:Z638" ca="1" si="582">(R$23*$R622)+$Q622</f>
        <v>0</v>
      </c>
      <c r="S638" s="261">
        <f t="shared" ca="1" si="582"/>
        <v>0</v>
      </c>
      <c r="T638" s="261">
        <f t="shared" ca="1" si="582"/>
        <v>0</v>
      </c>
      <c r="U638" s="261">
        <f t="shared" ca="1" si="582"/>
        <v>0</v>
      </c>
      <c r="V638" s="261">
        <f t="shared" ca="1" si="582"/>
        <v>0</v>
      </c>
      <c r="W638" s="261">
        <f t="shared" ca="1" si="582"/>
        <v>0</v>
      </c>
      <c r="X638" s="261">
        <f t="shared" ca="1" si="582"/>
        <v>0</v>
      </c>
      <c r="Y638" s="261">
        <f t="shared" ca="1" si="582"/>
        <v>0</v>
      </c>
      <c r="Z638" s="261">
        <f t="shared" ca="1" si="582"/>
        <v>0</v>
      </c>
      <c r="AA638" s="261">
        <f t="shared" ca="1" si="580"/>
        <v>0</v>
      </c>
    </row>
    <row r="639" spans="6:27">
      <c r="F639" s="656"/>
      <c r="G639" s="307" t="str">
        <f t="shared" si="575"/>
        <v/>
      </c>
      <c r="H639" s="261">
        <f t="shared" si="576"/>
        <v>0</v>
      </c>
      <c r="I639" s="261">
        <f t="shared" ref="I639:P639" ca="1" si="583">(I$23*$P623)+$O623</f>
        <v>0</v>
      </c>
      <c r="J639" s="261">
        <f t="shared" ca="1" si="583"/>
        <v>0</v>
      </c>
      <c r="K639" s="261">
        <f t="shared" ca="1" si="583"/>
        <v>0</v>
      </c>
      <c r="L639" s="261">
        <f t="shared" ca="1" si="583"/>
        <v>0</v>
      </c>
      <c r="M639" s="261">
        <f t="shared" ca="1" si="583"/>
        <v>0</v>
      </c>
      <c r="N639" s="261">
        <f t="shared" ca="1" si="583"/>
        <v>0</v>
      </c>
      <c r="O639" s="261">
        <f t="shared" ca="1" si="583"/>
        <v>0</v>
      </c>
      <c r="P639" s="261">
        <f t="shared" ca="1" si="583"/>
        <v>0</v>
      </c>
      <c r="Q639" s="261">
        <f t="shared" ca="1" si="578"/>
        <v>0</v>
      </c>
      <c r="R639" s="261">
        <f t="shared" ref="R639:Z639" ca="1" si="584">(R$23*$R623)+$Q623</f>
        <v>0</v>
      </c>
      <c r="S639" s="261">
        <f t="shared" ca="1" si="584"/>
        <v>0</v>
      </c>
      <c r="T639" s="261">
        <f t="shared" ca="1" si="584"/>
        <v>0</v>
      </c>
      <c r="U639" s="261">
        <f t="shared" ca="1" si="584"/>
        <v>0</v>
      </c>
      <c r="V639" s="261">
        <f t="shared" ca="1" si="584"/>
        <v>0</v>
      </c>
      <c r="W639" s="261">
        <f t="shared" ca="1" si="584"/>
        <v>0</v>
      </c>
      <c r="X639" s="261">
        <f t="shared" ca="1" si="584"/>
        <v>0</v>
      </c>
      <c r="Y639" s="261">
        <f t="shared" ca="1" si="584"/>
        <v>0</v>
      </c>
      <c r="Z639" s="261">
        <f t="shared" ca="1" si="584"/>
        <v>0</v>
      </c>
      <c r="AA639" s="261">
        <f t="shared" ca="1" si="580"/>
        <v>0</v>
      </c>
    </row>
    <row r="640" spans="6:27">
      <c r="F640" s="656"/>
      <c r="G640" s="307" t="str">
        <f t="shared" si="575"/>
        <v/>
      </c>
      <c r="H640" s="261">
        <f t="shared" si="576"/>
        <v>0</v>
      </c>
      <c r="I640" s="261">
        <f t="shared" ref="I640:P640" ca="1" si="585">(I$23*$P624)+$O624</f>
        <v>0</v>
      </c>
      <c r="J640" s="261">
        <f t="shared" ca="1" si="585"/>
        <v>0</v>
      </c>
      <c r="K640" s="261">
        <f t="shared" ca="1" si="585"/>
        <v>0</v>
      </c>
      <c r="L640" s="261">
        <f t="shared" ca="1" si="585"/>
        <v>0</v>
      </c>
      <c r="M640" s="261">
        <f t="shared" ca="1" si="585"/>
        <v>0</v>
      </c>
      <c r="N640" s="261">
        <f t="shared" ca="1" si="585"/>
        <v>0</v>
      </c>
      <c r="O640" s="261">
        <f t="shared" ca="1" si="585"/>
        <v>0</v>
      </c>
      <c r="P640" s="261">
        <f t="shared" ca="1" si="585"/>
        <v>0</v>
      </c>
      <c r="Q640" s="261">
        <f t="shared" ca="1" si="578"/>
        <v>0</v>
      </c>
      <c r="R640" s="261">
        <f t="shared" ref="R640:Z640" ca="1" si="586">(R$23*$R624)+$Q624</f>
        <v>0</v>
      </c>
      <c r="S640" s="261">
        <f t="shared" ca="1" si="586"/>
        <v>0</v>
      </c>
      <c r="T640" s="261">
        <f t="shared" ca="1" si="586"/>
        <v>0</v>
      </c>
      <c r="U640" s="261">
        <f t="shared" ca="1" si="586"/>
        <v>0</v>
      </c>
      <c r="V640" s="261">
        <f t="shared" ca="1" si="586"/>
        <v>0</v>
      </c>
      <c r="W640" s="261">
        <f t="shared" ca="1" si="586"/>
        <v>0</v>
      </c>
      <c r="X640" s="261">
        <f t="shared" ca="1" si="586"/>
        <v>0</v>
      </c>
      <c r="Y640" s="261">
        <f t="shared" ca="1" si="586"/>
        <v>0</v>
      </c>
      <c r="Z640" s="261">
        <f t="shared" ca="1" si="586"/>
        <v>0</v>
      </c>
      <c r="AA640" s="261">
        <f t="shared" ca="1" si="580"/>
        <v>0</v>
      </c>
    </row>
    <row r="641" spans="6:27">
      <c r="F641" s="656"/>
      <c r="G641" s="307" t="str">
        <f t="shared" si="575"/>
        <v>3-wheeler</v>
      </c>
      <c r="H641" s="261">
        <f t="shared" si="576"/>
        <v>0</v>
      </c>
      <c r="I641" s="261">
        <f t="shared" ref="I641:P641" ca="1" si="587">(I$23*$P625)+$O625</f>
        <v>0</v>
      </c>
      <c r="J641" s="261">
        <f t="shared" ca="1" si="587"/>
        <v>0</v>
      </c>
      <c r="K641" s="261">
        <f t="shared" ca="1" si="587"/>
        <v>0</v>
      </c>
      <c r="L641" s="261">
        <f t="shared" ca="1" si="587"/>
        <v>0</v>
      </c>
      <c r="M641" s="261">
        <f t="shared" ca="1" si="587"/>
        <v>0</v>
      </c>
      <c r="N641" s="261">
        <f t="shared" ca="1" si="587"/>
        <v>0</v>
      </c>
      <c r="O641" s="261">
        <f t="shared" ca="1" si="587"/>
        <v>0</v>
      </c>
      <c r="P641" s="261">
        <f t="shared" ca="1" si="587"/>
        <v>0</v>
      </c>
      <c r="Q641" s="261">
        <f t="shared" ca="1" si="578"/>
        <v>0</v>
      </c>
      <c r="R641" s="261">
        <f t="shared" ref="R641:Z641" ca="1" si="588">(R$23*$R625)+$Q625</f>
        <v>0</v>
      </c>
      <c r="S641" s="261">
        <f t="shared" ca="1" si="588"/>
        <v>0</v>
      </c>
      <c r="T641" s="261">
        <f t="shared" ca="1" si="588"/>
        <v>0</v>
      </c>
      <c r="U641" s="261">
        <f t="shared" ca="1" si="588"/>
        <v>0</v>
      </c>
      <c r="V641" s="261">
        <f t="shared" ca="1" si="588"/>
        <v>0</v>
      </c>
      <c r="W641" s="261">
        <f t="shared" ca="1" si="588"/>
        <v>0</v>
      </c>
      <c r="X641" s="261">
        <f t="shared" ca="1" si="588"/>
        <v>0</v>
      </c>
      <c r="Y641" s="261">
        <f t="shared" ca="1" si="588"/>
        <v>0</v>
      </c>
      <c r="Z641" s="261">
        <f t="shared" ca="1" si="588"/>
        <v>0</v>
      </c>
      <c r="AA641" s="261">
        <f t="shared" ca="1" si="580"/>
        <v>0</v>
      </c>
    </row>
    <row r="642" spans="6:27">
      <c r="F642" s="656"/>
      <c r="G642" s="307" t="str">
        <f t="shared" si="575"/>
        <v>Bus</v>
      </c>
      <c r="H642" s="261">
        <f t="shared" si="576"/>
        <v>0</v>
      </c>
      <c r="I642" s="261">
        <f t="shared" ref="I642:P642" ca="1" si="589">(I$23*$P626)+$O626</f>
        <v>0</v>
      </c>
      <c r="J642" s="261">
        <f t="shared" ca="1" si="589"/>
        <v>0</v>
      </c>
      <c r="K642" s="261">
        <f t="shared" ca="1" si="589"/>
        <v>0</v>
      </c>
      <c r="L642" s="261">
        <f t="shared" ca="1" si="589"/>
        <v>0</v>
      </c>
      <c r="M642" s="261">
        <f t="shared" ca="1" si="589"/>
        <v>0</v>
      </c>
      <c r="N642" s="261">
        <f t="shared" ca="1" si="589"/>
        <v>0</v>
      </c>
      <c r="O642" s="261">
        <f t="shared" ca="1" si="589"/>
        <v>0</v>
      </c>
      <c r="P642" s="261">
        <f t="shared" ca="1" si="589"/>
        <v>0</v>
      </c>
      <c r="Q642" s="261">
        <f t="shared" ca="1" si="578"/>
        <v>0</v>
      </c>
      <c r="R642" s="261">
        <f t="shared" ref="R642:Z642" ca="1" si="590">(R$23*$R626)+$Q626</f>
        <v>0</v>
      </c>
      <c r="S642" s="261">
        <f t="shared" ca="1" si="590"/>
        <v>0</v>
      </c>
      <c r="T642" s="261">
        <f t="shared" ca="1" si="590"/>
        <v>0</v>
      </c>
      <c r="U642" s="261">
        <f t="shared" ca="1" si="590"/>
        <v>0</v>
      </c>
      <c r="V642" s="261">
        <f t="shared" ca="1" si="590"/>
        <v>0</v>
      </c>
      <c r="W642" s="261">
        <f t="shared" ca="1" si="590"/>
        <v>0</v>
      </c>
      <c r="X642" s="261">
        <f t="shared" ca="1" si="590"/>
        <v>0</v>
      </c>
      <c r="Y642" s="261">
        <f t="shared" ca="1" si="590"/>
        <v>0</v>
      </c>
      <c r="Z642" s="261">
        <f t="shared" ca="1" si="590"/>
        <v>0</v>
      </c>
      <c r="AA642" s="261">
        <f t="shared" ca="1" si="580"/>
        <v>0</v>
      </c>
    </row>
    <row r="643" spans="6:27">
      <c r="F643" s="656"/>
      <c r="G643" s="307" t="str">
        <f t="shared" si="575"/>
        <v>Mini-bus</v>
      </c>
      <c r="H643" s="261">
        <f t="shared" si="576"/>
        <v>0</v>
      </c>
      <c r="I643" s="261">
        <f t="shared" ref="I643:P643" ca="1" si="591">(I$23*$P627)+$O627</f>
        <v>0</v>
      </c>
      <c r="J643" s="261">
        <f t="shared" ca="1" si="591"/>
        <v>0</v>
      </c>
      <c r="K643" s="261">
        <f t="shared" ca="1" si="591"/>
        <v>0</v>
      </c>
      <c r="L643" s="261">
        <f t="shared" ca="1" si="591"/>
        <v>0</v>
      </c>
      <c r="M643" s="261">
        <f t="shared" ca="1" si="591"/>
        <v>0</v>
      </c>
      <c r="N643" s="261">
        <f t="shared" ca="1" si="591"/>
        <v>0</v>
      </c>
      <c r="O643" s="261">
        <f t="shared" ca="1" si="591"/>
        <v>0</v>
      </c>
      <c r="P643" s="261">
        <f t="shared" ca="1" si="591"/>
        <v>0</v>
      </c>
      <c r="Q643" s="261">
        <f t="shared" ca="1" si="578"/>
        <v>0</v>
      </c>
      <c r="R643" s="261">
        <f t="shared" ref="R643:Z643" ca="1" si="592">(R$23*$R627)+$Q627</f>
        <v>0</v>
      </c>
      <c r="S643" s="261">
        <f t="shared" ca="1" si="592"/>
        <v>0</v>
      </c>
      <c r="T643" s="261">
        <f t="shared" ca="1" si="592"/>
        <v>0</v>
      </c>
      <c r="U643" s="261">
        <f t="shared" ca="1" si="592"/>
        <v>0</v>
      </c>
      <c r="V643" s="261">
        <f t="shared" ca="1" si="592"/>
        <v>0</v>
      </c>
      <c r="W643" s="261">
        <f t="shared" ca="1" si="592"/>
        <v>0</v>
      </c>
      <c r="X643" s="261">
        <f t="shared" ca="1" si="592"/>
        <v>0</v>
      </c>
      <c r="Y643" s="261">
        <f t="shared" ca="1" si="592"/>
        <v>0</v>
      </c>
      <c r="Z643" s="261">
        <f t="shared" ca="1" si="592"/>
        <v>0</v>
      </c>
      <c r="AA643" s="261">
        <f t="shared" ca="1" si="580"/>
        <v>0</v>
      </c>
    </row>
    <row r="644" spans="6:27">
      <c r="F644" s="656"/>
      <c r="G644" s="307" t="str">
        <f t="shared" si="575"/>
        <v/>
      </c>
      <c r="H644" s="261">
        <f t="shared" si="576"/>
        <v>0</v>
      </c>
      <c r="I644" s="261">
        <f t="shared" ref="I644:P644" ca="1" si="593">(I$23*$P628)+$O628</f>
        <v>0</v>
      </c>
      <c r="J644" s="261">
        <f t="shared" ca="1" si="593"/>
        <v>0</v>
      </c>
      <c r="K644" s="261">
        <f t="shared" ca="1" si="593"/>
        <v>0</v>
      </c>
      <c r="L644" s="261">
        <f t="shared" ca="1" si="593"/>
        <v>0</v>
      </c>
      <c r="M644" s="261">
        <f t="shared" ca="1" si="593"/>
        <v>0</v>
      </c>
      <c r="N644" s="261">
        <f t="shared" ca="1" si="593"/>
        <v>0</v>
      </c>
      <c r="O644" s="261">
        <f t="shared" ca="1" si="593"/>
        <v>0</v>
      </c>
      <c r="P644" s="261">
        <f t="shared" ca="1" si="593"/>
        <v>0</v>
      </c>
      <c r="Q644" s="261">
        <f t="shared" ca="1" si="578"/>
        <v>0</v>
      </c>
      <c r="R644" s="261">
        <f t="shared" ref="R644:Z644" ca="1" si="594">(R$23*$R628)+$Q628</f>
        <v>0</v>
      </c>
      <c r="S644" s="261">
        <f t="shared" ca="1" si="594"/>
        <v>0</v>
      </c>
      <c r="T644" s="261">
        <f t="shared" ca="1" si="594"/>
        <v>0</v>
      </c>
      <c r="U644" s="261">
        <f t="shared" ca="1" si="594"/>
        <v>0</v>
      </c>
      <c r="V644" s="261">
        <f t="shared" ca="1" si="594"/>
        <v>0</v>
      </c>
      <c r="W644" s="261">
        <f t="shared" ca="1" si="594"/>
        <v>0</v>
      </c>
      <c r="X644" s="261">
        <f t="shared" ca="1" si="594"/>
        <v>0</v>
      </c>
      <c r="Y644" s="261">
        <f t="shared" ca="1" si="594"/>
        <v>0</v>
      </c>
      <c r="Z644" s="261">
        <f t="shared" ca="1" si="594"/>
        <v>0</v>
      </c>
      <c r="AA644" s="261">
        <f t="shared" ca="1" si="580"/>
        <v>0</v>
      </c>
    </row>
    <row r="645" spans="6:27">
      <c r="F645" s="657"/>
      <c r="G645" s="307" t="str">
        <f t="shared" si="575"/>
        <v/>
      </c>
      <c r="H645" s="261">
        <f t="shared" si="576"/>
        <v>0</v>
      </c>
      <c r="I645" s="261">
        <f t="shared" ref="I645:P645" ca="1" si="595">(I$23*$P629)+$O629</f>
        <v>0</v>
      </c>
      <c r="J645" s="261">
        <f t="shared" ca="1" si="595"/>
        <v>0</v>
      </c>
      <c r="K645" s="261">
        <f t="shared" ca="1" si="595"/>
        <v>0</v>
      </c>
      <c r="L645" s="261">
        <f t="shared" ca="1" si="595"/>
        <v>0</v>
      </c>
      <c r="M645" s="261">
        <f t="shared" ca="1" si="595"/>
        <v>0</v>
      </c>
      <c r="N645" s="261">
        <f t="shared" ca="1" si="595"/>
        <v>0</v>
      </c>
      <c r="O645" s="261">
        <f t="shared" ca="1" si="595"/>
        <v>0</v>
      </c>
      <c r="P645" s="261">
        <f t="shared" ca="1" si="595"/>
        <v>0</v>
      </c>
      <c r="Q645" s="261">
        <f t="shared" ca="1" si="578"/>
        <v>0</v>
      </c>
      <c r="R645" s="261">
        <f t="shared" ref="R645:Z645" ca="1" si="596">(R$23*$R629)+$Q629</f>
        <v>0</v>
      </c>
      <c r="S645" s="261">
        <f t="shared" ca="1" si="596"/>
        <v>0</v>
      </c>
      <c r="T645" s="261">
        <f t="shared" ca="1" si="596"/>
        <v>0</v>
      </c>
      <c r="U645" s="261">
        <f t="shared" ca="1" si="596"/>
        <v>0</v>
      </c>
      <c r="V645" s="261">
        <f t="shared" ca="1" si="596"/>
        <v>0</v>
      </c>
      <c r="W645" s="261">
        <f t="shared" ca="1" si="596"/>
        <v>0</v>
      </c>
      <c r="X645" s="261">
        <f t="shared" ca="1" si="596"/>
        <v>0</v>
      </c>
      <c r="Y645" s="261">
        <f t="shared" ca="1" si="596"/>
        <v>0</v>
      </c>
      <c r="Z645" s="261">
        <f t="shared" ca="1" si="596"/>
        <v>0</v>
      </c>
      <c r="AA645" s="261">
        <f t="shared" ca="1" si="580"/>
        <v>0</v>
      </c>
    </row>
    <row r="646" spans="6:27">
      <c r="G646" s="307" t="str">
        <f t="shared" si="575"/>
        <v>BRT</v>
      </c>
      <c r="H646" s="261">
        <f t="shared" si="576"/>
        <v>0</v>
      </c>
      <c r="I646" s="261">
        <f t="shared" ref="I646:P646" ca="1" si="597">(I$23*$P630)+$O630</f>
        <v>0</v>
      </c>
      <c r="J646" s="261">
        <f t="shared" ca="1" si="597"/>
        <v>0</v>
      </c>
      <c r="K646" s="261">
        <f t="shared" ca="1" si="597"/>
        <v>0</v>
      </c>
      <c r="L646" s="261">
        <f t="shared" ca="1" si="597"/>
        <v>0</v>
      </c>
      <c r="M646" s="261">
        <f t="shared" ca="1" si="597"/>
        <v>0</v>
      </c>
      <c r="N646" s="261">
        <f t="shared" ca="1" si="597"/>
        <v>0</v>
      </c>
      <c r="O646" s="261">
        <f t="shared" ca="1" si="597"/>
        <v>0</v>
      </c>
      <c r="P646" s="261">
        <f t="shared" ca="1" si="597"/>
        <v>0</v>
      </c>
      <c r="Q646" s="261">
        <f t="shared" ca="1" si="578"/>
        <v>0</v>
      </c>
      <c r="R646" s="261">
        <f t="shared" ref="R646:Z646" ca="1" si="598">(R$23*$R630)+$Q630</f>
        <v>0</v>
      </c>
      <c r="S646" s="261">
        <f t="shared" ca="1" si="598"/>
        <v>0</v>
      </c>
      <c r="T646" s="261">
        <f t="shared" ca="1" si="598"/>
        <v>0</v>
      </c>
      <c r="U646" s="261">
        <f t="shared" ca="1" si="598"/>
        <v>0</v>
      </c>
      <c r="V646" s="261">
        <f t="shared" ca="1" si="598"/>
        <v>0</v>
      </c>
      <c r="W646" s="261">
        <f t="shared" ca="1" si="598"/>
        <v>0</v>
      </c>
      <c r="X646" s="261">
        <f t="shared" ca="1" si="598"/>
        <v>0</v>
      </c>
      <c r="Y646" s="261">
        <f t="shared" ca="1" si="598"/>
        <v>0</v>
      </c>
      <c r="Z646" s="261">
        <f t="shared" ca="1" si="598"/>
        <v>0</v>
      </c>
      <c r="AA646" s="261">
        <f t="shared" ca="1" si="580"/>
        <v>0</v>
      </c>
    </row>
    <row r="649" spans="6:27">
      <c r="G649" s="305" t="s">
        <v>14</v>
      </c>
    </row>
    <row r="650" spans="6:27">
      <c r="L650" s="242"/>
    </row>
    <row r="651" spans="6:27">
      <c r="J651" s="243"/>
      <c r="K651" s="55" t="s">
        <v>378</v>
      </c>
      <c r="O651" s="55" t="s">
        <v>387</v>
      </c>
      <c r="Q651" s="55" t="s">
        <v>388</v>
      </c>
      <c r="Z651" s="243"/>
      <c r="AA651" s="243"/>
    </row>
    <row r="652" spans="6:27">
      <c r="G652" s="306"/>
      <c r="H652" s="244" t="s">
        <v>379</v>
      </c>
      <c r="K652" s="244">
        <f>H668</f>
        <v>0</v>
      </c>
      <c r="L652" s="244">
        <f>Q668</f>
        <v>9</v>
      </c>
      <c r="M652" s="244">
        <f>AA668</f>
        <v>19</v>
      </c>
      <c r="O652" s="231" t="s">
        <v>389</v>
      </c>
      <c r="P652" s="231" t="s">
        <v>390</v>
      </c>
      <c r="Q652" s="231" t="s">
        <v>389</v>
      </c>
      <c r="R652" s="231" t="s">
        <v>390</v>
      </c>
      <c r="T652" s="231">
        <f>K652</f>
        <v>0</v>
      </c>
      <c r="U652" s="231">
        <f>L652</f>
        <v>9</v>
      </c>
      <c r="V652" s="231">
        <f>M652</f>
        <v>19</v>
      </c>
      <c r="X652" s="231" t="s">
        <v>387</v>
      </c>
      <c r="Y652" s="231" t="s">
        <v>388</v>
      </c>
      <c r="Z652" s="243"/>
      <c r="AA652" s="243"/>
    </row>
    <row r="653" spans="6:27">
      <c r="F653" s="655" t="s">
        <v>530</v>
      </c>
      <c r="G653" s="307" t="str">
        <f>G636</f>
        <v>Cars</v>
      </c>
      <c r="H653" s="244" t="str">
        <f>'IF Factors'!N233</f>
        <v>Cars</v>
      </c>
      <c r="K653" s="246">
        <f>'IF Factors'!E233</f>
        <v>0</v>
      </c>
      <c r="L653" s="246">
        <f>'IF Factors'!F233</f>
        <v>0</v>
      </c>
      <c r="M653" s="246">
        <f>'IF Factors'!G233</f>
        <v>0</v>
      </c>
      <c r="O653" s="231">
        <f>INTERCEPT(K653:L653,$K$7:$L$7)</f>
        <v>0</v>
      </c>
      <c r="P653" s="231">
        <f>SLOPE(K653:L653,$K$7:$L$7)</f>
        <v>0</v>
      </c>
      <c r="Q653" s="231">
        <f>INTERCEPT(L653:M653,$L$7:$M$7)</f>
        <v>0</v>
      </c>
      <c r="R653" s="231">
        <f>SLOPE(L653:M653,$L$7:$M$7)</f>
        <v>0</v>
      </c>
      <c r="T653" s="231">
        <f>IF(K653&lt;&gt;0,0,1)</f>
        <v>1</v>
      </c>
      <c r="U653" s="231">
        <f>IF(L653&lt;&gt;0,0,1)</f>
        <v>1</v>
      </c>
      <c r="V653" s="231">
        <f>IF(M653&lt;&gt;0,0,1)</f>
        <v>1</v>
      </c>
      <c r="X653" s="231">
        <f>IF(T653+U653=1,1,0)</f>
        <v>0</v>
      </c>
      <c r="Y653" s="231">
        <f t="shared" ref="Y653:Y663" si="599">IF(U653+V653=1,1,0)</f>
        <v>0</v>
      </c>
      <c r="Z653" s="243"/>
      <c r="AA653" s="243"/>
    </row>
    <row r="654" spans="6:27">
      <c r="F654" s="656"/>
      <c r="G654" s="307" t="str">
        <f t="shared" ref="G654:G663" si="600">G637</f>
        <v>2-wheeler</v>
      </c>
      <c r="H654" s="244" t="str">
        <f>'IF Factors'!N234</f>
        <v>2-wheeler</v>
      </c>
      <c r="K654" s="246">
        <f>'IF Factors'!E234</f>
        <v>0</v>
      </c>
      <c r="L654" s="246">
        <f>'IF Factors'!F234</f>
        <v>0</v>
      </c>
      <c r="M654" s="246">
        <f>'IF Factors'!G234</f>
        <v>0</v>
      </c>
      <c r="O654" s="231">
        <f t="shared" ref="O654:O663" si="601">INTERCEPT(K654:L654,$K$7:$L$7)</f>
        <v>0</v>
      </c>
      <c r="P654" s="231">
        <f t="shared" ref="P654:P663" si="602">SLOPE(K654:L654,$K$7:$L$7)</f>
        <v>0</v>
      </c>
      <c r="Q654" s="231">
        <f t="shared" ref="Q654:Q663" si="603">INTERCEPT(L654:M654,$L$7:$M$7)</f>
        <v>0</v>
      </c>
      <c r="R654" s="231">
        <f t="shared" ref="R654:R663" si="604">SLOPE(L654:M654,$L$7:$M$7)</f>
        <v>0</v>
      </c>
      <c r="T654" s="231">
        <f t="shared" ref="T654:T663" si="605">IF(K654&lt;&gt;0,0,1)</f>
        <v>1</v>
      </c>
      <c r="U654" s="231">
        <f t="shared" ref="U654:U663" si="606">IF(L654&lt;&gt;0,0,1)</f>
        <v>1</v>
      </c>
      <c r="V654" s="231">
        <f t="shared" ref="V654:V663" si="607">IF(M654&lt;&gt;0,0,1)</f>
        <v>1</v>
      </c>
      <c r="X654" s="231">
        <f t="shared" ref="X654:X663" si="608">IF(T654+U654=1,1,0)</f>
        <v>0</v>
      </c>
      <c r="Y654" s="231">
        <f t="shared" si="599"/>
        <v>0</v>
      </c>
      <c r="Z654" s="243"/>
      <c r="AA654" s="243"/>
    </row>
    <row r="655" spans="6:27">
      <c r="F655" s="656"/>
      <c r="G655" s="307" t="str">
        <f t="shared" si="600"/>
        <v>Taxi</v>
      </c>
      <c r="H655" s="244" t="str">
        <f>'IF Factors'!N235</f>
        <v>Cars</v>
      </c>
      <c r="K655" s="246">
        <f>'IF Factors'!E235</f>
        <v>0</v>
      </c>
      <c r="L655" s="246">
        <f>'IF Factors'!F235</f>
        <v>0</v>
      </c>
      <c r="M655" s="246">
        <f>'IF Factors'!G235</f>
        <v>0</v>
      </c>
      <c r="O655" s="231">
        <f t="shared" si="601"/>
        <v>0</v>
      </c>
      <c r="P655" s="231">
        <f t="shared" si="602"/>
        <v>0</v>
      </c>
      <c r="Q655" s="231">
        <f t="shared" si="603"/>
        <v>0</v>
      </c>
      <c r="R655" s="231">
        <f t="shared" si="604"/>
        <v>0</v>
      </c>
      <c r="T655" s="231">
        <f t="shared" si="605"/>
        <v>1</v>
      </c>
      <c r="U655" s="231">
        <f t="shared" si="606"/>
        <v>1</v>
      </c>
      <c r="V655" s="231">
        <f t="shared" si="607"/>
        <v>1</v>
      </c>
      <c r="X655" s="231">
        <f t="shared" si="608"/>
        <v>0</v>
      </c>
      <c r="Y655" s="231">
        <f t="shared" si="599"/>
        <v>0</v>
      </c>
      <c r="Z655" s="243"/>
      <c r="AA655" s="243"/>
    </row>
    <row r="656" spans="6:27">
      <c r="F656" s="656"/>
      <c r="G656" s="307" t="str">
        <f t="shared" si="600"/>
        <v/>
      </c>
      <c r="H656" s="244">
        <f>'IF Factors'!N236</f>
        <v>0</v>
      </c>
      <c r="K656" s="246">
        <f>'IF Factors'!E236</f>
        <v>0</v>
      </c>
      <c r="L656" s="246">
        <f>'IF Factors'!F236</f>
        <v>0</v>
      </c>
      <c r="M656" s="246">
        <f>'IF Factors'!G236</f>
        <v>0</v>
      </c>
      <c r="O656" s="231">
        <f t="shared" si="601"/>
        <v>0</v>
      </c>
      <c r="P656" s="231">
        <f t="shared" si="602"/>
        <v>0</v>
      </c>
      <c r="Q656" s="231">
        <f t="shared" si="603"/>
        <v>0</v>
      </c>
      <c r="R656" s="231">
        <f t="shared" si="604"/>
        <v>0</v>
      </c>
      <c r="T656" s="231">
        <f t="shared" si="605"/>
        <v>1</v>
      </c>
      <c r="U656" s="231">
        <f t="shared" si="606"/>
        <v>1</v>
      </c>
      <c r="V656" s="231">
        <f t="shared" si="607"/>
        <v>1</v>
      </c>
      <c r="X656" s="231">
        <f t="shared" si="608"/>
        <v>0</v>
      </c>
      <c r="Y656" s="231">
        <f t="shared" si="599"/>
        <v>0</v>
      </c>
      <c r="Z656" s="243"/>
      <c r="AA656" s="243"/>
    </row>
    <row r="657" spans="6:27">
      <c r="F657" s="656"/>
      <c r="G657" s="307" t="str">
        <f t="shared" si="600"/>
        <v/>
      </c>
      <c r="H657" s="244">
        <f>'IF Factors'!N237</f>
        <v>0</v>
      </c>
      <c r="K657" s="246">
        <f>'IF Factors'!E237</f>
        <v>0</v>
      </c>
      <c r="L657" s="246">
        <f>'IF Factors'!F237</f>
        <v>0</v>
      </c>
      <c r="M657" s="246">
        <f>'IF Factors'!G237</f>
        <v>0</v>
      </c>
      <c r="O657" s="231">
        <f t="shared" si="601"/>
        <v>0</v>
      </c>
      <c r="P657" s="231">
        <f t="shared" si="602"/>
        <v>0</v>
      </c>
      <c r="Q657" s="231">
        <f t="shared" si="603"/>
        <v>0</v>
      </c>
      <c r="R657" s="231">
        <f t="shared" si="604"/>
        <v>0</v>
      </c>
      <c r="T657" s="231">
        <f t="shared" si="605"/>
        <v>1</v>
      </c>
      <c r="U657" s="231">
        <f t="shared" si="606"/>
        <v>1</v>
      </c>
      <c r="V657" s="231">
        <f t="shared" si="607"/>
        <v>1</v>
      </c>
      <c r="X657" s="231">
        <f t="shared" si="608"/>
        <v>0</v>
      </c>
      <c r="Y657" s="231">
        <f t="shared" si="599"/>
        <v>0</v>
      </c>
      <c r="Z657" s="243"/>
      <c r="AA657" s="243"/>
    </row>
    <row r="658" spans="6:27">
      <c r="F658" s="656"/>
      <c r="G658" s="307" t="str">
        <f t="shared" si="600"/>
        <v>3-wheeler</v>
      </c>
      <c r="H658" s="244">
        <f>'IF Factors'!N238</f>
        <v>0</v>
      </c>
      <c r="K658" s="246">
        <f>'IF Factors'!E238</f>
        <v>0</v>
      </c>
      <c r="L658" s="246">
        <f>'IF Factors'!F238</f>
        <v>0</v>
      </c>
      <c r="M658" s="246">
        <f>'IF Factors'!G238</f>
        <v>0</v>
      </c>
      <c r="O658" s="231">
        <f t="shared" si="601"/>
        <v>0</v>
      </c>
      <c r="P658" s="231">
        <f t="shared" si="602"/>
        <v>0</v>
      </c>
      <c r="Q658" s="231">
        <f t="shared" si="603"/>
        <v>0</v>
      </c>
      <c r="R658" s="231">
        <f t="shared" si="604"/>
        <v>0</v>
      </c>
      <c r="T658" s="231">
        <f t="shared" si="605"/>
        <v>1</v>
      </c>
      <c r="U658" s="231">
        <f t="shared" si="606"/>
        <v>1</v>
      </c>
      <c r="V658" s="231">
        <f t="shared" si="607"/>
        <v>1</v>
      </c>
      <c r="X658" s="231">
        <f t="shared" si="608"/>
        <v>0</v>
      </c>
      <c r="Y658" s="231">
        <f t="shared" si="599"/>
        <v>0</v>
      </c>
      <c r="Z658" s="243"/>
      <c r="AA658" s="243"/>
    </row>
    <row r="659" spans="6:27">
      <c r="F659" s="656"/>
      <c r="G659" s="307" t="str">
        <f t="shared" si="600"/>
        <v>Bus</v>
      </c>
      <c r="H659" s="244" t="str">
        <f>'IF Factors'!N239</f>
        <v>Bus</v>
      </c>
      <c r="K659" s="246">
        <f>'IF Factors'!E239</f>
        <v>0</v>
      </c>
      <c r="L659" s="246">
        <f>'IF Factors'!F239</f>
        <v>0</v>
      </c>
      <c r="M659" s="246">
        <f>'IF Factors'!G239</f>
        <v>0</v>
      </c>
      <c r="O659" s="231">
        <f t="shared" si="601"/>
        <v>0</v>
      </c>
      <c r="P659" s="231">
        <f t="shared" si="602"/>
        <v>0</v>
      </c>
      <c r="Q659" s="231">
        <f t="shared" si="603"/>
        <v>0</v>
      </c>
      <c r="R659" s="231">
        <f t="shared" si="604"/>
        <v>0</v>
      </c>
      <c r="T659" s="231">
        <f t="shared" si="605"/>
        <v>1</v>
      </c>
      <c r="U659" s="231">
        <f t="shared" si="606"/>
        <v>1</v>
      </c>
      <c r="V659" s="231">
        <f t="shared" si="607"/>
        <v>1</v>
      </c>
      <c r="X659" s="231">
        <f t="shared" si="608"/>
        <v>0</v>
      </c>
      <c r="Y659" s="231">
        <f t="shared" si="599"/>
        <v>0</v>
      </c>
      <c r="Z659" s="243"/>
      <c r="AA659" s="243"/>
    </row>
    <row r="660" spans="6:27">
      <c r="F660" s="656"/>
      <c r="G660" s="307" t="str">
        <f t="shared" si="600"/>
        <v>Mini-bus</v>
      </c>
      <c r="H660" s="244" t="str">
        <f>'IF Factors'!N240</f>
        <v>Bus</v>
      </c>
      <c r="K660" s="246">
        <f>'IF Factors'!E240</f>
        <v>0</v>
      </c>
      <c r="L660" s="246">
        <f>'IF Factors'!F240</f>
        <v>0</v>
      </c>
      <c r="M660" s="246">
        <f>'IF Factors'!G240</f>
        <v>0</v>
      </c>
      <c r="O660" s="231">
        <f t="shared" si="601"/>
        <v>0</v>
      </c>
      <c r="P660" s="231">
        <f t="shared" si="602"/>
        <v>0</v>
      </c>
      <c r="Q660" s="231">
        <f t="shared" si="603"/>
        <v>0</v>
      </c>
      <c r="R660" s="231">
        <f t="shared" si="604"/>
        <v>0</v>
      </c>
      <c r="T660" s="231">
        <f t="shared" si="605"/>
        <v>1</v>
      </c>
      <c r="U660" s="231">
        <f t="shared" si="606"/>
        <v>1</v>
      </c>
      <c r="V660" s="231">
        <f t="shared" si="607"/>
        <v>1</v>
      </c>
      <c r="X660" s="231">
        <f t="shared" si="608"/>
        <v>0</v>
      </c>
      <c r="Y660" s="231">
        <f t="shared" si="599"/>
        <v>0</v>
      </c>
      <c r="Z660" s="243"/>
      <c r="AA660" s="243"/>
    </row>
    <row r="661" spans="6:27">
      <c r="F661" s="656"/>
      <c r="G661" s="307" t="str">
        <f t="shared" si="600"/>
        <v/>
      </c>
      <c r="H661" s="244">
        <f>'IF Factors'!N241</f>
        <v>0</v>
      </c>
      <c r="K661" s="246">
        <f>'IF Factors'!E241</f>
        <v>0</v>
      </c>
      <c r="L661" s="246">
        <f>'IF Factors'!F241</f>
        <v>0</v>
      </c>
      <c r="M661" s="246">
        <f>'IF Factors'!G241</f>
        <v>0</v>
      </c>
      <c r="O661" s="231">
        <f t="shared" si="601"/>
        <v>0</v>
      </c>
      <c r="P661" s="231">
        <f t="shared" si="602"/>
        <v>0</v>
      </c>
      <c r="Q661" s="231">
        <f t="shared" si="603"/>
        <v>0</v>
      </c>
      <c r="R661" s="231">
        <f t="shared" si="604"/>
        <v>0</v>
      </c>
      <c r="T661" s="231">
        <f t="shared" si="605"/>
        <v>1</v>
      </c>
      <c r="U661" s="231">
        <f t="shared" si="606"/>
        <v>1</v>
      </c>
      <c r="V661" s="231">
        <f t="shared" si="607"/>
        <v>1</v>
      </c>
      <c r="X661" s="231">
        <f t="shared" si="608"/>
        <v>0</v>
      </c>
      <c r="Y661" s="231">
        <f t="shared" si="599"/>
        <v>0</v>
      </c>
      <c r="Z661" s="243"/>
      <c r="AA661" s="243"/>
    </row>
    <row r="662" spans="6:27">
      <c r="F662" s="657"/>
      <c r="G662" s="307" t="str">
        <f t="shared" si="600"/>
        <v/>
      </c>
      <c r="H662" s="244">
        <f>'IF Factors'!N242</f>
        <v>0</v>
      </c>
      <c r="K662" s="246">
        <f>'IF Factors'!E242</f>
        <v>0</v>
      </c>
      <c r="L662" s="246">
        <f>'IF Factors'!F242</f>
        <v>0</v>
      </c>
      <c r="M662" s="246">
        <f>'IF Factors'!G242</f>
        <v>0</v>
      </c>
      <c r="O662" s="231">
        <f t="shared" si="601"/>
        <v>0</v>
      </c>
      <c r="P662" s="231">
        <f t="shared" si="602"/>
        <v>0</v>
      </c>
      <c r="Q662" s="231">
        <f t="shared" si="603"/>
        <v>0</v>
      </c>
      <c r="R662" s="231">
        <f t="shared" si="604"/>
        <v>0</v>
      </c>
      <c r="T662" s="231">
        <f t="shared" si="605"/>
        <v>1</v>
      </c>
      <c r="U662" s="231">
        <f t="shared" si="606"/>
        <v>1</v>
      </c>
      <c r="V662" s="231">
        <f t="shared" si="607"/>
        <v>1</v>
      </c>
      <c r="X662" s="231">
        <f t="shared" si="608"/>
        <v>0</v>
      </c>
      <c r="Y662" s="231">
        <f t="shared" si="599"/>
        <v>0</v>
      </c>
      <c r="Z662" s="243"/>
      <c r="AA662" s="243"/>
    </row>
    <row r="663" spans="6:27">
      <c r="G663" s="307" t="str">
        <f t="shared" si="600"/>
        <v>BRT</v>
      </c>
      <c r="H663" s="244" t="str">
        <f>'IF Factors'!N243</f>
        <v>Bus</v>
      </c>
      <c r="K663" s="246">
        <f>'IF Factors'!E243</f>
        <v>0</v>
      </c>
      <c r="L663" s="246">
        <f>'IF Factors'!F243</f>
        <v>0</v>
      </c>
      <c r="M663" s="246">
        <f>'IF Factors'!G243</f>
        <v>0</v>
      </c>
      <c r="O663" s="231">
        <f t="shared" si="601"/>
        <v>0</v>
      </c>
      <c r="P663" s="231">
        <f t="shared" si="602"/>
        <v>0</v>
      </c>
      <c r="Q663" s="231">
        <f t="shared" si="603"/>
        <v>0</v>
      </c>
      <c r="R663" s="231">
        <f t="shared" si="604"/>
        <v>0</v>
      </c>
      <c r="T663" s="231">
        <f t="shared" si="605"/>
        <v>1</v>
      </c>
      <c r="U663" s="231">
        <f t="shared" si="606"/>
        <v>1</v>
      </c>
      <c r="V663" s="231">
        <f t="shared" si="607"/>
        <v>1</v>
      </c>
      <c r="X663" s="231">
        <f t="shared" si="608"/>
        <v>0</v>
      </c>
      <c r="Y663" s="231">
        <f t="shared" si="599"/>
        <v>0</v>
      </c>
      <c r="Z663" s="243"/>
      <c r="AA663" s="243"/>
    </row>
    <row r="664" spans="6:27">
      <c r="G664" s="308"/>
      <c r="J664" s="243"/>
      <c r="K664" s="243"/>
      <c r="L664" s="243"/>
      <c r="M664" s="243"/>
      <c r="N664" s="243"/>
      <c r="O664" s="243"/>
      <c r="P664" s="243"/>
      <c r="Q664" s="243"/>
      <c r="R664" s="243"/>
      <c r="S664" s="243"/>
      <c r="T664" s="243"/>
      <c r="U664" s="243"/>
      <c r="V664" s="243"/>
      <c r="W664" s="243"/>
      <c r="X664" s="243"/>
      <c r="Y664" s="243"/>
      <c r="Z664" s="243"/>
      <c r="AA664" s="243"/>
    </row>
    <row r="665" spans="6:27">
      <c r="G665" s="308"/>
      <c r="H665" s="243"/>
      <c r="I665" s="243"/>
      <c r="J665" s="243"/>
      <c r="K665" s="243"/>
      <c r="L665" s="243"/>
      <c r="M665" s="243"/>
      <c r="N665" s="243"/>
      <c r="O665" s="243"/>
      <c r="P665" s="243"/>
      <c r="Q665" s="243"/>
      <c r="R665" s="243"/>
      <c r="S665" s="243"/>
      <c r="T665" s="243"/>
      <c r="U665" s="243"/>
      <c r="V665" s="243"/>
      <c r="W665" s="243"/>
      <c r="X665" s="243"/>
      <c r="Y665" s="243"/>
      <c r="Z665" s="243"/>
      <c r="AA665" s="243"/>
    </row>
    <row r="666" spans="6:27">
      <c r="G666" s="308"/>
      <c r="H666" s="243"/>
      <c r="I666" s="243"/>
      <c r="J666" s="243"/>
      <c r="K666" s="243"/>
      <c r="L666" s="243"/>
      <c r="M666" s="243"/>
      <c r="N666" s="243"/>
      <c r="O666" s="243"/>
      <c r="P666" s="243"/>
      <c r="Q666" s="243"/>
      <c r="R666" s="243"/>
      <c r="S666" s="243"/>
      <c r="T666" s="243"/>
      <c r="U666" s="243"/>
      <c r="V666" s="243"/>
      <c r="W666" s="243"/>
      <c r="X666" s="243"/>
      <c r="Y666" s="243"/>
      <c r="Z666" s="243"/>
      <c r="AA666" s="243"/>
    </row>
    <row r="667" spans="6:27">
      <c r="G667" s="308" t="s">
        <v>14</v>
      </c>
      <c r="H667" s="243"/>
      <c r="I667" s="243"/>
      <c r="J667" s="243"/>
      <c r="K667" s="243"/>
      <c r="L667" s="243"/>
      <c r="M667" s="243"/>
      <c r="N667" s="243"/>
      <c r="O667" s="243"/>
      <c r="P667" s="243"/>
      <c r="Q667" s="243"/>
      <c r="R667" s="243"/>
      <c r="S667" s="243"/>
      <c r="T667" s="243"/>
      <c r="U667" s="243"/>
      <c r="V667" s="243"/>
      <c r="W667" s="243"/>
      <c r="X667" s="243"/>
      <c r="Y667" s="243"/>
      <c r="Z667" s="243"/>
      <c r="AA667" s="243"/>
    </row>
    <row r="668" spans="6:27">
      <c r="G668" s="306"/>
      <c r="H668" s="244">
        <f>H635</f>
        <v>0</v>
      </c>
      <c r="I668" s="244">
        <f t="shared" ref="I668:AA668" si="609">I635</f>
        <v>1</v>
      </c>
      <c r="J668" s="244">
        <f t="shared" si="609"/>
        <v>2</v>
      </c>
      <c r="K668" s="244">
        <f t="shared" si="609"/>
        <v>3</v>
      </c>
      <c r="L668" s="244">
        <f t="shared" si="609"/>
        <v>4</v>
      </c>
      <c r="M668" s="244">
        <f t="shared" si="609"/>
        <v>5</v>
      </c>
      <c r="N668" s="244">
        <f t="shared" si="609"/>
        <v>6</v>
      </c>
      <c r="O668" s="244">
        <f t="shared" si="609"/>
        <v>7</v>
      </c>
      <c r="P668" s="244">
        <f t="shared" si="609"/>
        <v>8</v>
      </c>
      <c r="Q668" s="244">
        <f t="shared" si="609"/>
        <v>9</v>
      </c>
      <c r="R668" s="244">
        <f t="shared" si="609"/>
        <v>10</v>
      </c>
      <c r="S668" s="244">
        <f t="shared" si="609"/>
        <v>11</v>
      </c>
      <c r="T668" s="244">
        <f t="shared" si="609"/>
        <v>12</v>
      </c>
      <c r="U668" s="244">
        <f t="shared" si="609"/>
        <v>13</v>
      </c>
      <c r="V668" s="244">
        <f t="shared" si="609"/>
        <v>14</v>
      </c>
      <c r="W668" s="244">
        <f t="shared" si="609"/>
        <v>15</v>
      </c>
      <c r="X668" s="244">
        <f t="shared" si="609"/>
        <v>16</v>
      </c>
      <c r="Y668" s="244">
        <f t="shared" si="609"/>
        <v>17</v>
      </c>
      <c r="Z668" s="244">
        <f t="shared" si="609"/>
        <v>18</v>
      </c>
      <c r="AA668" s="244">
        <f t="shared" si="609"/>
        <v>19</v>
      </c>
    </row>
    <row r="669" spans="6:27">
      <c r="F669" s="655" t="s">
        <v>530</v>
      </c>
      <c r="G669" s="307" t="str">
        <f>G636</f>
        <v>Cars</v>
      </c>
      <c r="H669" s="261">
        <f>K653</f>
        <v>0</v>
      </c>
      <c r="I669" s="261">
        <f>(I$23*$P653)+$O653</f>
        <v>0</v>
      </c>
      <c r="J669" s="261">
        <f t="shared" ref="J669:P669" si="610">(J$23*$P653)+$O653</f>
        <v>0</v>
      </c>
      <c r="K669" s="261">
        <f t="shared" si="610"/>
        <v>0</v>
      </c>
      <c r="L669" s="261">
        <f t="shared" si="610"/>
        <v>0</v>
      </c>
      <c r="M669" s="261">
        <f t="shared" si="610"/>
        <v>0</v>
      </c>
      <c r="N669" s="261">
        <f t="shared" si="610"/>
        <v>0</v>
      </c>
      <c r="O669" s="261">
        <f t="shared" si="610"/>
        <v>0</v>
      </c>
      <c r="P669" s="261">
        <f t="shared" si="610"/>
        <v>0</v>
      </c>
      <c r="Q669" s="261">
        <f>L653</f>
        <v>0</v>
      </c>
      <c r="R669" s="261">
        <f>(R$23*$R653)+$Q653</f>
        <v>0</v>
      </c>
      <c r="S669" s="261">
        <f t="shared" ref="S669:Z669" si="611">(S$23*$R653)+$Q653</f>
        <v>0</v>
      </c>
      <c r="T669" s="261">
        <f t="shared" si="611"/>
        <v>0</v>
      </c>
      <c r="U669" s="261">
        <f t="shared" si="611"/>
        <v>0</v>
      </c>
      <c r="V669" s="261">
        <f t="shared" si="611"/>
        <v>0</v>
      </c>
      <c r="W669" s="261">
        <f t="shared" si="611"/>
        <v>0</v>
      </c>
      <c r="X669" s="261">
        <f t="shared" si="611"/>
        <v>0</v>
      </c>
      <c r="Y669" s="261">
        <f t="shared" si="611"/>
        <v>0</v>
      </c>
      <c r="Z669" s="261">
        <f t="shared" si="611"/>
        <v>0</v>
      </c>
      <c r="AA669" s="261">
        <f>M653</f>
        <v>0</v>
      </c>
    </row>
    <row r="670" spans="6:27">
      <c r="F670" s="656"/>
      <c r="G670" s="307" t="str">
        <f t="shared" ref="G670:G679" si="612">G637</f>
        <v>2-wheeler</v>
      </c>
      <c r="H670" s="261">
        <f t="shared" ref="H670:H679" si="613">K654</f>
        <v>0</v>
      </c>
      <c r="I670" s="261">
        <f t="shared" ref="I670:P670" si="614">(I$23*$P654)+$O654</f>
        <v>0</v>
      </c>
      <c r="J670" s="261">
        <f t="shared" si="614"/>
        <v>0</v>
      </c>
      <c r="K670" s="261">
        <f t="shared" si="614"/>
        <v>0</v>
      </c>
      <c r="L670" s="261">
        <f t="shared" si="614"/>
        <v>0</v>
      </c>
      <c r="M670" s="261">
        <f t="shared" si="614"/>
        <v>0</v>
      </c>
      <c r="N670" s="261">
        <f t="shared" si="614"/>
        <v>0</v>
      </c>
      <c r="O670" s="261">
        <f t="shared" si="614"/>
        <v>0</v>
      </c>
      <c r="P670" s="261">
        <f t="shared" si="614"/>
        <v>0</v>
      </c>
      <c r="Q670" s="261">
        <f t="shared" ref="Q670:Q679" si="615">L654</f>
        <v>0</v>
      </c>
      <c r="R670" s="261">
        <f t="shared" ref="R670:Z670" si="616">(R$23*$R654)+$Q654</f>
        <v>0</v>
      </c>
      <c r="S670" s="261">
        <f t="shared" si="616"/>
        <v>0</v>
      </c>
      <c r="T670" s="261">
        <f t="shared" si="616"/>
        <v>0</v>
      </c>
      <c r="U670" s="261">
        <f t="shared" si="616"/>
        <v>0</v>
      </c>
      <c r="V670" s="261">
        <f t="shared" si="616"/>
        <v>0</v>
      </c>
      <c r="W670" s="261">
        <f t="shared" si="616"/>
        <v>0</v>
      </c>
      <c r="X670" s="261">
        <f t="shared" si="616"/>
        <v>0</v>
      </c>
      <c r="Y670" s="261">
        <f t="shared" si="616"/>
        <v>0</v>
      </c>
      <c r="Z670" s="261">
        <f t="shared" si="616"/>
        <v>0</v>
      </c>
      <c r="AA670" s="261">
        <f t="shared" ref="AA670:AA679" si="617">M654</f>
        <v>0</v>
      </c>
    </row>
    <row r="671" spans="6:27">
      <c r="F671" s="656"/>
      <c r="G671" s="307" t="str">
        <f t="shared" si="612"/>
        <v>Taxi</v>
      </c>
      <c r="H671" s="261">
        <f t="shared" si="613"/>
        <v>0</v>
      </c>
      <c r="I671" s="261">
        <f t="shared" ref="I671:P671" si="618">(I$23*$P655)+$O655</f>
        <v>0</v>
      </c>
      <c r="J671" s="261">
        <f t="shared" si="618"/>
        <v>0</v>
      </c>
      <c r="K671" s="261">
        <f t="shared" si="618"/>
        <v>0</v>
      </c>
      <c r="L671" s="261">
        <f t="shared" si="618"/>
        <v>0</v>
      </c>
      <c r="M671" s="261">
        <f t="shared" si="618"/>
        <v>0</v>
      </c>
      <c r="N671" s="261">
        <f t="shared" si="618"/>
        <v>0</v>
      </c>
      <c r="O671" s="261">
        <f t="shared" si="618"/>
        <v>0</v>
      </c>
      <c r="P671" s="261">
        <f t="shared" si="618"/>
        <v>0</v>
      </c>
      <c r="Q671" s="261">
        <f t="shared" si="615"/>
        <v>0</v>
      </c>
      <c r="R671" s="261">
        <f t="shared" ref="R671:Z671" si="619">(R$23*$R655)+$Q655</f>
        <v>0</v>
      </c>
      <c r="S671" s="261">
        <f t="shared" si="619"/>
        <v>0</v>
      </c>
      <c r="T671" s="261">
        <f t="shared" si="619"/>
        <v>0</v>
      </c>
      <c r="U671" s="261">
        <f t="shared" si="619"/>
        <v>0</v>
      </c>
      <c r="V671" s="261">
        <f t="shared" si="619"/>
        <v>0</v>
      </c>
      <c r="W671" s="261">
        <f t="shared" si="619"/>
        <v>0</v>
      </c>
      <c r="X671" s="261">
        <f t="shared" si="619"/>
        <v>0</v>
      </c>
      <c r="Y671" s="261">
        <f t="shared" si="619"/>
        <v>0</v>
      </c>
      <c r="Z671" s="261">
        <f t="shared" si="619"/>
        <v>0</v>
      </c>
      <c r="AA671" s="261">
        <f t="shared" si="617"/>
        <v>0</v>
      </c>
    </row>
    <row r="672" spans="6:27">
      <c r="F672" s="656"/>
      <c r="G672" s="307" t="str">
        <f t="shared" si="612"/>
        <v/>
      </c>
      <c r="H672" s="261">
        <f t="shared" si="613"/>
        <v>0</v>
      </c>
      <c r="I672" s="261">
        <f t="shared" ref="I672:P672" si="620">(I$23*$P656)+$O656</f>
        <v>0</v>
      </c>
      <c r="J672" s="261">
        <f t="shared" si="620"/>
        <v>0</v>
      </c>
      <c r="K672" s="261">
        <f t="shared" si="620"/>
        <v>0</v>
      </c>
      <c r="L672" s="261">
        <f t="shared" si="620"/>
        <v>0</v>
      </c>
      <c r="M672" s="261">
        <f t="shared" si="620"/>
        <v>0</v>
      </c>
      <c r="N672" s="261">
        <f t="shared" si="620"/>
        <v>0</v>
      </c>
      <c r="O672" s="261">
        <f t="shared" si="620"/>
        <v>0</v>
      </c>
      <c r="P672" s="261">
        <f t="shared" si="620"/>
        <v>0</v>
      </c>
      <c r="Q672" s="261">
        <f t="shared" si="615"/>
        <v>0</v>
      </c>
      <c r="R672" s="261">
        <f t="shared" ref="R672:Z672" si="621">(R$23*$R656)+$Q656</f>
        <v>0</v>
      </c>
      <c r="S672" s="261">
        <f t="shared" si="621"/>
        <v>0</v>
      </c>
      <c r="T672" s="261">
        <f t="shared" si="621"/>
        <v>0</v>
      </c>
      <c r="U672" s="261">
        <f t="shared" si="621"/>
        <v>0</v>
      </c>
      <c r="V672" s="261">
        <f t="shared" si="621"/>
        <v>0</v>
      </c>
      <c r="W672" s="261">
        <f t="shared" si="621"/>
        <v>0</v>
      </c>
      <c r="X672" s="261">
        <f t="shared" si="621"/>
        <v>0</v>
      </c>
      <c r="Y672" s="261">
        <f t="shared" si="621"/>
        <v>0</v>
      </c>
      <c r="Z672" s="261">
        <f t="shared" si="621"/>
        <v>0</v>
      </c>
      <c r="AA672" s="261">
        <f t="shared" si="617"/>
        <v>0</v>
      </c>
    </row>
    <row r="673" spans="6:29">
      <c r="F673" s="656"/>
      <c r="G673" s="307" t="str">
        <f t="shared" si="612"/>
        <v/>
      </c>
      <c r="H673" s="261">
        <f t="shared" si="613"/>
        <v>0</v>
      </c>
      <c r="I673" s="261">
        <f t="shared" ref="I673:P673" si="622">(I$23*$P657)+$O657</f>
        <v>0</v>
      </c>
      <c r="J673" s="261">
        <f t="shared" si="622"/>
        <v>0</v>
      </c>
      <c r="K673" s="261">
        <f t="shared" si="622"/>
        <v>0</v>
      </c>
      <c r="L673" s="261">
        <f t="shared" si="622"/>
        <v>0</v>
      </c>
      <c r="M673" s="261">
        <f t="shared" si="622"/>
        <v>0</v>
      </c>
      <c r="N673" s="261">
        <f t="shared" si="622"/>
        <v>0</v>
      </c>
      <c r="O673" s="261">
        <f t="shared" si="622"/>
        <v>0</v>
      </c>
      <c r="P673" s="261">
        <f t="shared" si="622"/>
        <v>0</v>
      </c>
      <c r="Q673" s="261">
        <f t="shared" si="615"/>
        <v>0</v>
      </c>
      <c r="R673" s="261">
        <f t="shared" ref="R673:Z673" si="623">(R$23*$R657)+$Q657</f>
        <v>0</v>
      </c>
      <c r="S673" s="261">
        <f t="shared" si="623"/>
        <v>0</v>
      </c>
      <c r="T673" s="261">
        <f t="shared" si="623"/>
        <v>0</v>
      </c>
      <c r="U673" s="261">
        <f t="shared" si="623"/>
        <v>0</v>
      </c>
      <c r="V673" s="261">
        <f t="shared" si="623"/>
        <v>0</v>
      </c>
      <c r="W673" s="261">
        <f t="shared" si="623"/>
        <v>0</v>
      </c>
      <c r="X673" s="261">
        <f t="shared" si="623"/>
        <v>0</v>
      </c>
      <c r="Y673" s="261">
        <f t="shared" si="623"/>
        <v>0</v>
      </c>
      <c r="Z673" s="261">
        <f t="shared" si="623"/>
        <v>0</v>
      </c>
      <c r="AA673" s="261">
        <f t="shared" si="617"/>
        <v>0</v>
      </c>
    </row>
    <row r="674" spans="6:29">
      <c r="F674" s="656"/>
      <c r="G674" s="307" t="str">
        <f t="shared" si="612"/>
        <v>3-wheeler</v>
      </c>
      <c r="H674" s="261">
        <f t="shared" si="613"/>
        <v>0</v>
      </c>
      <c r="I674" s="261">
        <f t="shared" ref="I674:P674" si="624">(I$23*$P658)+$O658</f>
        <v>0</v>
      </c>
      <c r="J674" s="261">
        <f t="shared" si="624"/>
        <v>0</v>
      </c>
      <c r="K674" s="261">
        <f t="shared" si="624"/>
        <v>0</v>
      </c>
      <c r="L674" s="261">
        <f t="shared" si="624"/>
        <v>0</v>
      </c>
      <c r="M674" s="261">
        <f t="shared" si="624"/>
        <v>0</v>
      </c>
      <c r="N674" s="261">
        <f t="shared" si="624"/>
        <v>0</v>
      </c>
      <c r="O674" s="261">
        <f t="shared" si="624"/>
        <v>0</v>
      </c>
      <c r="P674" s="261">
        <f t="shared" si="624"/>
        <v>0</v>
      </c>
      <c r="Q674" s="261">
        <f t="shared" si="615"/>
        <v>0</v>
      </c>
      <c r="R674" s="261">
        <f t="shared" ref="R674:Z674" si="625">(R$23*$R658)+$Q658</f>
        <v>0</v>
      </c>
      <c r="S674" s="261">
        <f t="shared" si="625"/>
        <v>0</v>
      </c>
      <c r="T674" s="261">
        <f t="shared" si="625"/>
        <v>0</v>
      </c>
      <c r="U674" s="261">
        <f t="shared" si="625"/>
        <v>0</v>
      </c>
      <c r="V674" s="261">
        <f t="shared" si="625"/>
        <v>0</v>
      </c>
      <c r="W674" s="261">
        <f t="shared" si="625"/>
        <v>0</v>
      </c>
      <c r="X674" s="261">
        <f t="shared" si="625"/>
        <v>0</v>
      </c>
      <c r="Y674" s="261">
        <f t="shared" si="625"/>
        <v>0</v>
      </c>
      <c r="Z674" s="261">
        <f t="shared" si="625"/>
        <v>0</v>
      </c>
      <c r="AA674" s="261">
        <f t="shared" si="617"/>
        <v>0</v>
      </c>
    </row>
    <row r="675" spans="6:29">
      <c r="F675" s="656"/>
      <c r="G675" s="307" t="str">
        <f t="shared" si="612"/>
        <v>Bus</v>
      </c>
      <c r="H675" s="261">
        <f t="shared" si="613"/>
        <v>0</v>
      </c>
      <c r="I675" s="261">
        <f t="shared" ref="I675:P675" si="626">(I$23*$P659)+$O659</f>
        <v>0</v>
      </c>
      <c r="J675" s="261">
        <f t="shared" si="626"/>
        <v>0</v>
      </c>
      <c r="K675" s="261">
        <f t="shared" si="626"/>
        <v>0</v>
      </c>
      <c r="L675" s="261">
        <f t="shared" si="626"/>
        <v>0</v>
      </c>
      <c r="M675" s="261">
        <f t="shared" si="626"/>
        <v>0</v>
      </c>
      <c r="N675" s="261">
        <f t="shared" si="626"/>
        <v>0</v>
      </c>
      <c r="O675" s="261">
        <f t="shared" si="626"/>
        <v>0</v>
      </c>
      <c r="P675" s="261">
        <f t="shared" si="626"/>
        <v>0</v>
      </c>
      <c r="Q675" s="261">
        <f t="shared" si="615"/>
        <v>0</v>
      </c>
      <c r="R675" s="261">
        <f t="shared" ref="R675:Z675" si="627">(R$23*$R659)+$Q659</f>
        <v>0</v>
      </c>
      <c r="S675" s="261">
        <f t="shared" si="627"/>
        <v>0</v>
      </c>
      <c r="T675" s="261">
        <f t="shared" si="627"/>
        <v>0</v>
      </c>
      <c r="U675" s="261">
        <f t="shared" si="627"/>
        <v>0</v>
      </c>
      <c r="V675" s="261">
        <f t="shared" si="627"/>
        <v>0</v>
      </c>
      <c r="W675" s="261">
        <f t="shared" si="627"/>
        <v>0</v>
      </c>
      <c r="X675" s="261">
        <f t="shared" si="627"/>
        <v>0</v>
      </c>
      <c r="Y675" s="261">
        <f t="shared" si="627"/>
        <v>0</v>
      </c>
      <c r="Z675" s="261">
        <f t="shared" si="627"/>
        <v>0</v>
      </c>
      <c r="AA675" s="261">
        <f t="shared" si="617"/>
        <v>0</v>
      </c>
    </row>
    <row r="676" spans="6:29">
      <c r="F676" s="656"/>
      <c r="G676" s="307" t="str">
        <f t="shared" si="612"/>
        <v>Mini-bus</v>
      </c>
      <c r="H676" s="261">
        <f t="shared" si="613"/>
        <v>0</v>
      </c>
      <c r="I676" s="261">
        <f t="shared" ref="I676:P676" si="628">(I$23*$P660)+$O660</f>
        <v>0</v>
      </c>
      <c r="J676" s="261">
        <f t="shared" si="628"/>
        <v>0</v>
      </c>
      <c r="K676" s="261">
        <f t="shared" si="628"/>
        <v>0</v>
      </c>
      <c r="L676" s="261">
        <f t="shared" si="628"/>
        <v>0</v>
      </c>
      <c r="M676" s="261">
        <f t="shared" si="628"/>
        <v>0</v>
      </c>
      <c r="N676" s="261">
        <f t="shared" si="628"/>
        <v>0</v>
      </c>
      <c r="O676" s="261">
        <f t="shared" si="628"/>
        <v>0</v>
      </c>
      <c r="P676" s="261">
        <f t="shared" si="628"/>
        <v>0</v>
      </c>
      <c r="Q676" s="261">
        <f t="shared" si="615"/>
        <v>0</v>
      </c>
      <c r="R676" s="261">
        <f t="shared" ref="R676:Z676" si="629">(R$23*$R660)+$Q660</f>
        <v>0</v>
      </c>
      <c r="S676" s="261">
        <f t="shared" si="629"/>
        <v>0</v>
      </c>
      <c r="T676" s="261">
        <f t="shared" si="629"/>
        <v>0</v>
      </c>
      <c r="U676" s="261">
        <f t="shared" si="629"/>
        <v>0</v>
      </c>
      <c r="V676" s="261">
        <f t="shared" si="629"/>
        <v>0</v>
      </c>
      <c r="W676" s="261">
        <f t="shared" si="629"/>
        <v>0</v>
      </c>
      <c r="X676" s="261">
        <f t="shared" si="629"/>
        <v>0</v>
      </c>
      <c r="Y676" s="261">
        <f t="shared" si="629"/>
        <v>0</v>
      </c>
      <c r="Z676" s="261">
        <f t="shared" si="629"/>
        <v>0</v>
      </c>
      <c r="AA676" s="261">
        <f t="shared" si="617"/>
        <v>0</v>
      </c>
    </row>
    <row r="677" spans="6:29">
      <c r="F677" s="656"/>
      <c r="G677" s="307" t="str">
        <f t="shared" si="612"/>
        <v/>
      </c>
      <c r="H677" s="261">
        <f t="shared" si="613"/>
        <v>0</v>
      </c>
      <c r="I677" s="261">
        <f t="shared" ref="I677:P677" si="630">(I$23*$P661)+$O661</f>
        <v>0</v>
      </c>
      <c r="J677" s="261">
        <f t="shared" si="630"/>
        <v>0</v>
      </c>
      <c r="K677" s="261">
        <f t="shared" si="630"/>
        <v>0</v>
      </c>
      <c r="L677" s="261">
        <f t="shared" si="630"/>
        <v>0</v>
      </c>
      <c r="M677" s="261">
        <f t="shared" si="630"/>
        <v>0</v>
      </c>
      <c r="N677" s="261">
        <f t="shared" si="630"/>
        <v>0</v>
      </c>
      <c r="O677" s="261">
        <f t="shared" si="630"/>
        <v>0</v>
      </c>
      <c r="P677" s="261">
        <f t="shared" si="630"/>
        <v>0</v>
      </c>
      <c r="Q677" s="261">
        <f t="shared" si="615"/>
        <v>0</v>
      </c>
      <c r="R677" s="261">
        <f t="shared" ref="R677:Z677" si="631">(R$23*$R661)+$Q661</f>
        <v>0</v>
      </c>
      <c r="S677" s="261">
        <f t="shared" si="631"/>
        <v>0</v>
      </c>
      <c r="T677" s="261">
        <f t="shared" si="631"/>
        <v>0</v>
      </c>
      <c r="U677" s="261">
        <f t="shared" si="631"/>
        <v>0</v>
      </c>
      <c r="V677" s="261">
        <f t="shared" si="631"/>
        <v>0</v>
      </c>
      <c r="W677" s="261">
        <f t="shared" si="631"/>
        <v>0</v>
      </c>
      <c r="X677" s="261">
        <f t="shared" si="631"/>
        <v>0</v>
      </c>
      <c r="Y677" s="261">
        <f t="shared" si="631"/>
        <v>0</v>
      </c>
      <c r="Z677" s="261">
        <f t="shared" si="631"/>
        <v>0</v>
      </c>
      <c r="AA677" s="261">
        <f t="shared" si="617"/>
        <v>0</v>
      </c>
    </row>
    <row r="678" spans="6:29">
      <c r="F678" s="657"/>
      <c r="G678" s="307" t="str">
        <f t="shared" si="612"/>
        <v/>
      </c>
      <c r="H678" s="261">
        <f t="shared" si="613"/>
        <v>0</v>
      </c>
      <c r="I678" s="261">
        <f t="shared" ref="I678:P678" si="632">(I$23*$P662)+$O662</f>
        <v>0</v>
      </c>
      <c r="J678" s="261">
        <f t="shared" si="632"/>
        <v>0</v>
      </c>
      <c r="K678" s="261">
        <f t="shared" si="632"/>
        <v>0</v>
      </c>
      <c r="L678" s="261">
        <f t="shared" si="632"/>
        <v>0</v>
      </c>
      <c r="M678" s="261">
        <f t="shared" si="632"/>
        <v>0</v>
      </c>
      <c r="N678" s="261">
        <f t="shared" si="632"/>
        <v>0</v>
      </c>
      <c r="O678" s="261">
        <f t="shared" si="632"/>
        <v>0</v>
      </c>
      <c r="P678" s="261">
        <f t="shared" si="632"/>
        <v>0</v>
      </c>
      <c r="Q678" s="261">
        <f t="shared" si="615"/>
        <v>0</v>
      </c>
      <c r="R678" s="261">
        <f t="shared" ref="R678:Z678" si="633">(R$23*$R662)+$Q662</f>
        <v>0</v>
      </c>
      <c r="S678" s="261">
        <f t="shared" si="633"/>
        <v>0</v>
      </c>
      <c r="T678" s="261">
        <f t="shared" si="633"/>
        <v>0</v>
      </c>
      <c r="U678" s="261">
        <f t="shared" si="633"/>
        <v>0</v>
      </c>
      <c r="V678" s="261">
        <f t="shared" si="633"/>
        <v>0</v>
      </c>
      <c r="W678" s="261">
        <f t="shared" si="633"/>
        <v>0</v>
      </c>
      <c r="X678" s="261">
        <f t="shared" si="633"/>
        <v>0</v>
      </c>
      <c r="Y678" s="261">
        <f t="shared" si="633"/>
        <v>0</v>
      </c>
      <c r="Z678" s="261">
        <f t="shared" si="633"/>
        <v>0</v>
      </c>
      <c r="AA678" s="261">
        <f t="shared" si="617"/>
        <v>0</v>
      </c>
    </row>
    <row r="679" spans="6:29">
      <c r="G679" s="307" t="str">
        <f t="shared" si="612"/>
        <v>BRT</v>
      </c>
      <c r="H679" s="261">
        <f t="shared" si="613"/>
        <v>0</v>
      </c>
      <c r="I679" s="261">
        <f t="shared" ref="I679:P679" si="634">(I$23*$P663)+$O663</f>
        <v>0</v>
      </c>
      <c r="J679" s="261">
        <f t="shared" si="634"/>
        <v>0</v>
      </c>
      <c r="K679" s="261">
        <f t="shared" si="634"/>
        <v>0</v>
      </c>
      <c r="L679" s="261">
        <f t="shared" si="634"/>
        <v>0</v>
      </c>
      <c r="M679" s="261">
        <f t="shared" si="634"/>
        <v>0</v>
      </c>
      <c r="N679" s="261">
        <f t="shared" si="634"/>
        <v>0</v>
      </c>
      <c r="O679" s="261">
        <f t="shared" si="634"/>
        <v>0</v>
      </c>
      <c r="P679" s="261">
        <f t="shared" si="634"/>
        <v>0</v>
      </c>
      <c r="Q679" s="261">
        <f t="shared" si="615"/>
        <v>0</v>
      </c>
      <c r="R679" s="261">
        <f t="shared" ref="R679:Z679" si="635">(R$23*$R663)+$Q663</f>
        <v>0</v>
      </c>
      <c r="S679" s="261">
        <f t="shared" si="635"/>
        <v>0</v>
      </c>
      <c r="T679" s="261">
        <f t="shared" si="635"/>
        <v>0</v>
      </c>
      <c r="U679" s="261">
        <f t="shared" si="635"/>
        <v>0</v>
      </c>
      <c r="V679" s="261">
        <f t="shared" si="635"/>
        <v>0</v>
      </c>
      <c r="W679" s="261">
        <f t="shared" si="635"/>
        <v>0</v>
      </c>
      <c r="X679" s="261">
        <f t="shared" si="635"/>
        <v>0</v>
      </c>
      <c r="Y679" s="261">
        <f t="shared" si="635"/>
        <v>0</v>
      </c>
      <c r="Z679" s="261">
        <f t="shared" si="635"/>
        <v>0</v>
      </c>
      <c r="AA679" s="261">
        <f t="shared" si="617"/>
        <v>0</v>
      </c>
    </row>
    <row r="680" spans="6:29">
      <c r="G680" s="316" t="s">
        <v>471</v>
      </c>
      <c r="H680" s="301" t="e">
        <f>SUM(H669:H678)/COUNTIF(H669:H678,"&gt;0")</f>
        <v>#DIV/0!</v>
      </c>
      <c r="I680" s="301" t="e">
        <f t="shared" ref="I680:AA680" si="636">SUM(I669:I678)/COUNTIF(I669:I678,"&gt;0")</f>
        <v>#DIV/0!</v>
      </c>
      <c r="J680" s="301" t="e">
        <f t="shared" si="636"/>
        <v>#DIV/0!</v>
      </c>
      <c r="K680" s="301" t="e">
        <f t="shared" si="636"/>
        <v>#DIV/0!</v>
      </c>
      <c r="L680" s="301" t="e">
        <f t="shared" si="636"/>
        <v>#DIV/0!</v>
      </c>
      <c r="M680" s="301" t="e">
        <f t="shared" si="636"/>
        <v>#DIV/0!</v>
      </c>
      <c r="N680" s="301" t="e">
        <f t="shared" si="636"/>
        <v>#DIV/0!</v>
      </c>
      <c r="O680" s="301" t="e">
        <f t="shared" si="636"/>
        <v>#DIV/0!</v>
      </c>
      <c r="P680" s="301" t="e">
        <f t="shared" si="636"/>
        <v>#DIV/0!</v>
      </c>
      <c r="Q680" s="301" t="e">
        <f t="shared" si="636"/>
        <v>#DIV/0!</v>
      </c>
      <c r="R680" s="301" t="e">
        <f t="shared" si="636"/>
        <v>#DIV/0!</v>
      </c>
      <c r="S680" s="301" t="e">
        <f t="shared" si="636"/>
        <v>#DIV/0!</v>
      </c>
      <c r="T680" s="301" t="e">
        <f t="shared" si="636"/>
        <v>#DIV/0!</v>
      </c>
      <c r="U680" s="301" t="e">
        <f t="shared" si="636"/>
        <v>#DIV/0!</v>
      </c>
      <c r="V680" s="301" t="e">
        <f t="shared" si="636"/>
        <v>#DIV/0!</v>
      </c>
      <c r="W680" s="301" t="e">
        <f t="shared" si="636"/>
        <v>#DIV/0!</v>
      </c>
      <c r="X680" s="301" t="e">
        <f t="shared" si="636"/>
        <v>#DIV/0!</v>
      </c>
      <c r="Y680" s="301" t="e">
        <f t="shared" si="636"/>
        <v>#DIV/0!</v>
      </c>
      <c r="Z680" s="301" t="e">
        <f t="shared" si="636"/>
        <v>#DIV/0!</v>
      </c>
      <c r="AA680" s="301" t="e">
        <f t="shared" si="636"/>
        <v>#DIV/0!</v>
      </c>
    </row>
    <row r="682" spans="6:29" ht="15">
      <c r="G682" s="311"/>
      <c r="H682" s="235" t="s">
        <v>355</v>
      </c>
      <c r="I682" s="235" t="s">
        <v>355</v>
      </c>
      <c r="J682" s="235" t="s">
        <v>355</v>
      </c>
      <c r="K682" s="235" t="s">
        <v>355</v>
      </c>
      <c r="L682" s="235" t="s">
        <v>355</v>
      </c>
      <c r="M682" s="235" t="s">
        <v>355</v>
      </c>
      <c r="O682" s="234"/>
      <c r="P682" s="235" t="s">
        <v>13</v>
      </c>
      <c r="Q682" s="235" t="s">
        <v>13</v>
      </c>
      <c r="R682" s="235" t="s">
        <v>13</v>
      </c>
      <c r="S682" s="235" t="s">
        <v>13</v>
      </c>
      <c r="T682" s="235" t="s">
        <v>13</v>
      </c>
      <c r="U682" s="235" t="s">
        <v>13</v>
      </c>
      <c r="V682"/>
      <c r="W682" s="234"/>
      <c r="X682" s="235" t="s">
        <v>358</v>
      </c>
      <c r="Y682" s="235" t="s">
        <v>358</v>
      </c>
      <c r="Z682" s="235" t="s">
        <v>358</v>
      </c>
      <c r="AA682" s="235" t="s">
        <v>358</v>
      </c>
      <c r="AB682" s="235" t="s">
        <v>358</v>
      </c>
      <c r="AC682" s="235" t="s">
        <v>358</v>
      </c>
    </row>
    <row r="683" spans="6:29" ht="15.75">
      <c r="G683" s="312"/>
      <c r="H683" s="237" t="str">
        <f>G675</f>
        <v>Bus</v>
      </c>
      <c r="I683" s="255" t="str">
        <f>G674</f>
        <v>3-wheeler</v>
      </c>
      <c r="J683" s="237" t="str">
        <f>G669</f>
        <v>Cars</v>
      </c>
      <c r="K683" s="254" t="str">
        <f>G670</f>
        <v>2-wheeler</v>
      </c>
      <c r="L683" s="229" t="s">
        <v>360</v>
      </c>
      <c r="M683" s="229" t="s">
        <v>361</v>
      </c>
      <c r="O683" s="236"/>
      <c r="P683" s="237" t="str">
        <f>H683</f>
        <v>Bus</v>
      </c>
      <c r="Q683" s="237" t="str">
        <f t="shared" ref="Q683:U683" si="637">I683</f>
        <v>3-wheeler</v>
      </c>
      <c r="R683" s="237" t="str">
        <f t="shared" si="637"/>
        <v>Cars</v>
      </c>
      <c r="S683" s="237" t="str">
        <f t="shared" si="637"/>
        <v>2-wheeler</v>
      </c>
      <c r="T683" s="237" t="str">
        <f t="shared" si="637"/>
        <v>Light-duty truck</v>
      </c>
      <c r="U683" s="237" t="str">
        <f t="shared" si="637"/>
        <v>Heavy-duty truck</v>
      </c>
      <c r="V683"/>
      <c r="W683" s="236"/>
      <c r="X683" s="237" t="str">
        <f>P683</f>
        <v>Bus</v>
      </c>
      <c r="Y683" s="237" t="str">
        <f t="shared" ref="Y683:AC683" si="638">Q683</f>
        <v>3-wheeler</v>
      </c>
      <c r="Z683" s="237" t="str">
        <f t="shared" si="638"/>
        <v>Cars</v>
      </c>
      <c r="AA683" s="237" t="str">
        <f t="shared" si="638"/>
        <v>2-wheeler</v>
      </c>
      <c r="AB683" s="237" t="str">
        <f t="shared" si="638"/>
        <v>Light-duty truck</v>
      </c>
      <c r="AC683" s="237" t="str">
        <f t="shared" si="638"/>
        <v>Heavy-duty truck</v>
      </c>
    </row>
    <row r="684" spans="6:29" ht="15">
      <c r="G684" s="312">
        <v>1</v>
      </c>
      <c r="H684" s="230">
        <f t="shared" ref="H684:M694" si="639">H685</f>
        <v>94.078327519605494</v>
      </c>
      <c r="I684" s="230">
        <f t="shared" si="639"/>
        <v>69.521663134167099</v>
      </c>
      <c r="J684" s="230">
        <f t="shared" si="639"/>
        <v>61.190883078980299</v>
      </c>
      <c r="K684" s="230">
        <f t="shared" si="639"/>
        <v>69.521663134167099</v>
      </c>
      <c r="L684" s="230">
        <f t="shared" si="639"/>
        <v>68.736959394320607</v>
      </c>
      <c r="M684" s="230">
        <f t="shared" si="639"/>
        <v>94.078327519605494</v>
      </c>
      <c r="O684" s="236">
        <v>1</v>
      </c>
      <c r="P684" s="230">
        <v>0.254</v>
      </c>
      <c r="Q684" s="230">
        <v>0.762631665147954</v>
      </c>
      <c r="R684" s="230">
        <v>0.762631665147954</v>
      </c>
      <c r="S684" s="230">
        <v>0.762631665147954</v>
      </c>
      <c r="T684" s="230">
        <v>0.254</v>
      </c>
      <c r="U684" s="230">
        <v>0.83284427421436202</v>
      </c>
      <c r="V684"/>
      <c r="W684" s="236">
        <v>1</v>
      </c>
      <c r="X684" s="230">
        <v>0.79056004433069504</v>
      </c>
      <c r="Y684" s="230">
        <v>0.80101690219997002</v>
      </c>
      <c r="Z684" s="230">
        <v>0.80101690219997002</v>
      </c>
      <c r="AA684" s="230">
        <v>0.80101690219997002</v>
      </c>
      <c r="AB684" s="230">
        <v>0.72652671999152107</v>
      </c>
      <c r="AC684" s="230">
        <v>0.68141669962977802</v>
      </c>
    </row>
    <row r="685" spans="6:29" ht="15">
      <c r="G685" s="313">
        <v>5</v>
      </c>
      <c r="H685" s="230">
        <f t="shared" si="639"/>
        <v>94.078327519605494</v>
      </c>
      <c r="I685" s="230">
        <f t="shared" si="639"/>
        <v>69.521663134167099</v>
      </c>
      <c r="J685" s="230">
        <f t="shared" si="639"/>
        <v>61.190883078980299</v>
      </c>
      <c r="K685" s="230">
        <f t="shared" si="639"/>
        <v>69.521663134167099</v>
      </c>
      <c r="L685" s="230">
        <f t="shared" si="639"/>
        <v>68.736959394320607</v>
      </c>
      <c r="M685" s="230">
        <f t="shared" si="639"/>
        <v>94.078327519605494</v>
      </c>
      <c r="O685" s="229">
        <v>5</v>
      </c>
      <c r="P685" s="230">
        <v>0.254</v>
      </c>
      <c r="Q685" s="230">
        <v>0.762631665147954</v>
      </c>
      <c r="R685" s="230">
        <v>0.762631665147954</v>
      </c>
      <c r="S685" s="230">
        <v>0.762631665147954</v>
      </c>
      <c r="T685" s="230">
        <v>0.254</v>
      </c>
      <c r="U685" s="230">
        <v>0.83284427421436202</v>
      </c>
      <c r="V685"/>
      <c r="W685" s="229">
        <v>5</v>
      </c>
      <c r="X685" s="230">
        <v>0.79056004433069504</v>
      </c>
      <c r="Y685" s="230">
        <v>0.80101690219997002</v>
      </c>
      <c r="Z685" s="230">
        <v>0.80101690219997002</v>
      </c>
      <c r="AA685" s="230">
        <v>0.80101690219997002</v>
      </c>
      <c r="AB685" s="230">
        <v>0.72652671999152107</v>
      </c>
      <c r="AC685" s="230">
        <v>0.68141669962977802</v>
      </c>
    </row>
    <row r="686" spans="6:29" ht="15">
      <c r="G686" s="313">
        <v>6</v>
      </c>
      <c r="H686" s="230">
        <f t="shared" si="639"/>
        <v>94.078327519605494</v>
      </c>
      <c r="I686" s="230">
        <f t="shared" si="639"/>
        <v>69.521663134167099</v>
      </c>
      <c r="J686" s="230">
        <f t="shared" si="639"/>
        <v>61.190883078980299</v>
      </c>
      <c r="K686" s="230">
        <f t="shared" si="639"/>
        <v>69.521663134167099</v>
      </c>
      <c r="L686" s="230">
        <f t="shared" si="639"/>
        <v>68.736959394320607</v>
      </c>
      <c r="M686" s="230">
        <f t="shared" si="639"/>
        <v>94.078327519605494</v>
      </c>
      <c r="O686" s="229">
        <v>6</v>
      </c>
      <c r="P686" s="230">
        <v>0.25405904470630558</v>
      </c>
      <c r="Q686" s="230">
        <v>0.71301514510955544</v>
      </c>
      <c r="R686" s="230">
        <v>0.71301514510955544</v>
      </c>
      <c r="S686" s="230">
        <v>0.71301514510955544</v>
      </c>
      <c r="T686" s="230">
        <v>0.25405904470630558</v>
      </c>
      <c r="U686" s="230">
        <v>0.8038532432491361</v>
      </c>
      <c r="V686"/>
      <c r="W686" s="229">
        <v>6</v>
      </c>
      <c r="X686" s="230">
        <v>0.76475074982731006</v>
      </c>
      <c r="Y686" s="230">
        <v>0.75292148245811996</v>
      </c>
      <c r="Z686" s="230">
        <v>0.75292148245811996</v>
      </c>
      <c r="AA686" s="230">
        <v>0.75292148245811996</v>
      </c>
      <c r="AB686" s="230">
        <v>0.68245199062575634</v>
      </c>
      <c r="AC686" s="230">
        <v>0.65521682462599695</v>
      </c>
    </row>
    <row r="687" spans="6:29" ht="15">
      <c r="G687" s="313">
        <v>7</v>
      </c>
      <c r="H687" s="230">
        <f t="shared" si="639"/>
        <v>94.078327519605494</v>
      </c>
      <c r="I687" s="230">
        <f t="shared" si="639"/>
        <v>69.521663134167099</v>
      </c>
      <c r="J687" s="230">
        <f t="shared" si="639"/>
        <v>61.190883078980299</v>
      </c>
      <c r="K687" s="230">
        <f t="shared" si="639"/>
        <v>69.521663134167099</v>
      </c>
      <c r="L687" s="230">
        <f t="shared" si="639"/>
        <v>68.736959394320607</v>
      </c>
      <c r="M687" s="230">
        <f t="shared" si="639"/>
        <v>94.078327519605494</v>
      </c>
      <c r="O687" s="229">
        <v>7</v>
      </c>
      <c r="P687" s="230">
        <v>0.25411808941261121</v>
      </c>
      <c r="Q687" s="230">
        <v>0.66339862507115688</v>
      </c>
      <c r="R687" s="230">
        <v>0.66339862507115688</v>
      </c>
      <c r="S687" s="230">
        <v>0.66339862507115688</v>
      </c>
      <c r="T687" s="230">
        <v>0.25411808941261121</v>
      </c>
      <c r="U687" s="230">
        <v>0.77486221228391017</v>
      </c>
      <c r="V687"/>
      <c r="W687" s="229">
        <v>7</v>
      </c>
      <c r="X687" s="230">
        <v>0.73894145532392497</v>
      </c>
      <c r="Y687" s="230">
        <v>0.70482606271627002</v>
      </c>
      <c r="Z687" s="230">
        <v>0.70482606271627002</v>
      </c>
      <c r="AA687" s="230">
        <v>0.70482606271627002</v>
      </c>
      <c r="AB687" s="230">
        <v>0.63837726125999172</v>
      </c>
      <c r="AC687" s="230">
        <v>0.62901694962221599</v>
      </c>
    </row>
    <row r="688" spans="6:29" ht="15">
      <c r="G688" s="313">
        <v>8</v>
      </c>
      <c r="H688" s="230">
        <f t="shared" si="639"/>
        <v>94.078327519605494</v>
      </c>
      <c r="I688" s="230">
        <f t="shared" si="639"/>
        <v>69.521663134167099</v>
      </c>
      <c r="J688" s="230">
        <f t="shared" si="639"/>
        <v>61.190883078980299</v>
      </c>
      <c r="K688" s="230">
        <f t="shared" si="639"/>
        <v>69.521663134167099</v>
      </c>
      <c r="L688" s="230">
        <f t="shared" si="639"/>
        <v>68.736959394320607</v>
      </c>
      <c r="M688" s="230">
        <f t="shared" si="639"/>
        <v>94.078327519605494</v>
      </c>
      <c r="O688" s="229">
        <v>8</v>
      </c>
      <c r="P688" s="230">
        <v>0.25417713411891685</v>
      </c>
      <c r="Q688" s="230">
        <v>0.61378210503275821</v>
      </c>
      <c r="R688" s="230">
        <v>0.61378210503275821</v>
      </c>
      <c r="S688" s="230">
        <v>0.61378210503275821</v>
      </c>
      <c r="T688" s="230">
        <v>0.25417713411891685</v>
      </c>
      <c r="U688" s="230">
        <v>0.74587118131868424</v>
      </c>
      <c r="V688"/>
      <c r="W688" s="229">
        <v>8</v>
      </c>
      <c r="X688" s="230">
        <v>0.71313216082053998</v>
      </c>
      <c r="Y688" s="230">
        <v>0.65673064297442008</v>
      </c>
      <c r="Z688" s="230">
        <v>0.65673064297442008</v>
      </c>
      <c r="AA688" s="230">
        <v>0.65673064297442008</v>
      </c>
      <c r="AB688" s="230">
        <v>0.5943025318942271</v>
      </c>
      <c r="AC688" s="230">
        <v>0.60281707461843492</v>
      </c>
    </row>
    <row r="689" spans="7:29" ht="15">
      <c r="G689" s="313">
        <v>9</v>
      </c>
      <c r="H689" s="230">
        <f t="shared" si="639"/>
        <v>94.078327519605494</v>
      </c>
      <c r="I689" s="230">
        <f t="shared" si="639"/>
        <v>69.521663134167099</v>
      </c>
      <c r="J689" s="230">
        <f t="shared" si="639"/>
        <v>61.190883078980299</v>
      </c>
      <c r="K689" s="230">
        <f t="shared" si="639"/>
        <v>69.521663134167099</v>
      </c>
      <c r="L689" s="230">
        <f t="shared" si="639"/>
        <v>68.736959394320607</v>
      </c>
      <c r="M689" s="230">
        <f t="shared" si="639"/>
        <v>94.078327519605494</v>
      </c>
      <c r="O689" s="229">
        <v>9</v>
      </c>
      <c r="P689" s="230">
        <v>0.25423617882522243</v>
      </c>
      <c r="Q689" s="230">
        <v>0.56416558499435965</v>
      </c>
      <c r="R689" s="230">
        <v>0.56416558499435965</v>
      </c>
      <c r="S689" s="230">
        <v>0.56416558499435965</v>
      </c>
      <c r="T689" s="230">
        <v>0.25423617882522243</v>
      </c>
      <c r="U689" s="230">
        <v>0.71688015035345831</v>
      </c>
      <c r="V689"/>
      <c r="W689" s="229">
        <v>9</v>
      </c>
      <c r="X689" s="230">
        <v>0.687322866317155</v>
      </c>
      <c r="Y689" s="230">
        <v>0.60863522323257013</v>
      </c>
      <c r="Z689" s="230">
        <v>0.60863522323257013</v>
      </c>
      <c r="AA689" s="230">
        <v>0.60863522323257013</v>
      </c>
      <c r="AB689" s="230">
        <v>0.55022780252846248</v>
      </c>
      <c r="AC689" s="230">
        <v>0.57661719961465396</v>
      </c>
    </row>
    <row r="690" spans="7:29" ht="15">
      <c r="G690" s="313">
        <v>10</v>
      </c>
      <c r="H690" s="230">
        <f t="shared" si="639"/>
        <v>94.078327519605494</v>
      </c>
      <c r="I690" s="230">
        <f t="shared" si="639"/>
        <v>69.521663134167099</v>
      </c>
      <c r="J690" s="230">
        <f t="shared" si="639"/>
        <v>61.190883078980299</v>
      </c>
      <c r="K690" s="230">
        <f t="shared" si="639"/>
        <v>69.521663134167099</v>
      </c>
      <c r="L690" s="230">
        <f t="shared" si="639"/>
        <v>68.736959394320607</v>
      </c>
      <c r="M690" s="230">
        <f t="shared" si="639"/>
        <v>94.078327519605494</v>
      </c>
      <c r="O690" s="229">
        <v>10</v>
      </c>
      <c r="P690" s="230">
        <v>0.254295223531528</v>
      </c>
      <c r="Q690" s="230">
        <v>0.51454906495596098</v>
      </c>
      <c r="R690" s="230">
        <v>0.51454906495596098</v>
      </c>
      <c r="S690" s="230">
        <v>0.51454906495596098</v>
      </c>
      <c r="T690" s="230">
        <v>0.254295223531528</v>
      </c>
      <c r="U690" s="230">
        <v>0.68788911938823205</v>
      </c>
      <c r="V690"/>
      <c r="W690" s="229">
        <v>10</v>
      </c>
      <c r="X690" s="230">
        <v>0.66151357181376991</v>
      </c>
      <c r="Y690" s="230">
        <v>0.56053980349071997</v>
      </c>
      <c r="Z690" s="230">
        <v>0.56053980349071997</v>
      </c>
      <c r="AA690" s="230">
        <v>0.56053980349071997</v>
      </c>
      <c r="AB690" s="230">
        <v>0.50615307316269798</v>
      </c>
      <c r="AC690" s="230">
        <v>0.550417324610873</v>
      </c>
    </row>
    <row r="691" spans="7:29" ht="15">
      <c r="G691" s="313">
        <v>11</v>
      </c>
      <c r="H691" s="230">
        <f t="shared" si="639"/>
        <v>94.078327519605494</v>
      </c>
      <c r="I691" s="230">
        <f t="shared" si="639"/>
        <v>69.521663134167099</v>
      </c>
      <c r="J691" s="230">
        <f t="shared" si="639"/>
        <v>61.190883078980299</v>
      </c>
      <c r="K691" s="230">
        <f t="shared" si="639"/>
        <v>69.521663134167099</v>
      </c>
      <c r="L691" s="230">
        <f t="shared" si="639"/>
        <v>68.736959394320607</v>
      </c>
      <c r="M691" s="230">
        <f t="shared" si="639"/>
        <v>94.078327519605494</v>
      </c>
      <c r="O691" s="229">
        <v>11</v>
      </c>
      <c r="P691" s="230">
        <v>0.24505627721563183</v>
      </c>
      <c r="Q691" s="230">
        <v>0.49690705717020078</v>
      </c>
      <c r="R691" s="230">
        <v>0.49690705717020078</v>
      </c>
      <c r="S691" s="230">
        <v>0.49690705717020078</v>
      </c>
      <c r="T691" s="230">
        <v>0.24505627721563183</v>
      </c>
      <c r="U691" s="230">
        <v>0.67094641512468689</v>
      </c>
      <c r="V691"/>
      <c r="W691" s="229">
        <v>11</v>
      </c>
      <c r="X691" s="230">
        <v>0.64120633312534647</v>
      </c>
      <c r="Y691" s="230">
        <v>0.53371670593264464</v>
      </c>
      <c r="Z691" s="230">
        <v>0.53371670593264464</v>
      </c>
      <c r="AA691" s="230">
        <v>0.53371670593264464</v>
      </c>
      <c r="AB691" s="230">
        <v>0.47512128222582961</v>
      </c>
      <c r="AC691" s="230">
        <v>0.52921461571702755</v>
      </c>
    </row>
    <row r="692" spans="7:29" ht="15">
      <c r="G692" s="313">
        <v>12</v>
      </c>
      <c r="H692" s="230">
        <f t="shared" si="639"/>
        <v>94.078327519605494</v>
      </c>
      <c r="I692" s="230">
        <f t="shared" si="639"/>
        <v>69.521663134167099</v>
      </c>
      <c r="J692" s="230">
        <f t="shared" si="639"/>
        <v>61.190883078980299</v>
      </c>
      <c r="K692" s="230">
        <f t="shared" si="639"/>
        <v>69.521663134167099</v>
      </c>
      <c r="L692" s="230">
        <f t="shared" si="639"/>
        <v>68.736959394320607</v>
      </c>
      <c r="M692" s="230">
        <f t="shared" si="639"/>
        <v>94.078327519605494</v>
      </c>
      <c r="O692" s="229">
        <v>12</v>
      </c>
      <c r="P692" s="230">
        <v>0.23581733089973564</v>
      </c>
      <c r="Q692" s="230">
        <v>0.47926504938444059</v>
      </c>
      <c r="R692" s="230">
        <v>0.47926504938444059</v>
      </c>
      <c r="S692" s="230">
        <v>0.47926504938444059</v>
      </c>
      <c r="T692" s="230">
        <v>0.23581733089973564</v>
      </c>
      <c r="U692" s="230">
        <v>0.65400371086114162</v>
      </c>
      <c r="V692"/>
      <c r="W692" s="229">
        <v>12</v>
      </c>
      <c r="X692" s="230">
        <v>0.62089909443692315</v>
      </c>
      <c r="Y692" s="230">
        <v>0.5068936083745692</v>
      </c>
      <c r="Z692" s="230">
        <v>0.5068936083745692</v>
      </c>
      <c r="AA692" s="230">
        <v>0.5068936083745692</v>
      </c>
      <c r="AB692" s="230">
        <v>0.44408949128896119</v>
      </c>
      <c r="AC692" s="230">
        <v>0.50801190682318209</v>
      </c>
    </row>
    <row r="693" spans="7:29" ht="15">
      <c r="G693" s="313">
        <v>13</v>
      </c>
      <c r="H693" s="230">
        <f t="shared" si="639"/>
        <v>94.078327519605494</v>
      </c>
      <c r="I693" s="230">
        <f t="shared" si="639"/>
        <v>69.521663134167099</v>
      </c>
      <c r="J693" s="230">
        <f t="shared" si="639"/>
        <v>61.190883078980299</v>
      </c>
      <c r="K693" s="230">
        <f t="shared" si="639"/>
        <v>69.521663134167099</v>
      </c>
      <c r="L693" s="230">
        <f t="shared" si="639"/>
        <v>68.736959394320607</v>
      </c>
      <c r="M693" s="230">
        <f t="shared" si="639"/>
        <v>94.078327519605494</v>
      </c>
      <c r="O693" s="229">
        <v>13</v>
      </c>
      <c r="P693" s="230">
        <v>0.22657838458383947</v>
      </c>
      <c r="Q693" s="230">
        <v>0.46162304159868045</v>
      </c>
      <c r="R693" s="230">
        <v>0.46162304159868045</v>
      </c>
      <c r="S693" s="230">
        <v>0.46162304159868045</v>
      </c>
      <c r="T693" s="230">
        <v>0.22657838458383947</v>
      </c>
      <c r="U693" s="230">
        <v>0.63706100659759646</v>
      </c>
      <c r="V693"/>
      <c r="W693" s="229">
        <v>13</v>
      </c>
      <c r="X693" s="230">
        <v>0.60059185574849971</v>
      </c>
      <c r="Y693" s="230">
        <v>0.48007051081649388</v>
      </c>
      <c r="Z693" s="230">
        <v>0.48007051081649388</v>
      </c>
      <c r="AA693" s="230">
        <v>0.48007051081649388</v>
      </c>
      <c r="AB693" s="230">
        <v>0.41305770035209277</v>
      </c>
      <c r="AC693" s="230">
        <v>0.48680919792933675</v>
      </c>
    </row>
    <row r="694" spans="7:29" ht="15">
      <c r="G694" s="313">
        <v>14</v>
      </c>
      <c r="H694" s="230">
        <f>H695</f>
        <v>94.078327519605494</v>
      </c>
      <c r="I694" s="230">
        <f t="shared" si="639"/>
        <v>69.521663134167099</v>
      </c>
      <c r="J694" s="230">
        <f t="shared" si="639"/>
        <v>61.190883078980299</v>
      </c>
      <c r="K694" s="230">
        <f t="shared" si="639"/>
        <v>69.521663134167099</v>
      </c>
      <c r="L694" s="230">
        <f t="shared" si="639"/>
        <v>68.736959394320607</v>
      </c>
      <c r="M694" s="230">
        <f t="shared" si="639"/>
        <v>94.078327519605494</v>
      </c>
      <c r="O694" s="229">
        <v>14</v>
      </c>
      <c r="P694" s="230">
        <v>0.21733943826794327</v>
      </c>
      <c r="Q694" s="230">
        <v>0.44398103381292026</v>
      </c>
      <c r="R694" s="230">
        <v>0.44398103381292026</v>
      </c>
      <c r="S694" s="230">
        <v>0.44398103381292026</v>
      </c>
      <c r="T694" s="230">
        <v>0.21733943826794327</v>
      </c>
      <c r="U694" s="230">
        <v>0.62011830233405119</v>
      </c>
      <c r="V694"/>
      <c r="W694" s="229">
        <v>14</v>
      </c>
      <c r="X694" s="230">
        <v>0.58028461706007639</v>
      </c>
      <c r="Y694" s="230">
        <v>0.4532474132584185</v>
      </c>
      <c r="Z694" s="230">
        <v>0.4532474132584185</v>
      </c>
      <c r="AA694" s="230">
        <v>0.4532474132584185</v>
      </c>
      <c r="AB694" s="230">
        <v>0.38202590941522435</v>
      </c>
      <c r="AC694" s="230">
        <v>0.46560648903549129</v>
      </c>
    </row>
    <row r="695" spans="7:29" ht="15">
      <c r="G695" s="313">
        <v>15</v>
      </c>
      <c r="H695" s="230">
        <v>94.078327519605494</v>
      </c>
      <c r="I695" s="230">
        <v>69.521663134167099</v>
      </c>
      <c r="J695" s="230">
        <v>61.190883078980299</v>
      </c>
      <c r="K695" s="230">
        <v>69.521663134167099</v>
      </c>
      <c r="L695" s="230">
        <v>68.736959394320607</v>
      </c>
      <c r="M695" s="230">
        <v>94.078327519605494</v>
      </c>
      <c r="O695" s="229">
        <v>15</v>
      </c>
      <c r="P695" s="230">
        <v>0.20810049195204702</v>
      </c>
      <c r="Q695" s="230">
        <v>0.42633902602716001</v>
      </c>
      <c r="R695" s="230">
        <v>0.42633902602716001</v>
      </c>
      <c r="S695" s="230">
        <v>0.42633902602716001</v>
      </c>
      <c r="T695" s="230">
        <v>0.20810049195204702</v>
      </c>
      <c r="U695" s="230">
        <v>0.60317559807050602</v>
      </c>
      <c r="V695"/>
      <c r="W695" s="229">
        <v>15</v>
      </c>
      <c r="X695" s="230">
        <v>0.55997737837165307</v>
      </c>
      <c r="Y695" s="230">
        <v>0.42642431570034295</v>
      </c>
      <c r="Z695" s="230">
        <v>0.42642431570034295</v>
      </c>
      <c r="AA695" s="230">
        <v>0.42642431570034295</v>
      </c>
      <c r="AB695" s="230">
        <v>0.35099411847835599</v>
      </c>
      <c r="AC695" s="230">
        <v>0.444403780141646</v>
      </c>
    </row>
    <row r="696" spans="7:29" ht="15">
      <c r="G696" s="313">
        <v>16</v>
      </c>
      <c r="H696" s="230">
        <v>85.460267386421435</v>
      </c>
      <c r="I696" s="230">
        <v>64.232371865053892</v>
      </c>
      <c r="J696" s="230">
        <v>55.828018440726858</v>
      </c>
      <c r="K696" s="230">
        <v>64.232371865053892</v>
      </c>
      <c r="L696" s="230">
        <v>62.570766729216764</v>
      </c>
      <c r="M696" s="230">
        <v>85.460267386421435</v>
      </c>
      <c r="O696" s="229">
        <v>16</v>
      </c>
      <c r="P696" s="230">
        <v>0.1976412896919838</v>
      </c>
      <c r="Q696" s="230">
        <v>0.39352667343047643</v>
      </c>
      <c r="R696" s="230">
        <v>0.39352667343047643</v>
      </c>
      <c r="S696" s="230">
        <v>0.39352667343047643</v>
      </c>
      <c r="T696" s="230">
        <v>0.1976412896919838</v>
      </c>
      <c r="U696" s="230">
        <v>0.59192785570463546</v>
      </c>
      <c r="V696"/>
      <c r="W696" s="229">
        <v>16</v>
      </c>
      <c r="X696" s="230">
        <v>0.53967013968322985</v>
      </c>
      <c r="Y696" s="230">
        <v>0.40483870349612561</v>
      </c>
      <c r="Z696" s="230">
        <v>0.40483870349612561</v>
      </c>
      <c r="AA696" s="230">
        <v>0.40483870349612561</v>
      </c>
      <c r="AB696" s="230">
        <v>0.32707559996785318</v>
      </c>
      <c r="AC696" s="230">
        <v>0.4283778885471286</v>
      </c>
    </row>
    <row r="697" spans="7:29" ht="15">
      <c r="G697" s="313">
        <v>17</v>
      </c>
      <c r="H697" s="230">
        <v>76.842207253237376</v>
      </c>
      <c r="I697" s="230">
        <v>58.943080595940692</v>
      </c>
      <c r="J697" s="230">
        <v>50.465153802473417</v>
      </c>
      <c r="K697" s="230">
        <v>58.943080595940692</v>
      </c>
      <c r="L697" s="230">
        <v>56.404574064112921</v>
      </c>
      <c r="M697" s="230">
        <v>76.842207253237376</v>
      </c>
      <c r="O697" s="229">
        <v>17</v>
      </c>
      <c r="P697" s="230">
        <v>0.18718208743192061</v>
      </c>
      <c r="Q697" s="230">
        <v>0.36071432083379285</v>
      </c>
      <c r="R697" s="230">
        <v>0.36071432083379285</v>
      </c>
      <c r="S697" s="230">
        <v>0.36071432083379285</v>
      </c>
      <c r="T697" s="230">
        <v>0.18718208743192061</v>
      </c>
      <c r="U697" s="230">
        <v>0.58068011333876479</v>
      </c>
      <c r="V697"/>
      <c r="W697" s="229">
        <v>17</v>
      </c>
      <c r="X697" s="230">
        <v>0.51936290099480653</v>
      </c>
      <c r="Y697" s="230">
        <v>0.38325309129190821</v>
      </c>
      <c r="Z697" s="230">
        <v>0.38325309129190821</v>
      </c>
      <c r="AA697" s="230">
        <v>0.38325309129190821</v>
      </c>
      <c r="AB697" s="230">
        <v>0.30315708145735043</v>
      </c>
      <c r="AC697" s="230">
        <v>0.41235199695261121</v>
      </c>
    </row>
    <row r="698" spans="7:29" ht="15">
      <c r="G698" s="313">
        <v>18</v>
      </c>
      <c r="H698" s="230">
        <v>68.224147120053317</v>
      </c>
      <c r="I698" s="230">
        <v>53.653789326827493</v>
      </c>
      <c r="J698" s="230">
        <v>45.102289164219975</v>
      </c>
      <c r="K698" s="230">
        <v>53.653789326827493</v>
      </c>
      <c r="L698" s="230">
        <v>50.238381399009079</v>
      </c>
      <c r="M698" s="230">
        <v>68.224147120053317</v>
      </c>
      <c r="O698" s="229">
        <v>18</v>
      </c>
      <c r="P698" s="230">
        <v>0.17672288517185741</v>
      </c>
      <c r="Q698" s="230">
        <v>0.32790196823710926</v>
      </c>
      <c r="R698" s="230">
        <v>0.32790196823710926</v>
      </c>
      <c r="S698" s="230">
        <v>0.32790196823710926</v>
      </c>
      <c r="T698" s="230">
        <v>0.17672288517185741</v>
      </c>
      <c r="U698" s="230">
        <v>0.56943237097289423</v>
      </c>
      <c r="V698"/>
      <c r="W698" s="229">
        <v>18</v>
      </c>
      <c r="X698" s="230">
        <v>0.49905566230638337</v>
      </c>
      <c r="Y698" s="230">
        <v>0.36166747908769081</v>
      </c>
      <c r="Z698" s="230">
        <v>0.36166747908769081</v>
      </c>
      <c r="AA698" s="230">
        <v>0.36166747908769081</v>
      </c>
      <c r="AB698" s="230">
        <v>0.27923856294684762</v>
      </c>
      <c r="AC698" s="230">
        <v>0.39632610535809382</v>
      </c>
    </row>
    <row r="699" spans="7:29" ht="15">
      <c r="G699" s="313">
        <v>19</v>
      </c>
      <c r="H699" s="230">
        <v>59.606086986869258</v>
      </c>
      <c r="I699" s="230">
        <v>48.364498057714293</v>
      </c>
      <c r="J699" s="230">
        <v>39.739424525966534</v>
      </c>
      <c r="K699" s="230">
        <v>48.364498057714293</v>
      </c>
      <c r="L699" s="230">
        <v>44.072188733905236</v>
      </c>
      <c r="M699" s="230">
        <v>59.606086986869258</v>
      </c>
      <c r="O699" s="229">
        <v>19</v>
      </c>
      <c r="P699" s="230">
        <v>0.16626368291179422</v>
      </c>
      <c r="Q699" s="230">
        <v>0.29508961564042568</v>
      </c>
      <c r="R699" s="230">
        <v>0.29508961564042568</v>
      </c>
      <c r="S699" s="230">
        <v>0.29508961564042568</v>
      </c>
      <c r="T699" s="230">
        <v>0.16626368291179422</v>
      </c>
      <c r="U699" s="230">
        <v>0.55818462860702367</v>
      </c>
      <c r="V699"/>
      <c r="W699" s="229">
        <v>19</v>
      </c>
      <c r="X699" s="230">
        <v>0.47874842361796011</v>
      </c>
      <c r="Y699" s="230">
        <v>0.34008186688347342</v>
      </c>
      <c r="Z699" s="230">
        <v>0.34008186688347342</v>
      </c>
      <c r="AA699" s="230">
        <v>0.34008186688347342</v>
      </c>
      <c r="AB699" s="230">
        <v>0.25532004443634482</v>
      </c>
      <c r="AC699" s="230">
        <v>0.38030021376357648</v>
      </c>
    </row>
    <row r="700" spans="7:29" ht="15">
      <c r="G700" s="313">
        <v>20</v>
      </c>
      <c r="H700" s="230">
        <v>50.988026853685199</v>
      </c>
      <c r="I700" s="230">
        <v>43.075206788601101</v>
      </c>
      <c r="J700" s="230">
        <v>34.3765598877131</v>
      </c>
      <c r="K700" s="230">
        <v>43.075206788601101</v>
      </c>
      <c r="L700" s="230">
        <v>37.9059960688014</v>
      </c>
      <c r="M700" s="230">
        <v>50.988026853685199</v>
      </c>
      <c r="O700" s="229">
        <v>20</v>
      </c>
      <c r="P700" s="230">
        <v>0.155804480651731</v>
      </c>
      <c r="Q700" s="230">
        <v>0.26227726304374199</v>
      </c>
      <c r="R700" s="230">
        <v>0.26227726304374199</v>
      </c>
      <c r="S700" s="230">
        <v>0.26227726304374199</v>
      </c>
      <c r="T700" s="230">
        <v>0.155804480651731</v>
      </c>
      <c r="U700" s="230">
        <v>0.546936886241153</v>
      </c>
      <c r="V700"/>
      <c r="W700" s="229">
        <v>20</v>
      </c>
      <c r="X700" s="230">
        <v>0.45844118492953695</v>
      </c>
      <c r="Y700" s="230">
        <v>0.31849625467925596</v>
      </c>
      <c r="Z700" s="230">
        <v>0.31849625467925596</v>
      </c>
      <c r="AA700" s="230">
        <v>0.31849625467925596</v>
      </c>
      <c r="AB700" s="230">
        <v>0.23140152592584201</v>
      </c>
      <c r="AC700" s="230">
        <v>0.36427432216905897</v>
      </c>
    </row>
    <row r="701" spans="7:29" ht="15">
      <c r="G701" s="313">
        <v>21</v>
      </c>
      <c r="H701" s="230">
        <v>48.665360619364137</v>
      </c>
      <c r="I701" s="230">
        <v>39.688497780568859</v>
      </c>
      <c r="J701" s="230">
        <v>31.50585451434484</v>
      </c>
      <c r="K701" s="230">
        <v>39.688497780568859</v>
      </c>
      <c r="L701" s="230">
        <v>34.799158977410499</v>
      </c>
      <c r="M701" s="230">
        <v>48.665360619364137</v>
      </c>
      <c r="O701" s="229">
        <v>21</v>
      </c>
      <c r="P701" s="230">
        <v>0.14947189936554758</v>
      </c>
      <c r="Q701" s="230">
        <v>0.24512348926189043</v>
      </c>
      <c r="R701" s="230">
        <v>0.24512348926189043</v>
      </c>
      <c r="S701" s="230">
        <v>0.24512348926189043</v>
      </c>
      <c r="T701" s="230">
        <v>0.14947189936554758</v>
      </c>
      <c r="U701" s="230">
        <v>0.52689129942650681</v>
      </c>
      <c r="V701"/>
      <c r="W701" s="229">
        <v>21</v>
      </c>
      <c r="X701" s="230">
        <v>0.44148679453325995</v>
      </c>
      <c r="Y701" s="230">
        <v>0.30080606178860758</v>
      </c>
      <c r="Z701" s="230">
        <v>0.30080606178860758</v>
      </c>
      <c r="AA701" s="230">
        <v>0.30080606178860758</v>
      </c>
      <c r="AB701" s="230">
        <v>0.2133128619507742</v>
      </c>
      <c r="AC701" s="230">
        <v>0.34792004314492897</v>
      </c>
    </row>
    <row r="702" spans="7:29" ht="15">
      <c r="G702" s="313">
        <v>22</v>
      </c>
      <c r="H702" s="230">
        <v>46.342694385043075</v>
      </c>
      <c r="I702" s="230">
        <v>36.301788772536618</v>
      </c>
      <c r="J702" s="230">
        <v>28.63514914097658</v>
      </c>
      <c r="K702" s="230">
        <v>36.301788772536618</v>
      </c>
      <c r="L702" s="230">
        <v>31.692321886019599</v>
      </c>
      <c r="M702" s="230">
        <v>46.342694385043075</v>
      </c>
      <c r="O702" s="229">
        <v>22</v>
      </c>
      <c r="P702" s="230">
        <v>0.1431393180793642</v>
      </c>
      <c r="Q702" s="230">
        <v>0.2279697154800388</v>
      </c>
      <c r="R702" s="230">
        <v>0.2279697154800388</v>
      </c>
      <c r="S702" s="230">
        <v>0.2279697154800388</v>
      </c>
      <c r="T702" s="230">
        <v>0.1431393180793642</v>
      </c>
      <c r="U702" s="230">
        <v>0.50684571261186062</v>
      </c>
      <c r="V702"/>
      <c r="W702" s="229">
        <v>22</v>
      </c>
      <c r="X702" s="230">
        <v>0.42453240413698295</v>
      </c>
      <c r="Y702" s="230">
        <v>0.2831158688979592</v>
      </c>
      <c r="Z702" s="230">
        <v>0.2831158688979592</v>
      </c>
      <c r="AA702" s="230">
        <v>0.2831158688979592</v>
      </c>
      <c r="AB702" s="230">
        <v>0.19522419797570642</v>
      </c>
      <c r="AC702" s="230">
        <v>0.33156576412079902</v>
      </c>
    </row>
    <row r="703" spans="7:29" ht="15">
      <c r="G703" s="313">
        <v>23</v>
      </c>
      <c r="H703" s="230">
        <v>44.020028150722013</v>
      </c>
      <c r="I703" s="230">
        <v>32.915079764504377</v>
      </c>
      <c r="J703" s="230">
        <v>25.76444376760832</v>
      </c>
      <c r="K703" s="230">
        <v>32.915079764504377</v>
      </c>
      <c r="L703" s="230">
        <v>28.585484794628698</v>
      </c>
      <c r="M703" s="230">
        <v>44.020028150722013</v>
      </c>
      <c r="O703" s="229">
        <v>23</v>
      </c>
      <c r="P703" s="230">
        <v>0.13680673679318078</v>
      </c>
      <c r="Q703" s="230">
        <v>0.21081594169818721</v>
      </c>
      <c r="R703" s="230">
        <v>0.21081594169818721</v>
      </c>
      <c r="S703" s="230">
        <v>0.21081594169818721</v>
      </c>
      <c r="T703" s="230">
        <v>0.13680673679318078</v>
      </c>
      <c r="U703" s="230">
        <v>0.48680012579721432</v>
      </c>
      <c r="V703"/>
      <c r="W703" s="229">
        <v>23</v>
      </c>
      <c r="X703" s="230">
        <v>0.40757801374070596</v>
      </c>
      <c r="Y703" s="230">
        <v>0.26542567600731082</v>
      </c>
      <c r="Z703" s="230">
        <v>0.26542567600731082</v>
      </c>
      <c r="AA703" s="230">
        <v>0.26542567600731082</v>
      </c>
      <c r="AB703" s="230">
        <v>0.17713553400063861</v>
      </c>
      <c r="AC703" s="230">
        <v>0.31521148509666902</v>
      </c>
    </row>
    <row r="704" spans="7:29" ht="15">
      <c r="G704" s="313">
        <v>24</v>
      </c>
      <c r="H704" s="230">
        <v>41.697361916400951</v>
      </c>
      <c r="I704" s="230">
        <v>29.528370756472135</v>
      </c>
      <c r="J704" s="230">
        <v>22.89373839424006</v>
      </c>
      <c r="K704" s="230">
        <v>29.528370756472135</v>
      </c>
      <c r="L704" s="230">
        <v>25.478647703237797</v>
      </c>
      <c r="M704" s="230">
        <v>41.697361916400951</v>
      </c>
      <c r="O704" s="229">
        <v>24</v>
      </c>
      <c r="P704" s="230">
        <v>0.13047415550699737</v>
      </c>
      <c r="Q704" s="230">
        <v>0.19366216791633561</v>
      </c>
      <c r="R704" s="230">
        <v>0.19366216791633561</v>
      </c>
      <c r="S704" s="230">
        <v>0.19366216791633561</v>
      </c>
      <c r="T704" s="230">
        <v>0.13047415550699737</v>
      </c>
      <c r="U704" s="230">
        <v>0.46675453898256813</v>
      </c>
      <c r="V704"/>
      <c r="W704" s="229">
        <v>24</v>
      </c>
      <c r="X704" s="230">
        <v>0.39062362334442896</v>
      </c>
      <c r="Y704" s="230">
        <v>0.24773548311666238</v>
      </c>
      <c r="Z704" s="230">
        <v>0.24773548311666238</v>
      </c>
      <c r="AA704" s="230">
        <v>0.24773548311666238</v>
      </c>
      <c r="AB704" s="230">
        <v>0.15904687002557083</v>
      </c>
      <c r="AC704" s="230">
        <v>0.29885720607253902</v>
      </c>
    </row>
    <row r="705" spans="7:29" ht="15">
      <c r="G705" s="313">
        <v>25</v>
      </c>
      <c r="H705" s="230">
        <v>39.374695682079903</v>
      </c>
      <c r="I705" s="230">
        <v>26.141661748439901</v>
      </c>
      <c r="J705" s="230">
        <v>20.0230330208718</v>
      </c>
      <c r="K705" s="230">
        <v>26.141661748439901</v>
      </c>
      <c r="L705" s="230">
        <v>22.3718106118469</v>
      </c>
      <c r="M705" s="230">
        <v>39.374695682079903</v>
      </c>
      <c r="O705" s="229">
        <v>25</v>
      </c>
      <c r="P705" s="230">
        <v>0.12414157422081401</v>
      </c>
      <c r="Q705" s="230">
        <v>0.17650839413448399</v>
      </c>
      <c r="R705" s="230">
        <v>0.17650839413448399</v>
      </c>
      <c r="S705" s="230">
        <v>0.17650839413448399</v>
      </c>
      <c r="T705" s="230">
        <v>0.12414157422081401</v>
      </c>
      <c r="U705" s="230">
        <v>0.44670895216792206</v>
      </c>
      <c r="V705"/>
      <c r="W705" s="229">
        <v>25</v>
      </c>
      <c r="X705" s="230">
        <v>0.37366923294815202</v>
      </c>
      <c r="Y705" s="230">
        <v>0.230045290226014</v>
      </c>
      <c r="Z705" s="230">
        <v>0.230045290226014</v>
      </c>
      <c r="AA705" s="230">
        <v>0.230045290226014</v>
      </c>
      <c r="AB705" s="230">
        <v>0.14095820605050299</v>
      </c>
      <c r="AC705" s="230">
        <v>0.28250292704840896</v>
      </c>
    </row>
    <row r="706" spans="7:29" ht="15">
      <c r="G706" s="313">
        <v>26</v>
      </c>
      <c r="H706" s="230">
        <v>36.181671589407621</v>
      </c>
      <c r="I706" s="230">
        <v>25.098417013498082</v>
      </c>
      <c r="J706" s="230">
        <v>18.504766478880079</v>
      </c>
      <c r="K706" s="230">
        <v>25.098417013498082</v>
      </c>
      <c r="L706" s="230">
        <v>21.466355267293562</v>
      </c>
      <c r="M706" s="230">
        <v>36.181671589407621</v>
      </c>
      <c r="O706" s="229">
        <v>26</v>
      </c>
      <c r="P706" s="230">
        <v>0.11731545476633289</v>
      </c>
      <c r="Q706" s="230">
        <v>0.16352308549187058</v>
      </c>
      <c r="R706" s="230">
        <v>0.16352308549187058</v>
      </c>
      <c r="S706" s="230">
        <v>0.16352308549187058</v>
      </c>
      <c r="T706" s="230">
        <v>0.11731545476633289</v>
      </c>
      <c r="U706" s="230">
        <v>0.4268447059354934</v>
      </c>
      <c r="V706"/>
      <c r="W706" s="229">
        <v>26</v>
      </c>
      <c r="X706" s="230">
        <v>0.35671484255187502</v>
      </c>
      <c r="Y706" s="230">
        <v>0.2155664468726658</v>
      </c>
      <c r="Z706" s="230">
        <v>0.2155664468726658</v>
      </c>
      <c r="AA706" s="230">
        <v>0.2155664468726658</v>
      </c>
      <c r="AB706" s="230">
        <v>0.12784161485243323</v>
      </c>
      <c r="AC706" s="230">
        <v>0.27060273150227498</v>
      </c>
    </row>
    <row r="707" spans="7:29" ht="15">
      <c r="G707" s="313">
        <v>27</v>
      </c>
      <c r="H707" s="230">
        <v>32.988647496735339</v>
      </c>
      <c r="I707" s="230">
        <v>24.055172278556263</v>
      </c>
      <c r="J707" s="230">
        <v>16.986499936888357</v>
      </c>
      <c r="K707" s="230">
        <v>24.055172278556263</v>
      </c>
      <c r="L707" s="230">
        <v>20.560899922740223</v>
      </c>
      <c r="M707" s="230">
        <v>32.988647496735339</v>
      </c>
      <c r="O707" s="229">
        <v>27</v>
      </c>
      <c r="P707" s="230">
        <v>0.11048933531185176</v>
      </c>
      <c r="Q707" s="230">
        <v>0.15053777684925718</v>
      </c>
      <c r="R707" s="230">
        <v>0.15053777684925718</v>
      </c>
      <c r="S707" s="230">
        <v>0.15053777684925718</v>
      </c>
      <c r="T707" s="230">
        <v>0.11048933531185176</v>
      </c>
      <c r="U707" s="230">
        <v>0.40698045970306479</v>
      </c>
      <c r="V707"/>
      <c r="W707" s="229">
        <v>27</v>
      </c>
      <c r="X707" s="230">
        <v>0.33976045215559803</v>
      </c>
      <c r="Y707" s="230">
        <v>0.20108760351931759</v>
      </c>
      <c r="Z707" s="230">
        <v>0.20108760351931759</v>
      </c>
      <c r="AA707" s="230">
        <v>0.20108760351931759</v>
      </c>
      <c r="AB707" s="230">
        <v>0.11472502365436345</v>
      </c>
      <c r="AC707" s="230">
        <v>0.25870253595614101</v>
      </c>
    </row>
    <row r="708" spans="7:29" ht="15">
      <c r="G708" s="313">
        <v>28</v>
      </c>
      <c r="H708" s="230">
        <v>29.795623404063058</v>
      </c>
      <c r="I708" s="230">
        <v>23.011927543614444</v>
      </c>
      <c r="J708" s="230">
        <v>15.468233394896638</v>
      </c>
      <c r="K708" s="230">
        <v>23.011927543614444</v>
      </c>
      <c r="L708" s="230">
        <v>19.655444578186884</v>
      </c>
      <c r="M708" s="230">
        <v>29.795623404063058</v>
      </c>
      <c r="O708" s="229">
        <v>28</v>
      </c>
      <c r="P708" s="230">
        <v>0.10366321585737064</v>
      </c>
      <c r="Q708" s="230">
        <v>0.1375524682066438</v>
      </c>
      <c r="R708" s="230">
        <v>0.1375524682066438</v>
      </c>
      <c r="S708" s="230">
        <v>0.1375524682066438</v>
      </c>
      <c r="T708" s="230">
        <v>0.10366321585737064</v>
      </c>
      <c r="U708" s="230">
        <v>0.38711621347063618</v>
      </c>
      <c r="V708"/>
      <c r="W708" s="229">
        <v>28</v>
      </c>
      <c r="X708" s="230">
        <v>0.32280606175932097</v>
      </c>
      <c r="Y708" s="230">
        <v>0.18660876016596942</v>
      </c>
      <c r="Z708" s="230">
        <v>0.18660876016596942</v>
      </c>
      <c r="AA708" s="230">
        <v>0.18660876016596942</v>
      </c>
      <c r="AB708" s="230">
        <v>0.10160843245629367</v>
      </c>
      <c r="AC708" s="230">
        <v>0.24680234041000698</v>
      </c>
    </row>
    <row r="709" spans="7:29" ht="15">
      <c r="G709" s="313">
        <v>29</v>
      </c>
      <c r="H709" s="230">
        <v>26.602599311390776</v>
      </c>
      <c r="I709" s="230">
        <v>21.968682808672625</v>
      </c>
      <c r="J709" s="230">
        <v>13.949966852904918</v>
      </c>
      <c r="K709" s="230">
        <v>21.968682808672625</v>
      </c>
      <c r="L709" s="230">
        <v>18.749989233633546</v>
      </c>
      <c r="M709" s="230">
        <v>26.602599311390776</v>
      </c>
      <c r="O709" s="229">
        <v>29</v>
      </c>
      <c r="P709" s="230">
        <v>9.6837096402889511E-2</v>
      </c>
      <c r="Q709" s="230">
        <v>0.12456715956403039</v>
      </c>
      <c r="R709" s="230">
        <v>0.12456715956403039</v>
      </c>
      <c r="S709" s="230">
        <v>0.12456715956403039</v>
      </c>
      <c r="T709" s="230">
        <v>9.6837096402889511E-2</v>
      </c>
      <c r="U709" s="230">
        <v>0.36725196723820758</v>
      </c>
      <c r="V709"/>
      <c r="W709" s="229">
        <v>29</v>
      </c>
      <c r="X709" s="230">
        <v>0.30585167136304398</v>
      </c>
      <c r="Y709" s="230">
        <v>0.17212991681262121</v>
      </c>
      <c r="Z709" s="230">
        <v>0.17212991681262121</v>
      </c>
      <c r="AA709" s="230">
        <v>0.17212991681262121</v>
      </c>
      <c r="AB709" s="230">
        <v>8.8491841258223902E-2</v>
      </c>
      <c r="AC709" s="230">
        <v>0.23490214486387298</v>
      </c>
    </row>
    <row r="710" spans="7:29" ht="15">
      <c r="G710" s="313">
        <v>30</v>
      </c>
      <c r="H710" s="230">
        <v>23.409575218718501</v>
      </c>
      <c r="I710" s="230">
        <v>20.925438073730799</v>
      </c>
      <c r="J710" s="230">
        <v>12.4317003109132</v>
      </c>
      <c r="K710" s="230">
        <v>20.925438073730799</v>
      </c>
      <c r="L710" s="230">
        <v>17.8445338890802</v>
      </c>
      <c r="M710" s="230">
        <v>23.409575218718501</v>
      </c>
      <c r="O710" s="229">
        <v>30</v>
      </c>
      <c r="P710" s="230">
        <v>9.00109769484084E-2</v>
      </c>
      <c r="Q710" s="230">
        <v>0.11158185092141699</v>
      </c>
      <c r="R710" s="230">
        <v>0.11158185092141699</v>
      </c>
      <c r="S710" s="230">
        <v>0.11158185092141699</v>
      </c>
      <c r="T710" s="230">
        <v>9.00109769484084E-2</v>
      </c>
      <c r="U710" s="230">
        <v>0.34738772100577897</v>
      </c>
      <c r="V710"/>
      <c r="W710" s="229">
        <v>30</v>
      </c>
      <c r="X710" s="230">
        <v>0.28889728096676698</v>
      </c>
      <c r="Y710" s="230">
        <v>0.15765107345927298</v>
      </c>
      <c r="Z710" s="230">
        <v>0.15765107345927298</v>
      </c>
      <c r="AA710" s="230">
        <v>0.15765107345927298</v>
      </c>
      <c r="AB710" s="230">
        <v>7.5375250060154095E-2</v>
      </c>
      <c r="AC710" s="230">
        <v>0.22300194931773898</v>
      </c>
    </row>
    <row r="711" spans="7:29" ht="15">
      <c r="G711" s="313">
        <v>31</v>
      </c>
      <c r="H711" s="230">
        <v>21.821545682515442</v>
      </c>
      <c r="I711" s="230">
        <v>18.178992211286616</v>
      </c>
      <c r="J711" s="230">
        <v>10.998570743844882</v>
      </c>
      <c r="K711" s="230">
        <v>18.178992211286616</v>
      </c>
      <c r="L711" s="230">
        <v>15.391798232004954</v>
      </c>
      <c r="M711" s="230">
        <v>21.821545682515442</v>
      </c>
      <c r="O711" s="229">
        <v>31</v>
      </c>
      <c r="P711" s="230">
        <v>8.5191880150276025E-2</v>
      </c>
      <c r="Q711" s="230">
        <v>0.10202101536536151</v>
      </c>
      <c r="R711" s="230">
        <v>0.10202101536536151</v>
      </c>
      <c r="S711" s="230">
        <v>0.10202101536536151</v>
      </c>
      <c r="T711" s="230">
        <v>8.5191880150276025E-2</v>
      </c>
      <c r="U711" s="230">
        <v>0.32793855307363418</v>
      </c>
      <c r="V711"/>
      <c r="W711" s="229">
        <v>31</v>
      </c>
      <c r="X711" s="230">
        <v>0.27382906316757316</v>
      </c>
      <c r="Y711" s="230">
        <v>0.14601449821626683</v>
      </c>
      <c r="Z711" s="230">
        <v>0.14601449821626683</v>
      </c>
      <c r="AA711" s="230">
        <v>0.14601449821626683</v>
      </c>
      <c r="AB711" s="230">
        <v>6.6556913208624599E-2</v>
      </c>
      <c r="AC711" s="230">
        <v>0.20874850770256898</v>
      </c>
    </row>
    <row r="712" spans="7:29" ht="15">
      <c r="G712" s="313">
        <v>32</v>
      </c>
      <c r="H712" s="230">
        <v>20.233516146312382</v>
      </c>
      <c r="I712" s="230">
        <v>15.432546348842433</v>
      </c>
      <c r="J712" s="230">
        <v>9.565441176776563</v>
      </c>
      <c r="K712" s="230">
        <v>15.432546348842433</v>
      </c>
      <c r="L712" s="230">
        <v>12.939062574929707</v>
      </c>
      <c r="M712" s="230">
        <v>20.233516146312382</v>
      </c>
      <c r="O712" s="229">
        <v>32</v>
      </c>
      <c r="P712" s="230">
        <v>8.0372783352143637E-2</v>
      </c>
      <c r="Q712" s="230">
        <v>9.2460179809306028E-2</v>
      </c>
      <c r="R712" s="230">
        <v>9.2460179809306028E-2</v>
      </c>
      <c r="S712" s="230">
        <v>9.2460179809306028E-2</v>
      </c>
      <c r="T712" s="230">
        <v>8.0372783352143637E-2</v>
      </c>
      <c r="U712" s="230">
        <v>0.30848938514148938</v>
      </c>
      <c r="V712"/>
      <c r="W712" s="229">
        <v>32</v>
      </c>
      <c r="X712" s="230">
        <v>0.25876084536837934</v>
      </c>
      <c r="Y712" s="230">
        <v>0.13437792297326065</v>
      </c>
      <c r="Z712" s="230">
        <v>0.13437792297326065</v>
      </c>
      <c r="AA712" s="230">
        <v>0.13437792297326065</v>
      </c>
      <c r="AB712" s="230">
        <v>5.7738576357095103E-2</v>
      </c>
      <c r="AC712" s="230">
        <v>0.194495066087399</v>
      </c>
    </row>
    <row r="713" spans="7:29" ht="15">
      <c r="G713" s="313">
        <v>33</v>
      </c>
      <c r="H713" s="230">
        <v>18.645486610109323</v>
      </c>
      <c r="I713" s="230">
        <v>12.686100486398249</v>
      </c>
      <c r="J713" s="230">
        <v>8.1323116097082444</v>
      </c>
      <c r="K713" s="230">
        <v>12.686100486398249</v>
      </c>
      <c r="L713" s="230">
        <v>10.486326917854461</v>
      </c>
      <c r="M713" s="230">
        <v>18.645486610109323</v>
      </c>
      <c r="O713" s="229">
        <v>33</v>
      </c>
      <c r="P713" s="230">
        <v>7.5553686554011248E-2</v>
      </c>
      <c r="Q713" s="230">
        <v>8.2899344253250545E-2</v>
      </c>
      <c r="R713" s="230">
        <v>8.2899344253250545E-2</v>
      </c>
      <c r="S713" s="230">
        <v>8.2899344253250545E-2</v>
      </c>
      <c r="T713" s="230">
        <v>7.5553686554011248E-2</v>
      </c>
      <c r="U713" s="230">
        <v>0.28904021720934459</v>
      </c>
      <c r="V713"/>
      <c r="W713" s="229">
        <v>33</v>
      </c>
      <c r="X713" s="230">
        <v>0.24369262756918555</v>
      </c>
      <c r="Y713" s="230">
        <v>0.12274134773025447</v>
      </c>
      <c r="Z713" s="230">
        <v>0.12274134773025447</v>
      </c>
      <c r="AA713" s="230">
        <v>0.12274134773025447</v>
      </c>
      <c r="AB713" s="230">
        <v>4.8920239505565608E-2</v>
      </c>
      <c r="AC713" s="230">
        <v>0.180241624472229</v>
      </c>
    </row>
    <row r="714" spans="7:29" ht="15">
      <c r="G714" s="313">
        <v>34</v>
      </c>
      <c r="H714" s="230">
        <v>17.057457073906264</v>
      </c>
      <c r="I714" s="230">
        <v>9.9396546239540662</v>
      </c>
      <c r="J714" s="230">
        <v>6.6991820426399258</v>
      </c>
      <c r="K714" s="230">
        <v>9.9396546239540662</v>
      </c>
      <c r="L714" s="230">
        <v>8.0335912607792146</v>
      </c>
      <c r="M714" s="230">
        <v>17.057457073906264</v>
      </c>
      <c r="O714" s="229">
        <v>34</v>
      </c>
      <c r="P714" s="230">
        <v>7.073458975587886E-2</v>
      </c>
      <c r="Q714" s="230">
        <v>7.3338508697195062E-2</v>
      </c>
      <c r="R714" s="230">
        <v>7.3338508697195062E-2</v>
      </c>
      <c r="S714" s="230">
        <v>7.3338508697195062E-2</v>
      </c>
      <c r="T714" s="230">
        <v>7.073458975587886E-2</v>
      </c>
      <c r="U714" s="230">
        <v>0.26959104927719979</v>
      </c>
      <c r="V714"/>
      <c r="W714" s="229">
        <v>34</v>
      </c>
      <c r="X714" s="230">
        <v>0.22862440976999174</v>
      </c>
      <c r="Y714" s="230">
        <v>0.11110477248724829</v>
      </c>
      <c r="Z714" s="230">
        <v>0.11110477248724829</v>
      </c>
      <c r="AA714" s="230">
        <v>0.11110477248724829</v>
      </c>
      <c r="AB714" s="230">
        <v>4.0101902654036105E-2</v>
      </c>
      <c r="AC714" s="230">
        <v>0.16598818285705899</v>
      </c>
    </row>
    <row r="715" spans="7:29" ht="15">
      <c r="G715" s="313">
        <v>35</v>
      </c>
      <c r="H715" s="230">
        <v>15.469427537703201</v>
      </c>
      <c r="I715" s="230">
        <v>7.1932087615098803</v>
      </c>
      <c r="J715" s="230">
        <v>5.2660524755716098</v>
      </c>
      <c r="K715" s="230">
        <v>7.1932087615098803</v>
      </c>
      <c r="L715" s="230">
        <v>5.58085560370397</v>
      </c>
      <c r="M715" s="230">
        <v>15.469427537703201</v>
      </c>
      <c r="O715" s="229">
        <v>35</v>
      </c>
      <c r="P715" s="230">
        <v>6.5915492957746499E-2</v>
      </c>
      <c r="Q715" s="230">
        <v>6.3777673141139607E-2</v>
      </c>
      <c r="R715" s="230">
        <v>6.3777673141139607E-2</v>
      </c>
      <c r="S715" s="230">
        <v>6.3777673141139607E-2</v>
      </c>
      <c r="T715" s="230">
        <v>6.5915492957746499E-2</v>
      </c>
      <c r="U715" s="230">
        <v>0.25014188134505499</v>
      </c>
      <c r="V715"/>
      <c r="W715" s="229">
        <v>35</v>
      </c>
      <c r="X715" s="230">
        <v>0.213556191970798</v>
      </c>
      <c r="Y715" s="230">
        <v>9.9468197244242093E-2</v>
      </c>
      <c r="Z715" s="230">
        <v>9.9468197244242093E-2</v>
      </c>
      <c r="AA715" s="230">
        <v>9.9468197244242093E-2</v>
      </c>
      <c r="AB715" s="230">
        <v>3.1283565802506602E-2</v>
      </c>
      <c r="AC715" s="230">
        <v>0.15173474124188899</v>
      </c>
    </row>
    <row r="716" spans="7:29" ht="15">
      <c r="G716" s="313">
        <v>36</v>
      </c>
      <c r="H716" s="230">
        <v>14.10583100799165</v>
      </c>
      <c r="I716" s="230">
        <v>7.188534200010694</v>
      </c>
      <c r="J716" s="230">
        <v>4.8560002731421479</v>
      </c>
      <c r="K716" s="230">
        <v>7.188534200010694</v>
      </c>
      <c r="L716" s="230">
        <v>5.8008252836188641</v>
      </c>
      <c r="M716" s="230">
        <v>14.10583100799165</v>
      </c>
      <c r="O716" s="229">
        <v>36</v>
      </c>
      <c r="P716" s="230">
        <v>6.083424621804906E-2</v>
      </c>
      <c r="Q716" s="230">
        <v>5.7107505002886666E-2</v>
      </c>
      <c r="R716" s="230">
        <v>5.7107505002886666E-2</v>
      </c>
      <c r="S716" s="230">
        <v>5.7107505002886666E-2</v>
      </c>
      <c r="T716" s="230">
        <v>6.083424621804906E-2</v>
      </c>
      <c r="U716" s="230">
        <v>0.23159898802729018</v>
      </c>
      <c r="V716"/>
      <c r="W716" s="229">
        <v>36</v>
      </c>
      <c r="X716" s="230">
        <v>0.19848797417160419</v>
      </c>
      <c r="Y716" s="230">
        <v>9.0452269450056397E-2</v>
      </c>
      <c r="Z716" s="230">
        <v>9.0452269450056397E-2</v>
      </c>
      <c r="AA716" s="230">
        <v>9.0452269450056397E-2</v>
      </c>
      <c r="AB716" s="230">
        <v>2.6179599856836509E-2</v>
      </c>
      <c r="AC716" s="230">
        <v>0.14224172557778078</v>
      </c>
    </row>
    <row r="717" spans="7:29" ht="15">
      <c r="G717" s="313">
        <v>37</v>
      </c>
      <c r="H717" s="230">
        <v>12.7422344782801</v>
      </c>
      <c r="I717" s="230">
        <v>7.1838596385115077</v>
      </c>
      <c r="J717" s="230">
        <v>4.4459480707126859</v>
      </c>
      <c r="K717" s="230">
        <v>7.1838596385115077</v>
      </c>
      <c r="L717" s="230">
        <v>6.0207949635337581</v>
      </c>
      <c r="M717" s="230">
        <v>12.7422344782801</v>
      </c>
      <c r="O717" s="229">
        <v>37</v>
      </c>
      <c r="P717" s="230">
        <v>5.5752999478351627E-2</v>
      </c>
      <c r="Q717" s="230">
        <v>5.0437336864633725E-2</v>
      </c>
      <c r="R717" s="230">
        <v>5.0437336864633725E-2</v>
      </c>
      <c r="S717" s="230">
        <v>5.0437336864633725E-2</v>
      </c>
      <c r="T717" s="230">
        <v>5.5752999478351627E-2</v>
      </c>
      <c r="U717" s="230">
        <v>0.21305609470952538</v>
      </c>
      <c r="V717"/>
      <c r="W717" s="229">
        <v>37</v>
      </c>
      <c r="X717" s="230">
        <v>0.18341975637241037</v>
      </c>
      <c r="Y717" s="230">
        <v>8.14363416558707E-2</v>
      </c>
      <c r="Z717" s="230">
        <v>8.14363416558707E-2</v>
      </c>
      <c r="AA717" s="230">
        <v>8.14363416558707E-2</v>
      </c>
      <c r="AB717" s="230">
        <v>2.107563391116642E-2</v>
      </c>
      <c r="AC717" s="230">
        <v>0.13274870991367257</v>
      </c>
    </row>
    <row r="718" spans="7:29" ht="15">
      <c r="G718" s="313">
        <v>38</v>
      </c>
      <c r="H718" s="230">
        <v>11.378637948568549</v>
      </c>
      <c r="I718" s="230">
        <v>7.1791850770123213</v>
      </c>
      <c r="J718" s="230">
        <v>4.035895868283224</v>
      </c>
      <c r="K718" s="230">
        <v>7.1791850770123213</v>
      </c>
      <c r="L718" s="230">
        <v>6.2407646434486521</v>
      </c>
      <c r="M718" s="230">
        <v>11.378637948568549</v>
      </c>
      <c r="O718" s="229">
        <v>38</v>
      </c>
      <c r="P718" s="230">
        <v>5.0671752738654187E-2</v>
      </c>
      <c r="Q718" s="230">
        <v>4.3767168726380791E-2</v>
      </c>
      <c r="R718" s="230">
        <v>4.3767168726380791E-2</v>
      </c>
      <c r="S718" s="230">
        <v>4.3767168726380791E-2</v>
      </c>
      <c r="T718" s="230">
        <v>5.0671752738654187E-2</v>
      </c>
      <c r="U718" s="230">
        <v>0.19451320139176062</v>
      </c>
      <c r="V718"/>
      <c r="W718" s="229">
        <v>38</v>
      </c>
      <c r="X718" s="230">
        <v>0.16835153857321658</v>
      </c>
      <c r="Y718" s="230">
        <v>7.2420413861685004E-2</v>
      </c>
      <c r="Z718" s="230">
        <v>7.2420413861685004E-2</v>
      </c>
      <c r="AA718" s="230">
        <v>7.2420413861685004E-2</v>
      </c>
      <c r="AB718" s="230">
        <v>1.5971667965496331E-2</v>
      </c>
      <c r="AC718" s="230">
        <v>0.12325569424956438</v>
      </c>
    </row>
    <row r="719" spans="7:29" ht="15">
      <c r="G719" s="313">
        <v>39</v>
      </c>
      <c r="H719" s="230">
        <v>10.015041418856999</v>
      </c>
      <c r="I719" s="230">
        <v>7.174510515513135</v>
      </c>
      <c r="J719" s="230">
        <v>3.6258436658537621</v>
      </c>
      <c r="K719" s="230">
        <v>7.174510515513135</v>
      </c>
      <c r="L719" s="230">
        <v>6.4607343233635461</v>
      </c>
      <c r="M719" s="230">
        <v>10.015041418856999</v>
      </c>
      <c r="O719" s="229">
        <v>39</v>
      </c>
      <c r="P719" s="230">
        <v>4.5590505998956754E-2</v>
      </c>
      <c r="Q719" s="230">
        <v>3.709700058812785E-2</v>
      </c>
      <c r="R719" s="230">
        <v>3.709700058812785E-2</v>
      </c>
      <c r="S719" s="230">
        <v>3.709700058812785E-2</v>
      </c>
      <c r="T719" s="230">
        <v>4.5590505998956754E-2</v>
      </c>
      <c r="U719" s="230">
        <v>0.17597030807399583</v>
      </c>
      <c r="V719"/>
      <c r="W719" s="229">
        <v>39</v>
      </c>
      <c r="X719" s="230">
        <v>0.15328332077402279</v>
      </c>
      <c r="Y719" s="230">
        <v>6.3404486067499308E-2</v>
      </c>
      <c r="Z719" s="230">
        <v>6.3404486067499308E-2</v>
      </c>
      <c r="AA719" s="230">
        <v>6.3404486067499308E-2</v>
      </c>
      <c r="AB719" s="230">
        <v>1.086770201982624E-2</v>
      </c>
      <c r="AC719" s="230">
        <v>0.11376267858545618</v>
      </c>
    </row>
    <row r="720" spans="7:29" ht="15">
      <c r="G720" s="313">
        <v>40</v>
      </c>
      <c r="H720" s="230">
        <v>8.6514448891454503</v>
      </c>
      <c r="I720" s="230">
        <v>7.1698359540139496</v>
      </c>
      <c r="J720" s="230">
        <v>3.2157914634243001</v>
      </c>
      <c r="K720" s="230">
        <v>7.1698359540139496</v>
      </c>
      <c r="L720" s="230">
        <v>6.6807040032784402</v>
      </c>
      <c r="M720" s="230">
        <v>8.6514448891454503</v>
      </c>
      <c r="O720" s="229">
        <v>40</v>
      </c>
      <c r="P720" s="230">
        <v>4.05092592592593E-2</v>
      </c>
      <c r="Q720" s="230">
        <v>3.0426832449874902E-2</v>
      </c>
      <c r="R720" s="230">
        <v>3.0426832449874902E-2</v>
      </c>
      <c r="S720" s="230">
        <v>3.0426832449874902E-2</v>
      </c>
      <c r="T720" s="230">
        <v>4.05092592592593E-2</v>
      </c>
      <c r="U720" s="230">
        <v>0.15742741475623101</v>
      </c>
      <c r="V720"/>
      <c r="W720" s="229">
        <v>40</v>
      </c>
      <c r="X720" s="230">
        <v>0.138215102974829</v>
      </c>
      <c r="Y720" s="230">
        <v>5.4388558273313597E-2</v>
      </c>
      <c r="Z720" s="230">
        <v>5.4388558273313597E-2</v>
      </c>
      <c r="AA720" s="230">
        <v>5.4388558273313597E-2</v>
      </c>
      <c r="AB720" s="230">
        <v>5.7637360741561502E-3</v>
      </c>
      <c r="AC720" s="230">
        <v>0.104269662921348</v>
      </c>
    </row>
    <row r="721" spans="7:29" ht="15">
      <c r="G721" s="313">
        <v>41</v>
      </c>
      <c r="H721" s="230">
        <v>7.5891441432601701</v>
      </c>
      <c r="I721" s="230">
        <v>5.8740048185783129</v>
      </c>
      <c r="J721" s="230">
        <v>2.659631890958754</v>
      </c>
      <c r="K721" s="230">
        <v>5.8740048185783129</v>
      </c>
      <c r="L721" s="230">
        <v>5.3725730859529257</v>
      </c>
      <c r="M721" s="230">
        <v>7.5891441432601701</v>
      </c>
      <c r="O721" s="229">
        <v>41</v>
      </c>
      <c r="P721" s="230">
        <v>3.6542079586970359E-2</v>
      </c>
      <c r="Q721" s="230">
        <v>2.6265553279191972E-2</v>
      </c>
      <c r="R721" s="230">
        <v>2.6265553279191972E-2</v>
      </c>
      <c r="S721" s="230">
        <v>2.6265553279191972E-2</v>
      </c>
      <c r="T721" s="230">
        <v>3.6542079586970359E-2</v>
      </c>
      <c r="U721" s="230">
        <v>0.14049240786959177</v>
      </c>
      <c r="V721"/>
      <c r="W721" s="229">
        <v>41</v>
      </c>
      <c r="X721" s="230">
        <v>0.12439359267734605</v>
      </c>
      <c r="Y721" s="230">
        <v>4.7817946330836865E-2</v>
      </c>
      <c r="Z721" s="230">
        <v>4.7817946330836865E-2</v>
      </c>
      <c r="AA721" s="230">
        <v>4.7817946330836865E-2</v>
      </c>
      <c r="AB721" s="230">
        <v>5.3796398145170609E-3</v>
      </c>
      <c r="AC721" s="230">
        <v>9.126632409211767E-2</v>
      </c>
    </row>
    <row r="722" spans="7:29" ht="15">
      <c r="G722" s="313">
        <v>42</v>
      </c>
      <c r="H722" s="230">
        <v>6.5268433973748898</v>
      </c>
      <c r="I722" s="230">
        <v>4.5781736831426763</v>
      </c>
      <c r="J722" s="230">
        <v>2.1034723184932078</v>
      </c>
      <c r="K722" s="230">
        <v>4.5781736831426763</v>
      </c>
      <c r="L722" s="230">
        <v>4.0644421686274104</v>
      </c>
      <c r="M722" s="230">
        <v>6.5268433973748898</v>
      </c>
      <c r="O722" s="229">
        <v>42</v>
      </c>
      <c r="P722" s="230">
        <v>3.2574899914681418E-2</v>
      </c>
      <c r="Q722" s="230">
        <v>2.2104274108509046E-2</v>
      </c>
      <c r="R722" s="230">
        <v>2.2104274108509046E-2</v>
      </c>
      <c r="S722" s="230">
        <v>2.2104274108509046E-2</v>
      </c>
      <c r="T722" s="230">
        <v>3.2574899914681418E-2</v>
      </c>
      <c r="U722" s="230">
        <v>0.12355740098295255</v>
      </c>
      <c r="V722"/>
      <c r="W722" s="229">
        <v>42</v>
      </c>
      <c r="X722" s="230">
        <v>0.1105720823798631</v>
      </c>
      <c r="Y722" s="230">
        <v>4.1247334388360125E-2</v>
      </c>
      <c r="Z722" s="230">
        <v>4.1247334388360125E-2</v>
      </c>
      <c r="AA722" s="230">
        <v>4.1247334388360125E-2</v>
      </c>
      <c r="AB722" s="230">
        <v>4.9955435548779716E-3</v>
      </c>
      <c r="AC722" s="230">
        <v>7.8262985262887358E-2</v>
      </c>
    </row>
    <row r="723" spans="7:29" ht="15">
      <c r="G723" s="313">
        <v>43</v>
      </c>
      <c r="H723" s="230">
        <v>5.4645426514896096</v>
      </c>
      <c r="I723" s="230">
        <v>3.2823425477070396</v>
      </c>
      <c r="J723" s="230">
        <v>1.5473127460276614</v>
      </c>
      <c r="K723" s="230">
        <v>3.2823425477070396</v>
      </c>
      <c r="L723" s="230">
        <v>2.7563112513018955</v>
      </c>
      <c r="M723" s="230">
        <v>5.4645426514896096</v>
      </c>
      <c r="O723" s="229">
        <v>43</v>
      </c>
      <c r="P723" s="230">
        <v>2.8607720242392477E-2</v>
      </c>
      <c r="Q723" s="230">
        <v>1.7942994937826119E-2</v>
      </c>
      <c r="R723" s="230">
        <v>1.7942994937826119E-2</v>
      </c>
      <c r="S723" s="230">
        <v>1.7942994937826119E-2</v>
      </c>
      <c r="T723" s="230">
        <v>2.8607720242392477E-2</v>
      </c>
      <c r="U723" s="230">
        <v>0.10662239409631333</v>
      </c>
      <c r="V723"/>
      <c r="W723" s="229">
        <v>43</v>
      </c>
      <c r="X723" s="230">
        <v>9.6750572082380165E-2</v>
      </c>
      <c r="Y723" s="230">
        <v>3.4676722445883386E-2</v>
      </c>
      <c r="Z723" s="230">
        <v>3.4676722445883386E-2</v>
      </c>
      <c r="AA723" s="230">
        <v>3.4676722445883386E-2</v>
      </c>
      <c r="AB723" s="230">
        <v>4.6114472952388831E-3</v>
      </c>
      <c r="AC723" s="230">
        <v>6.5259646433657045E-2</v>
      </c>
    </row>
    <row r="724" spans="7:29" ht="15">
      <c r="G724" s="313">
        <v>44</v>
      </c>
      <c r="H724" s="230">
        <v>4.4022419056043294</v>
      </c>
      <c r="I724" s="230">
        <v>1.9865114122714029</v>
      </c>
      <c r="J724" s="230">
        <v>0.99115317356211508</v>
      </c>
      <c r="K724" s="230">
        <v>1.9865114122714029</v>
      </c>
      <c r="L724" s="230">
        <v>1.4481803339763806</v>
      </c>
      <c r="M724" s="230">
        <v>4.4022419056043294</v>
      </c>
      <c r="O724" s="229">
        <v>44</v>
      </c>
      <c r="P724" s="230">
        <v>2.4640540570103536E-2</v>
      </c>
      <c r="Q724" s="230">
        <v>1.3781715767143189E-2</v>
      </c>
      <c r="R724" s="230">
        <v>1.3781715767143189E-2</v>
      </c>
      <c r="S724" s="230">
        <v>1.3781715767143189E-2</v>
      </c>
      <c r="T724" s="230">
        <v>2.4640540570103536E-2</v>
      </c>
      <c r="U724" s="230">
        <v>8.9687387209674105E-2</v>
      </c>
      <c r="V724"/>
      <c r="W724" s="229">
        <v>44</v>
      </c>
      <c r="X724" s="230">
        <v>8.2929061784897215E-2</v>
      </c>
      <c r="Y724" s="230">
        <v>2.8106110503406646E-2</v>
      </c>
      <c r="Z724" s="230">
        <v>2.8106110503406646E-2</v>
      </c>
      <c r="AA724" s="230">
        <v>2.8106110503406646E-2</v>
      </c>
      <c r="AB724" s="230">
        <v>4.2273510355997938E-3</v>
      </c>
      <c r="AC724" s="230">
        <v>5.2256307604426719E-2</v>
      </c>
    </row>
    <row r="725" spans="7:29" ht="15">
      <c r="G725" s="313">
        <v>45</v>
      </c>
      <c r="H725" s="230">
        <v>3.33994115971905</v>
      </c>
      <c r="I725" s="230">
        <v>0.69068027683576605</v>
      </c>
      <c r="J725" s="230">
        <v>0.43499360109656798</v>
      </c>
      <c r="K725" s="230">
        <v>0.69068027683576605</v>
      </c>
      <c r="L725" s="230">
        <v>0.14004941665086601</v>
      </c>
      <c r="M725" s="230">
        <v>3.33994115971905</v>
      </c>
      <c r="O725" s="229">
        <v>45</v>
      </c>
      <c r="P725" s="230">
        <v>2.0673360897814602E-2</v>
      </c>
      <c r="Q725" s="230">
        <v>9.6204365964602592E-3</v>
      </c>
      <c r="R725" s="230">
        <v>9.6204365964602592E-3</v>
      </c>
      <c r="S725" s="230">
        <v>9.6204365964602592E-3</v>
      </c>
      <c r="T725" s="230">
        <v>2.0673360897814602E-2</v>
      </c>
      <c r="U725" s="230">
        <v>7.275238032303491E-2</v>
      </c>
      <c r="V725"/>
      <c r="W725" s="229">
        <v>45</v>
      </c>
      <c r="X725" s="230">
        <v>6.9107551487414293E-2</v>
      </c>
      <c r="Y725" s="230">
        <v>2.1535498560929903E-2</v>
      </c>
      <c r="Z725" s="230">
        <v>2.1535498560929903E-2</v>
      </c>
      <c r="AA725" s="230">
        <v>2.1535498560929903E-2</v>
      </c>
      <c r="AB725" s="230">
        <v>3.8432547759607049E-3</v>
      </c>
      <c r="AC725" s="230">
        <v>3.9252968775196399E-2</v>
      </c>
    </row>
    <row r="726" spans="7:29" ht="15">
      <c r="G726" s="313">
        <v>46</v>
      </c>
      <c r="H726" s="230">
        <v>2.6719529277752398</v>
      </c>
      <c r="I726" s="230">
        <v>0.55254422146861282</v>
      </c>
      <c r="J726" s="230">
        <v>0.34799488087725439</v>
      </c>
      <c r="K726" s="230">
        <v>0.55254422146861282</v>
      </c>
      <c r="L726" s="230">
        <v>0.1120395333206928</v>
      </c>
      <c r="M726" s="230">
        <v>2.6719529277752398</v>
      </c>
      <c r="O726" s="229">
        <v>46</v>
      </c>
      <c r="P726" s="230">
        <v>1.6538688718251683E-2</v>
      </c>
      <c r="Q726" s="230">
        <v>7.6963492771682084E-3</v>
      </c>
      <c r="R726" s="230">
        <v>7.6963492771682084E-3</v>
      </c>
      <c r="S726" s="230">
        <v>7.6963492771682084E-3</v>
      </c>
      <c r="T726" s="230">
        <v>1.6538688718251683E-2</v>
      </c>
      <c r="U726" s="230">
        <v>5.8201904258427924E-2</v>
      </c>
      <c r="V726"/>
      <c r="W726" s="229">
        <v>46</v>
      </c>
      <c r="X726" s="230">
        <v>5.528604118993144E-2</v>
      </c>
      <c r="Y726" s="230">
        <v>1.7228398848743921E-2</v>
      </c>
      <c r="Z726" s="230">
        <v>1.7228398848743921E-2</v>
      </c>
      <c r="AA726" s="230">
        <v>1.7228398848743921E-2</v>
      </c>
      <c r="AB726" s="230">
        <v>3.0746038207685638E-3</v>
      </c>
      <c r="AC726" s="230">
        <v>3.1402375020157122E-2</v>
      </c>
    </row>
    <row r="727" spans="7:29" ht="15">
      <c r="G727" s="313">
        <v>47</v>
      </c>
      <c r="H727" s="230">
        <v>2.0039646958314297</v>
      </c>
      <c r="I727" s="230">
        <v>0.41440816610145959</v>
      </c>
      <c r="J727" s="230">
        <v>0.26099616065794079</v>
      </c>
      <c r="K727" s="230">
        <v>0.41440816610145959</v>
      </c>
      <c r="L727" s="230">
        <v>8.4029649990519595E-2</v>
      </c>
      <c r="M727" s="230">
        <v>2.0039646958314297</v>
      </c>
      <c r="O727" s="229">
        <v>47</v>
      </c>
      <c r="P727" s="230">
        <v>1.2404016538688762E-2</v>
      </c>
      <c r="Q727" s="230">
        <v>5.7722619578761568E-3</v>
      </c>
      <c r="R727" s="230">
        <v>5.7722619578761568E-3</v>
      </c>
      <c r="S727" s="230">
        <v>5.7722619578761568E-3</v>
      </c>
      <c r="T727" s="230">
        <v>1.2404016538688762E-2</v>
      </c>
      <c r="U727" s="230">
        <v>4.3651428193820944E-2</v>
      </c>
      <c r="V727"/>
      <c r="W727" s="229">
        <v>47</v>
      </c>
      <c r="X727" s="230">
        <v>4.146453089244858E-2</v>
      </c>
      <c r="Y727" s="230">
        <v>1.2921299136557943E-2</v>
      </c>
      <c r="Z727" s="230">
        <v>1.2921299136557943E-2</v>
      </c>
      <c r="AA727" s="230">
        <v>1.2921299136557943E-2</v>
      </c>
      <c r="AB727" s="230">
        <v>2.3059528655764226E-3</v>
      </c>
      <c r="AC727" s="230">
        <v>2.3551781265117842E-2</v>
      </c>
    </row>
    <row r="728" spans="7:29" ht="15">
      <c r="G728" s="313">
        <v>48</v>
      </c>
      <c r="H728" s="230">
        <v>1.3359764638876197</v>
      </c>
      <c r="I728" s="230">
        <v>0.27627211073430635</v>
      </c>
      <c r="J728" s="230">
        <v>0.17399744043862719</v>
      </c>
      <c r="K728" s="230">
        <v>0.27627211073430635</v>
      </c>
      <c r="L728" s="230">
        <v>5.6019766660346394E-2</v>
      </c>
      <c r="M728" s="230">
        <v>1.3359764638876197</v>
      </c>
      <c r="O728" s="229">
        <v>48</v>
      </c>
      <c r="P728" s="230">
        <v>8.2693443591258416E-3</v>
      </c>
      <c r="Q728" s="230">
        <v>3.8481746385841046E-3</v>
      </c>
      <c r="R728" s="230">
        <v>3.8481746385841046E-3</v>
      </c>
      <c r="S728" s="230">
        <v>3.8481746385841046E-3</v>
      </c>
      <c r="T728" s="230">
        <v>8.2693443591258416E-3</v>
      </c>
      <c r="U728" s="230">
        <v>2.9100952129213962E-2</v>
      </c>
      <c r="V728"/>
      <c r="W728" s="229">
        <v>48</v>
      </c>
      <c r="X728" s="230">
        <v>2.764302059496572E-2</v>
      </c>
      <c r="Y728" s="230">
        <v>8.6141994243719624E-3</v>
      </c>
      <c r="Z728" s="230">
        <v>8.6141994243719624E-3</v>
      </c>
      <c r="AA728" s="230">
        <v>8.6141994243719624E-3</v>
      </c>
      <c r="AB728" s="230">
        <v>1.5373019103842817E-3</v>
      </c>
      <c r="AC728" s="230">
        <v>1.5701187510078561E-2</v>
      </c>
    </row>
    <row r="729" spans="7:29" ht="15">
      <c r="G729" s="313">
        <v>49</v>
      </c>
      <c r="H729" s="230">
        <v>0.66798823194380974</v>
      </c>
      <c r="I729" s="230">
        <v>0.13813605536715315</v>
      </c>
      <c r="J729" s="230">
        <v>8.6998720219313597E-2</v>
      </c>
      <c r="K729" s="230">
        <v>0.13813605536715315</v>
      </c>
      <c r="L729" s="230">
        <v>2.8009883330173194E-2</v>
      </c>
      <c r="M729" s="230">
        <v>0.66798823194380974</v>
      </c>
      <c r="O729" s="229">
        <v>49</v>
      </c>
      <c r="P729" s="230">
        <v>4.1346721795629216E-3</v>
      </c>
      <c r="Q729" s="230">
        <v>1.9240873192920528E-3</v>
      </c>
      <c r="R729" s="230">
        <v>1.9240873192920528E-3</v>
      </c>
      <c r="S729" s="230">
        <v>1.9240873192920528E-3</v>
      </c>
      <c r="T729" s="230">
        <v>4.1346721795629216E-3</v>
      </c>
      <c r="U729" s="230">
        <v>1.4550476064606981E-2</v>
      </c>
      <c r="V729"/>
      <c r="W729" s="229">
        <v>49</v>
      </c>
      <c r="X729" s="230">
        <v>1.382151029748286E-2</v>
      </c>
      <c r="Y729" s="230">
        <v>4.3070997121859821E-3</v>
      </c>
      <c r="Z729" s="230">
        <v>4.3070997121859821E-3</v>
      </c>
      <c r="AA729" s="230">
        <v>4.3070997121859821E-3</v>
      </c>
      <c r="AB729" s="230">
        <v>7.6865095519214072E-4</v>
      </c>
      <c r="AC729" s="230">
        <v>7.8505937550392823E-3</v>
      </c>
    </row>
    <row r="730" spans="7:29" ht="15">
      <c r="G730" s="313">
        <v>50</v>
      </c>
      <c r="H730" s="230">
        <v>0</v>
      </c>
      <c r="I730" s="230">
        <v>0</v>
      </c>
      <c r="J730" s="230">
        <v>0</v>
      </c>
      <c r="K730" s="230">
        <v>0</v>
      </c>
      <c r="L730" s="230">
        <v>0</v>
      </c>
      <c r="M730" s="230">
        <v>0</v>
      </c>
      <c r="O730" s="229">
        <v>50</v>
      </c>
      <c r="P730" s="230">
        <v>0</v>
      </c>
      <c r="Q730" s="230">
        <v>0</v>
      </c>
      <c r="R730" s="230">
        <v>0</v>
      </c>
      <c r="S730" s="230">
        <v>0</v>
      </c>
      <c r="T730" s="230">
        <v>0</v>
      </c>
      <c r="U730" s="230">
        <v>0</v>
      </c>
      <c r="V730"/>
      <c r="W730" s="229">
        <v>50</v>
      </c>
      <c r="X730" s="230">
        <v>0</v>
      </c>
      <c r="Y730" s="230">
        <v>0</v>
      </c>
      <c r="Z730" s="230">
        <v>0</v>
      </c>
      <c r="AA730" s="230">
        <v>0</v>
      </c>
      <c r="AB730" s="230">
        <v>0</v>
      </c>
      <c r="AC730" s="230">
        <v>0</v>
      </c>
    </row>
    <row r="731" spans="7:29" ht="15">
      <c r="G731" s="313">
        <v>51</v>
      </c>
      <c r="H731" s="230">
        <v>0.38332022519188402</v>
      </c>
      <c r="I731" s="230">
        <v>9.0889574855277197E-2</v>
      </c>
      <c r="J731" s="230">
        <v>0.21947729571942598</v>
      </c>
      <c r="K731" s="230">
        <v>9.0889574855277197E-2</v>
      </c>
      <c r="L731" s="230">
        <v>0.25371838238498801</v>
      </c>
      <c r="M731" s="230">
        <v>0.38332022519188402</v>
      </c>
      <c r="O731" s="229">
        <v>51</v>
      </c>
      <c r="P731" s="230">
        <v>3.4355828220858932E-3</v>
      </c>
      <c r="Q731" s="230">
        <v>1.1378739808806319E-4</v>
      </c>
      <c r="R731" s="230">
        <v>1.1378739808806319E-4</v>
      </c>
      <c r="S731" s="230">
        <v>1.1378739808806319E-4</v>
      </c>
      <c r="T731" s="230">
        <v>3.4355828220858932E-3</v>
      </c>
      <c r="U731" s="230">
        <v>1.1484897097620262E-2</v>
      </c>
      <c r="V731"/>
      <c r="W731" s="229">
        <v>51</v>
      </c>
      <c r="X731" s="230">
        <v>1.2822049131216309E-2</v>
      </c>
      <c r="Y731" s="230">
        <v>2.2429209512524946E-3</v>
      </c>
      <c r="Z731" s="230">
        <v>2.2429209512524946E-3</v>
      </c>
      <c r="AA731" s="230">
        <v>2.2429209512524946E-3</v>
      </c>
      <c r="AB731" s="230">
        <v>3.0037248958903803E-3</v>
      </c>
      <c r="AC731" s="230">
        <v>1.2166043910381388E-2</v>
      </c>
    </row>
    <row r="732" spans="7:29" ht="15">
      <c r="G732" s="313">
        <v>52</v>
      </c>
      <c r="H732" s="230">
        <v>0.76664045038376805</v>
      </c>
      <c r="I732" s="230">
        <v>0.18177914971055439</v>
      </c>
      <c r="J732" s="230">
        <v>0.43895459143885196</v>
      </c>
      <c r="K732" s="230">
        <v>0.18177914971055439</v>
      </c>
      <c r="L732" s="230">
        <v>0.50743676476997601</v>
      </c>
      <c r="M732" s="230">
        <v>0.76664045038376805</v>
      </c>
      <c r="O732" s="229">
        <v>52</v>
      </c>
      <c r="P732" s="230">
        <v>6.8711656441717865E-3</v>
      </c>
      <c r="Q732" s="230">
        <v>2.2757479617612638E-4</v>
      </c>
      <c r="R732" s="230">
        <v>2.2757479617612638E-4</v>
      </c>
      <c r="S732" s="230">
        <v>2.2757479617612638E-4</v>
      </c>
      <c r="T732" s="230">
        <v>6.8711656441717865E-3</v>
      </c>
      <c r="U732" s="230">
        <v>2.2969794195240523E-2</v>
      </c>
      <c r="V732"/>
      <c r="W732" s="229">
        <v>52</v>
      </c>
      <c r="X732" s="230">
        <v>2.5644098262432618E-2</v>
      </c>
      <c r="Y732" s="230">
        <v>4.4858419025049891E-3</v>
      </c>
      <c r="Z732" s="230">
        <v>4.4858419025049891E-3</v>
      </c>
      <c r="AA732" s="230">
        <v>4.4858419025049891E-3</v>
      </c>
      <c r="AB732" s="230">
        <v>6.0074497917807605E-3</v>
      </c>
      <c r="AC732" s="230">
        <v>2.4332087820762776E-2</v>
      </c>
    </row>
    <row r="733" spans="7:29" ht="15">
      <c r="G733" s="313">
        <v>53</v>
      </c>
      <c r="H733" s="230">
        <v>1.149960675575652</v>
      </c>
      <c r="I733" s="230">
        <v>0.27266872456583158</v>
      </c>
      <c r="J733" s="230">
        <v>0.65843188715827794</v>
      </c>
      <c r="K733" s="230">
        <v>0.27266872456583158</v>
      </c>
      <c r="L733" s="230">
        <v>0.76115514715496402</v>
      </c>
      <c r="M733" s="230">
        <v>1.149960675575652</v>
      </c>
      <c r="O733" s="229">
        <v>53</v>
      </c>
      <c r="P733" s="230">
        <v>1.0306748466257681E-2</v>
      </c>
      <c r="Q733" s="230">
        <v>3.4136219426418959E-4</v>
      </c>
      <c r="R733" s="230">
        <v>3.4136219426418959E-4</v>
      </c>
      <c r="S733" s="230">
        <v>3.4136219426418959E-4</v>
      </c>
      <c r="T733" s="230">
        <v>1.0306748466257681E-2</v>
      </c>
      <c r="U733" s="230">
        <v>3.4454691292860787E-2</v>
      </c>
      <c r="V733"/>
      <c r="W733" s="229">
        <v>53</v>
      </c>
      <c r="X733" s="230">
        <v>3.8466147393648925E-2</v>
      </c>
      <c r="Y733" s="230">
        <v>6.7287628537574841E-3</v>
      </c>
      <c r="Z733" s="230">
        <v>6.7287628537574841E-3</v>
      </c>
      <c r="AA733" s="230">
        <v>6.7287628537574841E-3</v>
      </c>
      <c r="AB733" s="230">
        <v>9.011174687671139E-3</v>
      </c>
      <c r="AC733" s="230">
        <v>3.6498131731144162E-2</v>
      </c>
    </row>
    <row r="734" spans="7:29" ht="15">
      <c r="G734" s="313">
        <v>54</v>
      </c>
      <c r="H734" s="230">
        <v>1.5332809007675361</v>
      </c>
      <c r="I734" s="230">
        <v>0.36355829942110879</v>
      </c>
      <c r="J734" s="230">
        <v>0.87790918287770392</v>
      </c>
      <c r="K734" s="230">
        <v>0.36355829942110879</v>
      </c>
      <c r="L734" s="230">
        <v>1.014873529539952</v>
      </c>
      <c r="M734" s="230">
        <v>1.5332809007675361</v>
      </c>
      <c r="O734" s="229">
        <v>54</v>
      </c>
      <c r="P734" s="230">
        <v>1.3742331288343573E-2</v>
      </c>
      <c r="Q734" s="230">
        <v>4.5514959235225277E-4</v>
      </c>
      <c r="R734" s="230">
        <v>4.5514959235225277E-4</v>
      </c>
      <c r="S734" s="230">
        <v>4.5514959235225277E-4</v>
      </c>
      <c r="T734" s="230">
        <v>1.3742331288343573E-2</v>
      </c>
      <c r="U734" s="230">
        <v>4.5939588390481047E-2</v>
      </c>
      <c r="V734"/>
      <c r="W734" s="229">
        <v>54</v>
      </c>
      <c r="X734" s="230">
        <v>5.1288196524865236E-2</v>
      </c>
      <c r="Y734" s="230">
        <v>8.9716838050099782E-3</v>
      </c>
      <c r="Z734" s="230">
        <v>8.9716838050099782E-3</v>
      </c>
      <c r="AA734" s="230">
        <v>8.9716838050099782E-3</v>
      </c>
      <c r="AB734" s="230">
        <v>1.2014899583561521E-2</v>
      </c>
      <c r="AC734" s="230">
        <v>4.8664175641525552E-2</v>
      </c>
    </row>
    <row r="735" spans="7:29" ht="15">
      <c r="G735" s="313">
        <v>55</v>
      </c>
      <c r="H735" s="230">
        <v>1.91660112595942</v>
      </c>
      <c r="I735" s="230">
        <v>0.454447874276386</v>
      </c>
      <c r="J735" s="230">
        <v>1.0973864785971299</v>
      </c>
      <c r="K735" s="230">
        <v>0.454447874276386</v>
      </c>
      <c r="L735" s="230">
        <v>1.26859191192494</v>
      </c>
      <c r="M735" s="230">
        <v>1.91660112595942</v>
      </c>
      <c r="O735" s="229">
        <v>55</v>
      </c>
      <c r="P735" s="230">
        <v>1.7177914110429463E-2</v>
      </c>
      <c r="Q735" s="230">
        <v>5.6893699044031595E-4</v>
      </c>
      <c r="R735" s="230">
        <v>5.6893699044031595E-4</v>
      </c>
      <c r="S735" s="230">
        <v>5.6893699044031595E-4</v>
      </c>
      <c r="T735" s="230">
        <v>1.7177914110429463E-2</v>
      </c>
      <c r="U735" s="230">
        <v>5.74244854881013E-2</v>
      </c>
      <c r="V735"/>
      <c r="W735" s="229">
        <v>55</v>
      </c>
      <c r="X735" s="230">
        <v>6.4110245656081546E-2</v>
      </c>
      <c r="Y735" s="230">
        <v>1.1214604756262474E-2</v>
      </c>
      <c r="Z735" s="230">
        <v>1.1214604756262474E-2</v>
      </c>
      <c r="AA735" s="230">
        <v>1.1214604756262474E-2</v>
      </c>
      <c r="AB735" s="230">
        <v>1.5018624479451901E-2</v>
      </c>
      <c r="AC735" s="230">
        <v>6.0830219551906942E-2</v>
      </c>
    </row>
    <row r="736" spans="7:29" ht="15">
      <c r="G736" s="313">
        <v>56</v>
      </c>
      <c r="H736" s="230">
        <v>2.4584380573696158</v>
      </c>
      <c r="I736" s="230">
        <v>0.49279758032398557</v>
      </c>
      <c r="J736" s="230">
        <v>1.099183315091828</v>
      </c>
      <c r="K736" s="230">
        <v>0.49279758032398557</v>
      </c>
      <c r="L736" s="230">
        <v>1.6895520206188819</v>
      </c>
      <c r="M736" s="230">
        <v>2.4584380573696158</v>
      </c>
      <c r="O736" s="229">
        <v>56</v>
      </c>
      <c r="P736" s="230">
        <v>2.0733592212188744E-2</v>
      </c>
      <c r="Q736" s="230">
        <v>2.5589046682898929E-3</v>
      </c>
      <c r="R736" s="230">
        <v>2.5589046682898929E-3</v>
      </c>
      <c r="S736" s="230">
        <v>2.5589046682898929E-3</v>
      </c>
      <c r="T736" s="230">
        <v>2.0733592212188744E-2</v>
      </c>
      <c r="U736" s="230">
        <v>6.5414666358940068E-2</v>
      </c>
      <c r="V736"/>
      <c r="W736" s="229">
        <v>56</v>
      </c>
      <c r="X736" s="230">
        <v>7.693229478729785E-2</v>
      </c>
      <c r="Y736" s="230">
        <v>1.159864856926335E-2</v>
      </c>
      <c r="Z736" s="230">
        <v>1.159864856926335E-2</v>
      </c>
      <c r="AA736" s="230">
        <v>1.159864856926335E-2</v>
      </c>
      <c r="AB736" s="230">
        <v>1.9842036135054201E-2</v>
      </c>
      <c r="AC736" s="230">
        <v>6.74347574197912E-2</v>
      </c>
    </row>
    <row r="737" spans="7:29" ht="15">
      <c r="G737" s="313">
        <v>57</v>
      </c>
      <c r="H737" s="230">
        <v>3.0002749887798119</v>
      </c>
      <c r="I737" s="230">
        <v>0.53114728637158515</v>
      </c>
      <c r="J737" s="230">
        <v>1.1009801515865261</v>
      </c>
      <c r="K737" s="230">
        <v>0.53114728637158515</v>
      </c>
      <c r="L737" s="230">
        <v>2.1105121293128235</v>
      </c>
      <c r="M737" s="230">
        <v>3.0002749887798119</v>
      </c>
      <c r="O737" s="229">
        <v>57</v>
      </c>
      <c r="P737" s="230">
        <v>2.4289270313948022E-2</v>
      </c>
      <c r="Q737" s="230">
        <v>4.5488723461394702E-3</v>
      </c>
      <c r="R737" s="230">
        <v>4.5488723461394702E-3</v>
      </c>
      <c r="S737" s="230">
        <v>4.5488723461394702E-3</v>
      </c>
      <c r="T737" s="230">
        <v>2.4289270313948022E-2</v>
      </c>
      <c r="U737" s="230">
        <v>7.3404847229778844E-2</v>
      </c>
      <c r="V737"/>
      <c r="W737" s="229">
        <v>57</v>
      </c>
      <c r="X737" s="230">
        <v>8.9754343918514154E-2</v>
      </c>
      <c r="Y737" s="230">
        <v>1.1982692382264227E-2</v>
      </c>
      <c r="Z737" s="230">
        <v>1.1982692382264227E-2</v>
      </c>
      <c r="AA737" s="230">
        <v>1.1982692382264227E-2</v>
      </c>
      <c r="AB737" s="230">
        <v>2.4665447790656502E-2</v>
      </c>
      <c r="AC737" s="230">
        <v>7.4039295287675458E-2</v>
      </c>
    </row>
    <row r="738" spans="7:29" ht="15">
      <c r="G738" s="313">
        <v>58</v>
      </c>
      <c r="H738" s="230">
        <v>3.542111920190008</v>
      </c>
      <c r="I738" s="230">
        <v>0.56949699241918472</v>
      </c>
      <c r="J738" s="230">
        <v>1.1027769880812242</v>
      </c>
      <c r="K738" s="230">
        <v>0.56949699241918472</v>
      </c>
      <c r="L738" s="230">
        <v>2.5314722380067654</v>
      </c>
      <c r="M738" s="230">
        <v>3.542111920190008</v>
      </c>
      <c r="O738" s="229">
        <v>58</v>
      </c>
      <c r="P738" s="230">
        <v>2.78449484157073E-2</v>
      </c>
      <c r="Q738" s="230">
        <v>6.5388400239890466E-3</v>
      </c>
      <c r="R738" s="230">
        <v>6.5388400239890466E-3</v>
      </c>
      <c r="S738" s="230">
        <v>6.5388400239890466E-3</v>
      </c>
      <c r="T738" s="230">
        <v>2.78449484157073E-2</v>
      </c>
      <c r="U738" s="230">
        <v>8.139502810061762E-2</v>
      </c>
      <c r="V738"/>
      <c r="W738" s="229">
        <v>58</v>
      </c>
      <c r="X738" s="230">
        <v>0.10257639304973047</v>
      </c>
      <c r="Y738" s="230">
        <v>1.2366736195265102E-2</v>
      </c>
      <c r="Z738" s="230">
        <v>1.2366736195265102E-2</v>
      </c>
      <c r="AA738" s="230">
        <v>1.2366736195265102E-2</v>
      </c>
      <c r="AB738" s="230">
        <v>2.94888594462588E-2</v>
      </c>
      <c r="AC738" s="230">
        <v>8.0643833155559716E-2</v>
      </c>
    </row>
    <row r="739" spans="7:29" ht="15">
      <c r="G739" s="313">
        <v>59</v>
      </c>
      <c r="H739" s="230">
        <v>4.083948851600204</v>
      </c>
      <c r="I739" s="230">
        <v>0.6078466984667843</v>
      </c>
      <c r="J739" s="230">
        <v>1.1045738245759222</v>
      </c>
      <c r="K739" s="230">
        <v>0.6078466984667843</v>
      </c>
      <c r="L739" s="230">
        <v>2.9524323467007072</v>
      </c>
      <c r="M739" s="230">
        <v>4.083948851600204</v>
      </c>
      <c r="O739" s="229">
        <v>59</v>
      </c>
      <c r="P739" s="230">
        <v>3.1400626517466577E-2</v>
      </c>
      <c r="Q739" s="230">
        <v>8.528807701838623E-3</v>
      </c>
      <c r="R739" s="230">
        <v>8.528807701838623E-3</v>
      </c>
      <c r="S739" s="230">
        <v>8.528807701838623E-3</v>
      </c>
      <c r="T739" s="230">
        <v>3.1400626517466577E-2</v>
      </c>
      <c r="U739" s="230">
        <v>8.9385208971456381E-2</v>
      </c>
      <c r="V739"/>
      <c r="W739" s="229">
        <v>59</v>
      </c>
      <c r="X739" s="230">
        <v>0.11539844218094679</v>
      </c>
      <c r="Y739" s="230">
        <v>1.2750780008265978E-2</v>
      </c>
      <c r="Z739" s="230">
        <v>1.2750780008265978E-2</v>
      </c>
      <c r="AA739" s="230">
        <v>1.2750780008265978E-2</v>
      </c>
      <c r="AB739" s="230">
        <v>3.4312271101861101E-2</v>
      </c>
      <c r="AC739" s="230">
        <v>8.7248371023443988E-2</v>
      </c>
    </row>
    <row r="740" spans="7:29" ht="15">
      <c r="G740" s="313">
        <v>60</v>
      </c>
      <c r="H740" s="230">
        <v>4.6257857830104001</v>
      </c>
      <c r="I740" s="230">
        <v>0.64619640451438398</v>
      </c>
      <c r="J740" s="230">
        <v>1.1063706610706201</v>
      </c>
      <c r="K740" s="230">
        <v>0.64619640451438398</v>
      </c>
      <c r="L740" s="230">
        <v>3.3733924553946495</v>
      </c>
      <c r="M740" s="230">
        <v>4.6257857830104001</v>
      </c>
      <c r="O740" s="229">
        <v>60</v>
      </c>
      <c r="P740" s="230">
        <v>3.4956304619225859E-2</v>
      </c>
      <c r="Q740" s="230">
        <v>1.05187753796882E-2</v>
      </c>
      <c r="R740" s="230">
        <v>1.05187753796882E-2</v>
      </c>
      <c r="S740" s="230">
        <v>1.05187753796882E-2</v>
      </c>
      <c r="T740" s="230">
        <v>3.4956304619225859E-2</v>
      </c>
      <c r="U740" s="230">
        <v>9.7375389842295143E-2</v>
      </c>
      <c r="V740"/>
      <c r="W740" s="229">
        <v>60</v>
      </c>
      <c r="X740" s="230">
        <v>0.12822049131216309</v>
      </c>
      <c r="Y740" s="230">
        <v>1.3134823821266857E-2</v>
      </c>
      <c r="Z740" s="230">
        <v>1.3134823821266857E-2</v>
      </c>
      <c r="AA740" s="230">
        <v>1.3134823821266857E-2</v>
      </c>
      <c r="AB740" s="230">
        <v>3.9135682757463403E-2</v>
      </c>
      <c r="AC740" s="230">
        <v>9.385290889132826E-2</v>
      </c>
    </row>
    <row r="741" spans="7:29" ht="15">
      <c r="G741" s="313">
        <v>61</v>
      </c>
      <c r="H741" s="230">
        <v>4.2286415273674471</v>
      </c>
      <c r="I741" s="230">
        <v>1.3639622658746791</v>
      </c>
      <c r="J741" s="230">
        <v>2.0090947960694923</v>
      </c>
      <c r="K741" s="230">
        <v>1.3639622658746791</v>
      </c>
      <c r="L741" s="230">
        <v>4.0825900587263977</v>
      </c>
      <c r="M741" s="230">
        <v>4.2286415273674471</v>
      </c>
      <c r="O741" s="229">
        <v>61</v>
      </c>
      <c r="P741" s="230">
        <v>3.4956304619225859E-2</v>
      </c>
      <c r="Q741" s="230">
        <v>1.4231571663494641E-2</v>
      </c>
      <c r="R741" s="230">
        <v>1.4231571663494641E-2</v>
      </c>
      <c r="S741" s="230">
        <v>1.4231571663494641E-2</v>
      </c>
      <c r="T741" s="230">
        <v>3.4956304619225859E-2</v>
      </c>
      <c r="U741" s="230">
        <v>0.10178771702775764</v>
      </c>
      <c r="V741"/>
      <c r="W741" s="229">
        <v>61</v>
      </c>
      <c r="X741" s="230">
        <v>0.12822049131216309</v>
      </c>
      <c r="Y741" s="230">
        <v>1.1857102355658964E-2</v>
      </c>
      <c r="Z741" s="230">
        <v>1.1857102355658964E-2</v>
      </c>
      <c r="AA741" s="230">
        <v>1.1857102355658964E-2</v>
      </c>
      <c r="AB741" s="230">
        <v>4.5405095083112725E-2</v>
      </c>
      <c r="AC741" s="230">
        <v>9.3973046498015925E-2</v>
      </c>
    </row>
    <row r="742" spans="7:29" ht="15">
      <c r="G742" s="313">
        <v>62</v>
      </c>
      <c r="H742" s="230">
        <v>3.8314972717244946</v>
      </c>
      <c r="I742" s="230">
        <v>2.0817281272349741</v>
      </c>
      <c r="J742" s="230">
        <v>2.9118189310683644</v>
      </c>
      <c r="K742" s="230">
        <v>2.0817281272349741</v>
      </c>
      <c r="L742" s="230">
        <v>4.7917876620581454</v>
      </c>
      <c r="M742" s="230">
        <v>3.8314972717244946</v>
      </c>
      <c r="O742" s="229">
        <v>62</v>
      </c>
      <c r="P742" s="230">
        <v>3.4956304619225859E-2</v>
      </c>
      <c r="Q742" s="230">
        <v>1.7944367947301081E-2</v>
      </c>
      <c r="R742" s="230">
        <v>1.7944367947301081E-2</v>
      </c>
      <c r="S742" s="230">
        <v>1.7944367947301081E-2</v>
      </c>
      <c r="T742" s="230">
        <v>3.4956304619225859E-2</v>
      </c>
      <c r="U742" s="230">
        <v>0.10620004421322013</v>
      </c>
      <c r="V742"/>
      <c r="W742" s="229">
        <v>62</v>
      </c>
      <c r="X742" s="230">
        <v>0.12822049131216309</v>
      </c>
      <c r="Y742" s="230">
        <v>1.057938089005107E-2</v>
      </c>
      <c r="Z742" s="230">
        <v>1.057938089005107E-2</v>
      </c>
      <c r="AA742" s="230">
        <v>1.057938089005107E-2</v>
      </c>
      <c r="AB742" s="230">
        <v>5.1674507408762047E-2</v>
      </c>
      <c r="AC742" s="230">
        <v>9.4093184104703589E-2</v>
      </c>
    </row>
    <row r="743" spans="7:29" ht="15">
      <c r="G743" s="313">
        <v>63</v>
      </c>
      <c r="H743" s="230">
        <v>3.4343530160815421</v>
      </c>
      <c r="I743" s="230">
        <v>2.7994939885952692</v>
      </c>
      <c r="J743" s="230">
        <v>3.8145430660672366</v>
      </c>
      <c r="K743" s="230">
        <v>2.7994939885952692</v>
      </c>
      <c r="L743" s="230">
        <v>5.5009852653898932</v>
      </c>
      <c r="M743" s="230">
        <v>3.4343530160815421</v>
      </c>
      <c r="O743" s="229">
        <v>63</v>
      </c>
      <c r="P743" s="230">
        <v>3.4956304619225859E-2</v>
      </c>
      <c r="Q743" s="230">
        <v>2.1657164231107518E-2</v>
      </c>
      <c r="R743" s="230">
        <v>2.1657164231107518E-2</v>
      </c>
      <c r="S743" s="230">
        <v>2.1657164231107518E-2</v>
      </c>
      <c r="T743" s="230">
        <v>3.4956304619225859E-2</v>
      </c>
      <c r="U743" s="230">
        <v>0.11061237139868263</v>
      </c>
      <c r="V743"/>
      <c r="W743" s="229">
        <v>63</v>
      </c>
      <c r="X743" s="230">
        <v>0.12822049131216309</v>
      </c>
      <c r="Y743" s="230">
        <v>9.3016594244431788E-3</v>
      </c>
      <c r="Z743" s="230">
        <v>9.3016594244431788E-3</v>
      </c>
      <c r="AA743" s="230">
        <v>9.3016594244431788E-3</v>
      </c>
      <c r="AB743" s="230">
        <v>5.7943919734411369E-2</v>
      </c>
      <c r="AC743" s="230">
        <v>9.4213321711391254E-2</v>
      </c>
    </row>
    <row r="744" spans="7:29" ht="15">
      <c r="G744" s="313">
        <v>64</v>
      </c>
      <c r="H744" s="230">
        <v>3.0372087604385896</v>
      </c>
      <c r="I744" s="230">
        <v>3.5172598499555643</v>
      </c>
      <c r="J744" s="230">
        <v>4.7172672010661083</v>
      </c>
      <c r="K744" s="230">
        <v>3.5172598499555643</v>
      </c>
      <c r="L744" s="230">
        <v>6.2101828687216409</v>
      </c>
      <c r="M744" s="230">
        <v>3.0372087604385896</v>
      </c>
      <c r="O744" s="229">
        <v>64</v>
      </c>
      <c r="P744" s="230">
        <v>3.4956304619225859E-2</v>
      </c>
      <c r="Q744" s="230">
        <v>2.5369960514913959E-2</v>
      </c>
      <c r="R744" s="230">
        <v>2.5369960514913959E-2</v>
      </c>
      <c r="S744" s="230">
        <v>2.5369960514913959E-2</v>
      </c>
      <c r="T744" s="230">
        <v>3.4956304619225859E-2</v>
      </c>
      <c r="U744" s="230">
        <v>0.11502469858414513</v>
      </c>
      <c r="V744"/>
      <c r="W744" s="229">
        <v>64</v>
      </c>
      <c r="X744" s="230">
        <v>0.12822049131216309</v>
      </c>
      <c r="Y744" s="230">
        <v>8.0239379588352856E-3</v>
      </c>
      <c r="Z744" s="230">
        <v>8.0239379588352856E-3</v>
      </c>
      <c r="AA744" s="230">
        <v>8.0239379588352856E-3</v>
      </c>
      <c r="AB744" s="230">
        <v>6.421333206006069E-2</v>
      </c>
      <c r="AC744" s="230">
        <v>9.4333459318078919E-2</v>
      </c>
    </row>
    <row r="745" spans="7:29" ht="15">
      <c r="G745" s="313">
        <v>65</v>
      </c>
      <c r="H745" s="230">
        <v>2.6400645047956366</v>
      </c>
      <c r="I745" s="230">
        <v>4.2350257113158598</v>
      </c>
      <c r="J745" s="230">
        <v>5.61999133606498</v>
      </c>
      <c r="K745" s="230">
        <v>4.2350257113158598</v>
      </c>
      <c r="L745" s="230">
        <v>6.9193804720533896</v>
      </c>
      <c r="M745" s="230">
        <v>2.6400645047956366</v>
      </c>
      <c r="O745" s="229">
        <v>65</v>
      </c>
      <c r="P745" s="230">
        <v>3.4956304619225859E-2</v>
      </c>
      <c r="Q745" s="230">
        <v>2.90827567987204E-2</v>
      </c>
      <c r="R745" s="230">
        <v>2.90827567987204E-2</v>
      </c>
      <c r="S745" s="230">
        <v>2.90827567987204E-2</v>
      </c>
      <c r="T745" s="230">
        <v>3.4956304619225859E-2</v>
      </c>
      <c r="U745" s="230">
        <v>0.11943702576960759</v>
      </c>
      <c r="V745"/>
      <c r="W745" s="229">
        <v>65</v>
      </c>
      <c r="X745" s="230">
        <v>0.12822049131216309</v>
      </c>
      <c r="Y745" s="230">
        <v>6.7462164932273923E-3</v>
      </c>
      <c r="Z745" s="230">
        <v>6.7462164932273923E-3</v>
      </c>
      <c r="AA745" s="230">
        <v>6.7462164932273923E-3</v>
      </c>
      <c r="AB745" s="230">
        <v>7.0482744385710006E-2</v>
      </c>
      <c r="AC745" s="230">
        <v>9.4453596924766611E-2</v>
      </c>
    </row>
    <row r="746" spans="7:29" ht="15">
      <c r="G746" s="313">
        <v>66</v>
      </c>
      <c r="H746" s="230">
        <v>3.3576546048122138</v>
      </c>
      <c r="I746" s="230">
        <v>3.7968264111416397</v>
      </c>
      <c r="J746" s="230">
        <v>5.605465324723192</v>
      </c>
      <c r="K746" s="230">
        <v>3.7968264111416397</v>
      </c>
      <c r="L746" s="230">
        <v>5.9809068605657023</v>
      </c>
      <c r="M746" s="230">
        <v>3.3576546048122138</v>
      </c>
      <c r="O746" s="229">
        <v>66</v>
      </c>
      <c r="P746" s="230">
        <v>3.4956304619225859E-2</v>
      </c>
      <c r="Q746" s="230">
        <v>3.4352528589542922E-2</v>
      </c>
      <c r="R746" s="230">
        <v>3.4352528589542922E-2</v>
      </c>
      <c r="S746" s="230">
        <v>3.4352528589542922E-2</v>
      </c>
      <c r="T746" s="230">
        <v>3.4956304619225859E-2</v>
      </c>
      <c r="U746" s="230">
        <v>0.12053977384816075</v>
      </c>
      <c r="V746"/>
      <c r="W746" s="229">
        <v>66</v>
      </c>
      <c r="X746" s="230">
        <v>0.12822049131216309</v>
      </c>
      <c r="Y746" s="230">
        <v>6.8061529802464762E-3</v>
      </c>
      <c r="Z746" s="230">
        <v>6.8061529802464762E-3</v>
      </c>
      <c r="AA746" s="230">
        <v>6.8061529802464762E-3</v>
      </c>
      <c r="AB746" s="230">
        <v>7.7866796801738594E-2</v>
      </c>
      <c r="AC746" s="230">
        <v>9.4333459318078947E-2</v>
      </c>
    </row>
    <row r="747" spans="7:29" ht="15">
      <c r="G747" s="313">
        <v>67</v>
      </c>
      <c r="H747" s="230">
        <v>4.0752447048287905</v>
      </c>
      <c r="I747" s="230">
        <v>3.3586271109674195</v>
      </c>
      <c r="J747" s="230">
        <v>5.590939313381404</v>
      </c>
      <c r="K747" s="230">
        <v>3.3586271109674195</v>
      </c>
      <c r="L747" s="230">
        <v>5.042433249078015</v>
      </c>
      <c r="M747" s="230">
        <v>4.0752447048287905</v>
      </c>
      <c r="O747" s="229">
        <v>67</v>
      </c>
      <c r="P747" s="230">
        <v>3.4956304619225859E-2</v>
      </c>
      <c r="Q747" s="230">
        <v>3.9622300380365433E-2</v>
      </c>
      <c r="R747" s="230">
        <v>3.9622300380365433E-2</v>
      </c>
      <c r="S747" s="230">
        <v>3.9622300380365433E-2</v>
      </c>
      <c r="T747" s="230">
        <v>3.4956304619225859E-2</v>
      </c>
      <c r="U747" s="230">
        <v>0.12164252192671393</v>
      </c>
      <c r="V747"/>
      <c r="W747" s="229">
        <v>67</v>
      </c>
      <c r="X747" s="230">
        <v>0.12822049131216309</v>
      </c>
      <c r="Y747" s="230">
        <v>6.8660894672655593E-3</v>
      </c>
      <c r="Z747" s="230">
        <v>6.8660894672655593E-3</v>
      </c>
      <c r="AA747" s="230">
        <v>6.8660894672655593E-3</v>
      </c>
      <c r="AB747" s="230">
        <v>8.5250849217767211E-2</v>
      </c>
      <c r="AC747" s="230">
        <v>9.4213321711391268E-2</v>
      </c>
    </row>
    <row r="748" spans="7:29" ht="15">
      <c r="G748" s="313">
        <v>68</v>
      </c>
      <c r="H748" s="230">
        <v>4.7928348048453673</v>
      </c>
      <c r="I748" s="230">
        <v>2.9204278107931994</v>
      </c>
      <c r="J748" s="230">
        <v>5.576413302039616</v>
      </c>
      <c r="K748" s="230">
        <v>2.9204278107931994</v>
      </c>
      <c r="L748" s="230">
        <v>4.1039596375903278</v>
      </c>
      <c r="M748" s="230">
        <v>4.7928348048453673</v>
      </c>
      <c r="O748" s="229">
        <v>68</v>
      </c>
      <c r="P748" s="230">
        <v>3.4956304619225859E-2</v>
      </c>
      <c r="Q748" s="230">
        <v>4.4892072171187951E-2</v>
      </c>
      <c r="R748" s="230">
        <v>4.4892072171187951E-2</v>
      </c>
      <c r="S748" s="230">
        <v>4.4892072171187951E-2</v>
      </c>
      <c r="T748" s="230">
        <v>3.4956304619225859E-2</v>
      </c>
      <c r="U748" s="230">
        <v>0.1227452700052671</v>
      </c>
      <c r="V748"/>
      <c r="W748" s="229">
        <v>68</v>
      </c>
      <c r="X748" s="230">
        <v>0.12822049131216309</v>
      </c>
      <c r="Y748" s="230">
        <v>6.9260259542846423E-3</v>
      </c>
      <c r="Z748" s="230">
        <v>6.9260259542846423E-3</v>
      </c>
      <c r="AA748" s="230">
        <v>6.9260259542846423E-3</v>
      </c>
      <c r="AB748" s="230">
        <v>9.2634901633795813E-2</v>
      </c>
      <c r="AC748" s="230">
        <v>9.4093184104703603E-2</v>
      </c>
    </row>
    <row r="749" spans="7:29" ht="15">
      <c r="G749" s="313">
        <v>69</v>
      </c>
      <c r="H749" s="230">
        <v>5.510424904861944</v>
      </c>
      <c r="I749" s="230">
        <v>2.4822285106189792</v>
      </c>
      <c r="J749" s="230">
        <v>5.5618872906978281</v>
      </c>
      <c r="K749" s="230">
        <v>2.4822285106189792</v>
      </c>
      <c r="L749" s="230">
        <v>3.1654860261026401</v>
      </c>
      <c r="M749" s="230">
        <v>5.510424904861944</v>
      </c>
      <c r="O749" s="229">
        <v>69</v>
      </c>
      <c r="P749" s="230">
        <v>3.4956304619225859E-2</v>
      </c>
      <c r="Q749" s="230">
        <v>5.0161843962010469E-2</v>
      </c>
      <c r="R749" s="230">
        <v>5.0161843962010469E-2</v>
      </c>
      <c r="S749" s="230">
        <v>5.0161843962010469E-2</v>
      </c>
      <c r="T749" s="230">
        <v>3.4956304619225859E-2</v>
      </c>
      <c r="U749" s="230">
        <v>0.12384801808382027</v>
      </c>
      <c r="V749"/>
      <c r="W749" s="229">
        <v>69</v>
      </c>
      <c r="X749" s="230">
        <v>0.12822049131216309</v>
      </c>
      <c r="Y749" s="230">
        <v>6.9859624413037254E-3</v>
      </c>
      <c r="Z749" s="230">
        <v>6.9859624413037254E-3</v>
      </c>
      <c r="AA749" s="230">
        <v>6.9859624413037254E-3</v>
      </c>
      <c r="AB749" s="230">
        <v>0.10001895404982442</v>
      </c>
      <c r="AC749" s="230">
        <v>9.3973046498015939E-2</v>
      </c>
    </row>
    <row r="750" spans="7:29" ht="15">
      <c r="G750" s="313">
        <v>70</v>
      </c>
      <c r="H750" s="230">
        <v>6.2280150048785217</v>
      </c>
      <c r="I750" s="230">
        <v>2.0440292104447599</v>
      </c>
      <c r="J750" s="230">
        <v>5.5473612793560401</v>
      </c>
      <c r="K750" s="230">
        <v>2.0440292104447599</v>
      </c>
      <c r="L750" s="230">
        <v>2.2270124146149519</v>
      </c>
      <c r="M750" s="230">
        <v>6.2280150048785217</v>
      </c>
      <c r="O750" s="229">
        <v>70</v>
      </c>
      <c r="P750" s="230">
        <v>3.4956304619225859E-2</v>
      </c>
      <c r="Q750" s="230">
        <v>5.5431615752832994E-2</v>
      </c>
      <c r="R750" s="230">
        <v>5.5431615752832994E-2</v>
      </c>
      <c r="S750" s="230">
        <v>5.5431615752832994E-2</v>
      </c>
      <c r="T750" s="230">
        <v>3.4956304619225859E-2</v>
      </c>
      <c r="U750" s="230">
        <v>0.12495076616237347</v>
      </c>
      <c r="V750"/>
      <c r="W750" s="229">
        <v>70</v>
      </c>
      <c r="X750" s="230">
        <v>0.12822049131216309</v>
      </c>
      <c r="Y750" s="230">
        <v>7.0458989283228102E-3</v>
      </c>
      <c r="Z750" s="230">
        <v>7.0458989283228102E-3</v>
      </c>
      <c r="AA750" s="230">
        <v>7.0458989283228102E-3</v>
      </c>
      <c r="AB750" s="230">
        <v>0.107403006465853</v>
      </c>
      <c r="AC750" s="230">
        <v>9.385290889132826E-2</v>
      </c>
    </row>
    <row r="751" spans="7:29" ht="15">
      <c r="G751" s="313">
        <v>71</v>
      </c>
      <c r="H751" s="230">
        <v>5.0791156030431015</v>
      </c>
      <c r="I751" s="230">
        <v>4.002666972118428</v>
      </c>
      <c r="J751" s="230">
        <v>7.0829141709369523</v>
      </c>
      <c r="K751" s="230">
        <v>4.002666972118428</v>
      </c>
      <c r="L751" s="230">
        <v>5.0423633734684206</v>
      </c>
      <c r="M751" s="230">
        <v>5.0791156030431015</v>
      </c>
      <c r="O751" s="229">
        <v>71</v>
      </c>
      <c r="P751" s="230">
        <v>2.9913886569923928E-2</v>
      </c>
      <c r="Q751" s="230">
        <v>6.2069198621951538E-2</v>
      </c>
      <c r="R751" s="230">
        <v>6.2069198621951538E-2</v>
      </c>
      <c r="S751" s="230">
        <v>6.2069198621951538E-2</v>
      </c>
      <c r="T751" s="230">
        <v>2.9913886569923928E-2</v>
      </c>
      <c r="U751" s="230">
        <v>0.12328934824184028</v>
      </c>
      <c r="V751"/>
      <c r="W751" s="229">
        <v>71</v>
      </c>
      <c r="X751" s="230">
        <v>0.12287561113071847</v>
      </c>
      <c r="Y751" s="230">
        <v>1.1121860181527408E-2</v>
      </c>
      <c r="Z751" s="230">
        <v>1.1121860181527408E-2</v>
      </c>
      <c r="AA751" s="230">
        <v>1.1121860181527408E-2</v>
      </c>
      <c r="AB751" s="230">
        <v>0.11561152740533559</v>
      </c>
      <c r="AC751" s="230">
        <v>8.8540725051803784E-2</v>
      </c>
    </row>
    <row r="752" spans="7:29" ht="15">
      <c r="G752" s="313">
        <v>72</v>
      </c>
      <c r="H752" s="230">
        <v>3.9302162012076809</v>
      </c>
      <c r="I752" s="230">
        <v>5.9613047337920957</v>
      </c>
      <c r="J752" s="230">
        <v>8.6184670625178637</v>
      </c>
      <c r="K752" s="230">
        <v>5.9613047337920957</v>
      </c>
      <c r="L752" s="230">
        <v>7.8577143323218896</v>
      </c>
      <c r="M752" s="230">
        <v>3.9302162012076809</v>
      </c>
      <c r="O752" s="229">
        <v>72</v>
      </c>
      <c r="P752" s="230">
        <v>2.4871468520621994E-2</v>
      </c>
      <c r="Q752" s="230">
        <v>6.8706781491070068E-2</v>
      </c>
      <c r="R752" s="230">
        <v>6.8706781491070068E-2</v>
      </c>
      <c r="S752" s="230">
        <v>6.8706781491070068E-2</v>
      </c>
      <c r="T752" s="230">
        <v>2.4871468520621994E-2</v>
      </c>
      <c r="U752" s="230">
        <v>0.12162793032130709</v>
      </c>
      <c r="V752"/>
      <c r="W752" s="229">
        <v>72</v>
      </c>
      <c r="X752" s="230">
        <v>0.11753073094927385</v>
      </c>
      <c r="Y752" s="230">
        <v>1.5197821434732006E-2</v>
      </c>
      <c r="Z752" s="230">
        <v>1.5197821434732006E-2</v>
      </c>
      <c r="AA752" s="230">
        <v>1.5197821434732006E-2</v>
      </c>
      <c r="AB752" s="230">
        <v>0.12382004834481819</v>
      </c>
      <c r="AC752" s="230">
        <v>8.3228541212279308E-2</v>
      </c>
    </row>
    <row r="753" spans="7:29" ht="15">
      <c r="G753" s="313">
        <v>73</v>
      </c>
      <c r="H753" s="230">
        <v>2.7813167993722603</v>
      </c>
      <c r="I753" s="230">
        <v>7.9199424954657633</v>
      </c>
      <c r="J753" s="230">
        <v>10.154019954098775</v>
      </c>
      <c r="K753" s="230">
        <v>7.9199424954657633</v>
      </c>
      <c r="L753" s="230">
        <v>10.673065291175359</v>
      </c>
      <c r="M753" s="230">
        <v>2.7813167993722603</v>
      </c>
      <c r="O753" s="229">
        <v>73</v>
      </c>
      <c r="P753" s="230">
        <v>1.9829050471320067E-2</v>
      </c>
      <c r="Q753" s="230">
        <v>7.5344364360188612E-2</v>
      </c>
      <c r="R753" s="230">
        <v>7.5344364360188612E-2</v>
      </c>
      <c r="S753" s="230">
        <v>7.5344364360188612E-2</v>
      </c>
      <c r="T753" s="230">
        <v>1.9829050471320067E-2</v>
      </c>
      <c r="U753" s="230">
        <v>0.11996651240077391</v>
      </c>
      <c r="V753"/>
      <c r="W753" s="229">
        <v>73</v>
      </c>
      <c r="X753" s="230">
        <v>0.11218585076782923</v>
      </c>
      <c r="Y753" s="230">
        <v>1.9273782687936603E-2</v>
      </c>
      <c r="Z753" s="230">
        <v>1.9273782687936603E-2</v>
      </c>
      <c r="AA753" s="230">
        <v>1.9273782687936603E-2</v>
      </c>
      <c r="AB753" s="230">
        <v>0.13202856928430079</v>
      </c>
      <c r="AC753" s="230">
        <v>7.7916357372754833E-2</v>
      </c>
    </row>
    <row r="754" spans="7:29" ht="15">
      <c r="G754" s="313">
        <v>74</v>
      </c>
      <c r="H754" s="230">
        <v>1.6324173975368397</v>
      </c>
      <c r="I754" s="230">
        <v>9.878580257139431</v>
      </c>
      <c r="J754" s="230">
        <v>11.689572845679686</v>
      </c>
      <c r="K754" s="230">
        <v>9.878580257139431</v>
      </c>
      <c r="L754" s="230">
        <v>13.488416250028827</v>
      </c>
      <c r="M754" s="230">
        <v>1.6324173975368397</v>
      </c>
      <c r="O754" s="229">
        <v>74</v>
      </c>
      <c r="P754" s="230">
        <v>1.4786632422018138E-2</v>
      </c>
      <c r="Q754" s="230">
        <v>8.1981947229307156E-2</v>
      </c>
      <c r="R754" s="230">
        <v>8.1981947229307156E-2</v>
      </c>
      <c r="S754" s="230">
        <v>8.1981947229307156E-2</v>
      </c>
      <c r="T754" s="230">
        <v>1.4786632422018138E-2</v>
      </c>
      <c r="U754" s="230">
        <v>0.11830509448024072</v>
      </c>
      <c r="V754"/>
      <c r="W754" s="229">
        <v>74</v>
      </c>
      <c r="X754" s="230">
        <v>0.10684097058638463</v>
      </c>
      <c r="Y754" s="230">
        <v>2.3349743941141202E-2</v>
      </c>
      <c r="Z754" s="230">
        <v>2.3349743941141202E-2</v>
      </c>
      <c r="AA754" s="230">
        <v>2.3349743941141202E-2</v>
      </c>
      <c r="AB754" s="230">
        <v>0.14023709022378339</v>
      </c>
      <c r="AC754" s="230">
        <v>7.2604173533230357E-2</v>
      </c>
    </row>
    <row r="755" spans="7:29" ht="15">
      <c r="G755" s="313">
        <v>75</v>
      </c>
      <c r="H755" s="230">
        <v>0.48351799570141901</v>
      </c>
      <c r="I755" s="230">
        <v>11.8372180188131</v>
      </c>
      <c r="J755" s="230">
        <v>13.225125737260599</v>
      </c>
      <c r="K755" s="230">
        <v>11.8372180188131</v>
      </c>
      <c r="L755" s="230">
        <v>16.303767208882299</v>
      </c>
      <c r="M755" s="230">
        <v>0.48351799570141901</v>
      </c>
      <c r="O755" s="229">
        <v>75</v>
      </c>
      <c r="P755" s="230">
        <v>9.7442143727162096E-3</v>
      </c>
      <c r="Q755" s="230">
        <v>8.8619530098425686E-2</v>
      </c>
      <c r="R755" s="230">
        <v>8.8619530098425686E-2</v>
      </c>
      <c r="S755" s="230">
        <v>8.8619530098425686E-2</v>
      </c>
      <c r="T755" s="230">
        <v>9.7442143727162096E-3</v>
      </c>
      <c r="U755" s="230">
        <v>0.11664367655970753</v>
      </c>
      <c r="V755"/>
      <c r="W755" s="229">
        <v>75</v>
      </c>
      <c r="X755" s="230">
        <v>0.10149609040494</v>
      </c>
      <c r="Y755" s="230">
        <v>2.7425705194345798E-2</v>
      </c>
      <c r="Z755" s="230">
        <v>2.7425705194345798E-2</v>
      </c>
      <c r="AA755" s="230">
        <v>2.7425705194345798E-2</v>
      </c>
      <c r="AB755" s="230">
        <v>0.14844561116326602</v>
      </c>
      <c r="AC755" s="230">
        <v>6.7291989693705881E-2</v>
      </c>
    </row>
    <row r="756" spans="7:29" ht="15">
      <c r="G756" s="313">
        <v>76</v>
      </c>
      <c r="H756" s="230">
        <v>1.4384645760785213</v>
      </c>
      <c r="I756" s="230">
        <v>10.988436682758705</v>
      </c>
      <c r="J756" s="230">
        <v>13.173640036679039</v>
      </c>
      <c r="K756" s="230">
        <v>10.988436682758705</v>
      </c>
      <c r="L756" s="230">
        <v>13.761539784983935</v>
      </c>
      <c r="M756" s="230">
        <v>1.4384645760785213</v>
      </c>
      <c r="O756" s="229">
        <v>76</v>
      </c>
      <c r="P756" s="230">
        <v>1.0649117039195568E-2</v>
      </c>
      <c r="Q756" s="230">
        <v>9.6411250706034568E-2</v>
      </c>
      <c r="R756" s="230">
        <v>9.6411250706034568E-2</v>
      </c>
      <c r="S756" s="230">
        <v>9.6411250706034568E-2</v>
      </c>
      <c r="T756" s="230">
        <v>1.0649117039195568E-2</v>
      </c>
      <c r="U756" s="230">
        <v>0.11292390855278278</v>
      </c>
      <c r="V756"/>
      <c r="W756" s="229">
        <v>76</v>
      </c>
      <c r="X756" s="230">
        <v>9.6151210223495376E-2</v>
      </c>
      <c r="Y756" s="230">
        <v>3.2672494801621939E-2</v>
      </c>
      <c r="Z756" s="230">
        <v>3.2672494801621939E-2</v>
      </c>
      <c r="AA756" s="230">
        <v>3.2672494801621939E-2</v>
      </c>
      <c r="AB756" s="230">
        <v>0.1572271034225424</v>
      </c>
      <c r="AC756" s="230">
        <v>6.1979805854181412E-2</v>
      </c>
    </row>
    <row r="757" spans="7:29" ht="15">
      <c r="G757" s="313">
        <v>77</v>
      </c>
      <c r="H757" s="230">
        <v>2.3934111564556235</v>
      </c>
      <c r="I757" s="230">
        <v>10.139655346704309</v>
      </c>
      <c r="J757" s="230">
        <v>13.122154336097479</v>
      </c>
      <c r="K757" s="230">
        <v>10.139655346704309</v>
      </c>
      <c r="L757" s="230">
        <v>11.219312361085571</v>
      </c>
      <c r="M757" s="230">
        <v>2.3934111564556235</v>
      </c>
      <c r="O757" s="229">
        <v>77</v>
      </c>
      <c r="P757" s="230">
        <v>1.1554019705674927E-2</v>
      </c>
      <c r="Q757" s="230">
        <v>0.10420297131364344</v>
      </c>
      <c r="R757" s="230">
        <v>0.10420297131364344</v>
      </c>
      <c r="S757" s="230">
        <v>0.10420297131364344</v>
      </c>
      <c r="T757" s="230">
        <v>1.1554019705674927E-2</v>
      </c>
      <c r="U757" s="230">
        <v>0.10920414054585802</v>
      </c>
      <c r="V757"/>
      <c r="W757" s="229">
        <v>77</v>
      </c>
      <c r="X757" s="230">
        <v>9.0806330042050756E-2</v>
      </c>
      <c r="Y757" s="230">
        <v>3.791928440889808E-2</v>
      </c>
      <c r="Z757" s="230">
        <v>3.791928440889808E-2</v>
      </c>
      <c r="AA757" s="230">
        <v>3.791928440889808E-2</v>
      </c>
      <c r="AB757" s="230">
        <v>0.1660085956818188</v>
      </c>
      <c r="AC757" s="230">
        <v>5.6667622014656936E-2</v>
      </c>
    </row>
    <row r="758" spans="7:29" ht="15">
      <c r="G758" s="313">
        <v>78</v>
      </c>
      <c r="H758" s="230">
        <v>3.3483577368327255</v>
      </c>
      <c r="I758" s="230">
        <v>9.2908740106499135</v>
      </c>
      <c r="J758" s="230">
        <v>13.070668635515919</v>
      </c>
      <c r="K758" s="230">
        <v>9.2908740106499135</v>
      </c>
      <c r="L758" s="230">
        <v>8.6770849371872067</v>
      </c>
      <c r="M758" s="230">
        <v>3.3483577368327255</v>
      </c>
      <c r="O758" s="229">
        <v>78</v>
      </c>
      <c r="P758" s="230">
        <v>1.2458922372154286E-2</v>
      </c>
      <c r="Q758" s="230">
        <v>0.1119946919212523</v>
      </c>
      <c r="R758" s="230">
        <v>0.1119946919212523</v>
      </c>
      <c r="S758" s="230">
        <v>0.1119946919212523</v>
      </c>
      <c r="T758" s="230">
        <v>1.2458922372154286E-2</v>
      </c>
      <c r="U758" s="230">
        <v>0.10548437253893325</v>
      </c>
      <c r="V758"/>
      <c r="W758" s="229">
        <v>78</v>
      </c>
      <c r="X758" s="230">
        <v>8.5461449860606151E-2</v>
      </c>
      <c r="Y758" s="230">
        <v>4.3166074016174213E-2</v>
      </c>
      <c r="Z758" s="230">
        <v>4.3166074016174213E-2</v>
      </c>
      <c r="AA758" s="230">
        <v>4.3166074016174213E-2</v>
      </c>
      <c r="AB758" s="230">
        <v>0.17479008794109521</v>
      </c>
      <c r="AC758" s="230">
        <v>5.135543817513246E-2</v>
      </c>
    </row>
    <row r="759" spans="7:29" ht="15">
      <c r="G759" s="313">
        <v>79</v>
      </c>
      <c r="H759" s="230">
        <v>4.303304317209828</v>
      </c>
      <c r="I759" s="230">
        <v>8.4420926745955178</v>
      </c>
      <c r="J759" s="230">
        <v>13.019182934934358</v>
      </c>
      <c r="K759" s="230">
        <v>8.4420926745955178</v>
      </c>
      <c r="L759" s="230">
        <v>6.1348575132888428</v>
      </c>
      <c r="M759" s="230">
        <v>4.303304317209828</v>
      </c>
      <c r="O759" s="229">
        <v>79</v>
      </c>
      <c r="P759" s="230">
        <v>1.3363825038633646E-2</v>
      </c>
      <c r="Q759" s="230">
        <v>0.11978641252886117</v>
      </c>
      <c r="R759" s="230">
        <v>0.11978641252886117</v>
      </c>
      <c r="S759" s="230">
        <v>0.11978641252886117</v>
      </c>
      <c r="T759" s="230">
        <v>1.3363825038633646E-2</v>
      </c>
      <c r="U759" s="230">
        <v>0.1017646045320085</v>
      </c>
      <c r="V759"/>
      <c r="W759" s="229">
        <v>79</v>
      </c>
      <c r="X759" s="230">
        <v>8.0116569679161531E-2</v>
      </c>
      <c r="Y759" s="230">
        <v>4.8412863623450347E-2</v>
      </c>
      <c r="Z759" s="230">
        <v>4.8412863623450347E-2</v>
      </c>
      <c r="AA759" s="230">
        <v>4.8412863623450347E-2</v>
      </c>
      <c r="AB759" s="230">
        <v>0.18357158020037162</v>
      </c>
      <c r="AC759" s="230">
        <v>4.6043254335607985E-2</v>
      </c>
    </row>
    <row r="760" spans="7:29" ht="15">
      <c r="G760" s="313">
        <v>80</v>
      </c>
      <c r="H760" s="230">
        <v>5.2582508975869304</v>
      </c>
      <c r="I760" s="230">
        <v>7.5933113385411204</v>
      </c>
      <c r="J760" s="230">
        <v>12.9676972343528</v>
      </c>
      <c r="K760" s="230">
        <v>7.5933113385411204</v>
      </c>
      <c r="L760" s="230">
        <v>3.5926300893904801</v>
      </c>
      <c r="M760" s="230">
        <v>5.2582508975869304</v>
      </c>
      <c r="O760" s="229">
        <v>80</v>
      </c>
      <c r="P760" s="230">
        <v>1.4268727705112999E-2</v>
      </c>
      <c r="Q760" s="230">
        <v>0.12757813313647001</v>
      </c>
      <c r="R760" s="230">
        <v>0.12757813313647001</v>
      </c>
      <c r="S760" s="230">
        <v>0.12757813313647001</v>
      </c>
      <c r="T760" s="230">
        <v>1.4268727705112999E-2</v>
      </c>
      <c r="U760" s="230">
        <v>9.8044836525083737E-2</v>
      </c>
      <c r="V760"/>
      <c r="W760" s="229">
        <v>80</v>
      </c>
      <c r="X760" s="230">
        <v>7.4771689497716884E-2</v>
      </c>
      <c r="Y760" s="230">
        <v>5.3659653230726495E-2</v>
      </c>
      <c r="Z760" s="230">
        <v>5.3659653230726495E-2</v>
      </c>
      <c r="AA760" s="230">
        <v>5.3659653230726495E-2</v>
      </c>
      <c r="AB760" s="230">
        <v>0.192353072459648</v>
      </c>
      <c r="AC760" s="230">
        <v>4.0731070496083516E-2</v>
      </c>
    </row>
    <row r="761" spans="7:29" ht="15">
      <c r="G761" s="313">
        <v>81</v>
      </c>
      <c r="H761" s="230">
        <v>5.5900614429655784</v>
      </c>
      <c r="I761" s="230">
        <v>10.723502404108617</v>
      </c>
      <c r="J761" s="230">
        <v>15.098996680738519</v>
      </c>
      <c r="K761" s="230">
        <v>10.723502404108617</v>
      </c>
      <c r="L761" s="230">
        <v>8.6357349156803451</v>
      </c>
      <c r="M761" s="230">
        <v>5.5900614429655784</v>
      </c>
      <c r="O761" s="229">
        <v>81</v>
      </c>
      <c r="P761" s="230">
        <v>2.06209660536186E-2</v>
      </c>
      <c r="Q761" s="230">
        <v>0.1362920324389966</v>
      </c>
      <c r="R761" s="230">
        <v>0.1362920324389966</v>
      </c>
      <c r="S761" s="230">
        <v>0.1362920324389966</v>
      </c>
      <c r="T761" s="230">
        <v>2.06209660536186E-2</v>
      </c>
      <c r="U761" s="230">
        <v>9.3017091309246111E-2</v>
      </c>
      <c r="V761"/>
      <c r="W761" s="229">
        <v>81</v>
      </c>
      <c r="X761" s="230">
        <v>6.8097518406617569E-2</v>
      </c>
      <c r="Y761" s="230">
        <v>5.9943895130882295E-2</v>
      </c>
      <c r="Z761" s="230">
        <v>5.9943895130882295E-2</v>
      </c>
      <c r="AA761" s="230">
        <v>5.9943895130882295E-2</v>
      </c>
      <c r="AB761" s="230">
        <v>0.20149142636806519</v>
      </c>
      <c r="AC761" s="230">
        <v>3.4306175107425674E-2</v>
      </c>
    </row>
    <row r="762" spans="7:29" ht="15">
      <c r="G762" s="313">
        <v>82</v>
      </c>
      <c r="H762" s="230">
        <v>5.9218719883442263</v>
      </c>
      <c r="I762" s="230">
        <v>13.853693469676113</v>
      </c>
      <c r="J762" s="230">
        <v>17.230296127124241</v>
      </c>
      <c r="K762" s="230">
        <v>13.853693469676113</v>
      </c>
      <c r="L762" s="230">
        <v>13.67883974197021</v>
      </c>
      <c r="M762" s="230">
        <v>5.9218719883442263</v>
      </c>
      <c r="O762" s="229">
        <v>82</v>
      </c>
      <c r="P762" s="230">
        <v>2.6973204402124203E-2</v>
      </c>
      <c r="Q762" s="230">
        <v>0.14500593174152321</v>
      </c>
      <c r="R762" s="230">
        <v>0.14500593174152321</v>
      </c>
      <c r="S762" s="230">
        <v>0.14500593174152321</v>
      </c>
      <c r="T762" s="230">
        <v>2.6973204402124203E-2</v>
      </c>
      <c r="U762" s="230">
        <v>8.7989346093408471E-2</v>
      </c>
      <c r="V762"/>
      <c r="W762" s="229">
        <v>82</v>
      </c>
      <c r="X762" s="230">
        <v>6.1423347315518254E-2</v>
      </c>
      <c r="Y762" s="230">
        <v>6.6228137031038095E-2</v>
      </c>
      <c r="Z762" s="230">
        <v>6.6228137031038095E-2</v>
      </c>
      <c r="AA762" s="230">
        <v>6.6228137031038095E-2</v>
      </c>
      <c r="AB762" s="230">
        <v>0.21062978027648238</v>
      </c>
      <c r="AC762" s="230">
        <v>2.7881279718767839E-2</v>
      </c>
    </row>
    <row r="763" spans="7:29" ht="15">
      <c r="G763" s="313">
        <v>83</v>
      </c>
      <c r="H763" s="230">
        <v>6.2536825337228743</v>
      </c>
      <c r="I763" s="230">
        <v>16.983884535243607</v>
      </c>
      <c r="J763" s="230">
        <v>19.361595573509959</v>
      </c>
      <c r="K763" s="230">
        <v>16.983884535243607</v>
      </c>
      <c r="L763" s="230">
        <v>18.721944568260074</v>
      </c>
      <c r="M763" s="230">
        <v>6.2536825337228743</v>
      </c>
      <c r="O763" s="229">
        <v>83</v>
      </c>
      <c r="P763" s="230">
        <v>3.3325442750629805E-2</v>
      </c>
      <c r="Q763" s="230">
        <v>0.15371983104404979</v>
      </c>
      <c r="R763" s="230">
        <v>0.15371983104404979</v>
      </c>
      <c r="S763" s="230">
        <v>0.15371983104404979</v>
      </c>
      <c r="T763" s="230">
        <v>3.3325442750629805E-2</v>
      </c>
      <c r="U763" s="230">
        <v>8.2961600877570832E-2</v>
      </c>
      <c r="V763"/>
      <c r="W763" s="229">
        <v>83</v>
      </c>
      <c r="X763" s="230">
        <v>5.4749176224418938E-2</v>
      </c>
      <c r="Y763" s="230">
        <v>7.2512378931193902E-2</v>
      </c>
      <c r="Z763" s="230">
        <v>7.2512378931193902E-2</v>
      </c>
      <c r="AA763" s="230">
        <v>7.2512378931193902E-2</v>
      </c>
      <c r="AB763" s="230">
        <v>0.21976813418489957</v>
      </c>
      <c r="AC763" s="230">
        <v>2.145638433011E-2</v>
      </c>
    </row>
    <row r="764" spans="7:29" ht="15">
      <c r="G764" s="313">
        <v>84</v>
      </c>
      <c r="H764" s="230">
        <v>6.5854930791015223</v>
      </c>
      <c r="I764" s="230">
        <v>20.114075600811102</v>
      </c>
      <c r="J764" s="230">
        <v>21.492895019895677</v>
      </c>
      <c r="K764" s="230">
        <v>20.114075600811102</v>
      </c>
      <c r="L764" s="230">
        <v>23.765049394549941</v>
      </c>
      <c r="M764" s="230">
        <v>6.5854930791015223</v>
      </c>
      <c r="O764" s="229">
        <v>84</v>
      </c>
      <c r="P764" s="230">
        <v>3.9677681099135408E-2</v>
      </c>
      <c r="Q764" s="230">
        <v>0.1624337303465764</v>
      </c>
      <c r="R764" s="230">
        <v>0.1624337303465764</v>
      </c>
      <c r="S764" s="230">
        <v>0.1624337303465764</v>
      </c>
      <c r="T764" s="230">
        <v>3.9677681099135408E-2</v>
      </c>
      <c r="U764" s="230">
        <v>7.7933855661733192E-2</v>
      </c>
      <c r="V764"/>
      <c r="W764" s="229">
        <v>84</v>
      </c>
      <c r="X764" s="230">
        <v>4.807500513331963E-2</v>
      </c>
      <c r="Y764" s="230">
        <v>7.8796620831349695E-2</v>
      </c>
      <c r="Z764" s="230">
        <v>7.8796620831349695E-2</v>
      </c>
      <c r="AA764" s="230">
        <v>7.8796620831349695E-2</v>
      </c>
      <c r="AB764" s="230">
        <v>0.22890648809331676</v>
      </c>
      <c r="AC764" s="230">
        <v>1.503148894145216E-2</v>
      </c>
    </row>
    <row r="765" spans="7:29" ht="15">
      <c r="G765" s="313">
        <v>85</v>
      </c>
      <c r="H765" s="230">
        <v>6.9173036244801702</v>
      </c>
      <c r="I765" s="230">
        <v>23.2442666663786</v>
      </c>
      <c r="J765" s="230">
        <v>23.624194466281399</v>
      </c>
      <c r="K765" s="230">
        <v>23.2442666663786</v>
      </c>
      <c r="L765" s="230">
        <v>28.8081542208398</v>
      </c>
      <c r="M765" s="230">
        <v>6.9173036244801702</v>
      </c>
      <c r="O765" s="229">
        <v>85</v>
      </c>
      <c r="P765" s="230">
        <v>4.6029919447641003E-2</v>
      </c>
      <c r="Q765" s="230">
        <v>0.17114762964910302</v>
      </c>
      <c r="R765" s="230">
        <v>0.17114762964910302</v>
      </c>
      <c r="S765" s="230">
        <v>0.17114762964910302</v>
      </c>
      <c r="T765" s="230">
        <v>4.6029919447641003E-2</v>
      </c>
      <c r="U765" s="230">
        <v>7.2906110445895539E-2</v>
      </c>
      <c r="V765"/>
      <c r="W765" s="229">
        <v>85</v>
      </c>
      <c r="X765" s="230">
        <v>4.1400834042220308E-2</v>
      </c>
      <c r="Y765" s="230">
        <v>8.5080862731505502E-2</v>
      </c>
      <c r="Z765" s="230">
        <v>8.5080862731505502E-2</v>
      </c>
      <c r="AA765" s="230">
        <v>8.5080862731505502E-2</v>
      </c>
      <c r="AB765" s="230">
        <v>0.23804484200173398</v>
      </c>
      <c r="AC765" s="230">
        <v>8.6065935527943199E-3</v>
      </c>
    </row>
    <row r="766" spans="7:29" ht="15">
      <c r="G766" s="313">
        <v>86</v>
      </c>
      <c r="H766" s="230">
        <v>5.9506025455256548</v>
      </c>
      <c r="I766" s="230">
        <v>21.931566031202681</v>
      </c>
      <c r="J766" s="230">
        <v>23.575651034644</v>
      </c>
      <c r="K766" s="230">
        <v>21.931566031202681</v>
      </c>
      <c r="L766" s="230">
        <v>25.806542791920322</v>
      </c>
      <c r="M766" s="230">
        <v>5.9506025455256548</v>
      </c>
      <c r="O766" s="229">
        <v>86</v>
      </c>
      <c r="P766" s="230">
        <v>5.1985585502371458E-2</v>
      </c>
      <c r="Q766" s="230">
        <v>0.18054397965839603</v>
      </c>
      <c r="R766" s="230">
        <v>0.18054397965839603</v>
      </c>
      <c r="S766" s="230">
        <v>0.18054397965839603</v>
      </c>
      <c r="T766" s="230">
        <v>5.1985585502371458E-2</v>
      </c>
      <c r="U766" s="230">
        <v>6.7280315896908818E-2</v>
      </c>
      <c r="V766"/>
      <c r="W766" s="229">
        <v>86</v>
      </c>
      <c r="X766" s="230">
        <v>3.4726662951120993E-2</v>
      </c>
      <c r="Y766" s="230">
        <v>9.2278131805794791E-2</v>
      </c>
      <c r="Z766" s="230">
        <v>9.2278131805794791E-2</v>
      </c>
      <c r="AA766" s="230">
        <v>9.2278131805794791E-2</v>
      </c>
      <c r="AB766" s="230">
        <v>0.24735584604493638</v>
      </c>
      <c r="AC766" s="230">
        <v>1.1588851520334436E-2</v>
      </c>
    </row>
    <row r="767" spans="7:29" ht="15">
      <c r="G767" s="313">
        <v>87</v>
      </c>
      <c r="H767" s="230">
        <v>4.9839014665711394</v>
      </c>
      <c r="I767" s="230">
        <v>20.618865396026763</v>
      </c>
      <c r="J767" s="230">
        <v>23.527107603006602</v>
      </c>
      <c r="K767" s="230">
        <v>20.618865396026763</v>
      </c>
      <c r="L767" s="230">
        <v>22.80493136300084</v>
      </c>
      <c r="M767" s="230">
        <v>4.9839014665711394</v>
      </c>
      <c r="O767" s="229">
        <v>87</v>
      </c>
      <c r="P767" s="230">
        <v>5.7941251557101919E-2</v>
      </c>
      <c r="Q767" s="230">
        <v>0.18994032966768903</v>
      </c>
      <c r="R767" s="230">
        <v>0.18994032966768903</v>
      </c>
      <c r="S767" s="230">
        <v>0.18994032966768903</v>
      </c>
      <c r="T767" s="230">
        <v>5.7941251557101919E-2</v>
      </c>
      <c r="U767" s="230">
        <v>6.1654521347922105E-2</v>
      </c>
      <c r="V767"/>
      <c r="W767" s="229">
        <v>87</v>
      </c>
      <c r="X767" s="230">
        <v>2.8052491860021681E-2</v>
      </c>
      <c r="Y767" s="230">
        <v>9.9475400880084094E-2</v>
      </c>
      <c r="Z767" s="230">
        <v>9.9475400880084094E-2</v>
      </c>
      <c r="AA767" s="230">
        <v>9.9475400880084094E-2</v>
      </c>
      <c r="AB767" s="230">
        <v>0.25666685008813878</v>
      </c>
      <c r="AC767" s="230">
        <v>1.4571109487874552E-2</v>
      </c>
    </row>
    <row r="768" spans="7:29" ht="15">
      <c r="G768" s="313">
        <v>88</v>
      </c>
      <c r="H768" s="230">
        <v>4.017200387616624</v>
      </c>
      <c r="I768" s="230">
        <v>19.306164760850844</v>
      </c>
      <c r="J768" s="230">
        <v>23.478564171369204</v>
      </c>
      <c r="K768" s="230">
        <v>19.306164760850844</v>
      </c>
      <c r="L768" s="230">
        <v>19.803319934081358</v>
      </c>
      <c r="M768" s="230">
        <v>4.017200387616624</v>
      </c>
      <c r="O768" s="229">
        <v>88</v>
      </c>
      <c r="P768" s="230">
        <v>6.3896917611832374E-2</v>
      </c>
      <c r="Q768" s="230">
        <v>0.19933667967698201</v>
      </c>
      <c r="R768" s="230">
        <v>0.19933667967698201</v>
      </c>
      <c r="S768" s="230">
        <v>0.19933667967698201</v>
      </c>
      <c r="T768" s="230">
        <v>6.3896917611832374E-2</v>
      </c>
      <c r="U768" s="230">
        <v>5.6028726798935384E-2</v>
      </c>
      <c r="V768"/>
      <c r="W768" s="229">
        <v>88</v>
      </c>
      <c r="X768" s="230">
        <v>2.1378320768922369E-2</v>
      </c>
      <c r="Y768" s="230">
        <v>0.1066726699543734</v>
      </c>
      <c r="Z768" s="230">
        <v>0.1066726699543734</v>
      </c>
      <c r="AA768" s="230">
        <v>0.1066726699543734</v>
      </c>
      <c r="AB768" s="230">
        <v>0.26597785413134117</v>
      </c>
      <c r="AC768" s="230">
        <v>1.7553367455414668E-2</v>
      </c>
    </row>
    <row r="769" spans="7:29" ht="15">
      <c r="G769" s="313">
        <v>89</v>
      </c>
      <c r="H769" s="230">
        <v>3.0504993086621086</v>
      </c>
      <c r="I769" s="230">
        <v>17.993464125674926</v>
      </c>
      <c r="J769" s="230">
        <v>23.430020739731805</v>
      </c>
      <c r="K769" s="230">
        <v>17.993464125674926</v>
      </c>
      <c r="L769" s="230">
        <v>16.801708505161876</v>
      </c>
      <c r="M769" s="230">
        <v>3.0504993086621086</v>
      </c>
      <c r="O769" s="229">
        <v>89</v>
      </c>
      <c r="P769" s="230">
        <v>6.9852583666562829E-2</v>
      </c>
      <c r="Q769" s="230">
        <v>0.20873302968627502</v>
      </c>
      <c r="R769" s="230">
        <v>0.20873302968627502</v>
      </c>
      <c r="S769" s="230">
        <v>0.20873302968627502</v>
      </c>
      <c r="T769" s="230">
        <v>6.9852583666562829E-2</v>
      </c>
      <c r="U769" s="230">
        <v>5.0402932249948663E-2</v>
      </c>
      <c r="V769"/>
      <c r="W769" s="229">
        <v>89</v>
      </c>
      <c r="X769" s="230">
        <v>1.4704149677823058E-2</v>
      </c>
      <c r="Y769" s="230">
        <v>0.11386993902866269</v>
      </c>
      <c r="Z769" s="230">
        <v>0.11386993902866269</v>
      </c>
      <c r="AA769" s="230">
        <v>0.11386993902866269</v>
      </c>
      <c r="AB769" s="230">
        <v>0.27528885817454357</v>
      </c>
      <c r="AC769" s="230">
        <v>2.0535625422954781E-2</v>
      </c>
    </row>
    <row r="770" spans="7:29" ht="15">
      <c r="G770" s="313">
        <v>90</v>
      </c>
      <c r="H770" s="230">
        <v>2.0837982297075923</v>
      </c>
      <c r="I770" s="230">
        <v>16.680763490499</v>
      </c>
      <c r="J770" s="230">
        <v>23.3814773080944</v>
      </c>
      <c r="K770" s="230">
        <v>16.680763490499</v>
      </c>
      <c r="L770" s="230">
        <v>13.8000970762424</v>
      </c>
      <c r="M770" s="230">
        <v>2.0837982297075923</v>
      </c>
      <c r="O770" s="229">
        <v>90</v>
      </c>
      <c r="P770" s="230">
        <v>7.5808249721293297E-2</v>
      </c>
      <c r="Q770" s="230">
        <v>0.218129379695568</v>
      </c>
      <c r="R770" s="230">
        <v>0.218129379695568</v>
      </c>
      <c r="S770" s="230">
        <v>0.218129379695568</v>
      </c>
      <c r="T770" s="230">
        <v>7.5808249721293297E-2</v>
      </c>
      <c r="U770" s="230">
        <v>4.4777137700961964E-2</v>
      </c>
      <c r="V770"/>
      <c r="W770" s="229">
        <v>90</v>
      </c>
      <c r="X770" s="230">
        <v>8.0299785867237409E-3</v>
      </c>
      <c r="Y770" s="230">
        <v>0.121067208102952</v>
      </c>
      <c r="Z770" s="230">
        <v>0.121067208102952</v>
      </c>
      <c r="AA770" s="230">
        <v>0.121067208102952</v>
      </c>
      <c r="AB770" s="230">
        <v>0.28459986221774597</v>
      </c>
      <c r="AC770" s="230">
        <v>2.3517883390494897E-2</v>
      </c>
    </row>
    <row r="771" spans="7:29" ht="15">
      <c r="G771" s="313">
        <v>91</v>
      </c>
      <c r="H771" s="230">
        <v>4.9429626945319738</v>
      </c>
      <c r="I771" s="230">
        <v>20.69301054161242</v>
      </c>
      <c r="J771" s="230">
        <v>25.988693435036922</v>
      </c>
      <c r="K771" s="230">
        <v>20.69301054161242</v>
      </c>
      <c r="L771" s="230">
        <v>19.94545006520416</v>
      </c>
      <c r="M771" s="230">
        <v>4.9429626945319738</v>
      </c>
      <c r="O771" s="229">
        <v>91</v>
      </c>
      <c r="P771" s="230">
        <v>7.5808249721293297E-2</v>
      </c>
      <c r="Q771" s="230">
        <v>0.2279723949498636</v>
      </c>
      <c r="R771" s="230">
        <v>0.2279723949498636</v>
      </c>
      <c r="S771" s="230">
        <v>0.2279723949498636</v>
      </c>
      <c r="T771" s="230">
        <v>7.5808249721293297E-2</v>
      </c>
      <c r="U771" s="230">
        <v>6.4202893883855569E-2</v>
      </c>
      <c r="V771"/>
      <c r="W771" s="229">
        <v>91</v>
      </c>
      <c r="X771" s="230">
        <v>8.0299785867237409E-3</v>
      </c>
      <c r="Y771" s="230">
        <v>0.1290565416227796</v>
      </c>
      <c r="Z771" s="230">
        <v>0.1290565416227796</v>
      </c>
      <c r="AA771" s="230">
        <v>0.1290565416227796</v>
      </c>
      <c r="AB771" s="230">
        <v>0.2939279179203178</v>
      </c>
      <c r="AC771" s="230">
        <v>2.3517883390494897E-2</v>
      </c>
    </row>
    <row r="772" spans="7:29" ht="15">
      <c r="G772" s="313">
        <v>92</v>
      </c>
      <c r="H772" s="230">
        <v>7.8021271593563553</v>
      </c>
      <c r="I772" s="230">
        <v>24.70525759272584</v>
      </c>
      <c r="J772" s="230">
        <v>28.595909561979443</v>
      </c>
      <c r="K772" s="230">
        <v>24.70525759272584</v>
      </c>
      <c r="L772" s="230">
        <v>26.090803054165917</v>
      </c>
      <c r="M772" s="230">
        <v>7.8021271593563553</v>
      </c>
      <c r="O772" s="229">
        <v>92</v>
      </c>
      <c r="P772" s="230">
        <v>7.5808249721293297E-2</v>
      </c>
      <c r="Q772" s="230">
        <v>0.23781541020415922</v>
      </c>
      <c r="R772" s="230">
        <v>0.23781541020415922</v>
      </c>
      <c r="S772" s="230">
        <v>0.23781541020415922</v>
      </c>
      <c r="T772" s="230">
        <v>7.5808249721293297E-2</v>
      </c>
      <c r="U772" s="230">
        <v>8.3628650066749174E-2</v>
      </c>
      <c r="V772"/>
      <c r="W772" s="229">
        <v>92</v>
      </c>
      <c r="X772" s="230">
        <v>8.0299785867237409E-3</v>
      </c>
      <c r="Y772" s="230">
        <v>0.13704587514260719</v>
      </c>
      <c r="Z772" s="230">
        <v>0.13704587514260719</v>
      </c>
      <c r="AA772" s="230">
        <v>0.13704587514260719</v>
      </c>
      <c r="AB772" s="230">
        <v>0.30325597362288959</v>
      </c>
      <c r="AC772" s="230">
        <v>2.3517883390494897E-2</v>
      </c>
    </row>
    <row r="773" spans="7:29" ht="15">
      <c r="G773" s="313">
        <v>93</v>
      </c>
      <c r="H773" s="230">
        <v>10.661291624180738</v>
      </c>
      <c r="I773" s="230">
        <v>28.717504643839259</v>
      </c>
      <c r="J773" s="230">
        <v>31.203125688921965</v>
      </c>
      <c r="K773" s="230">
        <v>28.717504643839259</v>
      </c>
      <c r="L773" s="230">
        <v>32.236156043127679</v>
      </c>
      <c r="M773" s="230">
        <v>10.661291624180738</v>
      </c>
      <c r="O773" s="229">
        <v>93</v>
      </c>
      <c r="P773" s="230">
        <v>7.5808249721293297E-2</v>
      </c>
      <c r="Q773" s="230">
        <v>0.24765842545845485</v>
      </c>
      <c r="R773" s="230">
        <v>0.24765842545845485</v>
      </c>
      <c r="S773" s="230">
        <v>0.24765842545845485</v>
      </c>
      <c r="T773" s="230">
        <v>7.5808249721293297E-2</v>
      </c>
      <c r="U773" s="230">
        <v>0.10305440624964278</v>
      </c>
      <c r="V773"/>
      <c r="W773" s="229">
        <v>93</v>
      </c>
      <c r="X773" s="230">
        <v>8.0299785867237409E-3</v>
      </c>
      <c r="Y773" s="230">
        <v>0.1450352086624348</v>
      </c>
      <c r="Z773" s="230">
        <v>0.1450352086624348</v>
      </c>
      <c r="AA773" s="230">
        <v>0.1450352086624348</v>
      </c>
      <c r="AB773" s="230">
        <v>0.31258402932546142</v>
      </c>
      <c r="AC773" s="230">
        <v>2.3517883390494897E-2</v>
      </c>
    </row>
    <row r="774" spans="7:29" ht="15">
      <c r="G774" s="313">
        <v>94</v>
      </c>
      <c r="H774" s="230">
        <v>13.520456089005119</v>
      </c>
      <c r="I774" s="230">
        <v>32.729751694952682</v>
      </c>
      <c r="J774" s="230">
        <v>33.810341815864483</v>
      </c>
      <c r="K774" s="230">
        <v>32.729751694952682</v>
      </c>
      <c r="L774" s="230">
        <v>38.38150903208944</v>
      </c>
      <c r="M774" s="230">
        <v>13.520456089005119</v>
      </c>
      <c r="O774" s="229">
        <v>94</v>
      </c>
      <c r="P774" s="230">
        <v>7.5808249721293297E-2</v>
      </c>
      <c r="Q774" s="230">
        <v>0.25750144071275044</v>
      </c>
      <c r="R774" s="230">
        <v>0.25750144071275044</v>
      </c>
      <c r="S774" s="230">
        <v>0.25750144071275044</v>
      </c>
      <c r="T774" s="230">
        <v>7.5808249721293297E-2</v>
      </c>
      <c r="U774" s="230">
        <v>0.1224801624325364</v>
      </c>
      <c r="V774"/>
      <c r="W774" s="229">
        <v>94</v>
      </c>
      <c r="X774" s="230">
        <v>8.0299785867237409E-3</v>
      </c>
      <c r="Y774" s="230">
        <v>0.15302454218226239</v>
      </c>
      <c r="Z774" s="230">
        <v>0.15302454218226239</v>
      </c>
      <c r="AA774" s="230">
        <v>0.15302454218226239</v>
      </c>
      <c r="AB774" s="230">
        <v>0.3219120850280332</v>
      </c>
      <c r="AC774" s="230">
        <v>2.3517883390494897E-2</v>
      </c>
    </row>
    <row r="775" spans="7:29" ht="15">
      <c r="G775" s="313">
        <v>95</v>
      </c>
      <c r="H775" s="230">
        <v>16.379620553829501</v>
      </c>
      <c r="I775" s="230">
        <v>36.741998746066102</v>
      </c>
      <c r="J775" s="230">
        <v>36.417557942807001</v>
      </c>
      <c r="K775" s="230">
        <v>36.741998746066102</v>
      </c>
      <c r="L775" s="230">
        <v>44.526862021051201</v>
      </c>
      <c r="M775" s="230">
        <v>16.379620553829501</v>
      </c>
      <c r="O775" s="229">
        <v>95</v>
      </c>
      <c r="P775" s="230">
        <v>7.5808249721293297E-2</v>
      </c>
      <c r="Q775" s="230">
        <v>0.26734445596704598</v>
      </c>
      <c r="R775" s="230">
        <v>0.26734445596704598</v>
      </c>
      <c r="S775" s="230">
        <v>0.26734445596704598</v>
      </c>
      <c r="T775" s="230">
        <v>7.5808249721293297E-2</v>
      </c>
      <c r="U775" s="230">
        <v>0.14190591861543</v>
      </c>
      <c r="V775"/>
      <c r="W775" s="229">
        <v>95</v>
      </c>
      <c r="X775" s="230">
        <v>8.0299785867237409E-3</v>
      </c>
      <c r="Y775" s="230">
        <v>0.16101387570209</v>
      </c>
      <c r="Z775" s="230">
        <v>0.16101387570209</v>
      </c>
      <c r="AA775" s="230">
        <v>0.16101387570209</v>
      </c>
      <c r="AB775" s="230">
        <v>0.33124014073060498</v>
      </c>
      <c r="AC775" s="230">
        <v>2.3517883390494897E-2</v>
      </c>
    </row>
    <row r="776" spans="7:29" ht="15">
      <c r="G776" s="313">
        <v>96</v>
      </c>
      <c r="H776" s="230">
        <v>13.722708192498811</v>
      </c>
      <c r="I776" s="230">
        <v>34.864266213685163</v>
      </c>
      <c r="J776" s="230">
        <v>36.398776469992583</v>
      </c>
      <c r="K776" s="230">
        <v>34.864266213685163</v>
      </c>
      <c r="L776" s="230">
        <v>41.650830419248884</v>
      </c>
      <c r="M776" s="230">
        <v>13.722708192498811</v>
      </c>
      <c r="O776" s="229">
        <v>96</v>
      </c>
      <c r="P776" s="230">
        <v>7.5808249721293297E-2</v>
      </c>
      <c r="Q776" s="230">
        <v>0.27741283513287102</v>
      </c>
      <c r="R776" s="230">
        <v>0.27741283513287102</v>
      </c>
      <c r="S776" s="230">
        <v>0.27741283513287102</v>
      </c>
      <c r="T776" s="230">
        <v>7.5808249721293297E-2</v>
      </c>
      <c r="U776" s="230">
        <v>0.14651974487259559</v>
      </c>
      <c r="V776"/>
      <c r="W776" s="229">
        <v>96</v>
      </c>
      <c r="X776" s="230">
        <v>8.0299785867237409E-3</v>
      </c>
      <c r="Y776" s="230">
        <v>0.16967184701696719</v>
      </c>
      <c r="Z776" s="230">
        <v>0.16967184701696719</v>
      </c>
      <c r="AA776" s="230">
        <v>0.16967184701696719</v>
      </c>
      <c r="AB776" s="230">
        <v>0.3404553905440324</v>
      </c>
      <c r="AC776" s="230">
        <v>2.3517883390494897E-2</v>
      </c>
    </row>
    <row r="777" spans="7:29" ht="15">
      <c r="G777" s="313">
        <v>97</v>
      </c>
      <c r="H777" s="230">
        <v>11.065795831168121</v>
      </c>
      <c r="I777" s="230">
        <v>32.986533681304223</v>
      </c>
      <c r="J777" s="230">
        <v>36.379994997178166</v>
      </c>
      <c r="K777" s="230">
        <v>32.986533681304223</v>
      </c>
      <c r="L777" s="230">
        <v>38.774798817446566</v>
      </c>
      <c r="M777" s="230">
        <v>11.065795831168121</v>
      </c>
      <c r="O777" s="229">
        <v>97</v>
      </c>
      <c r="P777" s="230">
        <v>7.5808249721293297E-2</v>
      </c>
      <c r="Q777" s="230">
        <v>0.287481214298696</v>
      </c>
      <c r="R777" s="230">
        <v>0.287481214298696</v>
      </c>
      <c r="S777" s="230">
        <v>0.287481214298696</v>
      </c>
      <c r="T777" s="230">
        <v>7.5808249721293297E-2</v>
      </c>
      <c r="U777" s="230">
        <v>0.1511335711297612</v>
      </c>
      <c r="V777"/>
      <c r="W777" s="229">
        <v>97</v>
      </c>
      <c r="X777" s="230">
        <v>8.0299785867237409E-3</v>
      </c>
      <c r="Y777" s="230">
        <v>0.17832981833184441</v>
      </c>
      <c r="Z777" s="230">
        <v>0.17832981833184441</v>
      </c>
      <c r="AA777" s="230">
        <v>0.17832981833184441</v>
      </c>
      <c r="AB777" s="230">
        <v>0.34967064035745987</v>
      </c>
      <c r="AC777" s="230">
        <v>2.3517883390494897E-2</v>
      </c>
    </row>
    <row r="778" spans="7:29" ht="15">
      <c r="G778" s="313">
        <v>98</v>
      </c>
      <c r="H778" s="230">
        <v>8.4088834698374306</v>
      </c>
      <c r="I778" s="230">
        <v>31.108801148923284</v>
      </c>
      <c r="J778" s="230">
        <v>36.361213524363748</v>
      </c>
      <c r="K778" s="230">
        <v>31.108801148923284</v>
      </c>
      <c r="L778" s="230">
        <v>35.898767215644249</v>
      </c>
      <c r="M778" s="230">
        <v>8.4088834698374306</v>
      </c>
      <c r="O778" s="229">
        <v>98</v>
      </c>
      <c r="P778" s="230">
        <v>7.5808249721293297E-2</v>
      </c>
      <c r="Q778" s="230">
        <v>0.29754959346452103</v>
      </c>
      <c r="R778" s="230">
        <v>0.29754959346452103</v>
      </c>
      <c r="S778" s="230">
        <v>0.29754959346452103</v>
      </c>
      <c r="T778" s="230">
        <v>7.5808249721293297E-2</v>
      </c>
      <c r="U778" s="230">
        <v>0.15574739738692681</v>
      </c>
      <c r="V778"/>
      <c r="W778" s="229">
        <v>98</v>
      </c>
      <c r="X778" s="230">
        <v>8.0299785867237409E-3</v>
      </c>
      <c r="Y778" s="230">
        <v>0.18698778964672161</v>
      </c>
      <c r="Z778" s="230">
        <v>0.18698778964672161</v>
      </c>
      <c r="AA778" s="230">
        <v>0.18698778964672161</v>
      </c>
      <c r="AB778" s="230">
        <v>0.35888589017088729</v>
      </c>
      <c r="AC778" s="230">
        <v>2.3517883390494897E-2</v>
      </c>
    </row>
    <row r="779" spans="7:29" ht="15">
      <c r="G779" s="313">
        <v>99</v>
      </c>
      <c r="H779" s="230">
        <v>5.7519711085067406</v>
      </c>
      <c r="I779" s="230">
        <v>29.231068616542345</v>
      </c>
      <c r="J779" s="230">
        <v>36.342432051549331</v>
      </c>
      <c r="K779" s="230">
        <v>29.231068616542345</v>
      </c>
      <c r="L779" s="230">
        <v>33.022735613841931</v>
      </c>
      <c r="M779" s="230">
        <v>5.7519711085067406</v>
      </c>
      <c r="O779" s="229">
        <v>99</v>
      </c>
      <c r="P779" s="230">
        <v>7.5808249721293297E-2</v>
      </c>
      <c r="Q779" s="230">
        <v>0.30761797263034607</v>
      </c>
      <c r="R779" s="230">
        <v>0.30761797263034607</v>
      </c>
      <c r="S779" s="230">
        <v>0.30761797263034607</v>
      </c>
      <c r="T779" s="230">
        <v>7.5808249721293297E-2</v>
      </c>
      <c r="U779" s="230">
        <v>0.16036122364409242</v>
      </c>
      <c r="V779"/>
      <c r="W779" s="229">
        <v>99</v>
      </c>
      <c r="X779" s="230">
        <v>8.0299785867237409E-3</v>
      </c>
      <c r="Y779" s="230">
        <v>0.19564576096159883</v>
      </c>
      <c r="Z779" s="230">
        <v>0.19564576096159883</v>
      </c>
      <c r="AA779" s="230">
        <v>0.19564576096159883</v>
      </c>
      <c r="AB779" s="230">
        <v>0.36810113998431471</v>
      </c>
      <c r="AC779" s="230">
        <v>2.3517883390494897E-2</v>
      </c>
    </row>
    <row r="780" spans="7:29" ht="15">
      <c r="G780" s="313">
        <v>100</v>
      </c>
      <c r="H780" s="230">
        <v>3.0950587471760498</v>
      </c>
      <c r="I780" s="230">
        <v>27.353336084161398</v>
      </c>
      <c r="J780" s="230">
        <v>36.323650578734899</v>
      </c>
      <c r="K780" s="230">
        <v>27.353336084161398</v>
      </c>
      <c r="L780" s="230">
        <v>30.146704012039599</v>
      </c>
      <c r="M780" s="230">
        <v>3.0950587471760498</v>
      </c>
      <c r="O780" s="229">
        <v>100</v>
      </c>
      <c r="P780" s="230">
        <v>7.5808249721293297E-2</v>
      </c>
      <c r="Q780" s="230">
        <v>0.317686351796171</v>
      </c>
      <c r="R780" s="230">
        <v>0.317686351796171</v>
      </c>
      <c r="S780" s="230">
        <v>0.317686351796171</v>
      </c>
      <c r="T780" s="230">
        <v>7.5808249721293297E-2</v>
      </c>
      <c r="U780" s="230">
        <v>0.164975049901258</v>
      </c>
      <c r="V780"/>
      <c r="W780" s="229">
        <v>100</v>
      </c>
      <c r="X780" s="230">
        <v>8.0299785867237409E-3</v>
      </c>
      <c r="Y780" s="230">
        <v>0.204303732276476</v>
      </c>
      <c r="Z780" s="230">
        <v>0.204303732276476</v>
      </c>
      <c r="AA780" s="230">
        <v>0.204303732276476</v>
      </c>
      <c r="AB780" s="230">
        <v>0.37731638979774201</v>
      </c>
      <c r="AC780" s="230">
        <v>2.3517883390494897E-2</v>
      </c>
    </row>
    <row r="785" spans="6:27">
      <c r="G785" s="308" t="s">
        <v>380</v>
      </c>
      <c r="H785" s="243"/>
      <c r="I785" s="243"/>
      <c r="J785" s="243"/>
      <c r="K785" s="243"/>
      <c r="L785" s="243"/>
      <c r="M785" s="243"/>
      <c r="N785" s="243"/>
      <c r="O785" s="243"/>
      <c r="P785" s="243"/>
      <c r="Q785" s="243"/>
      <c r="R785" s="243"/>
      <c r="S785" s="243"/>
      <c r="T785" s="243"/>
      <c r="U785" s="243"/>
      <c r="V785" s="243"/>
      <c r="W785" s="243"/>
      <c r="X785" s="243"/>
      <c r="Y785" s="243"/>
      <c r="Z785" s="243"/>
      <c r="AA785" s="243"/>
    </row>
    <row r="786" spans="6:27">
      <c r="G786" s="306"/>
      <c r="H786" s="245">
        <f t="shared" ref="H786:AA786" si="640">H668</f>
        <v>0</v>
      </c>
      <c r="I786" s="245">
        <f t="shared" si="640"/>
        <v>1</v>
      </c>
      <c r="J786" s="245">
        <f t="shared" si="640"/>
        <v>2</v>
      </c>
      <c r="K786" s="245">
        <f t="shared" si="640"/>
        <v>3</v>
      </c>
      <c r="L786" s="245">
        <f t="shared" si="640"/>
        <v>4</v>
      </c>
      <c r="M786" s="245">
        <f t="shared" si="640"/>
        <v>5</v>
      </c>
      <c r="N786" s="245">
        <f t="shared" si="640"/>
        <v>6</v>
      </c>
      <c r="O786" s="245">
        <f t="shared" si="640"/>
        <v>7</v>
      </c>
      <c r="P786" s="245">
        <f t="shared" si="640"/>
        <v>8</v>
      </c>
      <c r="Q786" s="245">
        <f t="shared" si="640"/>
        <v>9</v>
      </c>
      <c r="R786" s="245">
        <f t="shared" si="640"/>
        <v>10</v>
      </c>
      <c r="S786" s="245">
        <f t="shared" si="640"/>
        <v>11</v>
      </c>
      <c r="T786" s="245">
        <f t="shared" si="640"/>
        <v>12</v>
      </c>
      <c r="U786" s="245">
        <f t="shared" si="640"/>
        <v>13</v>
      </c>
      <c r="V786" s="245">
        <f t="shared" si="640"/>
        <v>14</v>
      </c>
      <c r="W786" s="245">
        <f t="shared" si="640"/>
        <v>15</v>
      </c>
      <c r="X786" s="245">
        <f t="shared" si="640"/>
        <v>16</v>
      </c>
      <c r="Y786" s="245">
        <f t="shared" si="640"/>
        <v>17</v>
      </c>
      <c r="Z786" s="245">
        <f t="shared" si="640"/>
        <v>18</v>
      </c>
      <c r="AA786" s="245">
        <f t="shared" si="640"/>
        <v>19</v>
      </c>
    </row>
    <row r="787" spans="6:27">
      <c r="F787" s="655" t="s">
        <v>530</v>
      </c>
      <c r="G787" s="307" t="str">
        <f>G669</f>
        <v>Cars</v>
      </c>
      <c r="H787" s="246">
        <f t="shared" ref="H787:AA787" si="641">IF(ISERROR(VLOOKUP(H669,$G$683:$M$780,MATCH($H653,$G$683:$M$683,0),TRUE)),0,VLOOKUP(H669,$G$683:$M$780,MATCH($H653,$G$683:$M$683,0),TRUE))</f>
        <v>0</v>
      </c>
      <c r="I787" s="246">
        <f t="shared" si="641"/>
        <v>0</v>
      </c>
      <c r="J787" s="246">
        <f t="shared" si="641"/>
        <v>0</v>
      </c>
      <c r="K787" s="246">
        <f t="shared" si="641"/>
        <v>0</v>
      </c>
      <c r="L787" s="246">
        <f t="shared" si="641"/>
        <v>0</v>
      </c>
      <c r="M787" s="246">
        <f t="shared" si="641"/>
        <v>0</v>
      </c>
      <c r="N787" s="246">
        <f t="shared" si="641"/>
        <v>0</v>
      </c>
      <c r="O787" s="246">
        <f t="shared" si="641"/>
        <v>0</v>
      </c>
      <c r="P787" s="246">
        <f t="shared" si="641"/>
        <v>0</v>
      </c>
      <c r="Q787" s="246">
        <f t="shared" si="641"/>
        <v>0</v>
      </c>
      <c r="R787" s="246">
        <f t="shared" si="641"/>
        <v>0</v>
      </c>
      <c r="S787" s="246">
        <f t="shared" si="641"/>
        <v>0</v>
      </c>
      <c r="T787" s="246">
        <f t="shared" si="641"/>
        <v>0</v>
      </c>
      <c r="U787" s="246">
        <f t="shared" si="641"/>
        <v>0</v>
      </c>
      <c r="V787" s="246">
        <f t="shared" si="641"/>
        <v>0</v>
      </c>
      <c r="W787" s="246">
        <f t="shared" si="641"/>
        <v>0</v>
      </c>
      <c r="X787" s="246">
        <f t="shared" si="641"/>
        <v>0</v>
      </c>
      <c r="Y787" s="246">
        <f t="shared" si="641"/>
        <v>0</v>
      </c>
      <c r="Z787" s="246">
        <f t="shared" si="641"/>
        <v>0</v>
      </c>
      <c r="AA787" s="246">
        <f t="shared" si="641"/>
        <v>0</v>
      </c>
    </row>
    <row r="788" spans="6:27">
      <c r="F788" s="656"/>
      <c r="G788" s="307" t="str">
        <f t="shared" ref="G788:G797" si="642">G670</f>
        <v>2-wheeler</v>
      </c>
      <c r="H788" s="246">
        <f t="shared" ref="H788:AA788" si="643">IF(ISERROR(VLOOKUP(H670,$G$683:$M$780,MATCH($H654,$G$683:$M$683,0),TRUE)),0,VLOOKUP(H670,$G$683:$M$780,MATCH($H654,$G$683:$M$683,0),TRUE))</f>
        <v>0</v>
      </c>
      <c r="I788" s="246">
        <f t="shared" si="643"/>
        <v>0</v>
      </c>
      <c r="J788" s="246">
        <f t="shared" si="643"/>
        <v>0</v>
      </c>
      <c r="K788" s="246">
        <f t="shared" si="643"/>
        <v>0</v>
      </c>
      <c r="L788" s="246">
        <f t="shared" si="643"/>
        <v>0</v>
      </c>
      <c r="M788" s="246">
        <f t="shared" si="643"/>
        <v>0</v>
      </c>
      <c r="N788" s="246">
        <f t="shared" si="643"/>
        <v>0</v>
      </c>
      <c r="O788" s="246">
        <f t="shared" si="643"/>
        <v>0</v>
      </c>
      <c r="P788" s="246">
        <f t="shared" si="643"/>
        <v>0</v>
      </c>
      <c r="Q788" s="246">
        <f t="shared" si="643"/>
        <v>0</v>
      </c>
      <c r="R788" s="246">
        <f t="shared" si="643"/>
        <v>0</v>
      </c>
      <c r="S788" s="246">
        <f t="shared" si="643"/>
        <v>0</v>
      </c>
      <c r="T788" s="246">
        <f t="shared" si="643"/>
        <v>0</v>
      </c>
      <c r="U788" s="246">
        <f t="shared" si="643"/>
        <v>0</v>
      </c>
      <c r="V788" s="246">
        <f t="shared" si="643"/>
        <v>0</v>
      </c>
      <c r="W788" s="246">
        <f t="shared" si="643"/>
        <v>0</v>
      </c>
      <c r="X788" s="246">
        <f t="shared" si="643"/>
        <v>0</v>
      </c>
      <c r="Y788" s="246">
        <f t="shared" si="643"/>
        <v>0</v>
      </c>
      <c r="Z788" s="246">
        <f t="shared" si="643"/>
        <v>0</v>
      </c>
      <c r="AA788" s="246">
        <f t="shared" si="643"/>
        <v>0</v>
      </c>
    </row>
    <row r="789" spans="6:27">
      <c r="F789" s="656"/>
      <c r="G789" s="307" t="str">
        <f t="shared" si="642"/>
        <v>Taxi</v>
      </c>
      <c r="H789" s="246">
        <f t="shared" ref="H789:AA789" si="644">IF(ISERROR(VLOOKUP(H671,$G$683:$M$780,MATCH($H655,$G$683:$M$683,0),TRUE)),0,VLOOKUP(H671,$G$683:$M$780,MATCH($H655,$G$683:$M$683,0),TRUE))</f>
        <v>0</v>
      </c>
      <c r="I789" s="246">
        <f t="shared" si="644"/>
        <v>0</v>
      </c>
      <c r="J789" s="246">
        <f t="shared" si="644"/>
        <v>0</v>
      </c>
      <c r="K789" s="246">
        <f t="shared" si="644"/>
        <v>0</v>
      </c>
      <c r="L789" s="246">
        <f t="shared" si="644"/>
        <v>0</v>
      </c>
      <c r="M789" s="246">
        <f t="shared" si="644"/>
        <v>0</v>
      </c>
      <c r="N789" s="246">
        <f t="shared" si="644"/>
        <v>0</v>
      </c>
      <c r="O789" s="246">
        <f t="shared" si="644"/>
        <v>0</v>
      </c>
      <c r="P789" s="246">
        <f t="shared" si="644"/>
        <v>0</v>
      </c>
      <c r="Q789" s="246">
        <f t="shared" si="644"/>
        <v>0</v>
      </c>
      <c r="R789" s="246">
        <f t="shared" si="644"/>
        <v>0</v>
      </c>
      <c r="S789" s="246">
        <f t="shared" si="644"/>
        <v>0</v>
      </c>
      <c r="T789" s="246">
        <f t="shared" si="644"/>
        <v>0</v>
      </c>
      <c r="U789" s="246">
        <f t="shared" si="644"/>
        <v>0</v>
      </c>
      <c r="V789" s="246">
        <f t="shared" si="644"/>
        <v>0</v>
      </c>
      <c r="W789" s="246">
        <f t="shared" si="644"/>
        <v>0</v>
      </c>
      <c r="X789" s="246">
        <f t="shared" si="644"/>
        <v>0</v>
      </c>
      <c r="Y789" s="246">
        <f t="shared" si="644"/>
        <v>0</v>
      </c>
      <c r="Z789" s="246">
        <f t="shared" si="644"/>
        <v>0</v>
      </c>
      <c r="AA789" s="246">
        <f t="shared" si="644"/>
        <v>0</v>
      </c>
    </row>
    <row r="790" spans="6:27">
      <c r="F790" s="656"/>
      <c r="G790" s="307" t="str">
        <f t="shared" si="642"/>
        <v/>
      </c>
      <c r="H790" s="246">
        <f t="shared" ref="H790:AA790" si="645">IF(ISERROR(VLOOKUP(H672,$G$683:$M$780,MATCH($H656,$G$683:$M$683,0),TRUE)),0,VLOOKUP(H672,$G$683:$M$780,MATCH($H656,$G$683:$M$683,0),TRUE))</f>
        <v>0</v>
      </c>
      <c r="I790" s="246">
        <f t="shared" si="645"/>
        <v>0</v>
      </c>
      <c r="J790" s="246">
        <f t="shared" si="645"/>
        <v>0</v>
      </c>
      <c r="K790" s="246">
        <f t="shared" si="645"/>
        <v>0</v>
      </c>
      <c r="L790" s="246">
        <f t="shared" si="645"/>
        <v>0</v>
      </c>
      <c r="M790" s="246">
        <f t="shared" si="645"/>
        <v>0</v>
      </c>
      <c r="N790" s="246">
        <f t="shared" si="645"/>
        <v>0</v>
      </c>
      <c r="O790" s="246">
        <f t="shared" si="645"/>
        <v>0</v>
      </c>
      <c r="P790" s="246">
        <f t="shared" si="645"/>
        <v>0</v>
      </c>
      <c r="Q790" s="246">
        <f t="shared" si="645"/>
        <v>0</v>
      </c>
      <c r="R790" s="246">
        <f t="shared" si="645"/>
        <v>0</v>
      </c>
      <c r="S790" s="246">
        <f t="shared" si="645"/>
        <v>0</v>
      </c>
      <c r="T790" s="246">
        <f t="shared" si="645"/>
        <v>0</v>
      </c>
      <c r="U790" s="246">
        <f t="shared" si="645"/>
        <v>0</v>
      </c>
      <c r="V790" s="246">
        <f t="shared" si="645"/>
        <v>0</v>
      </c>
      <c r="W790" s="246">
        <f t="shared" si="645"/>
        <v>0</v>
      </c>
      <c r="X790" s="246">
        <f t="shared" si="645"/>
        <v>0</v>
      </c>
      <c r="Y790" s="246">
        <f t="shared" si="645"/>
        <v>0</v>
      </c>
      <c r="Z790" s="246">
        <f t="shared" si="645"/>
        <v>0</v>
      </c>
      <c r="AA790" s="246">
        <f t="shared" si="645"/>
        <v>0</v>
      </c>
    </row>
    <row r="791" spans="6:27">
      <c r="F791" s="656"/>
      <c r="G791" s="307" t="str">
        <f t="shared" si="642"/>
        <v/>
      </c>
      <c r="H791" s="246">
        <f t="shared" ref="H791:AA791" si="646">IF(ISERROR(VLOOKUP(H673,$G$683:$M$780,MATCH($H657,$G$683:$M$683,0),TRUE)),0,VLOOKUP(H673,$G$683:$M$780,MATCH($H657,$G$683:$M$683,0),TRUE))</f>
        <v>0</v>
      </c>
      <c r="I791" s="246">
        <f t="shared" si="646"/>
        <v>0</v>
      </c>
      <c r="J791" s="246">
        <f t="shared" si="646"/>
        <v>0</v>
      </c>
      <c r="K791" s="246">
        <f t="shared" si="646"/>
        <v>0</v>
      </c>
      <c r="L791" s="246">
        <f t="shared" si="646"/>
        <v>0</v>
      </c>
      <c r="M791" s="246">
        <f t="shared" si="646"/>
        <v>0</v>
      </c>
      <c r="N791" s="246">
        <f t="shared" si="646"/>
        <v>0</v>
      </c>
      <c r="O791" s="246">
        <f t="shared" si="646"/>
        <v>0</v>
      </c>
      <c r="P791" s="246">
        <f t="shared" si="646"/>
        <v>0</v>
      </c>
      <c r="Q791" s="246">
        <f t="shared" si="646"/>
        <v>0</v>
      </c>
      <c r="R791" s="246">
        <f t="shared" si="646"/>
        <v>0</v>
      </c>
      <c r="S791" s="246">
        <f t="shared" si="646"/>
        <v>0</v>
      </c>
      <c r="T791" s="246">
        <f t="shared" si="646"/>
        <v>0</v>
      </c>
      <c r="U791" s="246">
        <f t="shared" si="646"/>
        <v>0</v>
      </c>
      <c r="V791" s="246">
        <f t="shared" si="646"/>
        <v>0</v>
      </c>
      <c r="W791" s="246">
        <f t="shared" si="646"/>
        <v>0</v>
      </c>
      <c r="X791" s="246">
        <f t="shared" si="646"/>
        <v>0</v>
      </c>
      <c r="Y791" s="246">
        <f t="shared" si="646"/>
        <v>0</v>
      </c>
      <c r="Z791" s="246">
        <f t="shared" si="646"/>
        <v>0</v>
      </c>
      <c r="AA791" s="246">
        <f t="shared" si="646"/>
        <v>0</v>
      </c>
    </row>
    <row r="792" spans="6:27">
      <c r="F792" s="656"/>
      <c r="G792" s="307" t="str">
        <f t="shared" si="642"/>
        <v>3-wheeler</v>
      </c>
      <c r="H792" s="246">
        <f t="shared" ref="H792:AA792" si="647">IF(ISERROR(VLOOKUP(H674,$G$683:$M$780,MATCH($H658,$G$683:$M$683,0),TRUE)),0,VLOOKUP(H674,$G$683:$M$780,MATCH($H658,$G$683:$M$683,0),TRUE))</f>
        <v>0</v>
      </c>
      <c r="I792" s="246">
        <f t="shared" si="647"/>
        <v>0</v>
      </c>
      <c r="J792" s="246">
        <f t="shared" si="647"/>
        <v>0</v>
      </c>
      <c r="K792" s="246">
        <f t="shared" si="647"/>
        <v>0</v>
      </c>
      <c r="L792" s="246">
        <f t="shared" si="647"/>
        <v>0</v>
      </c>
      <c r="M792" s="246">
        <f t="shared" si="647"/>
        <v>0</v>
      </c>
      <c r="N792" s="246">
        <f t="shared" si="647"/>
        <v>0</v>
      </c>
      <c r="O792" s="246">
        <f t="shared" si="647"/>
        <v>0</v>
      </c>
      <c r="P792" s="246">
        <f t="shared" si="647"/>
        <v>0</v>
      </c>
      <c r="Q792" s="246">
        <f t="shared" si="647"/>
        <v>0</v>
      </c>
      <c r="R792" s="246">
        <f t="shared" si="647"/>
        <v>0</v>
      </c>
      <c r="S792" s="246">
        <f t="shared" si="647"/>
        <v>0</v>
      </c>
      <c r="T792" s="246">
        <f t="shared" si="647"/>
        <v>0</v>
      </c>
      <c r="U792" s="246">
        <f t="shared" si="647"/>
        <v>0</v>
      </c>
      <c r="V792" s="246">
        <f t="shared" si="647"/>
        <v>0</v>
      </c>
      <c r="W792" s="246">
        <f t="shared" si="647"/>
        <v>0</v>
      </c>
      <c r="X792" s="246">
        <f t="shared" si="647"/>
        <v>0</v>
      </c>
      <c r="Y792" s="246">
        <f t="shared" si="647"/>
        <v>0</v>
      </c>
      <c r="Z792" s="246">
        <f t="shared" si="647"/>
        <v>0</v>
      </c>
      <c r="AA792" s="246">
        <f t="shared" si="647"/>
        <v>0</v>
      </c>
    </row>
    <row r="793" spans="6:27">
      <c r="F793" s="656"/>
      <c r="G793" s="307" t="str">
        <f t="shared" si="642"/>
        <v>Bus</v>
      </c>
      <c r="H793" s="246">
        <f t="shared" ref="H793:AA793" si="648">IF(ISERROR(VLOOKUP(H675,$G$683:$M$780,MATCH($H659,$G$683:$M$683,0),TRUE)),0,VLOOKUP(H675,$G$683:$M$780,MATCH($H659,$G$683:$M$683,0),TRUE))</f>
        <v>0</v>
      </c>
      <c r="I793" s="246">
        <f t="shared" si="648"/>
        <v>0</v>
      </c>
      <c r="J793" s="246">
        <f t="shared" si="648"/>
        <v>0</v>
      </c>
      <c r="K793" s="246">
        <f t="shared" si="648"/>
        <v>0</v>
      </c>
      <c r="L793" s="246">
        <f t="shared" si="648"/>
        <v>0</v>
      </c>
      <c r="M793" s="246">
        <f t="shared" si="648"/>
        <v>0</v>
      </c>
      <c r="N793" s="246">
        <f t="shared" si="648"/>
        <v>0</v>
      </c>
      <c r="O793" s="246">
        <f t="shared" si="648"/>
        <v>0</v>
      </c>
      <c r="P793" s="246">
        <f t="shared" si="648"/>
        <v>0</v>
      </c>
      <c r="Q793" s="246">
        <f t="shared" si="648"/>
        <v>0</v>
      </c>
      <c r="R793" s="246">
        <f t="shared" si="648"/>
        <v>0</v>
      </c>
      <c r="S793" s="246">
        <f t="shared" si="648"/>
        <v>0</v>
      </c>
      <c r="T793" s="246">
        <f t="shared" si="648"/>
        <v>0</v>
      </c>
      <c r="U793" s="246">
        <f t="shared" si="648"/>
        <v>0</v>
      </c>
      <c r="V793" s="246">
        <f t="shared" si="648"/>
        <v>0</v>
      </c>
      <c r="W793" s="246">
        <f t="shared" si="648"/>
        <v>0</v>
      </c>
      <c r="X793" s="246">
        <f t="shared" si="648"/>
        <v>0</v>
      </c>
      <c r="Y793" s="246">
        <f t="shared" si="648"/>
        <v>0</v>
      </c>
      <c r="Z793" s="246">
        <f t="shared" si="648"/>
        <v>0</v>
      </c>
      <c r="AA793" s="246">
        <f t="shared" si="648"/>
        <v>0</v>
      </c>
    </row>
    <row r="794" spans="6:27">
      <c r="F794" s="656"/>
      <c r="G794" s="307" t="str">
        <f t="shared" si="642"/>
        <v>Mini-bus</v>
      </c>
      <c r="H794" s="246">
        <f t="shared" ref="H794:AA794" si="649">IF(ISERROR(VLOOKUP(H676,$G$683:$M$780,MATCH($H660,$G$683:$M$683,0),TRUE)),0,VLOOKUP(H676,$G$683:$M$780,MATCH($H660,$G$683:$M$683,0),TRUE))</f>
        <v>0</v>
      </c>
      <c r="I794" s="246">
        <f t="shared" si="649"/>
        <v>0</v>
      </c>
      <c r="J794" s="246">
        <f t="shared" si="649"/>
        <v>0</v>
      </c>
      <c r="K794" s="246">
        <f t="shared" si="649"/>
        <v>0</v>
      </c>
      <c r="L794" s="246">
        <f t="shared" si="649"/>
        <v>0</v>
      </c>
      <c r="M794" s="246">
        <f t="shared" si="649"/>
        <v>0</v>
      </c>
      <c r="N794" s="246">
        <f t="shared" si="649"/>
        <v>0</v>
      </c>
      <c r="O794" s="246">
        <f t="shared" si="649"/>
        <v>0</v>
      </c>
      <c r="P794" s="246">
        <f t="shared" si="649"/>
        <v>0</v>
      </c>
      <c r="Q794" s="246">
        <f t="shared" si="649"/>
        <v>0</v>
      </c>
      <c r="R794" s="246">
        <f t="shared" si="649"/>
        <v>0</v>
      </c>
      <c r="S794" s="246">
        <f t="shared" si="649"/>
        <v>0</v>
      </c>
      <c r="T794" s="246">
        <f t="shared" si="649"/>
        <v>0</v>
      </c>
      <c r="U794" s="246">
        <f t="shared" si="649"/>
        <v>0</v>
      </c>
      <c r="V794" s="246">
        <f t="shared" si="649"/>
        <v>0</v>
      </c>
      <c r="W794" s="246">
        <f t="shared" si="649"/>
        <v>0</v>
      </c>
      <c r="X794" s="246">
        <f t="shared" si="649"/>
        <v>0</v>
      </c>
      <c r="Y794" s="246">
        <f t="shared" si="649"/>
        <v>0</v>
      </c>
      <c r="Z794" s="246">
        <f t="shared" si="649"/>
        <v>0</v>
      </c>
      <c r="AA794" s="246">
        <f t="shared" si="649"/>
        <v>0</v>
      </c>
    </row>
    <row r="795" spans="6:27">
      <c r="F795" s="656"/>
      <c r="G795" s="307" t="str">
        <f t="shared" si="642"/>
        <v/>
      </c>
      <c r="H795" s="246">
        <f t="shared" ref="H795:AA795" si="650">IF(ISERROR(VLOOKUP(H677,$G$683:$M$780,MATCH($H661,$G$683:$M$683,0),TRUE)),0,VLOOKUP(H677,$G$683:$M$780,MATCH($H661,$G$683:$M$683,0),TRUE))</f>
        <v>0</v>
      </c>
      <c r="I795" s="246">
        <f t="shared" si="650"/>
        <v>0</v>
      </c>
      <c r="J795" s="246">
        <f t="shared" si="650"/>
        <v>0</v>
      </c>
      <c r="K795" s="246">
        <f t="shared" si="650"/>
        <v>0</v>
      </c>
      <c r="L795" s="246">
        <f t="shared" si="650"/>
        <v>0</v>
      </c>
      <c r="M795" s="246">
        <f t="shared" si="650"/>
        <v>0</v>
      </c>
      <c r="N795" s="246">
        <f t="shared" si="650"/>
        <v>0</v>
      </c>
      <c r="O795" s="246">
        <f t="shared" si="650"/>
        <v>0</v>
      </c>
      <c r="P795" s="246">
        <f t="shared" si="650"/>
        <v>0</v>
      </c>
      <c r="Q795" s="246">
        <f t="shared" si="650"/>
        <v>0</v>
      </c>
      <c r="R795" s="246">
        <f t="shared" si="650"/>
        <v>0</v>
      </c>
      <c r="S795" s="246">
        <f t="shared" si="650"/>
        <v>0</v>
      </c>
      <c r="T795" s="246">
        <f t="shared" si="650"/>
        <v>0</v>
      </c>
      <c r="U795" s="246">
        <f t="shared" si="650"/>
        <v>0</v>
      </c>
      <c r="V795" s="246">
        <f t="shared" si="650"/>
        <v>0</v>
      </c>
      <c r="W795" s="246">
        <f t="shared" si="650"/>
        <v>0</v>
      </c>
      <c r="X795" s="246">
        <f t="shared" si="650"/>
        <v>0</v>
      </c>
      <c r="Y795" s="246">
        <f t="shared" si="650"/>
        <v>0</v>
      </c>
      <c r="Z795" s="246">
        <f t="shared" si="650"/>
        <v>0</v>
      </c>
      <c r="AA795" s="246">
        <f t="shared" si="650"/>
        <v>0</v>
      </c>
    </row>
    <row r="796" spans="6:27">
      <c r="F796" s="657"/>
      <c r="G796" s="307" t="str">
        <f t="shared" si="642"/>
        <v/>
      </c>
      <c r="H796" s="246">
        <f t="shared" ref="H796:AA796" si="651">IF(ISERROR(VLOOKUP(H678,$G$683:$M$780,MATCH($H662,$G$683:$M$683,0),TRUE)),0,VLOOKUP(H678,$G$683:$M$780,MATCH($H662,$G$683:$M$683,0),TRUE))</f>
        <v>0</v>
      </c>
      <c r="I796" s="246">
        <f t="shared" si="651"/>
        <v>0</v>
      </c>
      <c r="J796" s="246">
        <f t="shared" si="651"/>
        <v>0</v>
      </c>
      <c r="K796" s="246">
        <f t="shared" si="651"/>
        <v>0</v>
      </c>
      <c r="L796" s="246">
        <f t="shared" si="651"/>
        <v>0</v>
      </c>
      <c r="M796" s="246">
        <f t="shared" si="651"/>
        <v>0</v>
      </c>
      <c r="N796" s="246">
        <f t="shared" si="651"/>
        <v>0</v>
      </c>
      <c r="O796" s="246">
        <f t="shared" si="651"/>
        <v>0</v>
      </c>
      <c r="P796" s="246">
        <f t="shared" si="651"/>
        <v>0</v>
      </c>
      <c r="Q796" s="246">
        <f t="shared" si="651"/>
        <v>0</v>
      </c>
      <c r="R796" s="246">
        <f t="shared" si="651"/>
        <v>0</v>
      </c>
      <c r="S796" s="246">
        <f t="shared" si="651"/>
        <v>0</v>
      </c>
      <c r="T796" s="246">
        <f t="shared" si="651"/>
        <v>0</v>
      </c>
      <c r="U796" s="246">
        <f t="shared" si="651"/>
        <v>0</v>
      </c>
      <c r="V796" s="246">
        <f t="shared" si="651"/>
        <v>0</v>
      </c>
      <c r="W796" s="246">
        <f t="shared" si="651"/>
        <v>0</v>
      </c>
      <c r="X796" s="246">
        <f t="shared" si="651"/>
        <v>0</v>
      </c>
      <c r="Y796" s="246">
        <f t="shared" si="651"/>
        <v>0</v>
      </c>
      <c r="Z796" s="246">
        <f t="shared" si="651"/>
        <v>0</v>
      </c>
      <c r="AA796" s="246">
        <f t="shared" si="651"/>
        <v>0</v>
      </c>
    </row>
    <row r="797" spans="6:27">
      <c r="G797" s="307" t="str">
        <f t="shared" si="642"/>
        <v>BRT</v>
      </c>
      <c r="H797" s="246">
        <f t="shared" ref="H797:AA797" si="652">IF(ISERROR(VLOOKUP(H679,$G$683:$M$780,MATCH($H663,$G$683:$M$683,0),TRUE)),0,VLOOKUP(H679,$G$683:$M$780,MATCH($H663,$G$683:$M$683,0),TRUE))</f>
        <v>0</v>
      </c>
      <c r="I797" s="246">
        <f t="shared" si="652"/>
        <v>0</v>
      </c>
      <c r="J797" s="246">
        <f t="shared" si="652"/>
        <v>0</v>
      </c>
      <c r="K797" s="246">
        <f t="shared" si="652"/>
        <v>0</v>
      </c>
      <c r="L797" s="246">
        <f t="shared" si="652"/>
        <v>0</v>
      </c>
      <c r="M797" s="246">
        <f t="shared" si="652"/>
        <v>0</v>
      </c>
      <c r="N797" s="246">
        <f t="shared" si="652"/>
        <v>0</v>
      </c>
      <c r="O797" s="246">
        <f t="shared" si="652"/>
        <v>0</v>
      </c>
      <c r="P797" s="246">
        <f t="shared" si="652"/>
        <v>0</v>
      </c>
      <c r="Q797" s="246">
        <f t="shared" si="652"/>
        <v>0</v>
      </c>
      <c r="R797" s="246">
        <f t="shared" si="652"/>
        <v>0</v>
      </c>
      <c r="S797" s="246">
        <f t="shared" si="652"/>
        <v>0</v>
      </c>
      <c r="T797" s="246">
        <f t="shared" si="652"/>
        <v>0</v>
      </c>
      <c r="U797" s="246">
        <f t="shared" si="652"/>
        <v>0</v>
      </c>
      <c r="V797" s="246">
        <f t="shared" si="652"/>
        <v>0</v>
      </c>
      <c r="W797" s="246">
        <f t="shared" si="652"/>
        <v>0</v>
      </c>
      <c r="X797" s="246">
        <f t="shared" si="652"/>
        <v>0</v>
      </c>
      <c r="Y797" s="246">
        <f t="shared" si="652"/>
        <v>0</v>
      </c>
      <c r="Z797" s="246">
        <f t="shared" si="652"/>
        <v>0</v>
      </c>
      <c r="AA797" s="246">
        <f t="shared" si="652"/>
        <v>0</v>
      </c>
    </row>
    <row r="799" spans="6:27">
      <c r="G799" s="308" t="s">
        <v>381</v>
      </c>
      <c r="H799" s="243"/>
      <c r="I799" s="243"/>
      <c r="J799" s="243"/>
      <c r="K799" s="243"/>
      <c r="L799" s="243"/>
      <c r="M799" s="243"/>
      <c r="N799" s="243"/>
      <c r="O799" s="243"/>
      <c r="P799" s="243"/>
      <c r="Q799" s="243"/>
      <c r="R799" s="243"/>
      <c r="S799" s="243"/>
      <c r="T799" s="243"/>
      <c r="U799" s="243"/>
      <c r="V799" s="243"/>
      <c r="W799" s="243"/>
      <c r="X799" s="243"/>
      <c r="Y799" s="243"/>
      <c r="Z799" s="243"/>
      <c r="AA799" s="243"/>
    </row>
    <row r="800" spans="6:27">
      <c r="G800" s="306"/>
      <c r="H800" s="245">
        <f>H786</f>
        <v>0</v>
      </c>
      <c r="I800" s="245">
        <f t="shared" ref="I800:AA800" si="653">I786</f>
        <v>1</v>
      </c>
      <c r="J800" s="245">
        <f t="shared" si="653"/>
        <v>2</v>
      </c>
      <c r="K800" s="245">
        <f t="shared" si="653"/>
        <v>3</v>
      </c>
      <c r="L800" s="245">
        <f t="shared" si="653"/>
        <v>4</v>
      </c>
      <c r="M800" s="245">
        <f t="shared" si="653"/>
        <v>5</v>
      </c>
      <c r="N800" s="245">
        <f t="shared" si="653"/>
        <v>6</v>
      </c>
      <c r="O800" s="245">
        <f t="shared" si="653"/>
        <v>7</v>
      </c>
      <c r="P800" s="245">
        <f t="shared" si="653"/>
        <v>8</v>
      </c>
      <c r="Q800" s="245">
        <f t="shared" si="653"/>
        <v>9</v>
      </c>
      <c r="R800" s="245">
        <f t="shared" si="653"/>
        <v>10</v>
      </c>
      <c r="S800" s="245">
        <f t="shared" si="653"/>
        <v>11</v>
      </c>
      <c r="T800" s="245">
        <f t="shared" si="653"/>
        <v>12</v>
      </c>
      <c r="U800" s="245">
        <f t="shared" si="653"/>
        <v>13</v>
      </c>
      <c r="V800" s="245">
        <f t="shared" si="653"/>
        <v>14</v>
      </c>
      <c r="W800" s="245">
        <f t="shared" si="653"/>
        <v>15</v>
      </c>
      <c r="X800" s="245">
        <f t="shared" si="653"/>
        <v>16</v>
      </c>
      <c r="Y800" s="245">
        <f t="shared" si="653"/>
        <v>17</v>
      </c>
      <c r="Z800" s="245">
        <f t="shared" si="653"/>
        <v>18</v>
      </c>
      <c r="AA800" s="245">
        <f t="shared" si="653"/>
        <v>19</v>
      </c>
    </row>
    <row r="801" spans="7:27">
      <c r="G801" s="307" t="str">
        <f>G787</f>
        <v>Cars</v>
      </c>
      <c r="H801" s="246">
        <f t="shared" ref="H801:AA801" si="654">IF(ISERROR(VLOOKUP(H669,$O$683:$U$780,MATCH($H653,$O$683:$U$683,0),TRUE)),0,VLOOKUP(H669,$O$683:$U$780,MATCH($H653,$O$683:$U$683,0),TRUE))</f>
        <v>0</v>
      </c>
      <c r="I801" s="246">
        <f t="shared" si="654"/>
        <v>0</v>
      </c>
      <c r="J801" s="246">
        <f t="shared" si="654"/>
        <v>0</v>
      </c>
      <c r="K801" s="246">
        <f t="shared" si="654"/>
        <v>0</v>
      </c>
      <c r="L801" s="246">
        <f t="shared" si="654"/>
        <v>0</v>
      </c>
      <c r="M801" s="246">
        <f t="shared" si="654"/>
        <v>0</v>
      </c>
      <c r="N801" s="246">
        <f t="shared" si="654"/>
        <v>0</v>
      </c>
      <c r="O801" s="246">
        <f t="shared" si="654"/>
        <v>0</v>
      </c>
      <c r="P801" s="246">
        <f t="shared" si="654"/>
        <v>0</v>
      </c>
      <c r="Q801" s="246">
        <f t="shared" si="654"/>
        <v>0</v>
      </c>
      <c r="R801" s="246">
        <f t="shared" si="654"/>
        <v>0</v>
      </c>
      <c r="S801" s="246">
        <f t="shared" si="654"/>
        <v>0</v>
      </c>
      <c r="T801" s="246">
        <f t="shared" si="654"/>
        <v>0</v>
      </c>
      <c r="U801" s="246">
        <f t="shared" si="654"/>
        <v>0</v>
      </c>
      <c r="V801" s="246">
        <f t="shared" si="654"/>
        <v>0</v>
      </c>
      <c r="W801" s="246">
        <f t="shared" si="654"/>
        <v>0</v>
      </c>
      <c r="X801" s="246">
        <f t="shared" si="654"/>
        <v>0</v>
      </c>
      <c r="Y801" s="246">
        <f t="shared" si="654"/>
        <v>0</v>
      </c>
      <c r="Z801" s="246">
        <f t="shared" si="654"/>
        <v>0</v>
      </c>
      <c r="AA801" s="246">
        <f t="shared" si="654"/>
        <v>0</v>
      </c>
    </row>
    <row r="802" spans="7:27">
      <c r="G802" s="307" t="str">
        <f t="shared" ref="G802:G811" si="655">G788</f>
        <v>2-wheeler</v>
      </c>
      <c r="H802" s="246">
        <f t="shared" ref="H802:AA802" si="656">IF(ISERROR(VLOOKUP(H670,$O$683:$U$780,MATCH($H654,$O$683:$U$683,0),TRUE)),0,VLOOKUP(H670,$O$683:$U$780,MATCH($H654,$O$683:$U$683,0),TRUE))</f>
        <v>0</v>
      </c>
      <c r="I802" s="246">
        <f t="shared" si="656"/>
        <v>0</v>
      </c>
      <c r="J802" s="246">
        <f t="shared" si="656"/>
        <v>0</v>
      </c>
      <c r="K802" s="246">
        <f t="shared" si="656"/>
        <v>0</v>
      </c>
      <c r="L802" s="246">
        <f t="shared" si="656"/>
        <v>0</v>
      </c>
      <c r="M802" s="246">
        <f t="shared" si="656"/>
        <v>0</v>
      </c>
      <c r="N802" s="246">
        <f t="shared" si="656"/>
        <v>0</v>
      </c>
      <c r="O802" s="246">
        <f t="shared" si="656"/>
        <v>0</v>
      </c>
      <c r="P802" s="246">
        <f t="shared" si="656"/>
        <v>0</v>
      </c>
      <c r="Q802" s="246">
        <f t="shared" si="656"/>
        <v>0</v>
      </c>
      <c r="R802" s="246">
        <f t="shared" si="656"/>
        <v>0</v>
      </c>
      <c r="S802" s="246">
        <f t="shared" si="656"/>
        <v>0</v>
      </c>
      <c r="T802" s="246">
        <f t="shared" si="656"/>
        <v>0</v>
      </c>
      <c r="U802" s="246">
        <f t="shared" si="656"/>
        <v>0</v>
      </c>
      <c r="V802" s="246">
        <f t="shared" si="656"/>
        <v>0</v>
      </c>
      <c r="W802" s="246">
        <f t="shared" si="656"/>
        <v>0</v>
      </c>
      <c r="X802" s="246">
        <f t="shared" si="656"/>
        <v>0</v>
      </c>
      <c r="Y802" s="246">
        <f t="shared" si="656"/>
        <v>0</v>
      </c>
      <c r="Z802" s="246">
        <f t="shared" si="656"/>
        <v>0</v>
      </c>
      <c r="AA802" s="246">
        <f t="shared" si="656"/>
        <v>0</v>
      </c>
    </row>
    <row r="803" spans="7:27">
      <c r="G803" s="307" t="str">
        <f t="shared" si="655"/>
        <v>Taxi</v>
      </c>
      <c r="H803" s="246">
        <f t="shared" ref="H803:AA803" si="657">IF(ISERROR(VLOOKUP(H671,$O$683:$U$780,MATCH($H655,$O$683:$U$683,0),TRUE)),0,VLOOKUP(H671,$O$683:$U$780,MATCH($H655,$O$683:$U$683,0),TRUE))</f>
        <v>0</v>
      </c>
      <c r="I803" s="246">
        <f t="shared" si="657"/>
        <v>0</v>
      </c>
      <c r="J803" s="246">
        <f t="shared" si="657"/>
        <v>0</v>
      </c>
      <c r="K803" s="246">
        <f t="shared" si="657"/>
        <v>0</v>
      </c>
      <c r="L803" s="246">
        <f t="shared" si="657"/>
        <v>0</v>
      </c>
      <c r="M803" s="246">
        <f t="shared" si="657"/>
        <v>0</v>
      </c>
      <c r="N803" s="246">
        <f t="shared" si="657"/>
        <v>0</v>
      </c>
      <c r="O803" s="246">
        <f t="shared" si="657"/>
        <v>0</v>
      </c>
      <c r="P803" s="246">
        <f t="shared" si="657"/>
        <v>0</v>
      </c>
      <c r="Q803" s="246">
        <f t="shared" si="657"/>
        <v>0</v>
      </c>
      <c r="R803" s="246">
        <f t="shared" si="657"/>
        <v>0</v>
      </c>
      <c r="S803" s="246">
        <f t="shared" si="657"/>
        <v>0</v>
      </c>
      <c r="T803" s="246">
        <f t="shared" si="657"/>
        <v>0</v>
      </c>
      <c r="U803" s="246">
        <f t="shared" si="657"/>
        <v>0</v>
      </c>
      <c r="V803" s="246">
        <f t="shared" si="657"/>
        <v>0</v>
      </c>
      <c r="W803" s="246">
        <f t="shared" si="657"/>
        <v>0</v>
      </c>
      <c r="X803" s="246">
        <f t="shared" si="657"/>
        <v>0</v>
      </c>
      <c r="Y803" s="246">
        <f t="shared" si="657"/>
        <v>0</v>
      </c>
      <c r="Z803" s="246">
        <f t="shared" si="657"/>
        <v>0</v>
      </c>
      <c r="AA803" s="246">
        <f t="shared" si="657"/>
        <v>0</v>
      </c>
    </row>
    <row r="804" spans="7:27">
      <c r="G804" s="307" t="str">
        <f t="shared" si="655"/>
        <v/>
      </c>
      <c r="H804" s="246">
        <f t="shared" ref="H804:AA804" si="658">IF(ISERROR(VLOOKUP(H672,$O$683:$U$780,MATCH($H656,$O$683:$U$683,0),TRUE)),0,VLOOKUP(H672,$O$683:$U$780,MATCH($H656,$O$683:$U$683,0),TRUE))</f>
        <v>0</v>
      </c>
      <c r="I804" s="246">
        <f t="shared" si="658"/>
        <v>0</v>
      </c>
      <c r="J804" s="246">
        <f t="shared" si="658"/>
        <v>0</v>
      </c>
      <c r="K804" s="246">
        <f t="shared" si="658"/>
        <v>0</v>
      </c>
      <c r="L804" s="246">
        <f t="shared" si="658"/>
        <v>0</v>
      </c>
      <c r="M804" s="246">
        <f t="shared" si="658"/>
        <v>0</v>
      </c>
      <c r="N804" s="246">
        <f t="shared" si="658"/>
        <v>0</v>
      </c>
      <c r="O804" s="246">
        <f t="shared" si="658"/>
        <v>0</v>
      </c>
      <c r="P804" s="246">
        <f t="shared" si="658"/>
        <v>0</v>
      </c>
      <c r="Q804" s="246">
        <f t="shared" si="658"/>
        <v>0</v>
      </c>
      <c r="R804" s="246">
        <f t="shared" si="658"/>
        <v>0</v>
      </c>
      <c r="S804" s="246">
        <f t="shared" si="658"/>
        <v>0</v>
      </c>
      <c r="T804" s="246">
        <f t="shared" si="658"/>
        <v>0</v>
      </c>
      <c r="U804" s="246">
        <f t="shared" si="658"/>
        <v>0</v>
      </c>
      <c r="V804" s="246">
        <f t="shared" si="658"/>
        <v>0</v>
      </c>
      <c r="W804" s="246">
        <f t="shared" si="658"/>
        <v>0</v>
      </c>
      <c r="X804" s="246">
        <f t="shared" si="658"/>
        <v>0</v>
      </c>
      <c r="Y804" s="246">
        <f t="shared" si="658"/>
        <v>0</v>
      </c>
      <c r="Z804" s="246">
        <f t="shared" si="658"/>
        <v>0</v>
      </c>
      <c r="AA804" s="246">
        <f t="shared" si="658"/>
        <v>0</v>
      </c>
    </row>
    <row r="805" spans="7:27">
      <c r="G805" s="307" t="str">
        <f t="shared" si="655"/>
        <v/>
      </c>
      <c r="H805" s="246">
        <f t="shared" ref="H805:AA805" si="659">IF(ISERROR(VLOOKUP(H673,$O$683:$U$780,MATCH($H657,$O$683:$U$683,0),TRUE)),0,VLOOKUP(H673,$O$683:$U$780,MATCH($H657,$O$683:$U$683,0),TRUE))</f>
        <v>0</v>
      </c>
      <c r="I805" s="246">
        <f t="shared" si="659"/>
        <v>0</v>
      </c>
      <c r="J805" s="246">
        <f t="shared" si="659"/>
        <v>0</v>
      </c>
      <c r="K805" s="246">
        <f t="shared" si="659"/>
        <v>0</v>
      </c>
      <c r="L805" s="246">
        <f t="shared" si="659"/>
        <v>0</v>
      </c>
      <c r="M805" s="246">
        <f t="shared" si="659"/>
        <v>0</v>
      </c>
      <c r="N805" s="246">
        <f t="shared" si="659"/>
        <v>0</v>
      </c>
      <c r="O805" s="246">
        <f t="shared" si="659"/>
        <v>0</v>
      </c>
      <c r="P805" s="246">
        <f t="shared" si="659"/>
        <v>0</v>
      </c>
      <c r="Q805" s="246">
        <f t="shared" si="659"/>
        <v>0</v>
      </c>
      <c r="R805" s="246">
        <f t="shared" si="659"/>
        <v>0</v>
      </c>
      <c r="S805" s="246">
        <f t="shared" si="659"/>
        <v>0</v>
      </c>
      <c r="T805" s="246">
        <f t="shared" si="659"/>
        <v>0</v>
      </c>
      <c r="U805" s="246">
        <f t="shared" si="659"/>
        <v>0</v>
      </c>
      <c r="V805" s="246">
        <f t="shared" si="659"/>
        <v>0</v>
      </c>
      <c r="W805" s="246">
        <f t="shared" si="659"/>
        <v>0</v>
      </c>
      <c r="X805" s="246">
        <f t="shared" si="659"/>
        <v>0</v>
      </c>
      <c r="Y805" s="246">
        <f t="shared" si="659"/>
        <v>0</v>
      </c>
      <c r="Z805" s="246">
        <f t="shared" si="659"/>
        <v>0</v>
      </c>
      <c r="AA805" s="246">
        <f t="shared" si="659"/>
        <v>0</v>
      </c>
    </row>
    <row r="806" spans="7:27">
      <c r="G806" s="307" t="str">
        <f t="shared" si="655"/>
        <v>3-wheeler</v>
      </c>
      <c r="H806" s="246">
        <f t="shared" ref="H806:AA806" si="660">IF(ISERROR(VLOOKUP(H674,$O$683:$U$780,MATCH($H658,$O$683:$U$683,0),TRUE)),0,VLOOKUP(H674,$O$683:$U$780,MATCH($H658,$O$683:$U$683,0),TRUE))</f>
        <v>0</v>
      </c>
      <c r="I806" s="246">
        <f t="shared" si="660"/>
        <v>0</v>
      </c>
      <c r="J806" s="246">
        <f t="shared" si="660"/>
        <v>0</v>
      </c>
      <c r="K806" s="246">
        <f t="shared" si="660"/>
        <v>0</v>
      </c>
      <c r="L806" s="246">
        <f t="shared" si="660"/>
        <v>0</v>
      </c>
      <c r="M806" s="246">
        <f t="shared" si="660"/>
        <v>0</v>
      </c>
      <c r="N806" s="246">
        <f t="shared" si="660"/>
        <v>0</v>
      </c>
      <c r="O806" s="246">
        <f t="shared" si="660"/>
        <v>0</v>
      </c>
      <c r="P806" s="246">
        <f t="shared" si="660"/>
        <v>0</v>
      </c>
      <c r="Q806" s="246">
        <f t="shared" si="660"/>
        <v>0</v>
      </c>
      <c r="R806" s="246">
        <f t="shared" si="660"/>
        <v>0</v>
      </c>
      <c r="S806" s="246">
        <f t="shared" si="660"/>
        <v>0</v>
      </c>
      <c r="T806" s="246">
        <f t="shared" si="660"/>
        <v>0</v>
      </c>
      <c r="U806" s="246">
        <f t="shared" si="660"/>
        <v>0</v>
      </c>
      <c r="V806" s="246">
        <f t="shared" si="660"/>
        <v>0</v>
      </c>
      <c r="W806" s="246">
        <f t="shared" si="660"/>
        <v>0</v>
      </c>
      <c r="X806" s="246">
        <f t="shared" si="660"/>
        <v>0</v>
      </c>
      <c r="Y806" s="246">
        <f t="shared" si="660"/>
        <v>0</v>
      </c>
      <c r="Z806" s="246">
        <f t="shared" si="660"/>
        <v>0</v>
      </c>
      <c r="AA806" s="246">
        <f t="shared" si="660"/>
        <v>0</v>
      </c>
    </row>
    <row r="807" spans="7:27">
      <c r="G807" s="307" t="str">
        <f t="shared" si="655"/>
        <v>Bus</v>
      </c>
      <c r="H807" s="246">
        <f t="shared" ref="H807:AA807" si="661">IF(ISERROR(VLOOKUP(H675,$O$683:$U$780,MATCH($H659,$O$683:$U$683,0),TRUE)),0,VLOOKUP(H675,$O$683:$U$780,MATCH($H659,$O$683:$U$683,0),TRUE))</f>
        <v>0</v>
      </c>
      <c r="I807" s="246">
        <f t="shared" si="661"/>
        <v>0</v>
      </c>
      <c r="J807" s="246">
        <f t="shared" si="661"/>
        <v>0</v>
      </c>
      <c r="K807" s="246">
        <f t="shared" si="661"/>
        <v>0</v>
      </c>
      <c r="L807" s="246">
        <f t="shared" si="661"/>
        <v>0</v>
      </c>
      <c r="M807" s="246">
        <f t="shared" si="661"/>
        <v>0</v>
      </c>
      <c r="N807" s="246">
        <f t="shared" si="661"/>
        <v>0</v>
      </c>
      <c r="O807" s="246">
        <f t="shared" si="661"/>
        <v>0</v>
      </c>
      <c r="P807" s="246">
        <f t="shared" si="661"/>
        <v>0</v>
      </c>
      <c r="Q807" s="246">
        <f t="shared" si="661"/>
        <v>0</v>
      </c>
      <c r="R807" s="246">
        <f t="shared" si="661"/>
        <v>0</v>
      </c>
      <c r="S807" s="246">
        <f t="shared" si="661"/>
        <v>0</v>
      </c>
      <c r="T807" s="246">
        <f t="shared" si="661"/>
        <v>0</v>
      </c>
      <c r="U807" s="246">
        <f t="shared" si="661"/>
        <v>0</v>
      </c>
      <c r="V807" s="246">
        <f t="shared" si="661"/>
        <v>0</v>
      </c>
      <c r="W807" s="246">
        <f t="shared" si="661"/>
        <v>0</v>
      </c>
      <c r="X807" s="246">
        <f t="shared" si="661"/>
        <v>0</v>
      </c>
      <c r="Y807" s="246">
        <f t="shared" si="661"/>
        <v>0</v>
      </c>
      <c r="Z807" s="246">
        <f t="shared" si="661"/>
        <v>0</v>
      </c>
      <c r="AA807" s="246">
        <f t="shared" si="661"/>
        <v>0</v>
      </c>
    </row>
    <row r="808" spans="7:27">
      <c r="G808" s="307" t="str">
        <f t="shared" si="655"/>
        <v>Mini-bus</v>
      </c>
      <c r="H808" s="246">
        <f t="shared" ref="H808:AA808" si="662">IF(ISERROR(VLOOKUP(H676,$O$683:$U$780,MATCH($H660,$O$683:$U$683,0),TRUE)),0,VLOOKUP(H676,$O$683:$U$780,MATCH($H660,$O$683:$U$683,0),TRUE))</f>
        <v>0</v>
      </c>
      <c r="I808" s="246">
        <f t="shared" si="662"/>
        <v>0</v>
      </c>
      <c r="J808" s="246">
        <f t="shared" si="662"/>
        <v>0</v>
      </c>
      <c r="K808" s="246">
        <f t="shared" si="662"/>
        <v>0</v>
      </c>
      <c r="L808" s="246">
        <f t="shared" si="662"/>
        <v>0</v>
      </c>
      <c r="M808" s="246">
        <f t="shared" si="662"/>
        <v>0</v>
      </c>
      <c r="N808" s="246">
        <f t="shared" si="662"/>
        <v>0</v>
      </c>
      <c r="O808" s="246">
        <f t="shared" si="662"/>
        <v>0</v>
      </c>
      <c r="P808" s="246">
        <f t="shared" si="662"/>
        <v>0</v>
      </c>
      <c r="Q808" s="246">
        <f t="shared" si="662"/>
        <v>0</v>
      </c>
      <c r="R808" s="246">
        <f t="shared" si="662"/>
        <v>0</v>
      </c>
      <c r="S808" s="246">
        <f t="shared" si="662"/>
        <v>0</v>
      </c>
      <c r="T808" s="246">
        <f t="shared" si="662"/>
        <v>0</v>
      </c>
      <c r="U808" s="246">
        <f t="shared" si="662"/>
        <v>0</v>
      </c>
      <c r="V808" s="246">
        <f t="shared" si="662"/>
        <v>0</v>
      </c>
      <c r="W808" s="246">
        <f t="shared" si="662"/>
        <v>0</v>
      </c>
      <c r="X808" s="246">
        <f t="shared" si="662"/>
        <v>0</v>
      </c>
      <c r="Y808" s="246">
        <f t="shared" si="662"/>
        <v>0</v>
      </c>
      <c r="Z808" s="246">
        <f t="shared" si="662"/>
        <v>0</v>
      </c>
      <c r="AA808" s="246">
        <f t="shared" si="662"/>
        <v>0</v>
      </c>
    </row>
    <row r="809" spans="7:27">
      <c r="G809" s="307" t="str">
        <f t="shared" si="655"/>
        <v/>
      </c>
      <c r="H809" s="246">
        <f t="shared" ref="H809:AA809" si="663">IF(ISERROR(VLOOKUP(H677,$O$683:$U$780,MATCH($H661,$O$683:$U$683,0),TRUE)),0,VLOOKUP(H677,$O$683:$U$780,MATCH($H661,$O$683:$U$683,0),TRUE))</f>
        <v>0</v>
      </c>
      <c r="I809" s="246">
        <f t="shared" si="663"/>
        <v>0</v>
      </c>
      <c r="J809" s="246">
        <f t="shared" si="663"/>
        <v>0</v>
      </c>
      <c r="K809" s="246">
        <f t="shared" si="663"/>
        <v>0</v>
      </c>
      <c r="L809" s="246">
        <f t="shared" si="663"/>
        <v>0</v>
      </c>
      <c r="M809" s="246">
        <f t="shared" si="663"/>
        <v>0</v>
      </c>
      <c r="N809" s="246">
        <f t="shared" si="663"/>
        <v>0</v>
      </c>
      <c r="O809" s="246">
        <f t="shared" si="663"/>
        <v>0</v>
      </c>
      <c r="P809" s="246">
        <f t="shared" si="663"/>
        <v>0</v>
      </c>
      <c r="Q809" s="246">
        <f t="shared" si="663"/>
        <v>0</v>
      </c>
      <c r="R809" s="246">
        <f t="shared" si="663"/>
        <v>0</v>
      </c>
      <c r="S809" s="246">
        <f t="shared" si="663"/>
        <v>0</v>
      </c>
      <c r="T809" s="246">
        <f t="shared" si="663"/>
        <v>0</v>
      </c>
      <c r="U809" s="246">
        <f t="shared" si="663"/>
        <v>0</v>
      </c>
      <c r="V809" s="246">
        <f t="shared" si="663"/>
        <v>0</v>
      </c>
      <c r="W809" s="246">
        <f t="shared" si="663"/>
        <v>0</v>
      </c>
      <c r="X809" s="246">
        <f t="shared" si="663"/>
        <v>0</v>
      </c>
      <c r="Y809" s="246">
        <f t="shared" si="663"/>
        <v>0</v>
      </c>
      <c r="Z809" s="246">
        <f t="shared" si="663"/>
        <v>0</v>
      </c>
      <c r="AA809" s="246">
        <f t="shared" si="663"/>
        <v>0</v>
      </c>
    </row>
    <row r="810" spans="7:27">
      <c r="G810" s="307" t="str">
        <f t="shared" si="655"/>
        <v/>
      </c>
      <c r="H810" s="246">
        <f t="shared" ref="H810:AA810" si="664">IF(ISERROR(VLOOKUP(H678,$O$683:$U$780,MATCH($H662,$O$683:$U$683,0),TRUE)),0,VLOOKUP(H678,$O$683:$U$780,MATCH($H662,$O$683:$U$683,0),TRUE))</f>
        <v>0</v>
      </c>
      <c r="I810" s="246">
        <f t="shared" si="664"/>
        <v>0</v>
      </c>
      <c r="J810" s="246">
        <f t="shared" si="664"/>
        <v>0</v>
      </c>
      <c r="K810" s="246">
        <f t="shared" si="664"/>
        <v>0</v>
      </c>
      <c r="L810" s="246">
        <f t="shared" si="664"/>
        <v>0</v>
      </c>
      <c r="M810" s="246">
        <f t="shared" si="664"/>
        <v>0</v>
      </c>
      <c r="N810" s="246">
        <f t="shared" si="664"/>
        <v>0</v>
      </c>
      <c r="O810" s="246">
        <f t="shared" si="664"/>
        <v>0</v>
      </c>
      <c r="P810" s="246">
        <f t="shared" si="664"/>
        <v>0</v>
      </c>
      <c r="Q810" s="246">
        <f t="shared" si="664"/>
        <v>0</v>
      </c>
      <c r="R810" s="246">
        <f t="shared" si="664"/>
        <v>0</v>
      </c>
      <c r="S810" s="246">
        <f t="shared" si="664"/>
        <v>0</v>
      </c>
      <c r="T810" s="246">
        <f t="shared" si="664"/>
        <v>0</v>
      </c>
      <c r="U810" s="246">
        <f t="shared" si="664"/>
        <v>0</v>
      </c>
      <c r="V810" s="246">
        <f t="shared" si="664"/>
        <v>0</v>
      </c>
      <c r="W810" s="246">
        <f t="shared" si="664"/>
        <v>0</v>
      </c>
      <c r="X810" s="246">
        <f t="shared" si="664"/>
        <v>0</v>
      </c>
      <c r="Y810" s="246">
        <f t="shared" si="664"/>
        <v>0</v>
      </c>
      <c r="Z810" s="246">
        <f t="shared" si="664"/>
        <v>0</v>
      </c>
      <c r="AA810" s="246">
        <f t="shared" si="664"/>
        <v>0</v>
      </c>
    </row>
    <row r="811" spans="7:27">
      <c r="G811" s="307" t="str">
        <f t="shared" si="655"/>
        <v>BRT</v>
      </c>
      <c r="H811" s="246">
        <f t="shared" ref="H811:AA811" si="665">IF(ISERROR(VLOOKUP(H679,$O$683:$U$780,MATCH($H663,$O$683:$U$683,0),TRUE)),0,VLOOKUP(H679,$O$683:$U$780,MATCH($H663,$O$683:$U$683,0),TRUE))</f>
        <v>0</v>
      </c>
      <c r="I811" s="246">
        <f t="shared" si="665"/>
        <v>0</v>
      </c>
      <c r="J811" s="246">
        <f t="shared" si="665"/>
        <v>0</v>
      </c>
      <c r="K811" s="246">
        <f t="shared" si="665"/>
        <v>0</v>
      </c>
      <c r="L811" s="246">
        <f t="shared" si="665"/>
        <v>0</v>
      </c>
      <c r="M811" s="246">
        <f t="shared" si="665"/>
        <v>0</v>
      </c>
      <c r="N811" s="246">
        <f t="shared" si="665"/>
        <v>0</v>
      </c>
      <c r="O811" s="246">
        <f t="shared" si="665"/>
        <v>0</v>
      </c>
      <c r="P811" s="246">
        <f t="shared" si="665"/>
        <v>0</v>
      </c>
      <c r="Q811" s="246">
        <f t="shared" si="665"/>
        <v>0</v>
      </c>
      <c r="R811" s="246">
        <f t="shared" si="665"/>
        <v>0</v>
      </c>
      <c r="S811" s="246">
        <f t="shared" si="665"/>
        <v>0</v>
      </c>
      <c r="T811" s="246">
        <f t="shared" si="665"/>
        <v>0</v>
      </c>
      <c r="U811" s="246">
        <f t="shared" si="665"/>
        <v>0</v>
      </c>
      <c r="V811" s="246">
        <f t="shared" si="665"/>
        <v>0</v>
      </c>
      <c r="W811" s="246">
        <f t="shared" si="665"/>
        <v>0</v>
      </c>
      <c r="X811" s="246">
        <f t="shared" si="665"/>
        <v>0</v>
      </c>
      <c r="Y811" s="246">
        <f t="shared" si="665"/>
        <v>0</v>
      </c>
      <c r="Z811" s="246">
        <f t="shared" si="665"/>
        <v>0</v>
      </c>
      <c r="AA811" s="246">
        <f t="shared" si="665"/>
        <v>0</v>
      </c>
    </row>
    <row r="813" spans="7:27">
      <c r="G813" s="308" t="s">
        <v>382</v>
      </c>
      <c r="H813" s="243"/>
      <c r="I813" s="243"/>
      <c r="J813" s="243"/>
      <c r="K813" s="243"/>
      <c r="L813" s="243"/>
      <c r="M813" s="243"/>
      <c r="N813" s="243"/>
      <c r="O813" s="243"/>
      <c r="P813" s="243"/>
      <c r="Q813" s="243"/>
      <c r="R813" s="243"/>
      <c r="S813" s="243"/>
      <c r="T813" s="243"/>
      <c r="U813" s="243"/>
      <c r="V813" s="243"/>
      <c r="W813" s="243"/>
      <c r="X813" s="243"/>
      <c r="Y813" s="243"/>
      <c r="Z813" s="243"/>
      <c r="AA813" s="243"/>
    </row>
    <row r="814" spans="7:27">
      <c r="G814" s="306"/>
      <c r="H814" s="245">
        <f>H800</f>
        <v>0</v>
      </c>
      <c r="I814" s="245">
        <f t="shared" ref="I814:AA814" si="666">I800</f>
        <v>1</v>
      </c>
      <c r="J814" s="245">
        <f t="shared" si="666"/>
        <v>2</v>
      </c>
      <c r="K814" s="245">
        <f t="shared" si="666"/>
        <v>3</v>
      </c>
      <c r="L814" s="245">
        <f t="shared" si="666"/>
        <v>4</v>
      </c>
      <c r="M814" s="245">
        <f t="shared" si="666"/>
        <v>5</v>
      </c>
      <c r="N814" s="245">
        <f t="shared" si="666"/>
        <v>6</v>
      </c>
      <c r="O814" s="245">
        <f t="shared" si="666"/>
        <v>7</v>
      </c>
      <c r="P814" s="245">
        <f t="shared" si="666"/>
        <v>8</v>
      </c>
      <c r="Q814" s="245">
        <f t="shared" si="666"/>
        <v>9</v>
      </c>
      <c r="R814" s="245">
        <f t="shared" si="666"/>
        <v>10</v>
      </c>
      <c r="S814" s="245">
        <f t="shared" si="666"/>
        <v>11</v>
      </c>
      <c r="T814" s="245">
        <f t="shared" si="666"/>
        <v>12</v>
      </c>
      <c r="U814" s="245">
        <f t="shared" si="666"/>
        <v>13</v>
      </c>
      <c r="V814" s="245">
        <f t="shared" si="666"/>
        <v>14</v>
      </c>
      <c r="W814" s="245">
        <f t="shared" si="666"/>
        <v>15</v>
      </c>
      <c r="X814" s="245">
        <f t="shared" si="666"/>
        <v>16</v>
      </c>
      <c r="Y814" s="245">
        <f t="shared" si="666"/>
        <v>17</v>
      </c>
      <c r="Z814" s="245">
        <f t="shared" si="666"/>
        <v>18</v>
      </c>
      <c r="AA814" s="245">
        <f t="shared" si="666"/>
        <v>19</v>
      </c>
    </row>
    <row r="815" spans="7:27">
      <c r="G815" s="307" t="str">
        <f>G801</f>
        <v>Cars</v>
      </c>
      <c r="H815" s="246">
        <f t="shared" ref="H815:AA815" si="667">IF(ISERROR(VLOOKUP(H669,$W$683:$AC$780,MATCH($H653,$W$683:$AC$683,0),TRUE)),0,VLOOKUP(H669,$W$683:$AC$780,MATCH($H653,$W$683:$AC$683,0),TRUE))</f>
        <v>0</v>
      </c>
      <c r="I815" s="246">
        <f t="shared" si="667"/>
        <v>0</v>
      </c>
      <c r="J815" s="246">
        <f t="shared" si="667"/>
        <v>0</v>
      </c>
      <c r="K815" s="246">
        <f t="shared" si="667"/>
        <v>0</v>
      </c>
      <c r="L815" s="246">
        <f t="shared" si="667"/>
        <v>0</v>
      </c>
      <c r="M815" s="246">
        <f t="shared" si="667"/>
        <v>0</v>
      </c>
      <c r="N815" s="246">
        <f t="shared" si="667"/>
        <v>0</v>
      </c>
      <c r="O815" s="246">
        <f t="shared" si="667"/>
        <v>0</v>
      </c>
      <c r="P815" s="246">
        <f t="shared" si="667"/>
        <v>0</v>
      </c>
      <c r="Q815" s="246">
        <f t="shared" si="667"/>
        <v>0</v>
      </c>
      <c r="R815" s="246">
        <f t="shared" si="667"/>
        <v>0</v>
      </c>
      <c r="S815" s="246">
        <f t="shared" si="667"/>
        <v>0</v>
      </c>
      <c r="T815" s="246">
        <f t="shared" si="667"/>
        <v>0</v>
      </c>
      <c r="U815" s="246">
        <f t="shared" si="667"/>
        <v>0</v>
      </c>
      <c r="V815" s="246">
        <f t="shared" si="667"/>
        <v>0</v>
      </c>
      <c r="W815" s="246">
        <f t="shared" si="667"/>
        <v>0</v>
      </c>
      <c r="X815" s="246">
        <f t="shared" si="667"/>
        <v>0</v>
      </c>
      <c r="Y815" s="246">
        <f t="shared" si="667"/>
        <v>0</v>
      </c>
      <c r="Z815" s="246">
        <f t="shared" si="667"/>
        <v>0</v>
      </c>
      <c r="AA815" s="246">
        <f t="shared" si="667"/>
        <v>0</v>
      </c>
    </row>
    <row r="816" spans="7:27">
      <c r="G816" s="307" t="str">
        <f t="shared" ref="G816:G825" si="668">G802</f>
        <v>2-wheeler</v>
      </c>
      <c r="H816" s="246">
        <f t="shared" ref="H816:AA816" si="669">IF(ISERROR(VLOOKUP(H670,$W$683:$AC$780,MATCH($H654,$W$683:$AC$683,0),TRUE)),0,VLOOKUP(H670,$W$683:$AC$780,MATCH($H654,$W$683:$AC$683,0),TRUE))</f>
        <v>0</v>
      </c>
      <c r="I816" s="246">
        <f t="shared" si="669"/>
        <v>0</v>
      </c>
      <c r="J816" s="246">
        <f t="shared" si="669"/>
        <v>0</v>
      </c>
      <c r="K816" s="246">
        <f t="shared" si="669"/>
        <v>0</v>
      </c>
      <c r="L816" s="246">
        <f t="shared" si="669"/>
        <v>0</v>
      </c>
      <c r="M816" s="246">
        <f t="shared" si="669"/>
        <v>0</v>
      </c>
      <c r="N816" s="246">
        <f t="shared" si="669"/>
        <v>0</v>
      </c>
      <c r="O816" s="246">
        <f t="shared" si="669"/>
        <v>0</v>
      </c>
      <c r="P816" s="246">
        <f t="shared" si="669"/>
        <v>0</v>
      </c>
      <c r="Q816" s="246">
        <f t="shared" si="669"/>
        <v>0</v>
      </c>
      <c r="R816" s="246">
        <f t="shared" si="669"/>
        <v>0</v>
      </c>
      <c r="S816" s="246">
        <f t="shared" si="669"/>
        <v>0</v>
      </c>
      <c r="T816" s="246">
        <f t="shared" si="669"/>
        <v>0</v>
      </c>
      <c r="U816" s="246">
        <f t="shared" si="669"/>
        <v>0</v>
      </c>
      <c r="V816" s="246">
        <f t="shared" si="669"/>
        <v>0</v>
      </c>
      <c r="W816" s="246">
        <f t="shared" si="669"/>
        <v>0</v>
      </c>
      <c r="X816" s="246">
        <f t="shared" si="669"/>
        <v>0</v>
      </c>
      <c r="Y816" s="246">
        <f t="shared" si="669"/>
        <v>0</v>
      </c>
      <c r="Z816" s="246">
        <f t="shared" si="669"/>
        <v>0</v>
      </c>
      <c r="AA816" s="246">
        <f t="shared" si="669"/>
        <v>0</v>
      </c>
    </row>
    <row r="817" spans="6:27">
      <c r="G817" s="307" t="str">
        <f t="shared" si="668"/>
        <v>Taxi</v>
      </c>
      <c r="H817" s="246">
        <f t="shared" ref="H817:AA817" si="670">IF(ISERROR(VLOOKUP(H671,$W$683:$AC$780,MATCH($H655,$W$683:$AC$683,0),TRUE)),0,VLOOKUP(H671,$W$683:$AC$780,MATCH($H655,$W$683:$AC$683,0),TRUE))</f>
        <v>0</v>
      </c>
      <c r="I817" s="246">
        <f t="shared" si="670"/>
        <v>0</v>
      </c>
      <c r="J817" s="246">
        <f t="shared" si="670"/>
        <v>0</v>
      </c>
      <c r="K817" s="246">
        <f t="shared" si="670"/>
        <v>0</v>
      </c>
      <c r="L817" s="246">
        <f t="shared" si="670"/>
        <v>0</v>
      </c>
      <c r="M817" s="246">
        <f t="shared" si="670"/>
        <v>0</v>
      </c>
      <c r="N817" s="246">
        <f t="shared" si="670"/>
        <v>0</v>
      </c>
      <c r="O817" s="246">
        <f t="shared" si="670"/>
        <v>0</v>
      </c>
      <c r="P817" s="246">
        <f t="shared" si="670"/>
        <v>0</v>
      </c>
      <c r="Q817" s="246">
        <f t="shared" si="670"/>
        <v>0</v>
      </c>
      <c r="R817" s="246">
        <f t="shared" si="670"/>
        <v>0</v>
      </c>
      <c r="S817" s="246">
        <f t="shared" si="670"/>
        <v>0</v>
      </c>
      <c r="T817" s="246">
        <f t="shared" si="670"/>
        <v>0</v>
      </c>
      <c r="U817" s="246">
        <f t="shared" si="670"/>
        <v>0</v>
      </c>
      <c r="V817" s="246">
        <f t="shared" si="670"/>
        <v>0</v>
      </c>
      <c r="W817" s="246">
        <f t="shared" si="670"/>
        <v>0</v>
      </c>
      <c r="X817" s="246">
        <f t="shared" si="670"/>
        <v>0</v>
      </c>
      <c r="Y817" s="246">
        <f t="shared" si="670"/>
        <v>0</v>
      </c>
      <c r="Z817" s="246">
        <f t="shared" si="670"/>
        <v>0</v>
      </c>
      <c r="AA817" s="246">
        <f t="shared" si="670"/>
        <v>0</v>
      </c>
    </row>
    <row r="818" spans="6:27">
      <c r="G818" s="307" t="str">
        <f t="shared" si="668"/>
        <v/>
      </c>
      <c r="H818" s="246">
        <f t="shared" ref="H818:AA818" si="671">IF(ISERROR(VLOOKUP(H672,$W$683:$AC$780,MATCH($H656,$W$683:$AC$683,0),TRUE)),0,VLOOKUP(H672,$W$683:$AC$780,MATCH($H656,$W$683:$AC$683,0),TRUE))</f>
        <v>0</v>
      </c>
      <c r="I818" s="246">
        <f t="shared" si="671"/>
        <v>0</v>
      </c>
      <c r="J818" s="246">
        <f t="shared" si="671"/>
        <v>0</v>
      </c>
      <c r="K818" s="246">
        <f t="shared" si="671"/>
        <v>0</v>
      </c>
      <c r="L818" s="246">
        <f t="shared" si="671"/>
        <v>0</v>
      </c>
      <c r="M818" s="246">
        <f t="shared" si="671"/>
        <v>0</v>
      </c>
      <c r="N818" s="246">
        <f t="shared" si="671"/>
        <v>0</v>
      </c>
      <c r="O818" s="246">
        <f t="shared" si="671"/>
        <v>0</v>
      </c>
      <c r="P818" s="246">
        <f t="shared" si="671"/>
        <v>0</v>
      </c>
      <c r="Q818" s="246">
        <f t="shared" si="671"/>
        <v>0</v>
      </c>
      <c r="R818" s="246">
        <f t="shared" si="671"/>
        <v>0</v>
      </c>
      <c r="S818" s="246">
        <f t="shared" si="671"/>
        <v>0</v>
      </c>
      <c r="T818" s="246">
        <f t="shared" si="671"/>
        <v>0</v>
      </c>
      <c r="U818" s="246">
        <f t="shared" si="671"/>
        <v>0</v>
      </c>
      <c r="V818" s="246">
        <f t="shared" si="671"/>
        <v>0</v>
      </c>
      <c r="W818" s="246">
        <f t="shared" si="671"/>
        <v>0</v>
      </c>
      <c r="X818" s="246">
        <f t="shared" si="671"/>
        <v>0</v>
      </c>
      <c r="Y818" s="246">
        <f t="shared" si="671"/>
        <v>0</v>
      </c>
      <c r="Z818" s="246">
        <f t="shared" si="671"/>
        <v>0</v>
      </c>
      <c r="AA818" s="246">
        <f t="shared" si="671"/>
        <v>0</v>
      </c>
    </row>
    <row r="819" spans="6:27">
      <c r="G819" s="307" t="str">
        <f t="shared" si="668"/>
        <v/>
      </c>
      <c r="H819" s="246">
        <f t="shared" ref="H819:AA819" si="672">IF(ISERROR(VLOOKUP(H673,$W$683:$AC$780,MATCH($H657,$W$683:$AC$683,0),TRUE)),0,VLOOKUP(H673,$W$683:$AC$780,MATCH($H657,$W$683:$AC$683,0),TRUE))</f>
        <v>0</v>
      </c>
      <c r="I819" s="246">
        <f t="shared" si="672"/>
        <v>0</v>
      </c>
      <c r="J819" s="246">
        <f t="shared" si="672"/>
        <v>0</v>
      </c>
      <c r="K819" s="246">
        <f t="shared" si="672"/>
        <v>0</v>
      </c>
      <c r="L819" s="246">
        <f t="shared" si="672"/>
        <v>0</v>
      </c>
      <c r="M819" s="246">
        <f t="shared" si="672"/>
        <v>0</v>
      </c>
      <c r="N819" s="246">
        <f t="shared" si="672"/>
        <v>0</v>
      </c>
      <c r="O819" s="246">
        <f t="shared" si="672"/>
        <v>0</v>
      </c>
      <c r="P819" s="246">
        <f t="shared" si="672"/>
        <v>0</v>
      </c>
      <c r="Q819" s="246">
        <f t="shared" si="672"/>
        <v>0</v>
      </c>
      <c r="R819" s="246">
        <f t="shared" si="672"/>
        <v>0</v>
      </c>
      <c r="S819" s="246">
        <f t="shared" si="672"/>
        <v>0</v>
      </c>
      <c r="T819" s="246">
        <f t="shared" si="672"/>
        <v>0</v>
      </c>
      <c r="U819" s="246">
        <f t="shared" si="672"/>
        <v>0</v>
      </c>
      <c r="V819" s="246">
        <f t="shared" si="672"/>
        <v>0</v>
      </c>
      <c r="W819" s="246">
        <f t="shared" si="672"/>
        <v>0</v>
      </c>
      <c r="X819" s="246">
        <f t="shared" si="672"/>
        <v>0</v>
      </c>
      <c r="Y819" s="246">
        <f t="shared" si="672"/>
        <v>0</v>
      </c>
      <c r="Z819" s="246">
        <f t="shared" si="672"/>
        <v>0</v>
      </c>
      <c r="AA819" s="246">
        <f t="shared" si="672"/>
        <v>0</v>
      </c>
    </row>
    <row r="820" spans="6:27">
      <c r="G820" s="307" t="str">
        <f t="shared" si="668"/>
        <v>3-wheeler</v>
      </c>
      <c r="H820" s="246">
        <f t="shared" ref="H820:AA820" si="673">IF(ISERROR(VLOOKUP(H674,$W$683:$AC$780,MATCH($H658,$W$683:$AC$683,0),TRUE)),0,VLOOKUP(H674,$W$683:$AC$780,MATCH($H658,$W$683:$AC$683,0),TRUE))</f>
        <v>0</v>
      </c>
      <c r="I820" s="246">
        <f t="shared" si="673"/>
        <v>0</v>
      </c>
      <c r="J820" s="246">
        <f t="shared" si="673"/>
        <v>0</v>
      </c>
      <c r="K820" s="246">
        <f t="shared" si="673"/>
        <v>0</v>
      </c>
      <c r="L820" s="246">
        <f t="shared" si="673"/>
        <v>0</v>
      </c>
      <c r="M820" s="246">
        <f t="shared" si="673"/>
        <v>0</v>
      </c>
      <c r="N820" s="246">
        <f t="shared" si="673"/>
        <v>0</v>
      </c>
      <c r="O820" s="246">
        <f t="shared" si="673"/>
        <v>0</v>
      </c>
      <c r="P820" s="246">
        <f t="shared" si="673"/>
        <v>0</v>
      </c>
      <c r="Q820" s="246">
        <f t="shared" si="673"/>
        <v>0</v>
      </c>
      <c r="R820" s="246">
        <f t="shared" si="673"/>
        <v>0</v>
      </c>
      <c r="S820" s="246">
        <f t="shared" si="673"/>
        <v>0</v>
      </c>
      <c r="T820" s="246">
        <f t="shared" si="673"/>
        <v>0</v>
      </c>
      <c r="U820" s="246">
        <f t="shared" si="673"/>
        <v>0</v>
      </c>
      <c r="V820" s="246">
        <f t="shared" si="673"/>
        <v>0</v>
      </c>
      <c r="W820" s="246">
        <f t="shared" si="673"/>
        <v>0</v>
      </c>
      <c r="X820" s="246">
        <f t="shared" si="673"/>
        <v>0</v>
      </c>
      <c r="Y820" s="246">
        <f t="shared" si="673"/>
        <v>0</v>
      </c>
      <c r="Z820" s="246">
        <f t="shared" si="673"/>
        <v>0</v>
      </c>
      <c r="AA820" s="246">
        <f t="shared" si="673"/>
        <v>0</v>
      </c>
    </row>
    <row r="821" spans="6:27">
      <c r="G821" s="307" t="str">
        <f t="shared" si="668"/>
        <v>Bus</v>
      </c>
      <c r="H821" s="246">
        <f t="shared" ref="H821:AA821" si="674">IF(ISERROR(VLOOKUP(H675,$W$683:$AC$780,MATCH($H659,$W$683:$AC$683,0),TRUE)),0,VLOOKUP(H675,$W$683:$AC$780,MATCH($H659,$W$683:$AC$683,0),TRUE))</f>
        <v>0</v>
      </c>
      <c r="I821" s="246">
        <f t="shared" si="674"/>
        <v>0</v>
      </c>
      <c r="J821" s="246">
        <f t="shared" si="674"/>
        <v>0</v>
      </c>
      <c r="K821" s="246">
        <f t="shared" si="674"/>
        <v>0</v>
      </c>
      <c r="L821" s="246">
        <f t="shared" si="674"/>
        <v>0</v>
      </c>
      <c r="M821" s="246">
        <f t="shared" si="674"/>
        <v>0</v>
      </c>
      <c r="N821" s="246">
        <f t="shared" si="674"/>
        <v>0</v>
      </c>
      <c r="O821" s="246">
        <f t="shared" si="674"/>
        <v>0</v>
      </c>
      <c r="P821" s="246">
        <f t="shared" si="674"/>
        <v>0</v>
      </c>
      <c r="Q821" s="246">
        <f t="shared" si="674"/>
        <v>0</v>
      </c>
      <c r="R821" s="246">
        <f t="shared" si="674"/>
        <v>0</v>
      </c>
      <c r="S821" s="246">
        <f t="shared" si="674"/>
        <v>0</v>
      </c>
      <c r="T821" s="246">
        <f t="shared" si="674"/>
        <v>0</v>
      </c>
      <c r="U821" s="246">
        <f t="shared" si="674"/>
        <v>0</v>
      </c>
      <c r="V821" s="246">
        <f t="shared" si="674"/>
        <v>0</v>
      </c>
      <c r="W821" s="246">
        <f t="shared" si="674"/>
        <v>0</v>
      </c>
      <c r="X821" s="246">
        <f t="shared" si="674"/>
        <v>0</v>
      </c>
      <c r="Y821" s="246">
        <f t="shared" si="674"/>
        <v>0</v>
      </c>
      <c r="Z821" s="246">
        <f t="shared" si="674"/>
        <v>0</v>
      </c>
      <c r="AA821" s="246">
        <f t="shared" si="674"/>
        <v>0</v>
      </c>
    </row>
    <row r="822" spans="6:27">
      <c r="G822" s="307" t="str">
        <f t="shared" si="668"/>
        <v>Mini-bus</v>
      </c>
      <c r="H822" s="246">
        <f t="shared" ref="H822:AA822" si="675">IF(ISERROR(VLOOKUP(H676,$W$683:$AC$780,MATCH($H660,$W$683:$AC$683,0),TRUE)),0,VLOOKUP(H676,$W$683:$AC$780,MATCH($H660,$W$683:$AC$683,0),TRUE))</f>
        <v>0</v>
      </c>
      <c r="I822" s="246">
        <f t="shared" si="675"/>
        <v>0</v>
      </c>
      <c r="J822" s="246">
        <f t="shared" si="675"/>
        <v>0</v>
      </c>
      <c r="K822" s="246">
        <f t="shared" si="675"/>
        <v>0</v>
      </c>
      <c r="L822" s="246">
        <f t="shared" si="675"/>
        <v>0</v>
      </c>
      <c r="M822" s="246">
        <f t="shared" si="675"/>
        <v>0</v>
      </c>
      <c r="N822" s="246">
        <f t="shared" si="675"/>
        <v>0</v>
      </c>
      <c r="O822" s="246">
        <f t="shared" si="675"/>
        <v>0</v>
      </c>
      <c r="P822" s="246">
        <f t="shared" si="675"/>
        <v>0</v>
      </c>
      <c r="Q822" s="246">
        <f t="shared" si="675"/>
        <v>0</v>
      </c>
      <c r="R822" s="246">
        <f t="shared" si="675"/>
        <v>0</v>
      </c>
      <c r="S822" s="246">
        <f t="shared" si="675"/>
        <v>0</v>
      </c>
      <c r="T822" s="246">
        <f t="shared" si="675"/>
        <v>0</v>
      </c>
      <c r="U822" s="246">
        <f t="shared" si="675"/>
        <v>0</v>
      </c>
      <c r="V822" s="246">
        <f t="shared" si="675"/>
        <v>0</v>
      </c>
      <c r="W822" s="246">
        <f t="shared" si="675"/>
        <v>0</v>
      </c>
      <c r="X822" s="246">
        <f t="shared" si="675"/>
        <v>0</v>
      </c>
      <c r="Y822" s="246">
        <f t="shared" si="675"/>
        <v>0</v>
      </c>
      <c r="Z822" s="246">
        <f t="shared" si="675"/>
        <v>0</v>
      </c>
      <c r="AA822" s="246">
        <f t="shared" si="675"/>
        <v>0</v>
      </c>
    </row>
    <row r="823" spans="6:27">
      <c r="G823" s="307" t="str">
        <f t="shared" si="668"/>
        <v/>
      </c>
      <c r="H823" s="246">
        <f t="shared" ref="H823:AA823" si="676">IF(ISERROR(VLOOKUP(H677,$W$683:$AC$780,MATCH($H661,$W$683:$AC$683,0),TRUE)),0,VLOOKUP(H677,$W$683:$AC$780,MATCH($H661,$W$683:$AC$683,0),TRUE))</f>
        <v>0</v>
      </c>
      <c r="I823" s="246">
        <f t="shared" si="676"/>
        <v>0</v>
      </c>
      <c r="J823" s="246">
        <f t="shared" si="676"/>
        <v>0</v>
      </c>
      <c r="K823" s="246">
        <f t="shared" si="676"/>
        <v>0</v>
      </c>
      <c r="L823" s="246">
        <f t="shared" si="676"/>
        <v>0</v>
      </c>
      <c r="M823" s="246">
        <f t="shared" si="676"/>
        <v>0</v>
      </c>
      <c r="N823" s="246">
        <f t="shared" si="676"/>
        <v>0</v>
      </c>
      <c r="O823" s="246">
        <f t="shared" si="676"/>
        <v>0</v>
      </c>
      <c r="P823" s="246">
        <f t="shared" si="676"/>
        <v>0</v>
      </c>
      <c r="Q823" s="246">
        <f t="shared" si="676"/>
        <v>0</v>
      </c>
      <c r="R823" s="246">
        <f t="shared" si="676"/>
        <v>0</v>
      </c>
      <c r="S823" s="246">
        <f t="shared" si="676"/>
        <v>0</v>
      </c>
      <c r="T823" s="246">
        <f t="shared" si="676"/>
        <v>0</v>
      </c>
      <c r="U823" s="246">
        <f t="shared" si="676"/>
        <v>0</v>
      </c>
      <c r="V823" s="246">
        <f t="shared" si="676"/>
        <v>0</v>
      </c>
      <c r="W823" s="246">
        <f t="shared" si="676"/>
        <v>0</v>
      </c>
      <c r="X823" s="246">
        <f t="shared" si="676"/>
        <v>0</v>
      </c>
      <c r="Y823" s="246">
        <f t="shared" si="676"/>
        <v>0</v>
      </c>
      <c r="Z823" s="246">
        <f t="shared" si="676"/>
        <v>0</v>
      </c>
      <c r="AA823" s="246">
        <f t="shared" si="676"/>
        <v>0</v>
      </c>
    </row>
    <row r="824" spans="6:27">
      <c r="G824" s="307" t="str">
        <f t="shared" si="668"/>
        <v/>
      </c>
      <c r="H824" s="246">
        <f t="shared" ref="H824:AA824" si="677">IF(ISERROR(VLOOKUP(H678,$W$683:$AC$780,MATCH($H662,$W$683:$AC$683,0),TRUE)),0,VLOOKUP(H678,$W$683:$AC$780,MATCH($H662,$W$683:$AC$683,0),TRUE))</f>
        <v>0</v>
      </c>
      <c r="I824" s="246">
        <f t="shared" si="677"/>
        <v>0</v>
      </c>
      <c r="J824" s="246">
        <f t="shared" si="677"/>
        <v>0</v>
      </c>
      <c r="K824" s="246">
        <f t="shared" si="677"/>
        <v>0</v>
      </c>
      <c r="L824" s="246">
        <f t="shared" si="677"/>
        <v>0</v>
      </c>
      <c r="M824" s="246">
        <f t="shared" si="677"/>
        <v>0</v>
      </c>
      <c r="N824" s="246">
        <f t="shared" si="677"/>
        <v>0</v>
      </c>
      <c r="O824" s="246">
        <f t="shared" si="677"/>
        <v>0</v>
      </c>
      <c r="P824" s="246">
        <f t="shared" si="677"/>
        <v>0</v>
      </c>
      <c r="Q824" s="246">
        <f t="shared" si="677"/>
        <v>0</v>
      </c>
      <c r="R824" s="246">
        <f t="shared" si="677"/>
        <v>0</v>
      </c>
      <c r="S824" s="246">
        <f t="shared" si="677"/>
        <v>0</v>
      </c>
      <c r="T824" s="246">
        <f t="shared" si="677"/>
        <v>0</v>
      </c>
      <c r="U824" s="246">
        <f t="shared" si="677"/>
        <v>0</v>
      </c>
      <c r="V824" s="246">
        <f t="shared" si="677"/>
        <v>0</v>
      </c>
      <c r="W824" s="246">
        <f t="shared" si="677"/>
        <v>0</v>
      </c>
      <c r="X824" s="246">
        <f t="shared" si="677"/>
        <v>0</v>
      </c>
      <c r="Y824" s="246">
        <f t="shared" si="677"/>
        <v>0</v>
      </c>
      <c r="Z824" s="246">
        <f t="shared" si="677"/>
        <v>0</v>
      </c>
      <c r="AA824" s="246">
        <f t="shared" si="677"/>
        <v>0</v>
      </c>
    </row>
    <row r="825" spans="6:27">
      <c r="G825" s="307" t="str">
        <f t="shared" si="668"/>
        <v>BRT</v>
      </c>
      <c r="H825" s="246">
        <f t="shared" ref="H825:AA825" si="678">IF(ISERROR(VLOOKUP(H679,$W$683:$AC$780,MATCH($H663,$W$683:$AC$683,0),TRUE)),0,VLOOKUP(H679,$W$683:$AC$780,MATCH($H663,$W$683:$AC$683,0),TRUE))</f>
        <v>0</v>
      </c>
      <c r="I825" s="246">
        <f t="shared" si="678"/>
        <v>0</v>
      </c>
      <c r="J825" s="246">
        <f t="shared" si="678"/>
        <v>0</v>
      </c>
      <c r="K825" s="246">
        <f t="shared" si="678"/>
        <v>0</v>
      </c>
      <c r="L825" s="246">
        <f t="shared" si="678"/>
        <v>0</v>
      </c>
      <c r="M825" s="246">
        <f t="shared" si="678"/>
        <v>0</v>
      </c>
      <c r="N825" s="246">
        <f t="shared" si="678"/>
        <v>0</v>
      </c>
      <c r="O825" s="246">
        <f t="shared" si="678"/>
        <v>0</v>
      </c>
      <c r="P825" s="246">
        <f t="shared" si="678"/>
        <v>0</v>
      </c>
      <c r="Q825" s="246">
        <f t="shared" si="678"/>
        <v>0</v>
      </c>
      <c r="R825" s="246">
        <f t="shared" si="678"/>
        <v>0</v>
      </c>
      <c r="S825" s="246">
        <f t="shared" si="678"/>
        <v>0</v>
      </c>
      <c r="T825" s="246">
        <f t="shared" si="678"/>
        <v>0</v>
      </c>
      <c r="U825" s="246">
        <f t="shared" si="678"/>
        <v>0</v>
      </c>
      <c r="V825" s="246">
        <f t="shared" si="678"/>
        <v>0</v>
      </c>
      <c r="W825" s="246">
        <f t="shared" si="678"/>
        <v>0</v>
      </c>
      <c r="X825" s="246">
        <f t="shared" si="678"/>
        <v>0</v>
      </c>
      <c r="Y825" s="246">
        <f t="shared" si="678"/>
        <v>0</v>
      </c>
      <c r="Z825" s="246">
        <f t="shared" si="678"/>
        <v>0</v>
      </c>
      <c r="AA825" s="246">
        <f t="shared" si="678"/>
        <v>0</v>
      </c>
    </row>
    <row r="828" spans="6:27">
      <c r="G828" s="309" t="s">
        <v>383</v>
      </c>
    </row>
    <row r="829" spans="6:27">
      <c r="G829" s="309" t="s">
        <v>10</v>
      </c>
      <c r="H829" s="55" t="s">
        <v>383</v>
      </c>
    </row>
    <row r="830" spans="6:27">
      <c r="G830" s="306"/>
      <c r="H830" s="245">
        <f>H814</f>
        <v>0</v>
      </c>
      <c r="I830" s="245">
        <f t="shared" ref="I830:AA830" si="679">I814</f>
        <v>1</v>
      </c>
      <c r="J830" s="245">
        <f t="shared" si="679"/>
        <v>2</v>
      </c>
      <c r="K830" s="245">
        <f t="shared" si="679"/>
        <v>3</v>
      </c>
      <c r="L830" s="245">
        <f t="shared" si="679"/>
        <v>4</v>
      </c>
      <c r="M830" s="245">
        <f t="shared" si="679"/>
        <v>5</v>
      </c>
      <c r="N830" s="245">
        <f t="shared" si="679"/>
        <v>6</v>
      </c>
      <c r="O830" s="245">
        <f t="shared" si="679"/>
        <v>7</v>
      </c>
      <c r="P830" s="245">
        <f t="shared" si="679"/>
        <v>8</v>
      </c>
      <c r="Q830" s="245">
        <f t="shared" si="679"/>
        <v>9</v>
      </c>
      <c r="R830" s="245">
        <f t="shared" si="679"/>
        <v>10</v>
      </c>
      <c r="S830" s="245">
        <f t="shared" si="679"/>
        <v>11</v>
      </c>
      <c r="T830" s="245">
        <f t="shared" si="679"/>
        <v>12</v>
      </c>
      <c r="U830" s="245">
        <f t="shared" si="679"/>
        <v>13</v>
      </c>
      <c r="V830" s="245">
        <f t="shared" si="679"/>
        <v>14</v>
      </c>
      <c r="W830" s="245">
        <f t="shared" si="679"/>
        <v>15</v>
      </c>
      <c r="X830" s="245">
        <f t="shared" si="679"/>
        <v>16</v>
      </c>
      <c r="Y830" s="245">
        <f t="shared" si="679"/>
        <v>17</v>
      </c>
      <c r="Z830" s="245">
        <f t="shared" si="679"/>
        <v>18</v>
      </c>
      <c r="AA830" s="245">
        <f t="shared" si="679"/>
        <v>19</v>
      </c>
    </row>
    <row r="831" spans="6:27">
      <c r="F831" s="655" t="s">
        <v>530</v>
      </c>
      <c r="G831" s="307" t="str">
        <f>G815</f>
        <v>Cars</v>
      </c>
      <c r="H831" s="246">
        <f t="shared" ref="H831:AA831" si="680">IF(ISERROR(H203/(H471-(H471*(H787/100)))),0,H203/(H471-(H471*(H787/100))))</f>
        <v>0</v>
      </c>
      <c r="I831" s="246">
        <f t="shared" ca="1" si="680"/>
        <v>0</v>
      </c>
      <c r="J831" s="246">
        <f t="shared" ca="1" si="680"/>
        <v>0</v>
      </c>
      <c r="K831" s="246">
        <f t="shared" ca="1" si="680"/>
        <v>0</v>
      </c>
      <c r="L831" s="246">
        <f t="shared" ca="1" si="680"/>
        <v>0</v>
      </c>
      <c r="M831" s="246">
        <f t="shared" ca="1" si="680"/>
        <v>0</v>
      </c>
      <c r="N831" s="246">
        <f t="shared" ca="1" si="680"/>
        <v>0</v>
      </c>
      <c r="O831" s="246">
        <f t="shared" ca="1" si="680"/>
        <v>0</v>
      </c>
      <c r="P831" s="246">
        <f t="shared" ca="1" si="680"/>
        <v>0</v>
      </c>
      <c r="Q831" s="246">
        <f t="shared" ca="1" si="680"/>
        <v>0</v>
      </c>
      <c r="R831" s="246">
        <f t="shared" ca="1" si="680"/>
        <v>0</v>
      </c>
      <c r="S831" s="246">
        <f t="shared" ca="1" si="680"/>
        <v>0</v>
      </c>
      <c r="T831" s="246">
        <f t="shared" ca="1" si="680"/>
        <v>0</v>
      </c>
      <c r="U831" s="246">
        <f t="shared" ca="1" si="680"/>
        <v>0</v>
      </c>
      <c r="V831" s="246">
        <f t="shared" ca="1" si="680"/>
        <v>0</v>
      </c>
      <c r="W831" s="246">
        <f t="shared" ca="1" si="680"/>
        <v>0</v>
      </c>
      <c r="X831" s="246">
        <f t="shared" ca="1" si="680"/>
        <v>0</v>
      </c>
      <c r="Y831" s="246">
        <f t="shared" ca="1" si="680"/>
        <v>0</v>
      </c>
      <c r="Z831" s="246">
        <f t="shared" ca="1" si="680"/>
        <v>0</v>
      </c>
      <c r="AA831" s="246">
        <f t="shared" ca="1" si="680"/>
        <v>0</v>
      </c>
    </row>
    <row r="832" spans="6:27">
      <c r="F832" s="656"/>
      <c r="G832" s="307" t="str">
        <f t="shared" ref="G832:G841" si="681">G816</f>
        <v>2-wheeler</v>
      </c>
      <c r="H832" s="246">
        <f t="shared" ref="H832:AA832" si="682">IF(ISERROR(H204/(H472-(H472*(H788/100)))),0,H204/(H472-(H472*(H788/100))))</f>
        <v>0</v>
      </c>
      <c r="I832" s="246">
        <f t="shared" ca="1" si="682"/>
        <v>0</v>
      </c>
      <c r="J832" s="246">
        <f t="shared" ca="1" si="682"/>
        <v>0</v>
      </c>
      <c r="K832" s="246">
        <f t="shared" ca="1" si="682"/>
        <v>0</v>
      </c>
      <c r="L832" s="246">
        <f t="shared" ca="1" si="682"/>
        <v>0</v>
      </c>
      <c r="M832" s="246">
        <f t="shared" ca="1" si="682"/>
        <v>0</v>
      </c>
      <c r="N832" s="246">
        <f t="shared" ca="1" si="682"/>
        <v>0</v>
      </c>
      <c r="O832" s="246">
        <f t="shared" ca="1" si="682"/>
        <v>0</v>
      </c>
      <c r="P832" s="246">
        <f t="shared" ca="1" si="682"/>
        <v>0</v>
      </c>
      <c r="Q832" s="246">
        <f t="shared" ca="1" si="682"/>
        <v>0</v>
      </c>
      <c r="R832" s="246">
        <f t="shared" ca="1" si="682"/>
        <v>0</v>
      </c>
      <c r="S832" s="246">
        <f t="shared" ca="1" si="682"/>
        <v>0</v>
      </c>
      <c r="T832" s="246">
        <f t="shared" ca="1" si="682"/>
        <v>0</v>
      </c>
      <c r="U832" s="246">
        <f t="shared" ca="1" si="682"/>
        <v>0</v>
      </c>
      <c r="V832" s="246">
        <f t="shared" ca="1" si="682"/>
        <v>0</v>
      </c>
      <c r="W832" s="246">
        <f t="shared" ca="1" si="682"/>
        <v>0</v>
      </c>
      <c r="X832" s="246">
        <f t="shared" ca="1" si="682"/>
        <v>0</v>
      </c>
      <c r="Y832" s="246">
        <f t="shared" ca="1" si="682"/>
        <v>0</v>
      </c>
      <c r="Z832" s="246">
        <f t="shared" ca="1" si="682"/>
        <v>0</v>
      </c>
      <c r="AA832" s="246">
        <f t="shared" ca="1" si="682"/>
        <v>0</v>
      </c>
    </row>
    <row r="833" spans="6:27">
      <c r="F833" s="656"/>
      <c r="G833" s="307" t="str">
        <f t="shared" si="681"/>
        <v>Taxi</v>
      </c>
      <c r="H833" s="246">
        <f t="shared" ref="H833:AA833" si="683">IF(ISERROR(H205/(H473-(H473*(H789/100)))),0,H205/(H473-(H473*(H789/100))))</f>
        <v>0</v>
      </c>
      <c r="I833" s="246">
        <f t="shared" ca="1" si="683"/>
        <v>0</v>
      </c>
      <c r="J833" s="246">
        <f t="shared" ca="1" si="683"/>
        <v>0</v>
      </c>
      <c r="K833" s="246">
        <f t="shared" ca="1" si="683"/>
        <v>0</v>
      </c>
      <c r="L833" s="246">
        <f t="shared" ca="1" si="683"/>
        <v>0</v>
      </c>
      <c r="M833" s="246">
        <f t="shared" ca="1" si="683"/>
        <v>0</v>
      </c>
      <c r="N833" s="246">
        <f t="shared" ca="1" si="683"/>
        <v>0</v>
      </c>
      <c r="O833" s="246">
        <f t="shared" ca="1" si="683"/>
        <v>0</v>
      </c>
      <c r="P833" s="246">
        <f t="shared" ca="1" si="683"/>
        <v>0</v>
      </c>
      <c r="Q833" s="246">
        <f t="shared" ca="1" si="683"/>
        <v>0</v>
      </c>
      <c r="R833" s="246">
        <f t="shared" ca="1" si="683"/>
        <v>0</v>
      </c>
      <c r="S833" s="246">
        <f t="shared" ca="1" si="683"/>
        <v>0</v>
      </c>
      <c r="T833" s="246">
        <f t="shared" ca="1" si="683"/>
        <v>0</v>
      </c>
      <c r="U833" s="246">
        <f t="shared" ca="1" si="683"/>
        <v>0</v>
      </c>
      <c r="V833" s="246">
        <f t="shared" ca="1" si="683"/>
        <v>0</v>
      </c>
      <c r="W833" s="246">
        <f t="shared" ca="1" si="683"/>
        <v>0</v>
      </c>
      <c r="X833" s="246">
        <f t="shared" ca="1" si="683"/>
        <v>0</v>
      </c>
      <c r="Y833" s="246">
        <f t="shared" ca="1" si="683"/>
        <v>0</v>
      </c>
      <c r="Z833" s="246">
        <f t="shared" ca="1" si="683"/>
        <v>0</v>
      </c>
      <c r="AA833" s="246">
        <f t="shared" ca="1" si="683"/>
        <v>0</v>
      </c>
    </row>
    <row r="834" spans="6:27">
      <c r="F834" s="656"/>
      <c r="G834" s="307" t="str">
        <f t="shared" si="681"/>
        <v/>
      </c>
      <c r="H834" s="246">
        <f t="shared" ref="H834:AA834" si="684">IF(ISERROR(H206/(H474-(H474*(H790/100)))),0,H206/(H474-(H474*(H790/100))))</f>
        <v>0</v>
      </c>
      <c r="I834" s="246">
        <f t="shared" ca="1" si="684"/>
        <v>0</v>
      </c>
      <c r="J834" s="246">
        <f t="shared" ca="1" si="684"/>
        <v>0</v>
      </c>
      <c r="K834" s="246">
        <f t="shared" ca="1" si="684"/>
        <v>0</v>
      </c>
      <c r="L834" s="246">
        <f t="shared" ca="1" si="684"/>
        <v>0</v>
      </c>
      <c r="M834" s="246">
        <f t="shared" ca="1" si="684"/>
        <v>0</v>
      </c>
      <c r="N834" s="246">
        <f t="shared" ca="1" si="684"/>
        <v>0</v>
      </c>
      <c r="O834" s="246">
        <f t="shared" ca="1" si="684"/>
        <v>0</v>
      </c>
      <c r="P834" s="246">
        <f t="shared" ca="1" si="684"/>
        <v>0</v>
      </c>
      <c r="Q834" s="246">
        <f t="shared" ca="1" si="684"/>
        <v>0</v>
      </c>
      <c r="R834" s="246">
        <f t="shared" ca="1" si="684"/>
        <v>0</v>
      </c>
      <c r="S834" s="246">
        <f t="shared" ca="1" si="684"/>
        <v>0</v>
      </c>
      <c r="T834" s="246">
        <f t="shared" ca="1" si="684"/>
        <v>0</v>
      </c>
      <c r="U834" s="246">
        <f t="shared" ca="1" si="684"/>
        <v>0</v>
      </c>
      <c r="V834" s="246">
        <f t="shared" ca="1" si="684"/>
        <v>0</v>
      </c>
      <c r="W834" s="246">
        <f t="shared" ca="1" si="684"/>
        <v>0</v>
      </c>
      <c r="X834" s="246">
        <f t="shared" ca="1" si="684"/>
        <v>0</v>
      </c>
      <c r="Y834" s="246">
        <f t="shared" ca="1" si="684"/>
        <v>0</v>
      </c>
      <c r="Z834" s="246">
        <f t="shared" ca="1" si="684"/>
        <v>0</v>
      </c>
      <c r="AA834" s="246">
        <f t="shared" ca="1" si="684"/>
        <v>0</v>
      </c>
    </row>
    <row r="835" spans="6:27">
      <c r="F835" s="656"/>
      <c r="G835" s="307" t="str">
        <f t="shared" si="681"/>
        <v/>
      </c>
      <c r="H835" s="246">
        <f t="shared" ref="H835:AA835" si="685">IF(ISERROR(H207/(H475-(H475*(H791/100)))),0,H207/(H475-(H475*(H791/100))))</f>
        <v>0</v>
      </c>
      <c r="I835" s="246">
        <f t="shared" ca="1" si="685"/>
        <v>0</v>
      </c>
      <c r="J835" s="246">
        <f t="shared" ca="1" si="685"/>
        <v>0</v>
      </c>
      <c r="K835" s="246">
        <f t="shared" ca="1" si="685"/>
        <v>0</v>
      </c>
      <c r="L835" s="246">
        <f t="shared" ca="1" si="685"/>
        <v>0</v>
      </c>
      <c r="M835" s="246">
        <f t="shared" ca="1" si="685"/>
        <v>0</v>
      </c>
      <c r="N835" s="246">
        <f t="shared" ca="1" si="685"/>
        <v>0</v>
      </c>
      <c r="O835" s="246">
        <f t="shared" ca="1" si="685"/>
        <v>0</v>
      </c>
      <c r="P835" s="246">
        <f t="shared" ca="1" si="685"/>
        <v>0</v>
      </c>
      <c r="Q835" s="246">
        <f t="shared" ca="1" si="685"/>
        <v>0</v>
      </c>
      <c r="R835" s="246">
        <f t="shared" ca="1" si="685"/>
        <v>0</v>
      </c>
      <c r="S835" s="246">
        <f t="shared" ca="1" si="685"/>
        <v>0</v>
      </c>
      <c r="T835" s="246">
        <f t="shared" ca="1" si="685"/>
        <v>0</v>
      </c>
      <c r="U835" s="246">
        <f t="shared" ca="1" si="685"/>
        <v>0</v>
      </c>
      <c r="V835" s="246">
        <f t="shared" ca="1" si="685"/>
        <v>0</v>
      </c>
      <c r="W835" s="246">
        <f t="shared" ca="1" si="685"/>
        <v>0</v>
      </c>
      <c r="X835" s="246">
        <f t="shared" ca="1" si="685"/>
        <v>0</v>
      </c>
      <c r="Y835" s="246">
        <f t="shared" ca="1" si="685"/>
        <v>0</v>
      </c>
      <c r="Z835" s="246">
        <f t="shared" ca="1" si="685"/>
        <v>0</v>
      </c>
      <c r="AA835" s="246">
        <f t="shared" ca="1" si="685"/>
        <v>0</v>
      </c>
    </row>
    <row r="836" spans="6:27">
      <c r="F836" s="656"/>
      <c r="G836" s="307" t="str">
        <f t="shared" si="681"/>
        <v>3-wheeler</v>
      </c>
      <c r="H836" s="246">
        <f t="shared" ref="H836:AA836" si="686">IF(ISERROR(H208/(H476-(H476*(H792/100)))),0,H208/(H476-(H476*(H792/100))))</f>
        <v>0</v>
      </c>
      <c r="I836" s="246">
        <f t="shared" ca="1" si="686"/>
        <v>0</v>
      </c>
      <c r="J836" s="246">
        <f t="shared" ca="1" si="686"/>
        <v>0</v>
      </c>
      <c r="K836" s="246">
        <f t="shared" ca="1" si="686"/>
        <v>0</v>
      </c>
      <c r="L836" s="246">
        <f t="shared" ca="1" si="686"/>
        <v>0</v>
      </c>
      <c r="M836" s="246">
        <f t="shared" ca="1" si="686"/>
        <v>0</v>
      </c>
      <c r="N836" s="246">
        <f t="shared" ca="1" si="686"/>
        <v>0</v>
      </c>
      <c r="O836" s="246">
        <f t="shared" ca="1" si="686"/>
        <v>0</v>
      </c>
      <c r="P836" s="246">
        <f t="shared" ca="1" si="686"/>
        <v>0</v>
      </c>
      <c r="Q836" s="246">
        <f t="shared" ca="1" si="686"/>
        <v>0</v>
      </c>
      <c r="R836" s="246">
        <f t="shared" ca="1" si="686"/>
        <v>0</v>
      </c>
      <c r="S836" s="246">
        <f t="shared" ca="1" si="686"/>
        <v>0</v>
      </c>
      <c r="T836" s="246">
        <f t="shared" ca="1" si="686"/>
        <v>0</v>
      </c>
      <c r="U836" s="246">
        <f t="shared" ca="1" si="686"/>
        <v>0</v>
      </c>
      <c r="V836" s="246">
        <f t="shared" ca="1" si="686"/>
        <v>0</v>
      </c>
      <c r="W836" s="246">
        <f t="shared" ca="1" si="686"/>
        <v>0</v>
      </c>
      <c r="X836" s="246">
        <f t="shared" ca="1" si="686"/>
        <v>0</v>
      </c>
      <c r="Y836" s="246">
        <f t="shared" ca="1" si="686"/>
        <v>0</v>
      </c>
      <c r="Z836" s="246">
        <f t="shared" ca="1" si="686"/>
        <v>0</v>
      </c>
      <c r="AA836" s="246">
        <f t="shared" ca="1" si="686"/>
        <v>0</v>
      </c>
    </row>
    <row r="837" spans="6:27">
      <c r="F837" s="656"/>
      <c r="G837" s="307" t="str">
        <f t="shared" si="681"/>
        <v>Bus</v>
      </c>
      <c r="H837" s="246">
        <f t="shared" ref="H837:AA837" si="687">IF(ISERROR(H209/(H477-(H477*(H793/100)))),0,H209/(H477-(H477*(H793/100))))</f>
        <v>0</v>
      </c>
      <c r="I837" s="246">
        <f t="shared" ca="1" si="687"/>
        <v>0</v>
      </c>
      <c r="J837" s="246">
        <f t="shared" ca="1" si="687"/>
        <v>0</v>
      </c>
      <c r="K837" s="246">
        <f t="shared" ca="1" si="687"/>
        <v>0</v>
      </c>
      <c r="L837" s="246">
        <f t="shared" ca="1" si="687"/>
        <v>0</v>
      </c>
      <c r="M837" s="246">
        <f t="shared" ca="1" si="687"/>
        <v>0</v>
      </c>
      <c r="N837" s="246">
        <f t="shared" ca="1" si="687"/>
        <v>0</v>
      </c>
      <c r="O837" s="246">
        <f t="shared" ca="1" si="687"/>
        <v>0</v>
      </c>
      <c r="P837" s="246">
        <f t="shared" ca="1" si="687"/>
        <v>0</v>
      </c>
      <c r="Q837" s="246">
        <f t="shared" ca="1" si="687"/>
        <v>0</v>
      </c>
      <c r="R837" s="246">
        <f t="shared" ca="1" si="687"/>
        <v>0</v>
      </c>
      <c r="S837" s="246">
        <f t="shared" ca="1" si="687"/>
        <v>0</v>
      </c>
      <c r="T837" s="246">
        <f t="shared" ca="1" si="687"/>
        <v>0</v>
      </c>
      <c r="U837" s="246">
        <f t="shared" ca="1" si="687"/>
        <v>0</v>
      </c>
      <c r="V837" s="246">
        <f t="shared" ca="1" si="687"/>
        <v>0</v>
      </c>
      <c r="W837" s="246">
        <f t="shared" ca="1" si="687"/>
        <v>0</v>
      </c>
      <c r="X837" s="246">
        <f t="shared" ca="1" si="687"/>
        <v>0</v>
      </c>
      <c r="Y837" s="246">
        <f t="shared" ca="1" si="687"/>
        <v>0</v>
      </c>
      <c r="Z837" s="246">
        <f t="shared" ca="1" si="687"/>
        <v>0</v>
      </c>
      <c r="AA837" s="246">
        <f t="shared" ca="1" si="687"/>
        <v>0</v>
      </c>
    </row>
    <row r="838" spans="6:27">
      <c r="F838" s="656"/>
      <c r="G838" s="307" t="str">
        <f t="shared" si="681"/>
        <v>Mini-bus</v>
      </c>
      <c r="H838" s="246">
        <f t="shared" ref="H838:AA838" si="688">IF(ISERROR(H210/(H478-(H478*(H794/100)))),0,H210/(H478-(H478*(H794/100))))</f>
        <v>0</v>
      </c>
      <c r="I838" s="246">
        <f t="shared" ca="1" si="688"/>
        <v>0</v>
      </c>
      <c r="J838" s="246">
        <f t="shared" ca="1" si="688"/>
        <v>0</v>
      </c>
      <c r="K838" s="246">
        <f t="shared" ca="1" si="688"/>
        <v>0</v>
      </c>
      <c r="L838" s="246">
        <f t="shared" ca="1" si="688"/>
        <v>0</v>
      </c>
      <c r="M838" s="246">
        <f t="shared" ca="1" si="688"/>
        <v>0</v>
      </c>
      <c r="N838" s="246">
        <f t="shared" ca="1" si="688"/>
        <v>0</v>
      </c>
      <c r="O838" s="246">
        <f t="shared" ca="1" si="688"/>
        <v>0</v>
      </c>
      <c r="P838" s="246">
        <f t="shared" ca="1" si="688"/>
        <v>0</v>
      </c>
      <c r="Q838" s="246">
        <f t="shared" ca="1" si="688"/>
        <v>0</v>
      </c>
      <c r="R838" s="246">
        <f t="shared" ca="1" si="688"/>
        <v>0</v>
      </c>
      <c r="S838" s="246">
        <f t="shared" ca="1" si="688"/>
        <v>0</v>
      </c>
      <c r="T838" s="246">
        <f t="shared" ca="1" si="688"/>
        <v>0</v>
      </c>
      <c r="U838" s="246">
        <f t="shared" ca="1" si="688"/>
        <v>0</v>
      </c>
      <c r="V838" s="246">
        <f t="shared" ca="1" si="688"/>
        <v>0</v>
      </c>
      <c r="W838" s="246">
        <f t="shared" ca="1" si="688"/>
        <v>0</v>
      </c>
      <c r="X838" s="246">
        <f t="shared" ca="1" si="688"/>
        <v>0</v>
      </c>
      <c r="Y838" s="246">
        <f t="shared" ca="1" si="688"/>
        <v>0</v>
      </c>
      <c r="Z838" s="246">
        <f t="shared" ca="1" si="688"/>
        <v>0</v>
      </c>
      <c r="AA838" s="246">
        <f t="shared" ca="1" si="688"/>
        <v>0</v>
      </c>
    </row>
    <row r="839" spans="6:27">
      <c r="F839" s="656"/>
      <c r="G839" s="307" t="str">
        <f t="shared" si="681"/>
        <v/>
      </c>
      <c r="H839" s="246">
        <f t="shared" ref="H839:AA839" si="689">IF(ISERROR(H211/(H479-(H479*(H795/100)))),0,H211/(H479-(H479*(H795/100))))</f>
        <v>0</v>
      </c>
      <c r="I839" s="246">
        <f t="shared" ca="1" si="689"/>
        <v>0</v>
      </c>
      <c r="J839" s="246">
        <f t="shared" ca="1" si="689"/>
        <v>0</v>
      </c>
      <c r="K839" s="246">
        <f t="shared" ca="1" si="689"/>
        <v>0</v>
      </c>
      <c r="L839" s="246">
        <f t="shared" ca="1" si="689"/>
        <v>0</v>
      </c>
      <c r="M839" s="246">
        <f t="shared" ca="1" si="689"/>
        <v>0</v>
      </c>
      <c r="N839" s="246">
        <f t="shared" ca="1" si="689"/>
        <v>0</v>
      </c>
      <c r="O839" s="246">
        <f t="shared" ca="1" si="689"/>
        <v>0</v>
      </c>
      <c r="P839" s="246">
        <f t="shared" ca="1" si="689"/>
        <v>0</v>
      </c>
      <c r="Q839" s="246">
        <f t="shared" ca="1" si="689"/>
        <v>0</v>
      </c>
      <c r="R839" s="246">
        <f t="shared" ca="1" si="689"/>
        <v>0</v>
      </c>
      <c r="S839" s="246">
        <f t="shared" ca="1" si="689"/>
        <v>0</v>
      </c>
      <c r="T839" s="246">
        <f t="shared" ca="1" si="689"/>
        <v>0</v>
      </c>
      <c r="U839" s="246">
        <f t="shared" ca="1" si="689"/>
        <v>0</v>
      </c>
      <c r="V839" s="246">
        <f t="shared" ca="1" si="689"/>
        <v>0</v>
      </c>
      <c r="W839" s="246">
        <f t="shared" ca="1" si="689"/>
        <v>0</v>
      </c>
      <c r="X839" s="246">
        <f t="shared" ca="1" si="689"/>
        <v>0</v>
      </c>
      <c r="Y839" s="246">
        <f t="shared" ca="1" si="689"/>
        <v>0</v>
      </c>
      <c r="Z839" s="246">
        <f t="shared" ca="1" si="689"/>
        <v>0</v>
      </c>
      <c r="AA839" s="246">
        <f t="shared" ca="1" si="689"/>
        <v>0</v>
      </c>
    </row>
    <row r="840" spans="6:27">
      <c r="F840" s="657"/>
      <c r="G840" s="307" t="str">
        <f t="shared" si="681"/>
        <v/>
      </c>
      <c r="H840" s="246">
        <f t="shared" ref="H840:AA840" si="690">IF(ISERROR(H212/(H480-(H480*(H796/100)))),0,H212/(H480-(H480*(H796/100))))</f>
        <v>0</v>
      </c>
      <c r="I840" s="246">
        <f t="shared" ca="1" si="690"/>
        <v>0</v>
      </c>
      <c r="J840" s="246">
        <f t="shared" ca="1" si="690"/>
        <v>0</v>
      </c>
      <c r="K840" s="246">
        <f t="shared" ca="1" si="690"/>
        <v>0</v>
      </c>
      <c r="L840" s="246">
        <f t="shared" ca="1" si="690"/>
        <v>0</v>
      </c>
      <c r="M840" s="246">
        <f t="shared" ca="1" si="690"/>
        <v>0</v>
      </c>
      <c r="N840" s="246">
        <f t="shared" ca="1" si="690"/>
        <v>0</v>
      </c>
      <c r="O840" s="246">
        <f t="shared" ca="1" si="690"/>
        <v>0</v>
      </c>
      <c r="P840" s="246">
        <f t="shared" ca="1" si="690"/>
        <v>0</v>
      </c>
      <c r="Q840" s="246">
        <f t="shared" ca="1" si="690"/>
        <v>0</v>
      </c>
      <c r="R840" s="246">
        <f t="shared" ca="1" si="690"/>
        <v>0</v>
      </c>
      <c r="S840" s="246">
        <f t="shared" ca="1" si="690"/>
        <v>0</v>
      </c>
      <c r="T840" s="246">
        <f t="shared" ca="1" si="690"/>
        <v>0</v>
      </c>
      <c r="U840" s="246">
        <f t="shared" ca="1" si="690"/>
        <v>0</v>
      </c>
      <c r="V840" s="246">
        <f t="shared" ca="1" si="690"/>
        <v>0</v>
      </c>
      <c r="W840" s="246">
        <f t="shared" ca="1" si="690"/>
        <v>0</v>
      </c>
      <c r="X840" s="246">
        <f t="shared" ca="1" si="690"/>
        <v>0</v>
      </c>
      <c r="Y840" s="246">
        <f t="shared" ca="1" si="690"/>
        <v>0</v>
      </c>
      <c r="Z840" s="246">
        <f t="shared" ca="1" si="690"/>
        <v>0</v>
      </c>
      <c r="AA840" s="246">
        <f t="shared" ca="1" si="690"/>
        <v>0</v>
      </c>
    </row>
    <row r="841" spans="6:27">
      <c r="G841" s="307" t="str">
        <f t="shared" si="681"/>
        <v>BRT</v>
      </c>
      <c r="H841" s="246">
        <f t="shared" ref="H841:AA841" si="691">IF(ISERROR(H213/(H481-(H481*(H797/100)))),0,H213/(H481-(H481*(H797/100))))</f>
        <v>0</v>
      </c>
      <c r="I841" s="246">
        <f t="shared" ca="1" si="691"/>
        <v>0</v>
      </c>
      <c r="J841" s="246">
        <f t="shared" ca="1" si="691"/>
        <v>0</v>
      </c>
      <c r="K841" s="246">
        <f t="shared" ca="1" si="691"/>
        <v>0</v>
      </c>
      <c r="L841" s="246">
        <f t="shared" ca="1" si="691"/>
        <v>0</v>
      </c>
      <c r="M841" s="246">
        <f t="shared" ca="1" si="691"/>
        <v>0</v>
      </c>
      <c r="N841" s="246">
        <f t="shared" ca="1" si="691"/>
        <v>0</v>
      </c>
      <c r="O841" s="246">
        <f t="shared" ca="1" si="691"/>
        <v>0</v>
      </c>
      <c r="P841" s="246">
        <f t="shared" ca="1" si="691"/>
        <v>0</v>
      </c>
      <c r="Q841" s="246">
        <f t="shared" ca="1" si="691"/>
        <v>0</v>
      </c>
      <c r="R841" s="246">
        <f t="shared" ca="1" si="691"/>
        <v>0</v>
      </c>
      <c r="S841" s="246">
        <f t="shared" ca="1" si="691"/>
        <v>0</v>
      </c>
      <c r="T841" s="246">
        <f t="shared" ca="1" si="691"/>
        <v>0</v>
      </c>
      <c r="U841" s="246">
        <f t="shared" ca="1" si="691"/>
        <v>0</v>
      </c>
      <c r="V841" s="246">
        <f t="shared" ca="1" si="691"/>
        <v>0</v>
      </c>
      <c r="W841" s="246">
        <f t="shared" ca="1" si="691"/>
        <v>0</v>
      </c>
      <c r="X841" s="246">
        <f t="shared" ca="1" si="691"/>
        <v>0</v>
      </c>
      <c r="Y841" s="246">
        <f t="shared" ca="1" si="691"/>
        <v>0</v>
      </c>
      <c r="Z841" s="246">
        <f t="shared" ca="1" si="691"/>
        <v>0</v>
      </c>
      <c r="AA841" s="246">
        <f t="shared" ca="1" si="691"/>
        <v>0</v>
      </c>
    </row>
    <row r="844" spans="6:27">
      <c r="G844" s="309" t="s">
        <v>11</v>
      </c>
      <c r="H844" s="55" t="s">
        <v>383</v>
      </c>
    </row>
    <row r="845" spans="6:27">
      <c r="G845" s="307"/>
      <c r="H845" s="245">
        <f>H830</f>
        <v>0</v>
      </c>
      <c r="I845" s="245">
        <f t="shared" ref="I845:AA845" si="692">I830</f>
        <v>1</v>
      </c>
      <c r="J845" s="245">
        <f t="shared" si="692"/>
        <v>2</v>
      </c>
      <c r="K845" s="245">
        <f t="shared" si="692"/>
        <v>3</v>
      </c>
      <c r="L845" s="245">
        <f t="shared" si="692"/>
        <v>4</v>
      </c>
      <c r="M845" s="245">
        <f t="shared" si="692"/>
        <v>5</v>
      </c>
      <c r="N845" s="245">
        <f t="shared" si="692"/>
        <v>6</v>
      </c>
      <c r="O845" s="245">
        <f t="shared" si="692"/>
        <v>7</v>
      </c>
      <c r="P845" s="245">
        <f t="shared" si="692"/>
        <v>8</v>
      </c>
      <c r="Q845" s="245">
        <f t="shared" si="692"/>
        <v>9</v>
      </c>
      <c r="R845" s="245">
        <f t="shared" si="692"/>
        <v>10</v>
      </c>
      <c r="S845" s="245">
        <f t="shared" si="692"/>
        <v>11</v>
      </c>
      <c r="T845" s="245">
        <f t="shared" si="692"/>
        <v>12</v>
      </c>
      <c r="U845" s="245">
        <f t="shared" si="692"/>
        <v>13</v>
      </c>
      <c r="V845" s="245">
        <f t="shared" si="692"/>
        <v>14</v>
      </c>
      <c r="W845" s="245">
        <f t="shared" si="692"/>
        <v>15</v>
      </c>
      <c r="X845" s="245">
        <f t="shared" si="692"/>
        <v>16</v>
      </c>
      <c r="Y845" s="245">
        <f t="shared" si="692"/>
        <v>17</v>
      </c>
      <c r="Z845" s="245">
        <f t="shared" si="692"/>
        <v>18</v>
      </c>
      <c r="AA845" s="245">
        <f t="shared" si="692"/>
        <v>19</v>
      </c>
    </row>
    <row r="846" spans="6:27">
      <c r="F846" s="655" t="s">
        <v>530</v>
      </c>
      <c r="G846" s="307" t="str">
        <f>G831</f>
        <v>Cars</v>
      </c>
      <c r="H846" s="246">
        <f t="shared" ref="H846:AA846" si="693">IF(ISERROR(H250/(H504-(H504*(H787/100)))),0,H250/(H504-(H504*(H787/100))))</f>
        <v>0</v>
      </c>
      <c r="I846" s="246">
        <f t="shared" ca="1" si="693"/>
        <v>0</v>
      </c>
      <c r="J846" s="246">
        <f t="shared" ca="1" si="693"/>
        <v>0</v>
      </c>
      <c r="K846" s="246">
        <f t="shared" ca="1" si="693"/>
        <v>0</v>
      </c>
      <c r="L846" s="246">
        <f t="shared" ca="1" si="693"/>
        <v>0</v>
      </c>
      <c r="M846" s="246">
        <f t="shared" ca="1" si="693"/>
        <v>0</v>
      </c>
      <c r="N846" s="246">
        <f t="shared" ca="1" si="693"/>
        <v>0</v>
      </c>
      <c r="O846" s="246">
        <f t="shared" ca="1" si="693"/>
        <v>0</v>
      </c>
      <c r="P846" s="246">
        <f t="shared" ca="1" si="693"/>
        <v>0</v>
      </c>
      <c r="Q846" s="246">
        <f t="shared" ca="1" si="693"/>
        <v>0</v>
      </c>
      <c r="R846" s="246">
        <f t="shared" ca="1" si="693"/>
        <v>0</v>
      </c>
      <c r="S846" s="246">
        <f t="shared" ca="1" si="693"/>
        <v>0</v>
      </c>
      <c r="T846" s="246">
        <f t="shared" ca="1" si="693"/>
        <v>0</v>
      </c>
      <c r="U846" s="246">
        <f t="shared" ca="1" si="693"/>
        <v>0</v>
      </c>
      <c r="V846" s="246">
        <f t="shared" ca="1" si="693"/>
        <v>0</v>
      </c>
      <c r="W846" s="246">
        <f t="shared" ca="1" si="693"/>
        <v>0</v>
      </c>
      <c r="X846" s="246">
        <f t="shared" ca="1" si="693"/>
        <v>0</v>
      </c>
      <c r="Y846" s="246">
        <f t="shared" ca="1" si="693"/>
        <v>0</v>
      </c>
      <c r="Z846" s="246">
        <f t="shared" ca="1" si="693"/>
        <v>0</v>
      </c>
      <c r="AA846" s="246">
        <f t="shared" ca="1" si="693"/>
        <v>0</v>
      </c>
    </row>
    <row r="847" spans="6:27">
      <c r="F847" s="656"/>
      <c r="G847" s="307" t="str">
        <f t="shared" ref="G847:G856" si="694">G832</f>
        <v>2-wheeler</v>
      </c>
      <c r="H847" s="246">
        <f t="shared" ref="H847:AA847" si="695">IF(ISERROR(H251/(H505-(H505*(H788/100)))),0,H251/(H505-(H505*(H788/100))))</f>
        <v>0</v>
      </c>
      <c r="I847" s="246">
        <f t="shared" ca="1" si="695"/>
        <v>0</v>
      </c>
      <c r="J847" s="246">
        <f t="shared" ca="1" si="695"/>
        <v>0</v>
      </c>
      <c r="K847" s="246">
        <f t="shared" ca="1" si="695"/>
        <v>0</v>
      </c>
      <c r="L847" s="246">
        <f t="shared" ca="1" si="695"/>
        <v>0</v>
      </c>
      <c r="M847" s="246">
        <f t="shared" ca="1" si="695"/>
        <v>0</v>
      </c>
      <c r="N847" s="246">
        <f t="shared" ca="1" si="695"/>
        <v>0</v>
      </c>
      <c r="O847" s="246">
        <f t="shared" ca="1" si="695"/>
        <v>0</v>
      </c>
      <c r="P847" s="246">
        <f t="shared" ca="1" si="695"/>
        <v>0</v>
      </c>
      <c r="Q847" s="246">
        <f t="shared" ca="1" si="695"/>
        <v>0</v>
      </c>
      <c r="R847" s="246">
        <f t="shared" ca="1" si="695"/>
        <v>0</v>
      </c>
      <c r="S847" s="246">
        <f t="shared" ca="1" si="695"/>
        <v>0</v>
      </c>
      <c r="T847" s="246">
        <f t="shared" ca="1" si="695"/>
        <v>0</v>
      </c>
      <c r="U847" s="246">
        <f t="shared" ca="1" si="695"/>
        <v>0</v>
      </c>
      <c r="V847" s="246">
        <f t="shared" ca="1" si="695"/>
        <v>0</v>
      </c>
      <c r="W847" s="246">
        <f t="shared" ca="1" si="695"/>
        <v>0</v>
      </c>
      <c r="X847" s="246">
        <f t="shared" ca="1" si="695"/>
        <v>0</v>
      </c>
      <c r="Y847" s="246">
        <f t="shared" ca="1" si="695"/>
        <v>0</v>
      </c>
      <c r="Z847" s="246">
        <f t="shared" ca="1" si="695"/>
        <v>0</v>
      </c>
      <c r="AA847" s="246">
        <f t="shared" ca="1" si="695"/>
        <v>0</v>
      </c>
    </row>
    <row r="848" spans="6:27">
      <c r="F848" s="656"/>
      <c r="G848" s="307" t="str">
        <f t="shared" si="694"/>
        <v>Taxi</v>
      </c>
      <c r="H848" s="246">
        <f t="shared" ref="H848:AA848" si="696">IF(ISERROR(H252/(H506-(H506*(H789/100)))),0,H252/(H506-(H506*(H789/100))))</f>
        <v>0</v>
      </c>
      <c r="I848" s="246">
        <f t="shared" ca="1" si="696"/>
        <v>0</v>
      </c>
      <c r="J848" s="246">
        <f t="shared" ca="1" si="696"/>
        <v>0</v>
      </c>
      <c r="K848" s="246">
        <f t="shared" ca="1" si="696"/>
        <v>0</v>
      </c>
      <c r="L848" s="246">
        <f t="shared" ca="1" si="696"/>
        <v>0</v>
      </c>
      <c r="M848" s="246">
        <f t="shared" ca="1" si="696"/>
        <v>0</v>
      </c>
      <c r="N848" s="246">
        <f t="shared" ca="1" si="696"/>
        <v>0</v>
      </c>
      <c r="O848" s="246">
        <f t="shared" ca="1" si="696"/>
        <v>0</v>
      </c>
      <c r="P848" s="246">
        <f t="shared" ca="1" si="696"/>
        <v>0</v>
      </c>
      <c r="Q848" s="246">
        <f t="shared" ca="1" si="696"/>
        <v>0</v>
      </c>
      <c r="R848" s="246">
        <f t="shared" ca="1" si="696"/>
        <v>0</v>
      </c>
      <c r="S848" s="246">
        <f t="shared" ca="1" si="696"/>
        <v>0</v>
      </c>
      <c r="T848" s="246">
        <f t="shared" ca="1" si="696"/>
        <v>0</v>
      </c>
      <c r="U848" s="246">
        <f t="shared" ca="1" si="696"/>
        <v>0</v>
      </c>
      <c r="V848" s="246">
        <f t="shared" ca="1" si="696"/>
        <v>0</v>
      </c>
      <c r="W848" s="246">
        <f t="shared" ca="1" si="696"/>
        <v>0</v>
      </c>
      <c r="X848" s="246">
        <f t="shared" ca="1" si="696"/>
        <v>0</v>
      </c>
      <c r="Y848" s="246">
        <f t="shared" ca="1" si="696"/>
        <v>0</v>
      </c>
      <c r="Z848" s="246">
        <f t="shared" ca="1" si="696"/>
        <v>0</v>
      </c>
      <c r="AA848" s="246">
        <f t="shared" ca="1" si="696"/>
        <v>0</v>
      </c>
    </row>
    <row r="849" spans="6:27">
      <c r="F849" s="656"/>
      <c r="G849" s="307" t="str">
        <f t="shared" si="694"/>
        <v/>
      </c>
      <c r="H849" s="246">
        <f t="shared" ref="H849:AA849" si="697">IF(ISERROR(H253/(H507-(H507*(H790/100)))),0,H253/(H507-(H507*(H790/100))))</f>
        <v>0</v>
      </c>
      <c r="I849" s="246">
        <f t="shared" ca="1" si="697"/>
        <v>0</v>
      </c>
      <c r="J849" s="246">
        <f t="shared" ca="1" si="697"/>
        <v>0</v>
      </c>
      <c r="K849" s="246">
        <f t="shared" ca="1" si="697"/>
        <v>0</v>
      </c>
      <c r="L849" s="246">
        <f t="shared" ca="1" si="697"/>
        <v>0</v>
      </c>
      <c r="M849" s="246">
        <f t="shared" ca="1" si="697"/>
        <v>0</v>
      </c>
      <c r="N849" s="246">
        <f t="shared" ca="1" si="697"/>
        <v>0</v>
      </c>
      <c r="O849" s="246">
        <f t="shared" ca="1" si="697"/>
        <v>0</v>
      </c>
      <c r="P849" s="246">
        <f t="shared" ca="1" si="697"/>
        <v>0</v>
      </c>
      <c r="Q849" s="246">
        <f t="shared" ca="1" si="697"/>
        <v>0</v>
      </c>
      <c r="R849" s="246">
        <f t="shared" ca="1" si="697"/>
        <v>0</v>
      </c>
      <c r="S849" s="246">
        <f t="shared" ca="1" si="697"/>
        <v>0</v>
      </c>
      <c r="T849" s="246">
        <f t="shared" ca="1" si="697"/>
        <v>0</v>
      </c>
      <c r="U849" s="246">
        <f t="shared" ca="1" si="697"/>
        <v>0</v>
      </c>
      <c r="V849" s="246">
        <f t="shared" ca="1" si="697"/>
        <v>0</v>
      </c>
      <c r="W849" s="246">
        <f t="shared" ca="1" si="697"/>
        <v>0</v>
      </c>
      <c r="X849" s="246">
        <f t="shared" ca="1" si="697"/>
        <v>0</v>
      </c>
      <c r="Y849" s="246">
        <f t="shared" ca="1" si="697"/>
        <v>0</v>
      </c>
      <c r="Z849" s="246">
        <f t="shared" ca="1" si="697"/>
        <v>0</v>
      </c>
      <c r="AA849" s="246">
        <f t="shared" ca="1" si="697"/>
        <v>0</v>
      </c>
    </row>
    <row r="850" spans="6:27">
      <c r="F850" s="656"/>
      <c r="G850" s="307" t="str">
        <f t="shared" si="694"/>
        <v/>
      </c>
      <c r="H850" s="246">
        <f t="shared" ref="H850:AA850" si="698">IF(ISERROR(H254/(H508-(H508*(H791/100)))),0,H254/(H508-(H508*(H791/100))))</f>
        <v>0</v>
      </c>
      <c r="I850" s="246">
        <f t="shared" ca="1" si="698"/>
        <v>0</v>
      </c>
      <c r="J850" s="246">
        <f t="shared" ca="1" si="698"/>
        <v>0</v>
      </c>
      <c r="K850" s="246">
        <f t="shared" ca="1" si="698"/>
        <v>0</v>
      </c>
      <c r="L850" s="246">
        <f t="shared" ca="1" si="698"/>
        <v>0</v>
      </c>
      <c r="M850" s="246">
        <f t="shared" ca="1" si="698"/>
        <v>0</v>
      </c>
      <c r="N850" s="246">
        <f t="shared" ca="1" si="698"/>
        <v>0</v>
      </c>
      <c r="O850" s="246">
        <f t="shared" ca="1" si="698"/>
        <v>0</v>
      </c>
      <c r="P850" s="246">
        <f t="shared" ca="1" si="698"/>
        <v>0</v>
      </c>
      <c r="Q850" s="246">
        <f t="shared" ca="1" si="698"/>
        <v>0</v>
      </c>
      <c r="R850" s="246">
        <f t="shared" ca="1" si="698"/>
        <v>0</v>
      </c>
      <c r="S850" s="246">
        <f t="shared" ca="1" si="698"/>
        <v>0</v>
      </c>
      <c r="T850" s="246">
        <f t="shared" ca="1" si="698"/>
        <v>0</v>
      </c>
      <c r="U850" s="246">
        <f t="shared" ca="1" si="698"/>
        <v>0</v>
      </c>
      <c r="V850" s="246">
        <f t="shared" ca="1" si="698"/>
        <v>0</v>
      </c>
      <c r="W850" s="246">
        <f t="shared" ca="1" si="698"/>
        <v>0</v>
      </c>
      <c r="X850" s="246">
        <f t="shared" ca="1" si="698"/>
        <v>0</v>
      </c>
      <c r="Y850" s="246">
        <f t="shared" ca="1" si="698"/>
        <v>0</v>
      </c>
      <c r="Z850" s="246">
        <f t="shared" ca="1" si="698"/>
        <v>0</v>
      </c>
      <c r="AA850" s="246">
        <f t="shared" ca="1" si="698"/>
        <v>0</v>
      </c>
    </row>
    <row r="851" spans="6:27">
      <c r="F851" s="656"/>
      <c r="G851" s="307" t="str">
        <f t="shared" si="694"/>
        <v>3-wheeler</v>
      </c>
      <c r="H851" s="246">
        <f t="shared" ref="H851:AA851" si="699">IF(ISERROR(H255/(H509-(H509*(H792/100)))),0,H255/(H509-(H509*(H792/100))))</f>
        <v>0</v>
      </c>
      <c r="I851" s="246">
        <f t="shared" ca="1" si="699"/>
        <v>0</v>
      </c>
      <c r="J851" s="246">
        <f t="shared" ca="1" si="699"/>
        <v>0</v>
      </c>
      <c r="K851" s="246">
        <f t="shared" ca="1" si="699"/>
        <v>0</v>
      </c>
      <c r="L851" s="246">
        <f t="shared" ca="1" si="699"/>
        <v>0</v>
      </c>
      <c r="M851" s="246">
        <f t="shared" ca="1" si="699"/>
        <v>0</v>
      </c>
      <c r="N851" s="246">
        <f t="shared" ca="1" si="699"/>
        <v>0</v>
      </c>
      <c r="O851" s="246">
        <f t="shared" ca="1" si="699"/>
        <v>0</v>
      </c>
      <c r="P851" s="246">
        <f t="shared" ca="1" si="699"/>
        <v>0</v>
      </c>
      <c r="Q851" s="246">
        <f t="shared" ca="1" si="699"/>
        <v>0</v>
      </c>
      <c r="R851" s="246">
        <f t="shared" ca="1" si="699"/>
        <v>0</v>
      </c>
      <c r="S851" s="246">
        <f t="shared" ca="1" si="699"/>
        <v>0</v>
      </c>
      <c r="T851" s="246">
        <f t="shared" ca="1" si="699"/>
        <v>0</v>
      </c>
      <c r="U851" s="246">
        <f t="shared" ca="1" si="699"/>
        <v>0</v>
      </c>
      <c r="V851" s="246">
        <f t="shared" ca="1" si="699"/>
        <v>0</v>
      </c>
      <c r="W851" s="246">
        <f t="shared" ca="1" si="699"/>
        <v>0</v>
      </c>
      <c r="X851" s="246">
        <f t="shared" ca="1" si="699"/>
        <v>0</v>
      </c>
      <c r="Y851" s="246">
        <f t="shared" ca="1" si="699"/>
        <v>0</v>
      </c>
      <c r="Z851" s="246">
        <f t="shared" ca="1" si="699"/>
        <v>0</v>
      </c>
      <c r="AA851" s="246">
        <f t="shared" ca="1" si="699"/>
        <v>0</v>
      </c>
    </row>
    <row r="852" spans="6:27">
      <c r="F852" s="656"/>
      <c r="G852" s="307" t="str">
        <f t="shared" si="694"/>
        <v>Bus</v>
      </c>
      <c r="H852" s="246">
        <f t="shared" ref="H852:AA852" si="700">IF(ISERROR(H256/(H510-(H510*(H793/100)))),0,H256/(H510-(H510*(H793/100))))</f>
        <v>0</v>
      </c>
      <c r="I852" s="246">
        <f t="shared" ca="1" si="700"/>
        <v>0</v>
      </c>
      <c r="J852" s="246">
        <f t="shared" ca="1" si="700"/>
        <v>0</v>
      </c>
      <c r="K852" s="246">
        <f t="shared" ca="1" si="700"/>
        <v>0</v>
      </c>
      <c r="L852" s="246">
        <f t="shared" ca="1" si="700"/>
        <v>0</v>
      </c>
      <c r="M852" s="246">
        <f t="shared" ca="1" si="700"/>
        <v>0</v>
      </c>
      <c r="N852" s="246">
        <f t="shared" ca="1" si="700"/>
        <v>0</v>
      </c>
      <c r="O852" s="246">
        <f t="shared" ca="1" si="700"/>
        <v>0</v>
      </c>
      <c r="P852" s="246">
        <f t="shared" ca="1" si="700"/>
        <v>0</v>
      </c>
      <c r="Q852" s="246">
        <f t="shared" ca="1" si="700"/>
        <v>0</v>
      </c>
      <c r="R852" s="246">
        <f t="shared" ca="1" si="700"/>
        <v>0</v>
      </c>
      <c r="S852" s="246">
        <f t="shared" ca="1" si="700"/>
        <v>0</v>
      </c>
      <c r="T852" s="246">
        <f t="shared" ca="1" si="700"/>
        <v>0</v>
      </c>
      <c r="U852" s="246">
        <f t="shared" ca="1" si="700"/>
        <v>0</v>
      </c>
      <c r="V852" s="246">
        <f t="shared" ca="1" si="700"/>
        <v>0</v>
      </c>
      <c r="W852" s="246">
        <f t="shared" ca="1" si="700"/>
        <v>0</v>
      </c>
      <c r="X852" s="246">
        <f t="shared" ca="1" si="700"/>
        <v>0</v>
      </c>
      <c r="Y852" s="246">
        <f t="shared" ca="1" si="700"/>
        <v>0</v>
      </c>
      <c r="Z852" s="246">
        <f t="shared" ca="1" si="700"/>
        <v>0</v>
      </c>
      <c r="AA852" s="246">
        <f t="shared" ca="1" si="700"/>
        <v>0</v>
      </c>
    </row>
    <row r="853" spans="6:27">
      <c r="F853" s="656"/>
      <c r="G853" s="307" t="str">
        <f t="shared" si="694"/>
        <v>Mini-bus</v>
      </c>
      <c r="H853" s="246">
        <f t="shared" ref="H853:AA853" si="701">IF(ISERROR(H257/(H511-(H511*(H794/100)))),0,H257/(H511-(H511*(H794/100))))</f>
        <v>0</v>
      </c>
      <c r="I853" s="246">
        <f t="shared" ca="1" si="701"/>
        <v>0</v>
      </c>
      <c r="J853" s="246">
        <f t="shared" ca="1" si="701"/>
        <v>0</v>
      </c>
      <c r="K853" s="246">
        <f t="shared" ca="1" si="701"/>
        <v>0</v>
      </c>
      <c r="L853" s="246">
        <f t="shared" ca="1" si="701"/>
        <v>0</v>
      </c>
      <c r="M853" s="246">
        <f t="shared" ca="1" si="701"/>
        <v>0</v>
      </c>
      <c r="N853" s="246">
        <f t="shared" ca="1" si="701"/>
        <v>0</v>
      </c>
      <c r="O853" s="246">
        <f t="shared" ca="1" si="701"/>
        <v>0</v>
      </c>
      <c r="P853" s="246">
        <f t="shared" ca="1" si="701"/>
        <v>0</v>
      </c>
      <c r="Q853" s="246">
        <f t="shared" ca="1" si="701"/>
        <v>0</v>
      </c>
      <c r="R853" s="246">
        <f t="shared" ca="1" si="701"/>
        <v>0</v>
      </c>
      <c r="S853" s="246">
        <f t="shared" ca="1" si="701"/>
        <v>0</v>
      </c>
      <c r="T853" s="246">
        <f t="shared" ca="1" si="701"/>
        <v>0</v>
      </c>
      <c r="U853" s="246">
        <f t="shared" ca="1" si="701"/>
        <v>0</v>
      </c>
      <c r="V853" s="246">
        <f t="shared" ca="1" si="701"/>
        <v>0</v>
      </c>
      <c r="W853" s="246">
        <f t="shared" ca="1" si="701"/>
        <v>0</v>
      </c>
      <c r="X853" s="246">
        <f t="shared" ca="1" si="701"/>
        <v>0</v>
      </c>
      <c r="Y853" s="246">
        <f t="shared" ca="1" si="701"/>
        <v>0</v>
      </c>
      <c r="Z853" s="246">
        <f t="shared" ca="1" si="701"/>
        <v>0</v>
      </c>
      <c r="AA853" s="246">
        <f t="shared" ca="1" si="701"/>
        <v>0</v>
      </c>
    </row>
    <row r="854" spans="6:27">
      <c r="F854" s="656"/>
      <c r="G854" s="307" t="str">
        <f t="shared" si="694"/>
        <v/>
      </c>
      <c r="H854" s="246">
        <f t="shared" ref="H854:AA854" si="702">IF(ISERROR(H258/(H512-(H512*(H795/100)))),0,H258/(H512-(H512*(H795/100))))</f>
        <v>0</v>
      </c>
      <c r="I854" s="246">
        <f t="shared" ca="1" si="702"/>
        <v>0</v>
      </c>
      <c r="J854" s="246">
        <f t="shared" ca="1" si="702"/>
        <v>0</v>
      </c>
      <c r="K854" s="246">
        <f t="shared" ca="1" si="702"/>
        <v>0</v>
      </c>
      <c r="L854" s="246">
        <f t="shared" ca="1" si="702"/>
        <v>0</v>
      </c>
      <c r="M854" s="246">
        <f t="shared" ca="1" si="702"/>
        <v>0</v>
      </c>
      <c r="N854" s="246">
        <f t="shared" ca="1" si="702"/>
        <v>0</v>
      </c>
      <c r="O854" s="246">
        <f t="shared" ca="1" si="702"/>
        <v>0</v>
      </c>
      <c r="P854" s="246">
        <f t="shared" ca="1" si="702"/>
        <v>0</v>
      </c>
      <c r="Q854" s="246">
        <f t="shared" ca="1" si="702"/>
        <v>0</v>
      </c>
      <c r="R854" s="246">
        <f t="shared" ca="1" si="702"/>
        <v>0</v>
      </c>
      <c r="S854" s="246">
        <f t="shared" ca="1" si="702"/>
        <v>0</v>
      </c>
      <c r="T854" s="246">
        <f t="shared" ca="1" si="702"/>
        <v>0</v>
      </c>
      <c r="U854" s="246">
        <f t="shared" ca="1" si="702"/>
        <v>0</v>
      </c>
      <c r="V854" s="246">
        <f t="shared" ca="1" si="702"/>
        <v>0</v>
      </c>
      <c r="W854" s="246">
        <f t="shared" ca="1" si="702"/>
        <v>0</v>
      </c>
      <c r="X854" s="246">
        <f t="shared" ca="1" si="702"/>
        <v>0</v>
      </c>
      <c r="Y854" s="246">
        <f t="shared" ca="1" si="702"/>
        <v>0</v>
      </c>
      <c r="Z854" s="246">
        <f t="shared" ca="1" si="702"/>
        <v>0</v>
      </c>
      <c r="AA854" s="246">
        <f t="shared" ca="1" si="702"/>
        <v>0</v>
      </c>
    </row>
    <row r="855" spans="6:27">
      <c r="F855" s="657"/>
      <c r="G855" s="307" t="str">
        <f t="shared" si="694"/>
        <v/>
      </c>
      <c r="H855" s="246">
        <f t="shared" ref="H855:AA855" si="703">IF(ISERROR(H259/(H513-(H513*(H796/100)))),0,H259/(H513-(H513*(H796/100))))</f>
        <v>0</v>
      </c>
      <c r="I855" s="246">
        <f t="shared" ca="1" si="703"/>
        <v>0</v>
      </c>
      <c r="J855" s="246">
        <f t="shared" ca="1" si="703"/>
        <v>0</v>
      </c>
      <c r="K855" s="246">
        <f t="shared" ca="1" si="703"/>
        <v>0</v>
      </c>
      <c r="L855" s="246">
        <f t="shared" ca="1" si="703"/>
        <v>0</v>
      </c>
      <c r="M855" s="246">
        <f t="shared" ca="1" si="703"/>
        <v>0</v>
      </c>
      <c r="N855" s="246">
        <f t="shared" ca="1" si="703"/>
        <v>0</v>
      </c>
      <c r="O855" s="246">
        <f t="shared" ca="1" si="703"/>
        <v>0</v>
      </c>
      <c r="P855" s="246">
        <f t="shared" ca="1" si="703"/>
        <v>0</v>
      </c>
      <c r="Q855" s="246">
        <f t="shared" ca="1" si="703"/>
        <v>0</v>
      </c>
      <c r="R855" s="246">
        <f t="shared" ca="1" si="703"/>
        <v>0</v>
      </c>
      <c r="S855" s="246">
        <f t="shared" ca="1" si="703"/>
        <v>0</v>
      </c>
      <c r="T855" s="246">
        <f t="shared" ca="1" si="703"/>
        <v>0</v>
      </c>
      <c r="U855" s="246">
        <f t="shared" ca="1" si="703"/>
        <v>0</v>
      </c>
      <c r="V855" s="246">
        <f t="shared" ca="1" si="703"/>
        <v>0</v>
      </c>
      <c r="W855" s="246">
        <f t="shared" ca="1" si="703"/>
        <v>0</v>
      </c>
      <c r="X855" s="246">
        <f t="shared" ca="1" si="703"/>
        <v>0</v>
      </c>
      <c r="Y855" s="246">
        <f t="shared" ca="1" si="703"/>
        <v>0</v>
      </c>
      <c r="Z855" s="246">
        <f t="shared" ca="1" si="703"/>
        <v>0</v>
      </c>
      <c r="AA855" s="246">
        <f t="shared" ca="1" si="703"/>
        <v>0</v>
      </c>
    </row>
    <row r="856" spans="6:27">
      <c r="G856" s="307" t="str">
        <f t="shared" si="694"/>
        <v>BRT</v>
      </c>
      <c r="H856" s="246">
        <f t="shared" ref="H856:AA856" si="704">IF(ISERROR(H260/(H514-(H514*(H797/100)))),0,H260/(H514-(H514*(H797/100))))</f>
        <v>0</v>
      </c>
      <c r="I856" s="246">
        <f t="shared" ca="1" si="704"/>
        <v>0</v>
      </c>
      <c r="J856" s="246">
        <f t="shared" ca="1" si="704"/>
        <v>0</v>
      </c>
      <c r="K856" s="246">
        <f t="shared" ca="1" si="704"/>
        <v>0</v>
      </c>
      <c r="L856" s="246">
        <f t="shared" ca="1" si="704"/>
        <v>0</v>
      </c>
      <c r="M856" s="246">
        <f t="shared" ca="1" si="704"/>
        <v>0</v>
      </c>
      <c r="N856" s="246">
        <f t="shared" ca="1" si="704"/>
        <v>0</v>
      </c>
      <c r="O856" s="246">
        <f t="shared" ca="1" si="704"/>
        <v>0</v>
      </c>
      <c r="P856" s="246">
        <f t="shared" ca="1" si="704"/>
        <v>0</v>
      </c>
      <c r="Q856" s="246">
        <f t="shared" ca="1" si="704"/>
        <v>0</v>
      </c>
      <c r="R856" s="246">
        <f t="shared" ca="1" si="704"/>
        <v>0</v>
      </c>
      <c r="S856" s="246">
        <f t="shared" ca="1" si="704"/>
        <v>0</v>
      </c>
      <c r="T856" s="246">
        <f t="shared" ca="1" si="704"/>
        <v>0</v>
      </c>
      <c r="U856" s="246">
        <f t="shared" ca="1" si="704"/>
        <v>0</v>
      </c>
      <c r="V856" s="246">
        <f t="shared" ca="1" si="704"/>
        <v>0</v>
      </c>
      <c r="W856" s="246">
        <f t="shared" ca="1" si="704"/>
        <v>0</v>
      </c>
      <c r="X856" s="246">
        <f t="shared" ca="1" si="704"/>
        <v>0</v>
      </c>
      <c r="Y856" s="246">
        <f t="shared" ca="1" si="704"/>
        <v>0</v>
      </c>
      <c r="Z856" s="246">
        <f t="shared" ca="1" si="704"/>
        <v>0</v>
      </c>
      <c r="AA856" s="246">
        <f t="shared" ca="1" si="704"/>
        <v>0</v>
      </c>
    </row>
    <row r="859" spans="6:27">
      <c r="G859" s="309" t="s">
        <v>331</v>
      </c>
      <c r="H859" s="55" t="s">
        <v>383</v>
      </c>
    </row>
    <row r="860" spans="6:27">
      <c r="G860" s="307"/>
      <c r="H860" s="245">
        <f>H845</f>
        <v>0</v>
      </c>
      <c r="I860" s="245">
        <f t="shared" ref="I860:AA860" si="705">I845</f>
        <v>1</v>
      </c>
      <c r="J860" s="245">
        <f t="shared" si="705"/>
        <v>2</v>
      </c>
      <c r="K860" s="245">
        <f t="shared" si="705"/>
        <v>3</v>
      </c>
      <c r="L860" s="245">
        <f t="shared" si="705"/>
        <v>4</v>
      </c>
      <c r="M860" s="245">
        <f t="shared" si="705"/>
        <v>5</v>
      </c>
      <c r="N860" s="245">
        <f t="shared" si="705"/>
        <v>6</v>
      </c>
      <c r="O860" s="245">
        <f t="shared" si="705"/>
        <v>7</v>
      </c>
      <c r="P860" s="245">
        <f t="shared" si="705"/>
        <v>8</v>
      </c>
      <c r="Q860" s="245">
        <f t="shared" si="705"/>
        <v>9</v>
      </c>
      <c r="R860" s="245">
        <f t="shared" si="705"/>
        <v>10</v>
      </c>
      <c r="S860" s="245">
        <f t="shared" si="705"/>
        <v>11</v>
      </c>
      <c r="T860" s="245">
        <f t="shared" si="705"/>
        <v>12</v>
      </c>
      <c r="U860" s="245">
        <f t="shared" si="705"/>
        <v>13</v>
      </c>
      <c r="V860" s="245">
        <f t="shared" si="705"/>
        <v>14</v>
      </c>
      <c r="W860" s="245">
        <f t="shared" si="705"/>
        <v>15</v>
      </c>
      <c r="X860" s="245">
        <f t="shared" si="705"/>
        <v>16</v>
      </c>
      <c r="Y860" s="245">
        <f t="shared" si="705"/>
        <v>17</v>
      </c>
      <c r="Z860" s="245">
        <f t="shared" si="705"/>
        <v>18</v>
      </c>
      <c r="AA860" s="245">
        <f t="shared" si="705"/>
        <v>19</v>
      </c>
    </row>
    <row r="861" spans="6:27">
      <c r="F861" s="655" t="s">
        <v>530</v>
      </c>
      <c r="G861" s="307" t="str">
        <f>G846</f>
        <v>Cars</v>
      </c>
      <c r="H861" s="246">
        <f t="shared" ref="H861:AA861" si="706">IF(ISERROR(H297/(H537-(H537*(H787/100)))),0,H297/(H537-(H537*(H787/100))))</f>
        <v>0</v>
      </c>
      <c r="I861" s="246">
        <f t="shared" ca="1" si="706"/>
        <v>0</v>
      </c>
      <c r="J861" s="246">
        <f t="shared" ca="1" si="706"/>
        <v>0</v>
      </c>
      <c r="K861" s="246">
        <f t="shared" ca="1" si="706"/>
        <v>0</v>
      </c>
      <c r="L861" s="246">
        <f t="shared" ca="1" si="706"/>
        <v>0</v>
      </c>
      <c r="M861" s="246">
        <f t="shared" ca="1" si="706"/>
        <v>0</v>
      </c>
      <c r="N861" s="246">
        <f t="shared" ca="1" si="706"/>
        <v>0</v>
      </c>
      <c r="O861" s="246">
        <f t="shared" ca="1" si="706"/>
        <v>0</v>
      </c>
      <c r="P861" s="246">
        <f t="shared" ca="1" si="706"/>
        <v>0</v>
      </c>
      <c r="Q861" s="246">
        <f t="shared" ca="1" si="706"/>
        <v>0</v>
      </c>
      <c r="R861" s="246">
        <f t="shared" ca="1" si="706"/>
        <v>0</v>
      </c>
      <c r="S861" s="246">
        <f t="shared" ca="1" si="706"/>
        <v>0</v>
      </c>
      <c r="T861" s="246">
        <f t="shared" ca="1" si="706"/>
        <v>0</v>
      </c>
      <c r="U861" s="246">
        <f t="shared" ca="1" si="706"/>
        <v>0</v>
      </c>
      <c r="V861" s="246">
        <f t="shared" ca="1" si="706"/>
        <v>0</v>
      </c>
      <c r="W861" s="246">
        <f t="shared" ca="1" si="706"/>
        <v>0</v>
      </c>
      <c r="X861" s="246">
        <f t="shared" ca="1" si="706"/>
        <v>0</v>
      </c>
      <c r="Y861" s="246">
        <f t="shared" ca="1" si="706"/>
        <v>0</v>
      </c>
      <c r="Z861" s="246">
        <f t="shared" ca="1" si="706"/>
        <v>0</v>
      </c>
      <c r="AA861" s="246">
        <f t="shared" ca="1" si="706"/>
        <v>0</v>
      </c>
    </row>
    <row r="862" spans="6:27">
      <c r="F862" s="656"/>
      <c r="G862" s="307" t="str">
        <f t="shared" ref="G862:G871" si="707">G847</f>
        <v>2-wheeler</v>
      </c>
      <c r="H862" s="246">
        <f t="shared" ref="H862:AA862" si="708">IF(ISERROR(H298/(H538-(H538*(H788/100)))),0,H298/(H538-(H538*(H788/100))))</f>
        <v>0</v>
      </c>
      <c r="I862" s="246">
        <f t="shared" ca="1" si="708"/>
        <v>0</v>
      </c>
      <c r="J862" s="246">
        <f t="shared" ca="1" si="708"/>
        <v>0</v>
      </c>
      <c r="K862" s="246">
        <f t="shared" ca="1" si="708"/>
        <v>0</v>
      </c>
      <c r="L862" s="246">
        <f t="shared" ca="1" si="708"/>
        <v>0</v>
      </c>
      <c r="M862" s="246">
        <f t="shared" ca="1" si="708"/>
        <v>0</v>
      </c>
      <c r="N862" s="246">
        <f t="shared" ca="1" si="708"/>
        <v>0</v>
      </c>
      <c r="O862" s="246">
        <f t="shared" ca="1" si="708"/>
        <v>0</v>
      </c>
      <c r="P862" s="246">
        <f t="shared" ca="1" si="708"/>
        <v>0</v>
      </c>
      <c r="Q862" s="246">
        <f t="shared" ca="1" si="708"/>
        <v>0</v>
      </c>
      <c r="R862" s="246">
        <f t="shared" ca="1" si="708"/>
        <v>0</v>
      </c>
      <c r="S862" s="246">
        <f t="shared" ca="1" si="708"/>
        <v>0</v>
      </c>
      <c r="T862" s="246">
        <f t="shared" ca="1" si="708"/>
        <v>0</v>
      </c>
      <c r="U862" s="246">
        <f t="shared" ca="1" si="708"/>
        <v>0</v>
      </c>
      <c r="V862" s="246">
        <f t="shared" ca="1" si="708"/>
        <v>0</v>
      </c>
      <c r="W862" s="246">
        <f t="shared" ca="1" si="708"/>
        <v>0</v>
      </c>
      <c r="X862" s="246">
        <f t="shared" ca="1" si="708"/>
        <v>0</v>
      </c>
      <c r="Y862" s="246">
        <f t="shared" ca="1" si="708"/>
        <v>0</v>
      </c>
      <c r="Z862" s="246">
        <f t="shared" ca="1" si="708"/>
        <v>0</v>
      </c>
      <c r="AA862" s="246">
        <f t="shared" ca="1" si="708"/>
        <v>0</v>
      </c>
    </row>
    <row r="863" spans="6:27">
      <c r="F863" s="656"/>
      <c r="G863" s="307" t="str">
        <f t="shared" si="707"/>
        <v>Taxi</v>
      </c>
      <c r="H863" s="246">
        <f t="shared" ref="H863:AA863" si="709">IF(ISERROR(H299/(H539-(H539*(H789/100)))),0,H299/(H539-(H539*(H789/100))))</f>
        <v>0</v>
      </c>
      <c r="I863" s="246">
        <f t="shared" ca="1" si="709"/>
        <v>0</v>
      </c>
      <c r="J863" s="246">
        <f t="shared" ca="1" si="709"/>
        <v>0</v>
      </c>
      <c r="K863" s="246">
        <f t="shared" ca="1" si="709"/>
        <v>0</v>
      </c>
      <c r="L863" s="246">
        <f t="shared" ca="1" si="709"/>
        <v>0</v>
      </c>
      <c r="M863" s="246">
        <f t="shared" ca="1" si="709"/>
        <v>0</v>
      </c>
      <c r="N863" s="246">
        <f t="shared" ca="1" si="709"/>
        <v>0</v>
      </c>
      <c r="O863" s="246">
        <f t="shared" ca="1" si="709"/>
        <v>0</v>
      </c>
      <c r="P863" s="246">
        <f t="shared" ca="1" si="709"/>
        <v>0</v>
      </c>
      <c r="Q863" s="246">
        <f t="shared" ca="1" si="709"/>
        <v>0</v>
      </c>
      <c r="R863" s="246">
        <f t="shared" ca="1" si="709"/>
        <v>0</v>
      </c>
      <c r="S863" s="246">
        <f t="shared" ca="1" si="709"/>
        <v>0</v>
      </c>
      <c r="T863" s="246">
        <f t="shared" ca="1" si="709"/>
        <v>0</v>
      </c>
      <c r="U863" s="246">
        <f t="shared" ca="1" si="709"/>
        <v>0</v>
      </c>
      <c r="V863" s="246">
        <f t="shared" ca="1" si="709"/>
        <v>0</v>
      </c>
      <c r="W863" s="246">
        <f t="shared" ca="1" si="709"/>
        <v>0</v>
      </c>
      <c r="X863" s="246">
        <f t="shared" ca="1" si="709"/>
        <v>0</v>
      </c>
      <c r="Y863" s="246">
        <f t="shared" ca="1" si="709"/>
        <v>0</v>
      </c>
      <c r="Z863" s="246">
        <f t="shared" ca="1" si="709"/>
        <v>0</v>
      </c>
      <c r="AA863" s="246">
        <f t="shared" ca="1" si="709"/>
        <v>0</v>
      </c>
    </row>
    <row r="864" spans="6:27">
      <c r="F864" s="656"/>
      <c r="G864" s="307" t="str">
        <f t="shared" si="707"/>
        <v/>
      </c>
      <c r="H864" s="246">
        <f t="shared" ref="H864:AA864" si="710">IF(ISERROR(H300/(H540-(H540*(H790/100)))),0,H300/(H540-(H540*(H790/100))))</f>
        <v>0</v>
      </c>
      <c r="I864" s="246">
        <f t="shared" ca="1" si="710"/>
        <v>0</v>
      </c>
      <c r="J864" s="246">
        <f t="shared" ca="1" si="710"/>
        <v>0</v>
      </c>
      <c r="K864" s="246">
        <f t="shared" ca="1" si="710"/>
        <v>0</v>
      </c>
      <c r="L864" s="246">
        <f t="shared" ca="1" si="710"/>
        <v>0</v>
      </c>
      <c r="M864" s="246">
        <f t="shared" ca="1" si="710"/>
        <v>0</v>
      </c>
      <c r="N864" s="246">
        <f t="shared" ca="1" si="710"/>
        <v>0</v>
      </c>
      <c r="O864" s="246">
        <f t="shared" ca="1" si="710"/>
        <v>0</v>
      </c>
      <c r="P864" s="246">
        <f t="shared" ca="1" si="710"/>
        <v>0</v>
      </c>
      <c r="Q864" s="246">
        <f t="shared" ca="1" si="710"/>
        <v>0</v>
      </c>
      <c r="R864" s="246">
        <f t="shared" ca="1" si="710"/>
        <v>0</v>
      </c>
      <c r="S864" s="246">
        <f t="shared" ca="1" si="710"/>
        <v>0</v>
      </c>
      <c r="T864" s="246">
        <f t="shared" ca="1" si="710"/>
        <v>0</v>
      </c>
      <c r="U864" s="246">
        <f t="shared" ca="1" si="710"/>
        <v>0</v>
      </c>
      <c r="V864" s="246">
        <f t="shared" ca="1" si="710"/>
        <v>0</v>
      </c>
      <c r="W864" s="246">
        <f t="shared" ca="1" si="710"/>
        <v>0</v>
      </c>
      <c r="X864" s="246">
        <f t="shared" ca="1" si="710"/>
        <v>0</v>
      </c>
      <c r="Y864" s="246">
        <f t="shared" ca="1" si="710"/>
        <v>0</v>
      </c>
      <c r="Z864" s="246">
        <f t="shared" ca="1" si="710"/>
        <v>0</v>
      </c>
      <c r="AA864" s="246">
        <f t="shared" ca="1" si="710"/>
        <v>0</v>
      </c>
    </row>
    <row r="865" spans="6:27">
      <c r="F865" s="656"/>
      <c r="G865" s="307" t="str">
        <f t="shared" si="707"/>
        <v/>
      </c>
      <c r="H865" s="246">
        <f t="shared" ref="H865:AA865" si="711">IF(ISERROR(H301/(H541-(H541*(H791/100)))),0,H301/(H541-(H541*(H791/100))))</f>
        <v>0</v>
      </c>
      <c r="I865" s="246">
        <f t="shared" ca="1" si="711"/>
        <v>0</v>
      </c>
      <c r="J865" s="246">
        <f t="shared" ca="1" si="711"/>
        <v>0</v>
      </c>
      <c r="K865" s="246">
        <f t="shared" ca="1" si="711"/>
        <v>0</v>
      </c>
      <c r="L865" s="246">
        <f t="shared" ca="1" si="711"/>
        <v>0</v>
      </c>
      <c r="M865" s="246">
        <f t="shared" ca="1" si="711"/>
        <v>0</v>
      </c>
      <c r="N865" s="246">
        <f t="shared" ca="1" si="711"/>
        <v>0</v>
      </c>
      <c r="O865" s="246">
        <f t="shared" ca="1" si="711"/>
        <v>0</v>
      </c>
      <c r="P865" s="246">
        <f t="shared" ca="1" si="711"/>
        <v>0</v>
      </c>
      <c r="Q865" s="246">
        <f t="shared" ca="1" si="711"/>
        <v>0</v>
      </c>
      <c r="R865" s="246">
        <f t="shared" ca="1" si="711"/>
        <v>0</v>
      </c>
      <c r="S865" s="246">
        <f t="shared" ca="1" si="711"/>
        <v>0</v>
      </c>
      <c r="T865" s="246">
        <f t="shared" ca="1" si="711"/>
        <v>0</v>
      </c>
      <c r="U865" s="246">
        <f t="shared" ca="1" si="711"/>
        <v>0</v>
      </c>
      <c r="V865" s="246">
        <f t="shared" ca="1" si="711"/>
        <v>0</v>
      </c>
      <c r="W865" s="246">
        <f t="shared" ca="1" si="711"/>
        <v>0</v>
      </c>
      <c r="X865" s="246">
        <f t="shared" ca="1" si="711"/>
        <v>0</v>
      </c>
      <c r="Y865" s="246">
        <f t="shared" ca="1" si="711"/>
        <v>0</v>
      </c>
      <c r="Z865" s="246">
        <f t="shared" ca="1" si="711"/>
        <v>0</v>
      </c>
      <c r="AA865" s="246">
        <f t="shared" ca="1" si="711"/>
        <v>0</v>
      </c>
    </row>
    <row r="866" spans="6:27">
      <c r="F866" s="656"/>
      <c r="G866" s="307" t="str">
        <f t="shared" si="707"/>
        <v>3-wheeler</v>
      </c>
      <c r="H866" s="246">
        <f t="shared" ref="H866:AA866" si="712">IF(ISERROR(H302/(H542-(H542*(H792/100)))),0,H302/(H542-(H542*(H792/100))))</f>
        <v>0</v>
      </c>
      <c r="I866" s="246">
        <f t="shared" ca="1" si="712"/>
        <v>0</v>
      </c>
      <c r="J866" s="246">
        <f t="shared" ca="1" si="712"/>
        <v>0</v>
      </c>
      <c r="K866" s="246">
        <f t="shared" ca="1" si="712"/>
        <v>0</v>
      </c>
      <c r="L866" s="246">
        <f t="shared" ca="1" si="712"/>
        <v>0</v>
      </c>
      <c r="M866" s="246">
        <f t="shared" ca="1" si="712"/>
        <v>0</v>
      </c>
      <c r="N866" s="246">
        <f t="shared" ca="1" si="712"/>
        <v>0</v>
      </c>
      <c r="O866" s="246">
        <f t="shared" ca="1" si="712"/>
        <v>0</v>
      </c>
      <c r="P866" s="246">
        <f t="shared" ca="1" si="712"/>
        <v>0</v>
      </c>
      <c r="Q866" s="246">
        <f t="shared" ca="1" si="712"/>
        <v>0</v>
      </c>
      <c r="R866" s="246">
        <f t="shared" ca="1" si="712"/>
        <v>0</v>
      </c>
      <c r="S866" s="246">
        <f t="shared" ca="1" si="712"/>
        <v>0</v>
      </c>
      <c r="T866" s="246">
        <f t="shared" ca="1" si="712"/>
        <v>0</v>
      </c>
      <c r="U866" s="246">
        <f t="shared" ca="1" si="712"/>
        <v>0</v>
      </c>
      <c r="V866" s="246">
        <f t="shared" ca="1" si="712"/>
        <v>0</v>
      </c>
      <c r="W866" s="246">
        <f t="shared" ca="1" si="712"/>
        <v>0</v>
      </c>
      <c r="X866" s="246">
        <f t="shared" ca="1" si="712"/>
        <v>0</v>
      </c>
      <c r="Y866" s="246">
        <f t="shared" ca="1" si="712"/>
        <v>0</v>
      </c>
      <c r="Z866" s="246">
        <f t="shared" ca="1" si="712"/>
        <v>0</v>
      </c>
      <c r="AA866" s="246">
        <f t="shared" ca="1" si="712"/>
        <v>0</v>
      </c>
    </row>
    <row r="867" spans="6:27">
      <c r="F867" s="656"/>
      <c r="G867" s="307" t="str">
        <f t="shared" si="707"/>
        <v>Bus</v>
      </c>
      <c r="H867" s="246">
        <f t="shared" ref="H867:AA867" si="713">IF(ISERROR(H303/(H543-(H543*(H793/100)))),0,H303/(H543-(H543*(H793/100))))</f>
        <v>0</v>
      </c>
      <c r="I867" s="246">
        <f t="shared" ca="1" si="713"/>
        <v>0</v>
      </c>
      <c r="J867" s="246">
        <f t="shared" ca="1" si="713"/>
        <v>0</v>
      </c>
      <c r="K867" s="246">
        <f t="shared" ca="1" si="713"/>
        <v>0</v>
      </c>
      <c r="L867" s="246">
        <f t="shared" ca="1" si="713"/>
        <v>0</v>
      </c>
      <c r="M867" s="246">
        <f t="shared" ca="1" si="713"/>
        <v>0</v>
      </c>
      <c r="N867" s="246">
        <f t="shared" ca="1" si="713"/>
        <v>0</v>
      </c>
      <c r="O867" s="246">
        <f t="shared" ca="1" si="713"/>
        <v>0</v>
      </c>
      <c r="P867" s="246">
        <f t="shared" ca="1" si="713"/>
        <v>0</v>
      </c>
      <c r="Q867" s="246">
        <f t="shared" ca="1" si="713"/>
        <v>0</v>
      </c>
      <c r="R867" s="246">
        <f t="shared" ca="1" si="713"/>
        <v>0</v>
      </c>
      <c r="S867" s="246">
        <f t="shared" ca="1" si="713"/>
        <v>0</v>
      </c>
      <c r="T867" s="246">
        <f t="shared" ca="1" si="713"/>
        <v>0</v>
      </c>
      <c r="U867" s="246">
        <f t="shared" ca="1" si="713"/>
        <v>0</v>
      </c>
      <c r="V867" s="246">
        <f t="shared" ca="1" si="713"/>
        <v>0</v>
      </c>
      <c r="W867" s="246">
        <f t="shared" ca="1" si="713"/>
        <v>0</v>
      </c>
      <c r="X867" s="246">
        <f t="shared" ca="1" si="713"/>
        <v>0</v>
      </c>
      <c r="Y867" s="246">
        <f t="shared" ca="1" si="713"/>
        <v>0</v>
      </c>
      <c r="Z867" s="246">
        <f t="shared" ca="1" si="713"/>
        <v>0</v>
      </c>
      <c r="AA867" s="246">
        <f t="shared" ca="1" si="713"/>
        <v>0</v>
      </c>
    </row>
    <row r="868" spans="6:27">
      <c r="F868" s="656"/>
      <c r="G868" s="307" t="str">
        <f t="shared" si="707"/>
        <v>Mini-bus</v>
      </c>
      <c r="H868" s="246">
        <f t="shared" ref="H868:AA868" si="714">IF(ISERROR(H304/(H544-(H544*(H794/100)))),0,H304/(H544-(H544*(H794/100))))</f>
        <v>0</v>
      </c>
      <c r="I868" s="246">
        <f t="shared" ca="1" si="714"/>
        <v>0</v>
      </c>
      <c r="J868" s="246">
        <f t="shared" ca="1" si="714"/>
        <v>0</v>
      </c>
      <c r="K868" s="246">
        <f t="shared" ca="1" si="714"/>
        <v>0</v>
      </c>
      <c r="L868" s="246">
        <f t="shared" ca="1" si="714"/>
        <v>0</v>
      </c>
      <c r="M868" s="246">
        <f t="shared" ca="1" si="714"/>
        <v>0</v>
      </c>
      <c r="N868" s="246">
        <f t="shared" ca="1" si="714"/>
        <v>0</v>
      </c>
      <c r="O868" s="246">
        <f t="shared" ca="1" si="714"/>
        <v>0</v>
      </c>
      <c r="P868" s="246">
        <f t="shared" ca="1" si="714"/>
        <v>0</v>
      </c>
      <c r="Q868" s="246">
        <f t="shared" ca="1" si="714"/>
        <v>0</v>
      </c>
      <c r="R868" s="246">
        <f t="shared" ca="1" si="714"/>
        <v>0</v>
      </c>
      <c r="S868" s="246">
        <f t="shared" ca="1" si="714"/>
        <v>0</v>
      </c>
      <c r="T868" s="246">
        <f t="shared" ca="1" si="714"/>
        <v>0</v>
      </c>
      <c r="U868" s="246">
        <f t="shared" ca="1" si="714"/>
        <v>0</v>
      </c>
      <c r="V868" s="246">
        <f t="shared" ca="1" si="714"/>
        <v>0</v>
      </c>
      <c r="W868" s="246">
        <f t="shared" ca="1" si="714"/>
        <v>0</v>
      </c>
      <c r="X868" s="246">
        <f t="shared" ca="1" si="714"/>
        <v>0</v>
      </c>
      <c r="Y868" s="246">
        <f t="shared" ca="1" si="714"/>
        <v>0</v>
      </c>
      <c r="Z868" s="246">
        <f t="shared" ca="1" si="714"/>
        <v>0</v>
      </c>
      <c r="AA868" s="246">
        <f t="shared" ca="1" si="714"/>
        <v>0</v>
      </c>
    </row>
    <row r="869" spans="6:27">
      <c r="F869" s="656"/>
      <c r="G869" s="307" t="str">
        <f t="shared" si="707"/>
        <v/>
      </c>
      <c r="H869" s="246">
        <f t="shared" ref="H869:AA869" si="715">IF(ISERROR(H305/(H545-(H545*(H795/100)))),0,H305/(H545-(H545*(H795/100))))</f>
        <v>0</v>
      </c>
      <c r="I869" s="246">
        <f t="shared" ca="1" si="715"/>
        <v>0</v>
      </c>
      <c r="J869" s="246">
        <f t="shared" ca="1" si="715"/>
        <v>0</v>
      </c>
      <c r="K869" s="246">
        <f t="shared" ca="1" si="715"/>
        <v>0</v>
      </c>
      <c r="L869" s="246">
        <f t="shared" ca="1" si="715"/>
        <v>0</v>
      </c>
      <c r="M869" s="246">
        <f t="shared" ca="1" si="715"/>
        <v>0</v>
      </c>
      <c r="N869" s="246">
        <f t="shared" ca="1" si="715"/>
        <v>0</v>
      </c>
      <c r="O869" s="246">
        <f t="shared" ca="1" si="715"/>
        <v>0</v>
      </c>
      <c r="P869" s="246">
        <f t="shared" ca="1" si="715"/>
        <v>0</v>
      </c>
      <c r="Q869" s="246">
        <f t="shared" ca="1" si="715"/>
        <v>0</v>
      </c>
      <c r="R869" s="246">
        <f t="shared" ca="1" si="715"/>
        <v>0</v>
      </c>
      <c r="S869" s="246">
        <f t="shared" ca="1" si="715"/>
        <v>0</v>
      </c>
      <c r="T869" s="246">
        <f t="shared" ca="1" si="715"/>
        <v>0</v>
      </c>
      <c r="U869" s="246">
        <f t="shared" ca="1" si="715"/>
        <v>0</v>
      </c>
      <c r="V869" s="246">
        <f t="shared" ca="1" si="715"/>
        <v>0</v>
      </c>
      <c r="W869" s="246">
        <f t="shared" ca="1" si="715"/>
        <v>0</v>
      </c>
      <c r="X869" s="246">
        <f t="shared" ca="1" si="715"/>
        <v>0</v>
      </c>
      <c r="Y869" s="246">
        <f t="shared" ca="1" si="715"/>
        <v>0</v>
      </c>
      <c r="Z869" s="246">
        <f t="shared" ca="1" si="715"/>
        <v>0</v>
      </c>
      <c r="AA869" s="246">
        <f t="shared" ca="1" si="715"/>
        <v>0</v>
      </c>
    </row>
    <row r="870" spans="6:27">
      <c r="F870" s="657"/>
      <c r="G870" s="307" t="str">
        <f t="shared" si="707"/>
        <v/>
      </c>
      <c r="H870" s="246">
        <f t="shared" ref="H870:AA870" si="716">IF(ISERROR(H306/(H546-(H546*(H796/100)))),0,H306/(H546-(H546*(H796/100))))</f>
        <v>0</v>
      </c>
      <c r="I870" s="246">
        <f t="shared" ca="1" si="716"/>
        <v>0</v>
      </c>
      <c r="J870" s="246">
        <f t="shared" ca="1" si="716"/>
        <v>0</v>
      </c>
      <c r="K870" s="246">
        <f t="shared" ca="1" si="716"/>
        <v>0</v>
      </c>
      <c r="L870" s="246">
        <f t="shared" ca="1" si="716"/>
        <v>0</v>
      </c>
      <c r="M870" s="246">
        <f t="shared" ca="1" si="716"/>
        <v>0</v>
      </c>
      <c r="N870" s="246">
        <f t="shared" ca="1" si="716"/>
        <v>0</v>
      </c>
      <c r="O870" s="246">
        <f t="shared" ca="1" si="716"/>
        <v>0</v>
      </c>
      <c r="P870" s="246">
        <f t="shared" ca="1" si="716"/>
        <v>0</v>
      </c>
      <c r="Q870" s="246">
        <f t="shared" ca="1" si="716"/>
        <v>0</v>
      </c>
      <c r="R870" s="246">
        <f t="shared" ca="1" si="716"/>
        <v>0</v>
      </c>
      <c r="S870" s="246">
        <f t="shared" ca="1" si="716"/>
        <v>0</v>
      </c>
      <c r="T870" s="246">
        <f t="shared" ca="1" si="716"/>
        <v>0</v>
      </c>
      <c r="U870" s="246">
        <f t="shared" ca="1" si="716"/>
        <v>0</v>
      </c>
      <c r="V870" s="246">
        <f t="shared" ca="1" si="716"/>
        <v>0</v>
      </c>
      <c r="W870" s="246">
        <f t="shared" ca="1" si="716"/>
        <v>0</v>
      </c>
      <c r="X870" s="246">
        <f t="shared" ca="1" si="716"/>
        <v>0</v>
      </c>
      <c r="Y870" s="246">
        <f t="shared" ca="1" si="716"/>
        <v>0</v>
      </c>
      <c r="Z870" s="246">
        <f t="shared" ca="1" si="716"/>
        <v>0</v>
      </c>
      <c r="AA870" s="246">
        <f t="shared" ca="1" si="716"/>
        <v>0</v>
      </c>
    </row>
    <row r="871" spans="6:27">
      <c r="G871" s="307" t="str">
        <f t="shared" si="707"/>
        <v>BRT</v>
      </c>
      <c r="H871" s="246">
        <f t="shared" ref="H871:AA871" si="717">IF(ISERROR(H307/(H547-(H547*(H797/100)))),0,H307/(H547-(H547*(H797/100))))</f>
        <v>0</v>
      </c>
      <c r="I871" s="246">
        <f t="shared" ca="1" si="717"/>
        <v>0</v>
      </c>
      <c r="J871" s="246">
        <f t="shared" ca="1" si="717"/>
        <v>0</v>
      </c>
      <c r="K871" s="246">
        <f t="shared" ca="1" si="717"/>
        <v>0</v>
      </c>
      <c r="L871" s="246">
        <f t="shared" ca="1" si="717"/>
        <v>0</v>
      </c>
      <c r="M871" s="246">
        <f t="shared" ca="1" si="717"/>
        <v>0</v>
      </c>
      <c r="N871" s="246">
        <f t="shared" ca="1" si="717"/>
        <v>0</v>
      </c>
      <c r="O871" s="246">
        <f t="shared" ca="1" si="717"/>
        <v>0</v>
      </c>
      <c r="P871" s="246">
        <f t="shared" ca="1" si="717"/>
        <v>0</v>
      </c>
      <c r="Q871" s="246">
        <f t="shared" ca="1" si="717"/>
        <v>0</v>
      </c>
      <c r="R871" s="246">
        <f t="shared" ca="1" si="717"/>
        <v>0</v>
      </c>
      <c r="S871" s="246">
        <f t="shared" ca="1" si="717"/>
        <v>0</v>
      </c>
      <c r="T871" s="246">
        <f t="shared" ca="1" si="717"/>
        <v>0</v>
      </c>
      <c r="U871" s="246">
        <f t="shared" ca="1" si="717"/>
        <v>0</v>
      </c>
      <c r="V871" s="246">
        <f t="shared" ca="1" si="717"/>
        <v>0</v>
      </c>
      <c r="W871" s="246">
        <f t="shared" ca="1" si="717"/>
        <v>0</v>
      </c>
      <c r="X871" s="246">
        <f t="shared" ca="1" si="717"/>
        <v>0</v>
      </c>
      <c r="Y871" s="246">
        <f t="shared" ca="1" si="717"/>
        <v>0</v>
      </c>
      <c r="Z871" s="246">
        <f t="shared" ca="1" si="717"/>
        <v>0</v>
      </c>
      <c r="AA871" s="246">
        <f t="shared" ca="1" si="717"/>
        <v>0</v>
      </c>
    </row>
    <row r="874" spans="6:27">
      <c r="G874" s="309" t="s">
        <v>18</v>
      </c>
      <c r="H874" s="55" t="s">
        <v>383</v>
      </c>
    </row>
    <row r="875" spans="6:27">
      <c r="G875" s="307"/>
      <c r="H875" s="245">
        <f>H860</f>
        <v>0</v>
      </c>
      <c r="I875" s="245">
        <f t="shared" ref="I875:AA875" si="718">I860</f>
        <v>1</v>
      </c>
      <c r="J875" s="245">
        <f t="shared" si="718"/>
        <v>2</v>
      </c>
      <c r="K875" s="245">
        <f t="shared" si="718"/>
        <v>3</v>
      </c>
      <c r="L875" s="245">
        <f t="shared" si="718"/>
        <v>4</v>
      </c>
      <c r="M875" s="245">
        <f t="shared" si="718"/>
        <v>5</v>
      </c>
      <c r="N875" s="245">
        <f t="shared" si="718"/>
        <v>6</v>
      </c>
      <c r="O875" s="245">
        <f t="shared" si="718"/>
        <v>7</v>
      </c>
      <c r="P875" s="245">
        <f t="shared" si="718"/>
        <v>8</v>
      </c>
      <c r="Q875" s="245">
        <f t="shared" si="718"/>
        <v>9</v>
      </c>
      <c r="R875" s="245">
        <f t="shared" si="718"/>
        <v>10</v>
      </c>
      <c r="S875" s="245">
        <f t="shared" si="718"/>
        <v>11</v>
      </c>
      <c r="T875" s="245">
        <f t="shared" si="718"/>
        <v>12</v>
      </c>
      <c r="U875" s="245">
        <f t="shared" si="718"/>
        <v>13</v>
      </c>
      <c r="V875" s="245">
        <f t="shared" si="718"/>
        <v>14</v>
      </c>
      <c r="W875" s="245">
        <f t="shared" si="718"/>
        <v>15</v>
      </c>
      <c r="X875" s="245">
        <f t="shared" si="718"/>
        <v>16</v>
      </c>
      <c r="Y875" s="245">
        <f t="shared" si="718"/>
        <v>17</v>
      </c>
      <c r="Z875" s="245">
        <f t="shared" si="718"/>
        <v>18</v>
      </c>
      <c r="AA875" s="245">
        <f t="shared" si="718"/>
        <v>19</v>
      </c>
    </row>
    <row r="876" spans="6:27">
      <c r="F876" s="655" t="s">
        <v>530</v>
      </c>
      <c r="G876" s="307" t="str">
        <f>G861</f>
        <v>Cars</v>
      </c>
      <c r="H876" s="246">
        <f t="shared" ref="H876:AA876" si="719">IF(ISERROR(H344/(H570-(H570*(H787/100)))),0,H344/(H570-(H570*(H787/100))))</f>
        <v>0</v>
      </c>
      <c r="I876" s="246">
        <f t="shared" ca="1" si="719"/>
        <v>0</v>
      </c>
      <c r="J876" s="246">
        <f t="shared" ca="1" si="719"/>
        <v>0</v>
      </c>
      <c r="K876" s="246">
        <f t="shared" ca="1" si="719"/>
        <v>0</v>
      </c>
      <c r="L876" s="246">
        <f t="shared" ca="1" si="719"/>
        <v>0</v>
      </c>
      <c r="M876" s="246">
        <f t="shared" ca="1" si="719"/>
        <v>0</v>
      </c>
      <c r="N876" s="246">
        <f t="shared" ca="1" si="719"/>
        <v>0</v>
      </c>
      <c r="O876" s="246">
        <f t="shared" ca="1" si="719"/>
        <v>0</v>
      </c>
      <c r="P876" s="246">
        <f t="shared" ca="1" si="719"/>
        <v>0</v>
      </c>
      <c r="Q876" s="246">
        <f t="shared" ca="1" si="719"/>
        <v>0</v>
      </c>
      <c r="R876" s="246">
        <f t="shared" ca="1" si="719"/>
        <v>0</v>
      </c>
      <c r="S876" s="246">
        <f t="shared" ca="1" si="719"/>
        <v>0</v>
      </c>
      <c r="T876" s="246">
        <f t="shared" ca="1" si="719"/>
        <v>0</v>
      </c>
      <c r="U876" s="246">
        <f t="shared" ca="1" si="719"/>
        <v>0</v>
      </c>
      <c r="V876" s="246">
        <f t="shared" ca="1" si="719"/>
        <v>0</v>
      </c>
      <c r="W876" s="246">
        <f t="shared" ca="1" si="719"/>
        <v>0</v>
      </c>
      <c r="X876" s="246">
        <f t="shared" ca="1" si="719"/>
        <v>0</v>
      </c>
      <c r="Y876" s="246">
        <f t="shared" ca="1" si="719"/>
        <v>0</v>
      </c>
      <c r="Z876" s="246">
        <f t="shared" ca="1" si="719"/>
        <v>0</v>
      </c>
      <c r="AA876" s="246">
        <f t="shared" ca="1" si="719"/>
        <v>0</v>
      </c>
    </row>
    <row r="877" spans="6:27">
      <c r="F877" s="656"/>
      <c r="G877" s="307" t="str">
        <f t="shared" ref="G877:G886" si="720">G862</f>
        <v>2-wheeler</v>
      </c>
      <c r="H877" s="246">
        <f t="shared" ref="H877:AA877" si="721">IF(ISERROR(H345/(H571-(H571*(H788/100)))),0,H345/(H571-(H571*(H788/100))))</f>
        <v>0</v>
      </c>
      <c r="I877" s="246">
        <f t="shared" ca="1" si="721"/>
        <v>0</v>
      </c>
      <c r="J877" s="246">
        <f t="shared" ca="1" si="721"/>
        <v>0</v>
      </c>
      <c r="K877" s="246">
        <f t="shared" ca="1" si="721"/>
        <v>0</v>
      </c>
      <c r="L877" s="246">
        <f t="shared" ca="1" si="721"/>
        <v>0</v>
      </c>
      <c r="M877" s="246">
        <f t="shared" ca="1" si="721"/>
        <v>0</v>
      </c>
      <c r="N877" s="246">
        <f t="shared" ca="1" si="721"/>
        <v>0</v>
      </c>
      <c r="O877" s="246">
        <f t="shared" ca="1" si="721"/>
        <v>0</v>
      </c>
      <c r="P877" s="246">
        <f t="shared" ca="1" si="721"/>
        <v>0</v>
      </c>
      <c r="Q877" s="246">
        <f t="shared" ca="1" si="721"/>
        <v>0</v>
      </c>
      <c r="R877" s="246">
        <f t="shared" ca="1" si="721"/>
        <v>0</v>
      </c>
      <c r="S877" s="246">
        <f t="shared" ca="1" si="721"/>
        <v>0</v>
      </c>
      <c r="T877" s="246">
        <f t="shared" ca="1" si="721"/>
        <v>0</v>
      </c>
      <c r="U877" s="246">
        <f t="shared" ca="1" si="721"/>
        <v>0</v>
      </c>
      <c r="V877" s="246">
        <f t="shared" ca="1" si="721"/>
        <v>0</v>
      </c>
      <c r="W877" s="246">
        <f t="shared" ca="1" si="721"/>
        <v>0</v>
      </c>
      <c r="X877" s="246">
        <f t="shared" ca="1" si="721"/>
        <v>0</v>
      </c>
      <c r="Y877" s="246">
        <f t="shared" ca="1" si="721"/>
        <v>0</v>
      </c>
      <c r="Z877" s="246">
        <f t="shared" ca="1" si="721"/>
        <v>0</v>
      </c>
      <c r="AA877" s="246">
        <f t="shared" ca="1" si="721"/>
        <v>0</v>
      </c>
    </row>
    <row r="878" spans="6:27">
      <c r="F878" s="656"/>
      <c r="G878" s="307" t="str">
        <f t="shared" si="720"/>
        <v>Taxi</v>
      </c>
      <c r="H878" s="246">
        <f t="shared" ref="H878:AA878" si="722">IF(ISERROR(H346/(H572-(H572*(H789/100)))),0,H346/(H572-(H572*(H789/100))))</f>
        <v>0</v>
      </c>
      <c r="I878" s="246">
        <f t="shared" ca="1" si="722"/>
        <v>0</v>
      </c>
      <c r="J878" s="246">
        <f t="shared" ca="1" si="722"/>
        <v>0</v>
      </c>
      <c r="K878" s="246">
        <f t="shared" ca="1" si="722"/>
        <v>0</v>
      </c>
      <c r="L878" s="246">
        <f t="shared" ca="1" si="722"/>
        <v>0</v>
      </c>
      <c r="M878" s="246">
        <f t="shared" ca="1" si="722"/>
        <v>0</v>
      </c>
      <c r="N878" s="246">
        <f t="shared" ca="1" si="722"/>
        <v>0</v>
      </c>
      <c r="O878" s="246">
        <f t="shared" ca="1" si="722"/>
        <v>0</v>
      </c>
      <c r="P878" s="246">
        <f t="shared" ca="1" si="722"/>
        <v>0</v>
      </c>
      <c r="Q878" s="246">
        <f t="shared" ca="1" si="722"/>
        <v>0</v>
      </c>
      <c r="R878" s="246">
        <f t="shared" ca="1" si="722"/>
        <v>0</v>
      </c>
      <c r="S878" s="246">
        <f t="shared" ca="1" si="722"/>
        <v>0</v>
      </c>
      <c r="T878" s="246">
        <f t="shared" ca="1" si="722"/>
        <v>0</v>
      </c>
      <c r="U878" s="246">
        <f t="shared" ca="1" si="722"/>
        <v>0</v>
      </c>
      <c r="V878" s="246">
        <f t="shared" ca="1" si="722"/>
        <v>0</v>
      </c>
      <c r="W878" s="246">
        <f t="shared" ca="1" si="722"/>
        <v>0</v>
      </c>
      <c r="X878" s="246">
        <f t="shared" ca="1" si="722"/>
        <v>0</v>
      </c>
      <c r="Y878" s="246">
        <f t="shared" ca="1" si="722"/>
        <v>0</v>
      </c>
      <c r="Z878" s="246">
        <f t="shared" ca="1" si="722"/>
        <v>0</v>
      </c>
      <c r="AA878" s="246">
        <f t="shared" ca="1" si="722"/>
        <v>0</v>
      </c>
    </row>
    <row r="879" spans="6:27">
      <c r="F879" s="656"/>
      <c r="G879" s="307" t="str">
        <f t="shared" si="720"/>
        <v/>
      </c>
      <c r="H879" s="246">
        <f t="shared" ref="H879:AA879" si="723">IF(ISERROR(H347/(H573-(H573*(H790/100)))),0,H347/(H573-(H573*(H790/100))))</f>
        <v>0</v>
      </c>
      <c r="I879" s="246">
        <f t="shared" ca="1" si="723"/>
        <v>0</v>
      </c>
      <c r="J879" s="246">
        <f t="shared" ca="1" si="723"/>
        <v>0</v>
      </c>
      <c r="K879" s="246">
        <f t="shared" ca="1" si="723"/>
        <v>0</v>
      </c>
      <c r="L879" s="246">
        <f t="shared" ca="1" si="723"/>
        <v>0</v>
      </c>
      <c r="M879" s="246">
        <f t="shared" ca="1" si="723"/>
        <v>0</v>
      </c>
      <c r="N879" s="246">
        <f t="shared" ca="1" si="723"/>
        <v>0</v>
      </c>
      <c r="O879" s="246">
        <f t="shared" ca="1" si="723"/>
        <v>0</v>
      </c>
      <c r="P879" s="246">
        <f t="shared" ca="1" si="723"/>
        <v>0</v>
      </c>
      <c r="Q879" s="246">
        <f t="shared" ca="1" si="723"/>
        <v>0</v>
      </c>
      <c r="R879" s="246">
        <f t="shared" ca="1" si="723"/>
        <v>0</v>
      </c>
      <c r="S879" s="246">
        <f t="shared" ca="1" si="723"/>
        <v>0</v>
      </c>
      <c r="T879" s="246">
        <f t="shared" ca="1" si="723"/>
        <v>0</v>
      </c>
      <c r="U879" s="246">
        <f t="shared" ca="1" si="723"/>
        <v>0</v>
      </c>
      <c r="V879" s="246">
        <f t="shared" ca="1" si="723"/>
        <v>0</v>
      </c>
      <c r="W879" s="246">
        <f t="shared" ca="1" si="723"/>
        <v>0</v>
      </c>
      <c r="X879" s="246">
        <f t="shared" ca="1" si="723"/>
        <v>0</v>
      </c>
      <c r="Y879" s="246">
        <f t="shared" ca="1" si="723"/>
        <v>0</v>
      </c>
      <c r="Z879" s="246">
        <f t="shared" ca="1" si="723"/>
        <v>0</v>
      </c>
      <c r="AA879" s="246">
        <f t="shared" ca="1" si="723"/>
        <v>0</v>
      </c>
    </row>
    <row r="880" spans="6:27">
      <c r="F880" s="656"/>
      <c r="G880" s="307" t="str">
        <f t="shared" si="720"/>
        <v/>
      </c>
      <c r="H880" s="246">
        <f t="shared" ref="H880:AA880" si="724">IF(ISERROR(H348/(H574-(H574*(H791/100)))),0,H348/(H574-(H574*(H791/100))))</f>
        <v>0</v>
      </c>
      <c r="I880" s="246">
        <f t="shared" ca="1" si="724"/>
        <v>0</v>
      </c>
      <c r="J880" s="246">
        <f t="shared" ca="1" si="724"/>
        <v>0</v>
      </c>
      <c r="K880" s="246">
        <f t="shared" ca="1" si="724"/>
        <v>0</v>
      </c>
      <c r="L880" s="246">
        <f t="shared" ca="1" si="724"/>
        <v>0</v>
      </c>
      <c r="M880" s="246">
        <f t="shared" ca="1" si="724"/>
        <v>0</v>
      </c>
      <c r="N880" s="246">
        <f t="shared" ca="1" si="724"/>
        <v>0</v>
      </c>
      <c r="O880" s="246">
        <f t="shared" ca="1" si="724"/>
        <v>0</v>
      </c>
      <c r="P880" s="246">
        <f t="shared" ca="1" si="724"/>
        <v>0</v>
      </c>
      <c r="Q880" s="246">
        <f t="shared" ca="1" si="724"/>
        <v>0</v>
      </c>
      <c r="R880" s="246">
        <f t="shared" ca="1" si="724"/>
        <v>0</v>
      </c>
      <c r="S880" s="246">
        <f t="shared" ca="1" si="724"/>
        <v>0</v>
      </c>
      <c r="T880" s="246">
        <f t="shared" ca="1" si="724"/>
        <v>0</v>
      </c>
      <c r="U880" s="246">
        <f t="shared" ca="1" si="724"/>
        <v>0</v>
      </c>
      <c r="V880" s="246">
        <f t="shared" ca="1" si="724"/>
        <v>0</v>
      </c>
      <c r="W880" s="246">
        <f t="shared" ca="1" si="724"/>
        <v>0</v>
      </c>
      <c r="X880" s="246">
        <f t="shared" ca="1" si="724"/>
        <v>0</v>
      </c>
      <c r="Y880" s="246">
        <f t="shared" ca="1" si="724"/>
        <v>0</v>
      </c>
      <c r="Z880" s="246">
        <f t="shared" ca="1" si="724"/>
        <v>0</v>
      </c>
      <c r="AA880" s="246">
        <f t="shared" ca="1" si="724"/>
        <v>0</v>
      </c>
    </row>
    <row r="881" spans="6:27">
      <c r="F881" s="656"/>
      <c r="G881" s="307" t="str">
        <f t="shared" si="720"/>
        <v>3-wheeler</v>
      </c>
      <c r="H881" s="246">
        <f t="shared" ref="H881:AA881" si="725">IF(ISERROR(H349/(H575-(H575*(H792/100)))),0,H349/(H575-(H575*(H792/100))))</f>
        <v>0</v>
      </c>
      <c r="I881" s="246">
        <f t="shared" ca="1" si="725"/>
        <v>0</v>
      </c>
      <c r="J881" s="246">
        <f t="shared" ca="1" si="725"/>
        <v>0</v>
      </c>
      <c r="K881" s="246">
        <f t="shared" ca="1" si="725"/>
        <v>0</v>
      </c>
      <c r="L881" s="246">
        <f t="shared" ca="1" si="725"/>
        <v>0</v>
      </c>
      <c r="M881" s="246">
        <f t="shared" ca="1" si="725"/>
        <v>0</v>
      </c>
      <c r="N881" s="246">
        <f t="shared" ca="1" si="725"/>
        <v>0</v>
      </c>
      <c r="O881" s="246">
        <f t="shared" ca="1" si="725"/>
        <v>0</v>
      </c>
      <c r="P881" s="246">
        <f t="shared" ca="1" si="725"/>
        <v>0</v>
      </c>
      <c r="Q881" s="246">
        <f t="shared" ca="1" si="725"/>
        <v>0</v>
      </c>
      <c r="R881" s="246">
        <f t="shared" ca="1" si="725"/>
        <v>0</v>
      </c>
      <c r="S881" s="246">
        <f t="shared" ca="1" si="725"/>
        <v>0</v>
      </c>
      <c r="T881" s="246">
        <f t="shared" ca="1" si="725"/>
        <v>0</v>
      </c>
      <c r="U881" s="246">
        <f t="shared" ca="1" si="725"/>
        <v>0</v>
      </c>
      <c r="V881" s="246">
        <f t="shared" ca="1" si="725"/>
        <v>0</v>
      </c>
      <c r="W881" s="246">
        <f t="shared" ca="1" si="725"/>
        <v>0</v>
      </c>
      <c r="X881" s="246">
        <f t="shared" ca="1" si="725"/>
        <v>0</v>
      </c>
      <c r="Y881" s="246">
        <f t="shared" ca="1" si="725"/>
        <v>0</v>
      </c>
      <c r="Z881" s="246">
        <f t="shared" ca="1" si="725"/>
        <v>0</v>
      </c>
      <c r="AA881" s="246">
        <f t="shared" ca="1" si="725"/>
        <v>0</v>
      </c>
    </row>
    <row r="882" spans="6:27">
      <c r="F882" s="656"/>
      <c r="G882" s="307" t="str">
        <f t="shared" si="720"/>
        <v>Bus</v>
      </c>
      <c r="H882" s="246">
        <f t="shared" ref="H882:AA882" si="726">IF(ISERROR(H350/(H576-(H576*(H793/100)))),0,H350/(H576-(H576*(H793/100))))</f>
        <v>0</v>
      </c>
      <c r="I882" s="246">
        <f t="shared" ca="1" si="726"/>
        <v>0</v>
      </c>
      <c r="J882" s="246">
        <f t="shared" ca="1" si="726"/>
        <v>0</v>
      </c>
      <c r="K882" s="246">
        <f t="shared" ca="1" si="726"/>
        <v>0</v>
      </c>
      <c r="L882" s="246">
        <f t="shared" ca="1" si="726"/>
        <v>0</v>
      </c>
      <c r="M882" s="246">
        <f t="shared" ca="1" si="726"/>
        <v>0</v>
      </c>
      <c r="N882" s="246">
        <f t="shared" ca="1" si="726"/>
        <v>0</v>
      </c>
      <c r="O882" s="246">
        <f t="shared" ca="1" si="726"/>
        <v>0</v>
      </c>
      <c r="P882" s="246">
        <f t="shared" ca="1" si="726"/>
        <v>0</v>
      </c>
      <c r="Q882" s="246">
        <f t="shared" ca="1" si="726"/>
        <v>0</v>
      </c>
      <c r="R882" s="246">
        <f t="shared" ca="1" si="726"/>
        <v>0</v>
      </c>
      <c r="S882" s="246">
        <f t="shared" ca="1" si="726"/>
        <v>0</v>
      </c>
      <c r="T882" s="246">
        <f t="shared" ca="1" si="726"/>
        <v>0</v>
      </c>
      <c r="U882" s="246">
        <f t="shared" ca="1" si="726"/>
        <v>0</v>
      </c>
      <c r="V882" s="246">
        <f t="shared" ca="1" si="726"/>
        <v>0</v>
      </c>
      <c r="W882" s="246">
        <f t="shared" ca="1" si="726"/>
        <v>0</v>
      </c>
      <c r="X882" s="246">
        <f t="shared" ca="1" si="726"/>
        <v>0</v>
      </c>
      <c r="Y882" s="246">
        <f t="shared" ca="1" si="726"/>
        <v>0</v>
      </c>
      <c r="Z882" s="246">
        <f t="shared" ca="1" si="726"/>
        <v>0</v>
      </c>
      <c r="AA882" s="246">
        <f t="shared" ca="1" si="726"/>
        <v>0</v>
      </c>
    </row>
    <row r="883" spans="6:27">
      <c r="F883" s="656"/>
      <c r="G883" s="307" t="str">
        <f t="shared" si="720"/>
        <v>Mini-bus</v>
      </c>
      <c r="H883" s="246">
        <f t="shared" ref="H883:AA883" si="727">IF(ISERROR(H351/(H577-(H577*(H794/100)))),0,H351/(H577-(H577*(H794/100))))</f>
        <v>0</v>
      </c>
      <c r="I883" s="246">
        <f t="shared" ca="1" si="727"/>
        <v>0</v>
      </c>
      <c r="J883" s="246">
        <f t="shared" ca="1" si="727"/>
        <v>0</v>
      </c>
      <c r="K883" s="246">
        <f t="shared" ca="1" si="727"/>
        <v>0</v>
      </c>
      <c r="L883" s="246">
        <f t="shared" ca="1" si="727"/>
        <v>0</v>
      </c>
      <c r="M883" s="246">
        <f t="shared" ca="1" si="727"/>
        <v>0</v>
      </c>
      <c r="N883" s="246">
        <f t="shared" ca="1" si="727"/>
        <v>0</v>
      </c>
      <c r="O883" s="246">
        <f t="shared" ca="1" si="727"/>
        <v>0</v>
      </c>
      <c r="P883" s="246">
        <f t="shared" ca="1" si="727"/>
        <v>0</v>
      </c>
      <c r="Q883" s="246">
        <f t="shared" ca="1" si="727"/>
        <v>0</v>
      </c>
      <c r="R883" s="246">
        <f t="shared" ca="1" si="727"/>
        <v>0</v>
      </c>
      <c r="S883" s="246">
        <f t="shared" ca="1" si="727"/>
        <v>0</v>
      </c>
      <c r="T883" s="246">
        <f t="shared" ca="1" si="727"/>
        <v>0</v>
      </c>
      <c r="U883" s="246">
        <f t="shared" ca="1" si="727"/>
        <v>0</v>
      </c>
      <c r="V883" s="246">
        <f t="shared" ca="1" si="727"/>
        <v>0</v>
      </c>
      <c r="W883" s="246">
        <f t="shared" ca="1" si="727"/>
        <v>0</v>
      </c>
      <c r="X883" s="246">
        <f t="shared" ca="1" si="727"/>
        <v>0</v>
      </c>
      <c r="Y883" s="246">
        <f t="shared" ca="1" si="727"/>
        <v>0</v>
      </c>
      <c r="Z883" s="246">
        <f t="shared" ca="1" si="727"/>
        <v>0</v>
      </c>
      <c r="AA883" s="246">
        <f t="shared" ca="1" si="727"/>
        <v>0</v>
      </c>
    </row>
    <row r="884" spans="6:27">
      <c r="F884" s="656"/>
      <c r="G884" s="307" t="str">
        <f t="shared" si="720"/>
        <v/>
      </c>
      <c r="H884" s="246">
        <f t="shared" ref="H884:AA884" si="728">IF(ISERROR(H352/(H578-(H578*(H795/100)))),0,H352/(H578-(H578*(H795/100))))</f>
        <v>0</v>
      </c>
      <c r="I884" s="246">
        <f t="shared" ca="1" si="728"/>
        <v>0</v>
      </c>
      <c r="J884" s="246">
        <f t="shared" ca="1" si="728"/>
        <v>0</v>
      </c>
      <c r="K884" s="246">
        <f t="shared" ca="1" si="728"/>
        <v>0</v>
      </c>
      <c r="L884" s="246">
        <f t="shared" ca="1" si="728"/>
        <v>0</v>
      </c>
      <c r="M884" s="246">
        <f t="shared" ca="1" si="728"/>
        <v>0</v>
      </c>
      <c r="N884" s="246">
        <f t="shared" ca="1" si="728"/>
        <v>0</v>
      </c>
      <c r="O884" s="246">
        <f t="shared" ca="1" si="728"/>
        <v>0</v>
      </c>
      <c r="P884" s="246">
        <f t="shared" ca="1" si="728"/>
        <v>0</v>
      </c>
      <c r="Q884" s="246">
        <f t="shared" ca="1" si="728"/>
        <v>0</v>
      </c>
      <c r="R884" s="246">
        <f t="shared" ca="1" si="728"/>
        <v>0</v>
      </c>
      <c r="S884" s="246">
        <f t="shared" ca="1" si="728"/>
        <v>0</v>
      </c>
      <c r="T884" s="246">
        <f t="shared" ca="1" si="728"/>
        <v>0</v>
      </c>
      <c r="U884" s="246">
        <f t="shared" ca="1" si="728"/>
        <v>0</v>
      </c>
      <c r="V884" s="246">
        <f t="shared" ca="1" si="728"/>
        <v>0</v>
      </c>
      <c r="W884" s="246">
        <f t="shared" ca="1" si="728"/>
        <v>0</v>
      </c>
      <c r="X884" s="246">
        <f t="shared" ca="1" si="728"/>
        <v>0</v>
      </c>
      <c r="Y884" s="246">
        <f t="shared" ca="1" si="728"/>
        <v>0</v>
      </c>
      <c r="Z884" s="246">
        <f t="shared" ca="1" si="728"/>
        <v>0</v>
      </c>
      <c r="AA884" s="246">
        <f t="shared" ca="1" si="728"/>
        <v>0</v>
      </c>
    </row>
    <row r="885" spans="6:27">
      <c r="F885" s="657"/>
      <c r="G885" s="307" t="str">
        <f t="shared" si="720"/>
        <v/>
      </c>
      <c r="H885" s="246">
        <f t="shared" ref="H885:AA885" si="729">IF(ISERROR(H353/(H579-(H579*(H796/100)))),0,H353/(H579-(H579*(H796/100))))</f>
        <v>0</v>
      </c>
      <c r="I885" s="246">
        <f t="shared" ca="1" si="729"/>
        <v>0</v>
      </c>
      <c r="J885" s="246">
        <f t="shared" ca="1" si="729"/>
        <v>0</v>
      </c>
      <c r="K885" s="246">
        <f t="shared" ca="1" si="729"/>
        <v>0</v>
      </c>
      <c r="L885" s="246">
        <f t="shared" ca="1" si="729"/>
        <v>0</v>
      </c>
      <c r="M885" s="246">
        <f t="shared" ca="1" si="729"/>
        <v>0</v>
      </c>
      <c r="N885" s="246">
        <f t="shared" ca="1" si="729"/>
        <v>0</v>
      </c>
      <c r="O885" s="246">
        <f t="shared" ca="1" si="729"/>
        <v>0</v>
      </c>
      <c r="P885" s="246">
        <f t="shared" ca="1" si="729"/>
        <v>0</v>
      </c>
      <c r="Q885" s="246">
        <f t="shared" ca="1" si="729"/>
        <v>0</v>
      </c>
      <c r="R885" s="246">
        <f t="shared" ca="1" si="729"/>
        <v>0</v>
      </c>
      <c r="S885" s="246">
        <f t="shared" ca="1" si="729"/>
        <v>0</v>
      </c>
      <c r="T885" s="246">
        <f t="shared" ca="1" si="729"/>
        <v>0</v>
      </c>
      <c r="U885" s="246">
        <f t="shared" ca="1" si="729"/>
        <v>0</v>
      </c>
      <c r="V885" s="246">
        <f t="shared" ca="1" si="729"/>
        <v>0</v>
      </c>
      <c r="W885" s="246">
        <f t="shared" ca="1" si="729"/>
        <v>0</v>
      </c>
      <c r="X885" s="246">
        <f t="shared" ca="1" si="729"/>
        <v>0</v>
      </c>
      <c r="Y885" s="246">
        <f t="shared" ca="1" si="729"/>
        <v>0</v>
      </c>
      <c r="Z885" s="246">
        <f t="shared" ca="1" si="729"/>
        <v>0</v>
      </c>
      <c r="AA885" s="246">
        <f t="shared" ca="1" si="729"/>
        <v>0</v>
      </c>
    </row>
    <row r="886" spans="6:27">
      <c r="G886" s="307" t="str">
        <f t="shared" si="720"/>
        <v>BRT</v>
      </c>
      <c r="H886" s="246">
        <f t="shared" ref="H886:AA886" si="730">IF(ISERROR(H354/(H580-(H580*(H797/100)))),0,H354/(H580-(H580*(H797/100))))</f>
        <v>0</v>
      </c>
      <c r="I886" s="246">
        <f t="shared" ca="1" si="730"/>
        <v>0</v>
      </c>
      <c r="J886" s="246">
        <f t="shared" ca="1" si="730"/>
        <v>0</v>
      </c>
      <c r="K886" s="246">
        <f t="shared" ca="1" si="730"/>
        <v>0</v>
      </c>
      <c r="L886" s="246">
        <f t="shared" ca="1" si="730"/>
        <v>0</v>
      </c>
      <c r="M886" s="246">
        <f t="shared" ca="1" si="730"/>
        <v>0</v>
      </c>
      <c r="N886" s="246">
        <f t="shared" ca="1" si="730"/>
        <v>0</v>
      </c>
      <c r="O886" s="246">
        <f t="shared" ca="1" si="730"/>
        <v>0</v>
      </c>
      <c r="P886" s="246">
        <f t="shared" ca="1" si="730"/>
        <v>0</v>
      </c>
      <c r="Q886" s="246">
        <f t="shared" ca="1" si="730"/>
        <v>0</v>
      </c>
      <c r="R886" s="246">
        <f t="shared" ca="1" si="730"/>
        <v>0</v>
      </c>
      <c r="S886" s="246">
        <f t="shared" ca="1" si="730"/>
        <v>0</v>
      </c>
      <c r="T886" s="246">
        <f t="shared" ca="1" si="730"/>
        <v>0</v>
      </c>
      <c r="U886" s="246">
        <f t="shared" ca="1" si="730"/>
        <v>0</v>
      </c>
      <c r="V886" s="246">
        <f t="shared" ca="1" si="730"/>
        <v>0</v>
      </c>
      <c r="W886" s="246">
        <f t="shared" ca="1" si="730"/>
        <v>0</v>
      </c>
      <c r="X886" s="246">
        <f t="shared" ca="1" si="730"/>
        <v>0</v>
      </c>
      <c r="Y886" s="246">
        <f t="shared" ca="1" si="730"/>
        <v>0</v>
      </c>
      <c r="Z886" s="246">
        <f t="shared" ca="1" si="730"/>
        <v>0</v>
      </c>
      <c r="AA886" s="246">
        <f t="shared" ca="1" si="730"/>
        <v>0</v>
      </c>
    </row>
    <row r="889" spans="6:27">
      <c r="G889" s="309" t="s">
        <v>332</v>
      </c>
      <c r="H889" s="55" t="s">
        <v>383</v>
      </c>
    </row>
    <row r="890" spans="6:27">
      <c r="G890" s="307"/>
      <c r="H890" s="245">
        <f>H875</f>
        <v>0</v>
      </c>
      <c r="I890" s="245">
        <f t="shared" ref="I890:AA890" si="731">I875</f>
        <v>1</v>
      </c>
      <c r="J890" s="245">
        <f t="shared" si="731"/>
        <v>2</v>
      </c>
      <c r="K890" s="245">
        <f t="shared" si="731"/>
        <v>3</v>
      </c>
      <c r="L890" s="245">
        <f t="shared" si="731"/>
        <v>4</v>
      </c>
      <c r="M890" s="245">
        <f t="shared" si="731"/>
        <v>5</v>
      </c>
      <c r="N890" s="245">
        <f t="shared" si="731"/>
        <v>6</v>
      </c>
      <c r="O890" s="245">
        <f t="shared" si="731"/>
        <v>7</v>
      </c>
      <c r="P890" s="245">
        <f t="shared" si="731"/>
        <v>8</v>
      </c>
      <c r="Q890" s="245">
        <f t="shared" si="731"/>
        <v>9</v>
      </c>
      <c r="R890" s="245">
        <f t="shared" si="731"/>
        <v>10</v>
      </c>
      <c r="S890" s="245">
        <f t="shared" si="731"/>
        <v>11</v>
      </c>
      <c r="T890" s="245">
        <f t="shared" si="731"/>
        <v>12</v>
      </c>
      <c r="U890" s="245">
        <f t="shared" si="731"/>
        <v>13</v>
      </c>
      <c r="V890" s="245">
        <f t="shared" si="731"/>
        <v>14</v>
      </c>
      <c r="W890" s="245">
        <f t="shared" si="731"/>
        <v>15</v>
      </c>
      <c r="X890" s="245">
        <f t="shared" si="731"/>
        <v>16</v>
      </c>
      <c r="Y890" s="245">
        <f t="shared" si="731"/>
        <v>17</v>
      </c>
      <c r="Z890" s="245">
        <f t="shared" si="731"/>
        <v>18</v>
      </c>
      <c r="AA890" s="245">
        <f t="shared" si="731"/>
        <v>19</v>
      </c>
    </row>
    <row r="891" spans="6:27">
      <c r="F891" s="655" t="s">
        <v>530</v>
      </c>
      <c r="G891" s="307" t="str">
        <f>G876</f>
        <v>Cars</v>
      </c>
      <c r="H891" s="246">
        <f t="shared" ref="H891:AA891" si="732">IF(ISERROR(H391/(H603-(H603*(H787/100)))),0,H391/(H603-(H603*(H787/100))))</f>
        <v>0</v>
      </c>
      <c r="I891" s="246">
        <f t="shared" ca="1" si="732"/>
        <v>0</v>
      </c>
      <c r="J891" s="246">
        <f t="shared" ca="1" si="732"/>
        <v>0</v>
      </c>
      <c r="K891" s="246">
        <f t="shared" ca="1" si="732"/>
        <v>0</v>
      </c>
      <c r="L891" s="246">
        <f t="shared" ca="1" si="732"/>
        <v>0</v>
      </c>
      <c r="M891" s="246">
        <f t="shared" ca="1" si="732"/>
        <v>0</v>
      </c>
      <c r="N891" s="246">
        <f t="shared" ca="1" si="732"/>
        <v>0</v>
      </c>
      <c r="O891" s="246">
        <f t="shared" ca="1" si="732"/>
        <v>0</v>
      </c>
      <c r="P891" s="246">
        <f t="shared" ca="1" si="732"/>
        <v>0</v>
      </c>
      <c r="Q891" s="246">
        <f t="shared" ca="1" si="732"/>
        <v>0</v>
      </c>
      <c r="R891" s="246">
        <f t="shared" ca="1" si="732"/>
        <v>0</v>
      </c>
      <c r="S891" s="246">
        <f t="shared" ca="1" si="732"/>
        <v>0</v>
      </c>
      <c r="T891" s="246">
        <f t="shared" ca="1" si="732"/>
        <v>0</v>
      </c>
      <c r="U891" s="246">
        <f t="shared" ca="1" si="732"/>
        <v>0</v>
      </c>
      <c r="V891" s="246">
        <f t="shared" ca="1" si="732"/>
        <v>0</v>
      </c>
      <c r="W891" s="246">
        <f t="shared" ca="1" si="732"/>
        <v>0</v>
      </c>
      <c r="X891" s="246">
        <f t="shared" ca="1" si="732"/>
        <v>0</v>
      </c>
      <c r="Y891" s="246">
        <f t="shared" ca="1" si="732"/>
        <v>0</v>
      </c>
      <c r="Z891" s="246">
        <f t="shared" ca="1" si="732"/>
        <v>0</v>
      </c>
      <c r="AA891" s="246">
        <f t="shared" ca="1" si="732"/>
        <v>0</v>
      </c>
    </row>
    <row r="892" spans="6:27">
      <c r="F892" s="656"/>
      <c r="G892" s="307" t="str">
        <f t="shared" ref="G892:G901" si="733">G877</f>
        <v>2-wheeler</v>
      </c>
      <c r="H892" s="246">
        <f t="shared" ref="H892:AA892" si="734">IF(ISERROR(H392/(H604-(H604*(H788/100)))),0,H392/(H604-(H604*(H788/100))))</f>
        <v>0</v>
      </c>
      <c r="I892" s="246">
        <f t="shared" ca="1" si="734"/>
        <v>0</v>
      </c>
      <c r="J892" s="246">
        <f t="shared" ca="1" si="734"/>
        <v>0</v>
      </c>
      <c r="K892" s="246">
        <f t="shared" ca="1" si="734"/>
        <v>0</v>
      </c>
      <c r="L892" s="246">
        <f t="shared" ca="1" si="734"/>
        <v>0</v>
      </c>
      <c r="M892" s="246">
        <f t="shared" ca="1" si="734"/>
        <v>0</v>
      </c>
      <c r="N892" s="246">
        <f t="shared" ca="1" si="734"/>
        <v>0</v>
      </c>
      <c r="O892" s="246">
        <f t="shared" ca="1" si="734"/>
        <v>0</v>
      </c>
      <c r="P892" s="246">
        <f t="shared" ca="1" si="734"/>
        <v>0</v>
      </c>
      <c r="Q892" s="246">
        <f t="shared" ca="1" si="734"/>
        <v>0</v>
      </c>
      <c r="R892" s="246">
        <f t="shared" ca="1" si="734"/>
        <v>0</v>
      </c>
      <c r="S892" s="246">
        <f t="shared" ca="1" si="734"/>
        <v>0</v>
      </c>
      <c r="T892" s="246">
        <f t="shared" ca="1" si="734"/>
        <v>0</v>
      </c>
      <c r="U892" s="246">
        <f t="shared" ca="1" si="734"/>
        <v>0</v>
      </c>
      <c r="V892" s="246">
        <f t="shared" ca="1" si="734"/>
        <v>0</v>
      </c>
      <c r="W892" s="246">
        <f t="shared" ca="1" si="734"/>
        <v>0</v>
      </c>
      <c r="X892" s="246">
        <f t="shared" ca="1" si="734"/>
        <v>0</v>
      </c>
      <c r="Y892" s="246">
        <f t="shared" ca="1" si="734"/>
        <v>0</v>
      </c>
      <c r="Z892" s="246">
        <f t="shared" ca="1" si="734"/>
        <v>0</v>
      </c>
      <c r="AA892" s="246">
        <f t="shared" ca="1" si="734"/>
        <v>0</v>
      </c>
    </row>
    <row r="893" spans="6:27">
      <c r="F893" s="656"/>
      <c r="G893" s="307" t="str">
        <f t="shared" si="733"/>
        <v>Taxi</v>
      </c>
      <c r="H893" s="246">
        <f t="shared" ref="H893:AA893" si="735">IF(ISERROR(H393/(H605-(H605*(H789/100)))),0,H393/(H605-(H605*(H789/100))))</f>
        <v>0</v>
      </c>
      <c r="I893" s="246">
        <f t="shared" ca="1" si="735"/>
        <v>0</v>
      </c>
      <c r="J893" s="246">
        <f t="shared" ca="1" si="735"/>
        <v>0</v>
      </c>
      <c r="K893" s="246">
        <f t="shared" ca="1" si="735"/>
        <v>0</v>
      </c>
      <c r="L893" s="246">
        <f t="shared" ca="1" si="735"/>
        <v>0</v>
      </c>
      <c r="M893" s="246">
        <f t="shared" ca="1" si="735"/>
        <v>0</v>
      </c>
      <c r="N893" s="246">
        <f t="shared" ca="1" si="735"/>
        <v>0</v>
      </c>
      <c r="O893" s="246">
        <f t="shared" ca="1" si="735"/>
        <v>0</v>
      </c>
      <c r="P893" s="246">
        <f t="shared" ca="1" si="735"/>
        <v>0</v>
      </c>
      <c r="Q893" s="246">
        <f t="shared" ca="1" si="735"/>
        <v>0</v>
      </c>
      <c r="R893" s="246">
        <f t="shared" ca="1" si="735"/>
        <v>0</v>
      </c>
      <c r="S893" s="246">
        <f t="shared" ca="1" si="735"/>
        <v>0</v>
      </c>
      <c r="T893" s="246">
        <f t="shared" ca="1" si="735"/>
        <v>0</v>
      </c>
      <c r="U893" s="246">
        <f t="shared" ca="1" si="735"/>
        <v>0</v>
      </c>
      <c r="V893" s="246">
        <f t="shared" ca="1" si="735"/>
        <v>0</v>
      </c>
      <c r="W893" s="246">
        <f t="shared" ca="1" si="735"/>
        <v>0</v>
      </c>
      <c r="X893" s="246">
        <f t="shared" ca="1" si="735"/>
        <v>0</v>
      </c>
      <c r="Y893" s="246">
        <f t="shared" ca="1" si="735"/>
        <v>0</v>
      </c>
      <c r="Z893" s="246">
        <f t="shared" ca="1" si="735"/>
        <v>0</v>
      </c>
      <c r="AA893" s="246">
        <f t="shared" ca="1" si="735"/>
        <v>0</v>
      </c>
    </row>
    <row r="894" spans="6:27">
      <c r="F894" s="656"/>
      <c r="G894" s="307" t="str">
        <f t="shared" si="733"/>
        <v/>
      </c>
      <c r="H894" s="246">
        <f t="shared" ref="H894:AA894" si="736">IF(ISERROR(H394/(H606-(H606*(H790/100)))),0,H394/(H606-(H606*(H790/100))))</f>
        <v>0</v>
      </c>
      <c r="I894" s="246">
        <f t="shared" ca="1" si="736"/>
        <v>0</v>
      </c>
      <c r="J894" s="246">
        <f t="shared" ca="1" si="736"/>
        <v>0</v>
      </c>
      <c r="K894" s="246">
        <f t="shared" ca="1" si="736"/>
        <v>0</v>
      </c>
      <c r="L894" s="246">
        <f t="shared" ca="1" si="736"/>
        <v>0</v>
      </c>
      <c r="M894" s="246">
        <f t="shared" ca="1" si="736"/>
        <v>0</v>
      </c>
      <c r="N894" s="246">
        <f t="shared" ca="1" si="736"/>
        <v>0</v>
      </c>
      <c r="O894" s="246">
        <f t="shared" ca="1" si="736"/>
        <v>0</v>
      </c>
      <c r="P894" s="246">
        <f t="shared" ca="1" si="736"/>
        <v>0</v>
      </c>
      <c r="Q894" s="246">
        <f t="shared" ca="1" si="736"/>
        <v>0</v>
      </c>
      <c r="R894" s="246">
        <f t="shared" ca="1" si="736"/>
        <v>0</v>
      </c>
      <c r="S894" s="246">
        <f t="shared" ca="1" si="736"/>
        <v>0</v>
      </c>
      <c r="T894" s="246">
        <f t="shared" ca="1" si="736"/>
        <v>0</v>
      </c>
      <c r="U894" s="246">
        <f t="shared" ca="1" si="736"/>
        <v>0</v>
      </c>
      <c r="V894" s="246">
        <f t="shared" ca="1" si="736"/>
        <v>0</v>
      </c>
      <c r="W894" s="246">
        <f t="shared" ca="1" si="736"/>
        <v>0</v>
      </c>
      <c r="X894" s="246">
        <f t="shared" ca="1" si="736"/>
        <v>0</v>
      </c>
      <c r="Y894" s="246">
        <f t="shared" ca="1" si="736"/>
        <v>0</v>
      </c>
      <c r="Z894" s="246">
        <f t="shared" ca="1" si="736"/>
        <v>0</v>
      </c>
      <c r="AA894" s="246">
        <f t="shared" ca="1" si="736"/>
        <v>0</v>
      </c>
    </row>
    <row r="895" spans="6:27">
      <c r="F895" s="656"/>
      <c r="G895" s="307" t="str">
        <f t="shared" si="733"/>
        <v/>
      </c>
      <c r="H895" s="246">
        <f t="shared" ref="H895:AA895" si="737">IF(ISERROR(H395/(H607-(H607*(H791/100)))),0,H395/(H607-(H607*(H791/100))))</f>
        <v>0</v>
      </c>
      <c r="I895" s="246">
        <f t="shared" ca="1" si="737"/>
        <v>0</v>
      </c>
      <c r="J895" s="246">
        <f t="shared" ca="1" si="737"/>
        <v>0</v>
      </c>
      <c r="K895" s="246">
        <f t="shared" ca="1" si="737"/>
        <v>0</v>
      </c>
      <c r="L895" s="246">
        <f t="shared" ca="1" si="737"/>
        <v>0</v>
      </c>
      <c r="M895" s="246">
        <f t="shared" ca="1" si="737"/>
        <v>0</v>
      </c>
      <c r="N895" s="246">
        <f t="shared" ca="1" si="737"/>
        <v>0</v>
      </c>
      <c r="O895" s="246">
        <f t="shared" ca="1" si="737"/>
        <v>0</v>
      </c>
      <c r="P895" s="246">
        <f t="shared" ca="1" si="737"/>
        <v>0</v>
      </c>
      <c r="Q895" s="246">
        <f t="shared" ca="1" si="737"/>
        <v>0</v>
      </c>
      <c r="R895" s="246">
        <f t="shared" ca="1" si="737"/>
        <v>0</v>
      </c>
      <c r="S895" s="246">
        <f t="shared" ca="1" si="737"/>
        <v>0</v>
      </c>
      <c r="T895" s="246">
        <f t="shared" ca="1" si="737"/>
        <v>0</v>
      </c>
      <c r="U895" s="246">
        <f t="shared" ca="1" si="737"/>
        <v>0</v>
      </c>
      <c r="V895" s="246">
        <f t="shared" ca="1" si="737"/>
        <v>0</v>
      </c>
      <c r="W895" s="246">
        <f t="shared" ca="1" si="737"/>
        <v>0</v>
      </c>
      <c r="X895" s="246">
        <f t="shared" ca="1" si="737"/>
        <v>0</v>
      </c>
      <c r="Y895" s="246">
        <f t="shared" ca="1" si="737"/>
        <v>0</v>
      </c>
      <c r="Z895" s="246">
        <f t="shared" ca="1" si="737"/>
        <v>0</v>
      </c>
      <c r="AA895" s="246">
        <f t="shared" ca="1" si="737"/>
        <v>0</v>
      </c>
    </row>
    <row r="896" spans="6:27">
      <c r="F896" s="656"/>
      <c r="G896" s="307" t="str">
        <f t="shared" si="733"/>
        <v>3-wheeler</v>
      </c>
      <c r="H896" s="246">
        <f t="shared" ref="H896:AA896" si="738">IF(ISERROR(H396/(H608-(H608*(H792/100)))),0,H396/(H608-(H608*(H792/100))))</f>
        <v>0</v>
      </c>
      <c r="I896" s="246">
        <f t="shared" ca="1" si="738"/>
        <v>0</v>
      </c>
      <c r="J896" s="246">
        <f t="shared" ca="1" si="738"/>
        <v>0</v>
      </c>
      <c r="K896" s="246">
        <f t="shared" ca="1" si="738"/>
        <v>0</v>
      </c>
      <c r="L896" s="246">
        <f t="shared" ca="1" si="738"/>
        <v>0</v>
      </c>
      <c r="M896" s="246">
        <f t="shared" ca="1" si="738"/>
        <v>0</v>
      </c>
      <c r="N896" s="246">
        <f t="shared" ca="1" si="738"/>
        <v>0</v>
      </c>
      <c r="O896" s="246">
        <f t="shared" ca="1" si="738"/>
        <v>0</v>
      </c>
      <c r="P896" s="246">
        <f t="shared" ca="1" si="738"/>
        <v>0</v>
      </c>
      <c r="Q896" s="246">
        <f t="shared" ca="1" si="738"/>
        <v>0</v>
      </c>
      <c r="R896" s="246">
        <f t="shared" ca="1" si="738"/>
        <v>0</v>
      </c>
      <c r="S896" s="246">
        <f t="shared" ca="1" si="738"/>
        <v>0</v>
      </c>
      <c r="T896" s="246">
        <f t="shared" ca="1" si="738"/>
        <v>0</v>
      </c>
      <c r="U896" s="246">
        <f t="shared" ca="1" si="738"/>
        <v>0</v>
      </c>
      <c r="V896" s="246">
        <f t="shared" ca="1" si="738"/>
        <v>0</v>
      </c>
      <c r="W896" s="246">
        <f t="shared" ca="1" si="738"/>
        <v>0</v>
      </c>
      <c r="X896" s="246">
        <f t="shared" ca="1" si="738"/>
        <v>0</v>
      </c>
      <c r="Y896" s="246">
        <f t="shared" ca="1" si="738"/>
        <v>0</v>
      </c>
      <c r="Z896" s="246">
        <f t="shared" ca="1" si="738"/>
        <v>0</v>
      </c>
      <c r="AA896" s="246">
        <f t="shared" ca="1" si="738"/>
        <v>0</v>
      </c>
    </row>
    <row r="897" spans="6:27">
      <c r="F897" s="656"/>
      <c r="G897" s="307" t="str">
        <f t="shared" si="733"/>
        <v>Bus</v>
      </c>
      <c r="H897" s="246">
        <f t="shared" ref="H897:AA897" si="739">IF(ISERROR(H397/(H609-(H609*(H793/100)))),0,H397/(H609-(H609*(H793/100))))</f>
        <v>0</v>
      </c>
      <c r="I897" s="246">
        <f t="shared" ca="1" si="739"/>
        <v>0</v>
      </c>
      <c r="J897" s="246">
        <f t="shared" ca="1" si="739"/>
        <v>0</v>
      </c>
      <c r="K897" s="246">
        <f t="shared" ca="1" si="739"/>
        <v>0</v>
      </c>
      <c r="L897" s="246">
        <f t="shared" ca="1" si="739"/>
        <v>0</v>
      </c>
      <c r="M897" s="246">
        <f t="shared" ca="1" si="739"/>
        <v>0</v>
      </c>
      <c r="N897" s="246">
        <f t="shared" ca="1" si="739"/>
        <v>0</v>
      </c>
      <c r="O897" s="246">
        <f t="shared" ca="1" si="739"/>
        <v>0</v>
      </c>
      <c r="P897" s="246">
        <f t="shared" ca="1" si="739"/>
        <v>0</v>
      </c>
      <c r="Q897" s="246">
        <f t="shared" ca="1" si="739"/>
        <v>0</v>
      </c>
      <c r="R897" s="246">
        <f t="shared" ca="1" si="739"/>
        <v>0</v>
      </c>
      <c r="S897" s="246">
        <f t="shared" ca="1" si="739"/>
        <v>0</v>
      </c>
      <c r="T897" s="246">
        <f t="shared" ca="1" si="739"/>
        <v>0</v>
      </c>
      <c r="U897" s="246">
        <f t="shared" ca="1" si="739"/>
        <v>0</v>
      </c>
      <c r="V897" s="246">
        <f t="shared" ca="1" si="739"/>
        <v>0</v>
      </c>
      <c r="W897" s="246">
        <f t="shared" ca="1" si="739"/>
        <v>0</v>
      </c>
      <c r="X897" s="246">
        <f t="shared" ca="1" si="739"/>
        <v>0</v>
      </c>
      <c r="Y897" s="246">
        <f t="shared" ca="1" si="739"/>
        <v>0</v>
      </c>
      <c r="Z897" s="246">
        <f t="shared" ca="1" si="739"/>
        <v>0</v>
      </c>
      <c r="AA897" s="246">
        <f t="shared" ca="1" si="739"/>
        <v>0</v>
      </c>
    </row>
    <row r="898" spans="6:27">
      <c r="F898" s="656"/>
      <c r="G898" s="307" t="str">
        <f t="shared" si="733"/>
        <v>Mini-bus</v>
      </c>
      <c r="H898" s="246">
        <f t="shared" ref="H898:AA898" si="740">IF(ISERROR(H398/(H610-(H610*(H794/100)))),0,H398/(H610-(H610*(H794/100))))</f>
        <v>0</v>
      </c>
      <c r="I898" s="246">
        <f t="shared" ca="1" si="740"/>
        <v>0</v>
      </c>
      <c r="J898" s="246">
        <f t="shared" ca="1" si="740"/>
        <v>0</v>
      </c>
      <c r="K898" s="246">
        <f t="shared" ca="1" si="740"/>
        <v>0</v>
      </c>
      <c r="L898" s="246">
        <f t="shared" ca="1" si="740"/>
        <v>0</v>
      </c>
      <c r="M898" s="246">
        <f t="shared" ca="1" si="740"/>
        <v>0</v>
      </c>
      <c r="N898" s="246">
        <f t="shared" ca="1" si="740"/>
        <v>0</v>
      </c>
      <c r="O898" s="246">
        <f t="shared" ca="1" si="740"/>
        <v>0</v>
      </c>
      <c r="P898" s="246">
        <f t="shared" ca="1" si="740"/>
        <v>0</v>
      </c>
      <c r="Q898" s="246">
        <f t="shared" ca="1" si="740"/>
        <v>0</v>
      </c>
      <c r="R898" s="246">
        <f t="shared" ca="1" si="740"/>
        <v>0</v>
      </c>
      <c r="S898" s="246">
        <f t="shared" ca="1" si="740"/>
        <v>0</v>
      </c>
      <c r="T898" s="246">
        <f t="shared" ca="1" si="740"/>
        <v>0</v>
      </c>
      <c r="U898" s="246">
        <f t="shared" ca="1" si="740"/>
        <v>0</v>
      </c>
      <c r="V898" s="246">
        <f t="shared" ca="1" si="740"/>
        <v>0</v>
      </c>
      <c r="W898" s="246">
        <f t="shared" ca="1" si="740"/>
        <v>0</v>
      </c>
      <c r="X898" s="246">
        <f t="shared" ca="1" si="740"/>
        <v>0</v>
      </c>
      <c r="Y898" s="246">
        <f t="shared" ca="1" si="740"/>
        <v>0</v>
      </c>
      <c r="Z898" s="246">
        <f t="shared" ca="1" si="740"/>
        <v>0</v>
      </c>
      <c r="AA898" s="246">
        <f t="shared" ca="1" si="740"/>
        <v>0</v>
      </c>
    </row>
    <row r="899" spans="6:27">
      <c r="F899" s="656"/>
      <c r="G899" s="307" t="str">
        <f t="shared" si="733"/>
        <v/>
      </c>
      <c r="H899" s="246">
        <f t="shared" ref="H899:AA899" si="741">IF(ISERROR(H399/(H611-(H611*(H795/100)))),0,H399/(H611-(H611*(H795/100))))</f>
        <v>0</v>
      </c>
      <c r="I899" s="246">
        <f t="shared" ca="1" si="741"/>
        <v>0</v>
      </c>
      <c r="J899" s="246">
        <f t="shared" ca="1" si="741"/>
        <v>0</v>
      </c>
      <c r="K899" s="246">
        <f t="shared" ca="1" si="741"/>
        <v>0</v>
      </c>
      <c r="L899" s="246">
        <f t="shared" ca="1" si="741"/>
        <v>0</v>
      </c>
      <c r="M899" s="246">
        <f t="shared" ca="1" si="741"/>
        <v>0</v>
      </c>
      <c r="N899" s="246">
        <f t="shared" ca="1" si="741"/>
        <v>0</v>
      </c>
      <c r="O899" s="246">
        <f t="shared" ca="1" si="741"/>
        <v>0</v>
      </c>
      <c r="P899" s="246">
        <f t="shared" ca="1" si="741"/>
        <v>0</v>
      </c>
      <c r="Q899" s="246">
        <f t="shared" ca="1" si="741"/>
        <v>0</v>
      </c>
      <c r="R899" s="246">
        <f t="shared" ca="1" si="741"/>
        <v>0</v>
      </c>
      <c r="S899" s="246">
        <f t="shared" ca="1" si="741"/>
        <v>0</v>
      </c>
      <c r="T899" s="246">
        <f t="shared" ca="1" si="741"/>
        <v>0</v>
      </c>
      <c r="U899" s="246">
        <f t="shared" ca="1" si="741"/>
        <v>0</v>
      </c>
      <c r="V899" s="246">
        <f t="shared" ca="1" si="741"/>
        <v>0</v>
      </c>
      <c r="W899" s="246">
        <f t="shared" ca="1" si="741"/>
        <v>0</v>
      </c>
      <c r="X899" s="246">
        <f t="shared" ca="1" si="741"/>
        <v>0</v>
      </c>
      <c r="Y899" s="246">
        <f t="shared" ca="1" si="741"/>
        <v>0</v>
      </c>
      <c r="Z899" s="246">
        <f t="shared" ca="1" si="741"/>
        <v>0</v>
      </c>
      <c r="AA899" s="246">
        <f t="shared" ca="1" si="741"/>
        <v>0</v>
      </c>
    </row>
    <row r="900" spans="6:27">
      <c r="F900" s="657"/>
      <c r="G900" s="307" t="str">
        <f t="shared" si="733"/>
        <v/>
      </c>
      <c r="H900" s="246">
        <f t="shared" ref="H900:AA900" si="742">IF(ISERROR(H400/(H612-(H612*(H796/100)))),0,H400/(H612-(H612*(H796/100))))</f>
        <v>0</v>
      </c>
      <c r="I900" s="246">
        <f t="shared" ca="1" si="742"/>
        <v>0</v>
      </c>
      <c r="J900" s="246">
        <f t="shared" ca="1" si="742"/>
        <v>0</v>
      </c>
      <c r="K900" s="246">
        <f t="shared" ca="1" si="742"/>
        <v>0</v>
      </c>
      <c r="L900" s="246">
        <f t="shared" ca="1" si="742"/>
        <v>0</v>
      </c>
      <c r="M900" s="246">
        <f t="shared" ca="1" si="742"/>
        <v>0</v>
      </c>
      <c r="N900" s="246">
        <f t="shared" ca="1" si="742"/>
        <v>0</v>
      </c>
      <c r="O900" s="246">
        <f t="shared" ca="1" si="742"/>
        <v>0</v>
      </c>
      <c r="P900" s="246">
        <f t="shared" ca="1" si="742"/>
        <v>0</v>
      </c>
      <c r="Q900" s="246">
        <f t="shared" ca="1" si="742"/>
        <v>0</v>
      </c>
      <c r="R900" s="246">
        <f t="shared" ca="1" si="742"/>
        <v>0</v>
      </c>
      <c r="S900" s="246">
        <f t="shared" ca="1" si="742"/>
        <v>0</v>
      </c>
      <c r="T900" s="246">
        <f t="shared" ca="1" si="742"/>
        <v>0</v>
      </c>
      <c r="U900" s="246">
        <f t="shared" ca="1" si="742"/>
        <v>0</v>
      </c>
      <c r="V900" s="246">
        <f t="shared" ca="1" si="742"/>
        <v>0</v>
      </c>
      <c r="W900" s="246">
        <f t="shared" ca="1" si="742"/>
        <v>0</v>
      </c>
      <c r="X900" s="246">
        <f t="shared" ca="1" si="742"/>
        <v>0</v>
      </c>
      <c r="Y900" s="246">
        <f t="shared" ca="1" si="742"/>
        <v>0</v>
      </c>
      <c r="Z900" s="246">
        <f t="shared" ca="1" si="742"/>
        <v>0</v>
      </c>
      <c r="AA900" s="246">
        <f t="shared" ca="1" si="742"/>
        <v>0</v>
      </c>
    </row>
    <row r="901" spans="6:27">
      <c r="G901" s="307" t="str">
        <f t="shared" si="733"/>
        <v>BRT</v>
      </c>
      <c r="H901" s="246">
        <f t="shared" ref="H901:AA901" si="743">IF(ISERROR(H401/(H613-(H613*(H797/100)))),0,H401/(H613-(H613*(H797/100))))</f>
        <v>0</v>
      </c>
      <c r="I901" s="246">
        <f t="shared" ca="1" si="743"/>
        <v>0</v>
      </c>
      <c r="J901" s="246">
        <f t="shared" ca="1" si="743"/>
        <v>0</v>
      </c>
      <c r="K901" s="246">
        <f t="shared" ca="1" si="743"/>
        <v>0</v>
      </c>
      <c r="L901" s="246">
        <f t="shared" ca="1" si="743"/>
        <v>0</v>
      </c>
      <c r="M901" s="246">
        <f t="shared" ca="1" si="743"/>
        <v>0</v>
      </c>
      <c r="N901" s="246">
        <f t="shared" ca="1" si="743"/>
        <v>0</v>
      </c>
      <c r="O901" s="246">
        <f t="shared" ca="1" si="743"/>
        <v>0</v>
      </c>
      <c r="P901" s="246">
        <f t="shared" ca="1" si="743"/>
        <v>0</v>
      </c>
      <c r="Q901" s="246">
        <f t="shared" ca="1" si="743"/>
        <v>0</v>
      </c>
      <c r="R901" s="246">
        <f t="shared" ca="1" si="743"/>
        <v>0</v>
      </c>
      <c r="S901" s="246">
        <f t="shared" ca="1" si="743"/>
        <v>0</v>
      </c>
      <c r="T901" s="246">
        <f t="shared" ca="1" si="743"/>
        <v>0</v>
      </c>
      <c r="U901" s="246">
        <f t="shared" ca="1" si="743"/>
        <v>0</v>
      </c>
      <c r="V901" s="246">
        <f t="shared" ca="1" si="743"/>
        <v>0</v>
      </c>
      <c r="W901" s="246">
        <f t="shared" ca="1" si="743"/>
        <v>0</v>
      </c>
      <c r="X901" s="246">
        <f t="shared" ca="1" si="743"/>
        <v>0</v>
      </c>
      <c r="Y901" s="246">
        <f t="shared" ca="1" si="743"/>
        <v>0</v>
      </c>
      <c r="Z901" s="246">
        <f t="shared" ca="1" si="743"/>
        <v>0</v>
      </c>
      <c r="AA901" s="246">
        <f t="shared" ca="1" si="743"/>
        <v>0</v>
      </c>
    </row>
    <row r="904" spans="6:27">
      <c r="G904" s="309" t="str">
        <f>IF('IF Factors'!J8="","not included",CONCATENATE('IF Factors'!J8,"Fuel consumption"))</f>
        <v>EthanolFuel consumption</v>
      </c>
      <c r="H904" s="55" t="s">
        <v>383</v>
      </c>
    </row>
    <row r="905" spans="6:27">
      <c r="G905" s="307"/>
      <c r="H905" s="245">
        <f>H890</f>
        <v>0</v>
      </c>
      <c r="I905" s="245">
        <f t="shared" ref="I905:AA905" si="744">I890</f>
        <v>1</v>
      </c>
      <c r="J905" s="245">
        <f t="shared" si="744"/>
        <v>2</v>
      </c>
      <c r="K905" s="245">
        <f t="shared" si="744"/>
        <v>3</v>
      </c>
      <c r="L905" s="245">
        <f t="shared" si="744"/>
        <v>4</v>
      </c>
      <c r="M905" s="245">
        <f t="shared" si="744"/>
        <v>5</v>
      </c>
      <c r="N905" s="245">
        <f t="shared" si="744"/>
        <v>6</v>
      </c>
      <c r="O905" s="245">
        <f t="shared" si="744"/>
        <v>7</v>
      </c>
      <c r="P905" s="245">
        <f t="shared" si="744"/>
        <v>8</v>
      </c>
      <c r="Q905" s="245">
        <f t="shared" si="744"/>
        <v>9</v>
      </c>
      <c r="R905" s="245">
        <f t="shared" si="744"/>
        <v>10</v>
      </c>
      <c r="S905" s="245">
        <f t="shared" si="744"/>
        <v>11</v>
      </c>
      <c r="T905" s="245">
        <f t="shared" si="744"/>
        <v>12</v>
      </c>
      <c r="U905" s="245">
        <f t="shared" si="744"/>
        <v>13</v>
      </c>
      <c r="V905" s="245">
        <f t="shared" si="744"/>
        <v>14</v>
      </c>
      <c r="W905" s="245">
        <f t="shared" si="744"/>
        <v>15</v>
      </c>
      <c r="X905" s="245">
        <f t="shared" si="744"/>
        <v>16</v>
      </c>
      <c r="Y905" s="245">
        <f t="shared" si="744"/>
        <v>17</v>
      </c>
      <c r="Z905" s="245">
        <f t="shared" si="744"/>
        <v>18</v>
      </c>
      <c r="AA905" s="245">
        <f t="shared" si="744"/>
        <v>19</v>
      </c>
    </row>
    <row r="906" spans="6:27">
      <c r="F906" s="655" t="s">
        <v>530</v>
      </c>
      <c r="G906" s="307" t="str">
        <f>G891</f>
        <v>Cars</v>
      </c>
      <c r="H906" s="246">
        <f t="shared" ref="H906:AA906" si="745">IF(ISERROR(H438/(H636-(H636*(H787/100)))),0,H438/(H636-(H636*(H787/100))))</f>
        <v>0</v>
      </c>
      <c r="I906" s="246">
        <f t="shared" ca="1" si="745"/>
        <v>0</v>
      </c>
      <c r="J906" s="246">
        <f t="shared" ca="1" si="745"/>
        <v>0</v>
      </c>
      <c r="K906" s="246">
        <f t="shared" ca="1" si="745"/>
        <v>0</v>
      </c>
      <c r="L906" s="246">
        <f t="shared" ca="1" si="745"/>
        <v>0</v>
      </c>
      <c r="M906" s="246">
        <f t="shared" ca="1" si="745"/>
        <v>0</v>
      </c>
      <c r="N906" s="246">
        <f t="shared" ca="1" si="745"/>
        <v>0</v>
      </c>
      <c r="O906" s="246">
        <f t="shared" ca="1" si="745"/>
        <v>0</v>
      </c>
      <c r="P906" s="246">
        <f t="shared" ca="1" si="745"/>
        <v>0</v>
      </c>
      <c r="Q906" s="246">
        <f t="shared" ca="1" si="745"/>
        <v>0</v>
      </c>
      <c r="R906" s="246">
        <f t="shared" ca="1" si="745"/>
        <v>0</v>
      </c>
      <c r="S906" s="246">
        <f t="shared" ca="1" si="745"/>
        <v>0</v>
      </c>
      <c r="T906" s="246">
        <f t="shared" ca="1" si="745"/>
        <v>0</v>
      </c>
      <c r="U906" s="246">
        <f t="shared" ca="1" si="745"/>
        <v>0</v>
      </c>
      <c r="V906" s="246">
        <f t="shared" ca="1" si="745"/>
        <v>0</v>
      </c>
      <c r="W906" s="246">
        <f t="shared" ca="1" si="745"/>
        <v>0</v>
      </c>
      <c r="X906" s="246">
        <f t="shared" ca="1" si="745"/>
        <v>0</v>
      </c>
      <c r="Y906" s="246">
        <f t="shared" ca="1" si="745"/>
        <v>0</v>
      </c>
      <c r="Z906" s="246">
        <f t="shared" ca="1" si="745"/>
        <v>0</v>
      </c>
      <c r="AA906" s="246">
        <f t="shared" ca="1" si="745"/>
        <v>0</v>
      </c>
    </row>
    <row r="907" spans="6:27">
      <c r="F907" s="656"/>
      <c r="G907" s="307" t="str">
        <f t="shared" ref="G907:G916" si="746">G892</f>
        <v>2-wheeler</v>
      </c>
      <c r="H907" s="246">
        <f t="shared" ref="H907:AA907" si="747">IF(ISERROR(H439/(H637-(H637*(H788/100)))),0,H439/(H637-(H637*(H788/100))))</f>
        <v>0</v>
      </c>
      <c r="I907" s="246">
        <f t="shared" ca="1" si="747"/>
        <v>0</v>
      </c>
      <c r="J907" s="246">
        <f t="shared" ca="1" si="747"/>
        <v>0</v>
      </c>
      <c r="K907" s="246">
        <f t="shared" ca="1" si="747"/>
        <v>0</v>
      </c>
      <c r="L907" s="246">
        <f t="shared" ca="1" si="747"/>
        <v>0</v>
      </c>
      <c r="M907" s="246">
        <f t="shared" ca="1" si="747"/>
        <v>0</v>
      </c>
      <c r="N907" s="246">
        <f t="shared" ca="1" si="747"/>
        <v>0</v>
      </c>
      <c r="O907" s="246">
        <f t="shared" ca="1" si="747"/>
        <v>0</v>
      </c>
      <c r="P907" s="246">
        <f t="shared" ca="1" si="747"/>
        <v>0</v>
      </c>
      <c r="Q907" s="246">
        <f t="shared" ca="1" si="747"/>
        <v>0</v>
      </c>
      <c r="R907" s="246">
        <f t="shared" ca="1" si="747"/>
        <v>0</v>
      </c>
      <c r="S907" s="246">
        <f t="shared" ca="1" si="747"/>
        <v>0</v>
      </c>
      <c r="T907" s="246">
        <f t="shared" ca="1" si="747"/>
        <v>0</v>
      </c>
      <c r="U907" s="246">
        <f t="shared" ca="1" si="747"/>
        <v>0</v>
      </c>
      <c r="V907" s="246">
        <f t="shared" ca="1" si="747"/>
        <v>0</v>
      </c>
      <c r="W907" s="246">
        <f t="shared" ca="1" si="747"/>
        <v>0</v>
      </c>
      <c r="X907" s="246">
        <f t="shared" ca="1" si="747"/>
        <v>0</v>
      </c>
      <c r="Y907" s="246">
        <f t="shared" ca="1" si="747"/>
        <v>0</v>
      </c>
      <c r="Z907" s="246">
        <f t="shared" ca="1" si="747"/>
        <v>0</v>
      </c>
      <c r="AA907" s="246">
        <f t="shared" ca="1" si="747"/>
        <v>0</v>
      </c>
    </row>
    <row r="908" spans="6:27">
      <c r="F908" s="656"/>
      <c r="G908" s="307" t="str">
        <f t="shared" si="746"/>
        <v>Taxi</v>
      </c>
      <c r="H908" s="246">
        <f t="shared" ref="H908:AA908" si="748">IF(ISERROR(H440/(H638-(H638*(H789/100)))),0,H440/(H638-(H638*(H789/100))))</f>
        <v>0</v>
      </c>
      <c r="I908" s="246">
        <f t="shared" ca="1" si="748"/>
        <v>0</v>
      </c>
      <c r="J908" s="246">
        <f t="shared" ca="1" si="748"/>
        <v>0</v>
      </c>
      <c r="K908" s="246">
        <f t="shared" ca="1" si="748"/>
        <v>0</v>
      </c>
      <c r="L908" s="246">
        <f t="shared" ca="1" si="748"/>
        <v>0</v>
      </c>
      <c r="M908" s="246">
        <f t="shared" ca="1" si="748"/>
        <v>0</v>
      </c>
      <c r="N908" s="246">
        <f t="shared" ca="1" si="748"/>
        <v>0</v>
      </c>
      <c r="O908" s="246">
        <f t="shared" ca="1" si="748"/>
        <v>0</v>
      </c>
      <c r="P908" s="246">
        <f t="shared" ca="1" si="748"/>
        <v>0</v>
      </c>
      <c r="Q908" s="246">
        <f t="shared" ca="1" si="748"/>
        <v>0</v>
      </c>
      <c r="R908" s="246">
        <f t="shared" ca="1" si="748"/>
        <v>0</v>
      </c>
      <c r="S908" s="246">
        <f t="shared" ca="1" si="748"/>
        <v>0</v>
      </c>
      <c r="T908" s="246">
        <f t="shared" ca="1" si="748"/>
        <v>0</v>
      </c>
      <c r="U908" s="246">
        <f t="shared" ca="1" si="748"/>
        <v>0</v>
      </c>
      <c r="V908" s="246">
        <f t="shared" ca="1" si="748"/>
        <v>0</v>
      </c>
      <c r="W908" s="246">
        <f t="shared" ca="1" si="748"/>
        <v>0</v>
      </c>
      <c r="X908" s="246">
        <f t="shared" ca="1" si="748"/>
        <v>0</v>
      </c>
      <c r="Y908" s="246">
        <f t="shared" ca="1" si="748"/>
        <v>0</v>
      </c>
      <c r="Z908" s="246">
        <f t="shared" ca="1" si="748"/>
        <v>0</v>
      </c>
      <c r="AA908" s="246">
        <f t="shared" ca="1" si="748"/>
        <v>0</v>
      </c>
    </row>
    <row r="909" spans="6:27">
      <c r="F909" s="656"/>
      <c r="G909" s="307" t="str">
        <f t="shared" si="746"/>
        <v/>
      </c>
      <c r="H909" s="246">
        <f t="shared" ref="H909:AA909" si="749">IF(ISERROR(H441/(H639-(H639*(H790/100)))),0,H441/(H639-(H639*(H790/100))))</f>
        <v>0</v>
      </c>
      <c r="I909" s="246">
        <f t="shared" ca="1" si="749"/>
        <v>0</v>
      </c>
      <c r="J909" s="246">
        <f t="shared" ca="1" si="749"/>
        <v>0</v>
      </c>
      <c r="K909" s="246">
        <f t="shared" ca="1" si="749"/>
        <v>0</v>
      </c>
      <c r="L909" s="246">
        <f t="shared" ca="1" si="749"/>
        <v>0</v>
      </c>
      <c r="M909" s="246">
        <f t="shared" ca="1" si="749"/>
        <v>0</v>
      </c>
      <c r="N909" s="246">
        <f t="shared" ca="1" si="749"/>
        <v>0</v>
      </c>
      <c r="O909" s="246">
        <f t="shared" ca="1" si="749"/>
        <v>0</v>
      </c>
      <c r="P909" s="246">
        <f t="shared" ca="1" si="749"/>
        <v>0</v>
      </c>
      <c r="Q909" s="246">
        <f t="shared" ca="1" si="749"/>
        <v>0</v>
      </c>
      <c r="R909" s="246">
        <f t="shared" ca="1" si="749"/>
        <v>0</v>
      </c>
      <c r="S909" s="246">
        <f t="shared" ca="1" si="749"/>
        <v>0</v>
      </c>
      <c r="T909" s="246">
        <f t="shared" ca="1" si="749"/>
        <v>0</v>
      </c>
      <c r="U909" s="246">
        <f t="shared" ca="1" si="749"/>
        <v>0</v>
      </c>
      <c r="V909" s="246">
        <f t="shared" ca="1" si="749"/>
        <v>0</v>
      </c>
      <c r="W909" s="246">
        <f t="shared" ca="1" si="749"/>
        <v>0</v>
      </c>
      <c r="X909" s="246">
        <f t="shared" ca="1" si="749"/>
        <v>0</v>
      </c>
      <c r="Y909" s="246">
        <f t="shared" ca="1" si="749"/>
        <v>0</v>
      </c>
      <c r="Z909" s="246">
        <f t="shared" ca="1" si="749"/>
        <v>0</v>
      </c>
      <c r="AA909" s="246">
        <f t="shared" ca="1" si="749"/>
        <v>0</v>
      </c>
    </row>
    <row r="910" spans="6:27">
      <c r="F910" s="656"/>
      <c r="G910" s="307" t="str">
        <f t="shared" si="746"/>
        <v/>
      </c>
      <c r="H910" s="246">
        <f t="shared" ref="H910:AA910" si="750">IF(ISERROR(H442/(H640-(H640*(H791/100)))),0,H442/(H640-(H640*(H791/100))))</f>
        <v>0</v>
      </c>
      <c r="I910" s="246">
        <f t="shared" ca="1" si="750"/>
        <v>0</v>
      </c>
      <c r="J910" s="246">
        <f t="shared" ca="1" si="750"/>
        <v>0</v>
      </c>
      <c r="K910" s="246">
        <f t="shared" ca="1" si="750"/>
        <v>0</v>
      </c>
      <c r="L910" s="246">
        <f t="shared" ca="1" si="750"/>
        <v>0</v>
      </c>
      <c r="M910" s="246">
        <f t="shared" ca="1" si="750"/>
        <v>0</v>
      </c>
      <c r="N910" s="246">
        <f t="shared" ca="1" si="750"/>
        <v>0</v>
      </c>
      <c r="O910" s="246">
        <f t="shared" ca="1" si="750"/>
        <v>0</v>
      </c>
      <c r="P910" s="246">
        <f t="shared" ca="1" si="750"/>
        <v>0</v>
      </c>
      <c r="Q910" s="246">
        <f t="shared" ca="1" si="750"/>
        <v>0</v>
      </c>
      <c r="R910" s="246">
        <f t="shared" ca="1" si="750"/>
        <v>0</v>
      </c>
      <c r="S910" s="246">
        <f t="shared" ca="1" si="750"/>
        <v>0</v>
      </c>
      <c r="T910" s="246">
        <f t="shared" ca="1" si="750"/>
        <v>0</v>
      </c>
      <c r="U910" s="246">
        <f t="shared" ca="1" si="750"/>
        <v>0</v>
      </c>
      <c r="V910" s="246">
        <f t="shared" ca="1" si="750"/>
        <v>0</v>
      </c>
      <c r="W910" s="246">
        <f t="shared" ca="1" si="750"/>
        <v>0</v>
      </c>
      <c r="X910" s="246">
        <f t="shared" ca="1" si="750"/>
        <v>0</v>
      </c>
      <c r="Y910" s="246">
        <f t="shared" ca="1" si="750"/>
        <v>0</v>
      </c>
      <c r="Z910" s="246">
        <f t="shared" ca="1" si="750"/>
        <v>0</v>
      </c>
      <c r="AA910" s="246">
        <f t="shared" ca="1" si="750"/>
        <v>0</v>
      </c>
    </row>
    <row r="911" spans="6:27">
      <c r="F911" s="656"/>
      <c r="G911" s="307" t="str">
        <f t="shared" si="746"/>
        <v>3-wheeler</v>
      </c>
      <c r="H911" s="246">
        <f t="shared" ref="H911:AA911" si="751">IF(ISERROR(H443/(H641-(H641*(H792/100)))),0,H443/(H641-(H641*(H792/100))))</f>
        <v>0</v>
      </c>
      <c r="I911" s="246">
        <f t="shared" ca="1" si="751"/>
        <v>0</v>
      </c>
      <c r="J911" s="246">
        <f t="shared" ca="1" si="751"/>
        <v>0</v>
      </c>
      <c r="K911" s="246">
        <f t="shared" ca="1" si="751"/>
        <v>0</v>
      </c>
      <c r="L911" s="246">
        <f t="shared" ca="1" si="751"/>
        <v>0</v>
      </c>
      <c r="M911" s="246">
        <f t="shared" ca="1" si="751"/>
        <v>0</v>
      </c>
      <c r="N911" s="246">
        <f t="shared" ca="1" si="751"/>
        <v>0</v>
      </c>
      <c r="O911" s="246">
        <f t="shared" ca="1" si="751"/>
        <v>0</v>
      </c>
      <c r="P911" s="246">
        <f t="shared" ca="1" si="751"/>
        <v>0</v>
      </c>
      <c r="Q911" s="246">
        <f t="shared" ca="1" si="751"/>
        <v>0</v>
      </c>
      <c r="R911" s="246">
        <f t="shared" ca="1" si="751"/>
        <v>0</v>
      </c>
      <c r="S911" s="246">
        <f t="shared" ca="1" si="751"/>
        <v>0</v>
      </c>
      <c r="T911" s="246">
        <f t="shared" ca="1" si="751"/>
        <v>0</v>
      </c>
      <c r="U911" s="246">
        <f t="shared" ca="1" si="751"/>
        <v>0</v>
      </c>
      <c r="V911" s="246">
        <f t="shared" ca="1" si="751"/>
        <v>0</v>
      </c>
      <c r="W911" s="246">
        <f t="shared" ca="1" si="751"/>
        <v>0</v>
      </c>
      <c r="X911" s="246">
        <f t="shared" ca="1" si="751"/>
        <v>0</v>
      </c>
      <c r="Y911" s="246">
        <f t="shared" ca="1" si="751"/>
        <v>0</v>
      </c>
      <c r="Z911" s="246">
        <f t="shared" ca="1" si="751"/>
        <v>0</v>
      </c>
      <c r="AA911" s="246">
        <f t="shared" ca="1" si="751"/>
        <v>0</v>
      </c>
    </row>
    <row r="912" spans="6:27">
      <c r="F912" s="656"/>
      <c r="G912" s="307" t="str">
        <f t="shared" si="746"/>
        <v>Bus</v>
      </c>
      <c r="H912" s="246">
        <f t="shared" ref="H912:AA912" si="752">IF(ISERROR(H444/(H642-(H642*(H793/100)))),0,H444/(H642-(H642*(H793/100))))</f>
        <v>0</v>
      </c>
      <c r="I912" s="246">
        <f t="shared" ca="1" si="752"/>
        <v>0</v>
      </c>
      <c r="J912" s="246">
        <f t="shared" ca="1" si="752"/>
        <v>0</v>
      </c>
      <c r="K912" s="246">
        <f t="shared" ca="1" si="752"/>
        <v>0</v>
      </c>
      <c r="L912" s="246">
        <f t="shared" ca="1" si="752"/>
        <v>0</v>
      </c>
      <c r="M912" s="246">
        <f t="shared" ca="1" si="752"/>
        <v>0</v>
      </c>
      <c r="N912" s="246">
        <f t="shared" ca="1" si="752"/>
        <v>0</v>
      </c>
      <c r="O912" s="246">
        <f t="shared" ca="1" si="752"/>
        <v>0</v>
      </c>
      <c r="P912" s="246">
        <f t="shared" ca="1" si="752"/>
        <v>0</v>
      </c>
      <c r="Q912" s="246">
        <f t="shared" ca="1" si="752"/>
        <v>0</v>
      </c>
      <c r="R912" s="246">
        <f t="shared" ca="1" si="752"/>
        <v>0</v>
      </c>
      <c r="S912" s="246">
        <f t="shared" ca="1" si="752"/>
        <v>0</v>
      </c>
      <c r="T912" s="246">
        <f t="shared" ca="1" si="752"/>
        <v>0</v>
      </c>
      <c r="U912" s="246">
        <f t="shared" ca="1" si="752"/>
        <v>0</v>
      </c>
      <c r="V912" s="246">
        <f t="shared" ca="1" si="752"/>
        <v>0</v>
      </c>
      <c r="W912" s="246">
        <f t="shared" ca="1" si="752"/>
        <v>0</v>
      </c>
      <c r="X912" s="246">
        <f t="shared" ca="1" si="752"/>
        <v>0</v>
      </c>
      <c r="Y912" s="246">
        <f t="shared" ca="1" si="752"/>
        <v>0</v>
      </c>
      <c r="Z912" s="246">
        <f t="shared" ca="1" si="752"/>
        <v>0</v>
      </c>
      <c r="AA912" s="246">
        <f t="shared" ca="1" si="752"/>
        <v>0</v>
      </c>
    </row>
    <row r="913" spans="6:27">
      <c r="F913" s="656"/>
      <c r="G913" s="307" t="str">
        <f t="shared" si="746"/>
        <v>Mini-bus</v>
      </c>
      <c r="H913" s="246">
        <f t="shared" ref="H913:AA913" si="753">IF(ISERROR(H445/(H643-(H643*(H794/100)))),0,H445/(H643-(H643*(H794/100))))</f>
        <v>0</v>
      </c>
      <c r="I913" s="246">
        <f t="shared" ca="1" si="753"/>
        <v>0</v>
      </c>
      <c r="J913" s="246">
        <f t="shared" ca="1" si="753"/>
        <v>0</v>
      </c>
      <c r="K913" s="246">
        <f t="shared" ca="1" si="753"/>
        <v>0</v>
      </c>
      <c r="L913" s="246">
        <f t="shared" ca="1" si="753"/>
        <v>0</v>
      </c>
      <c r="M913" s="246">
        <f t="shared" ca="1" si="753"/>
        <v>0</v>
      </c>
      <c r="N913" s="246">
        <f t="shared" ca="1" si="753"/>
        <v>0</v>
      </c>
      <c r="O913" s="246">
        <f t="shared" ca="1" si="753"/>
        <v>0</v>
      </c>
      <c r="P913" s="246">
        <f t="shared" ca="1" si="753"/>
        <v>0</v>
      </c>
      <c r="Q913" s="246">
        <f t="shared" ca="1" si="753"/>
        <v>0</v>
      </c>
      <c r="R913" s="246">
        <f t="shared" ca="1" si="753"/>
        <v>0</v>
      </c>
      <c r="S913" s="246">
        <f t="shared" ca="1" si="753"/>
        <v>0</v>
      </c>
      <c r="T913" s="246">
        <f t="shared" ca="1" si="753"/>
        <v>0</v>
      </c>
      <c r="U913" s="246">
        <f t="shared" ca="1" si="753"/>
        <v>0</v>
      </c>
      <c r="V913" s="246">
        <f t="shared" ca="1" si="753"/>
        <v>0</v>
      </c>
      <c r="W913" s="246">
        <f t="shared" ca="1" si="753"/>
        <v>0</v>
      </c>
      <c r="X913" s="246">
        <f t="shared" ca="1" si="753"/>
        <v>0</v>
      </c>
      <c r="Y913" s="246">
        <f t="shared" ca="1" si="753"/>
        <v>0</v>
      </c>
      <c r="Z913" s="246">
        <f t="shared" ca="1" si="753"/>
        <v>0</v>
      </c>
      <c r="AA913" s="246">
        <f t="shared" ca="1" si="753"/>
        <v>0</v>
      </c>
    </row>
    <row r="914" spans="6:27">
      <c r="F914" s="656"/>
      <c r="G914" s="307" t="str">
        <f t="shared" si="746"/>
        <v/>
      </c>
      <c r="H914" s="246">
        <f t="shared" ref="H914:AA914" si="754">IF(ISERROR(H446/(H644-(H644*(H795/100)))),0,H446/(H644-(H644*(H795/100))))</f>
        <v>0</v>
      </c>
      <c r="I914" s="246">
        <f t="shared" ca="1" si="754"/>
        <v>0</v>
      </c>
      <c r="J914" s="246">
        <f t="shared" ca="1" si="754"/>
        <v>0</v>
      </c>
      <c r="K914" s="246">
        <f t="shared" ca="1" si="754"/>
        <v>0</v>
      </c>
      <c r="L914" s="246">
        <f t="shared" ca="1" si="754"/>
        <v>0</v>
      </c>
      <c r="M914" s="246">
        <f t="shared" ca="1" si="754"/>
        <v>0</v>
      </c>
      <c r="N914" s="246">
        <f t="shared" ca="1" si="754"/>
        <v>0</v>
      </c>
      <c r="O914" s="246">
        <f t="shared" ca="1" si="754"/>
        <v>0</v>
      </c>
      <c r="P914" s="246">
        <f t="shared" ca="1" si="754"/>
        <v>0</v>
      </c>
      <c r="Q914" s="246">
        <f t="shared" ca="1" si="754"/>
        <v>0</v>
      </c>
      <c r="R914" s="246">
        <f t="shared" ca="1" si="754"/>
        <v>0</v>
      </c>
      <c r="S914" s="246">
        <f t="shared" ca="1" si="754"/>
        <v>0</v>
      </c>
      <c r="T914" s="246">
        <f t="shared" ca="1" si="754"/>
        <v>0</v>
      </c>
      <c r="U914" s="246">
        <f t="shared" ca="1" si="754"/>
        <v>0</v>
      </c>
      <c r="V914" s="246">
        <f t="shared" ca="1" si="754"/>
        <v>0</v>
      </c>
      <c r="W914" s="246">
        <f t="shared" ca="1" si="754"/>
        <v>0</v>
      </c>
      <c r="X914" s="246">
        <f t="shared" ca="1" si="754"/>
        <v>0</v>
      </c>
      <c r="Y914" s="246">
        <f t="shared" ca="1" si="754"/>
        <v>0</v>
      </c>
      <c r="Z914" s="246">
        <f t="shared" ca="1" si="754"/>
        <v>0</v>
      </c>
      <c r="AA914" s="246">
        <f t="shared" ca="1" si="754"/>
        <v>0</v>
      </c>
    </row>
    <row r="915" spans="6:27">
      <c r="F915" s="657"/>
      <c r="G915" s="307" t="str">
        <f t="shared" si="746"/>
        <v/>
      </c>
      <c r="H915" s="246">
        <f t="shared" ref="H915:AA915" si="755">IF(ISERROR(H447/(H645-(H645*(H796/100)))),0,H447/(H645-(H645*(H796/100))))</f>
        <v>0</v>
      </c>
      <c r="I915" s="246">
        <f t="shared" ca="1" si="755"/>
        <v>0</v>
      </c>
      <c r="J915" s="246">
        <f t="shared" ca="1" si="755"/>
        <v>0</v>
      </c>
      <c r="K915" s="246">
        <f t="shared" ca="1" si="755"/>
        <v>0</v>
      </c>
      <c r="L915" s="246">
        <f t="shared" ca="1" si="755"/>
        <v>0</v>
      </c>
      <c r="M915" s="246">
        <f t="shared" ca="1" si="755"/>
        <v>0</v>
      </c>
      <c r="N915" s="246">
        <f t="shared" ca="1" si="755"/>
        <v>0</v>
      </c>
      <c r="O915" s="246">
        <f t="shared" ca="1" si="755"/>
        <v>0</v>
      </c>
      <c r="P915" s="246">
        <f t="shared" ca="1" si="755"/>
        <v>0</v>
      </c>
      <c r="Q915" s="246">
        <f t="shared" ca="1" si="755"/>
        <v>0</v>
      </c>
      <c r="R915" s="246">
        <f t="shared" ca="1" si="755"/>
        <v>0</v>
      </c>
      <c r="S915" s="246">
        <f t="shared" ca="1" si="755"/>
        <v>0</v>
      </c>
      <c r="T915" s="246">
        <f t="shared" ca="1" si="755"/>
        <v>0</v>
      </c>
      <c r="U915" s="246">
        <f t="shared" ca="1" si="755"/>
        <v>0</v>
      </c>
      <c r="V915" s="246">
        <f t="shared" ca="1" si="755"/>
        <v>0</v>
      </c>
      <c r="W915" s="246">
        <f t="shared" ca="1" si="755"/>
        <v>0</v>
      </c>
      <c r="X915" s="246">
        <f t="shared" ca="1" si="755"/>
        <v>0</v>
      </c>
      <c r="Y915" s="246">
        <f t="shared" ca="1" si="755"/>
        <v>0</v>
      </c>
      <c r="Z915" s="246">
        <f t="shared" ca="1" si="755"/>
        <v>0</v>
      </c>
      <c r="AA915" s="246">
        <f t="shared" ca="1" si="755"/>
        <v>0</v>
      </c>
    </row>
    <row r="916" spans="6:27">
      <c r="G916" s="307" t="str">
        <f t="shared" si="746"/>
        <v>BRT</v>
      </c>
      <c r="H916" s="246">
        <f t="shared" ref="H916:AA916" si="756">IF(ISERROR(H448/(H646-(H646*(H797/100)))),0,H448/(H646-(H646*(H797/100))))</f>
        <v>0</v>
      </c>
      <c r="I916" s="246">
        <f t="shared" ca="1" si="756"/>
        <v>0</v>
      </c>
      <c r="J916" s="246">
        <f t="shared" ca="1" si="756"/>
        <v>0</v>
      </c>
      <c r="K916" s="246">
        <f t="shared" ca="1" si="756"/>
        <v>0</v>
      </c>
      <c r="L916" s="246">
        <f t="shared" ca="1" si="756"/>
        <v>0</v>
      </c>
      <c r="M916" s="246">
        <f t="shared" ca="1" si="756"/>
        <v>0</v>
      </c>
      <c r="N916" s="246">
        <f t="shared" ca="1" si="756"/>
        <v>0</v>
      </c>
      <c r="O916" s="246">
        <f t="shared" ca="1" si="756"/>
        <v>0</v>
      </c>
      <c r="P916" s="246">
        <f t="shared" ca="1" si="756"/>
        <v>0</v>
      </c>
      <c r="Q916" s="246">
        <f t="shared" ca="1" si="756"/>
        <v>0</v>
      </c>
      <c r="R916" s="246">
        <f t="shared" ca="1" si="756"/>
        <v>0</v>
      </c>
      <c r="S916" s="246">
        <f t="shared" ca="1" si="756"/>
        <v>0</v>
      </c>
      <c r="T916" s="246">
        <f t="shared" ca="1" si="756"/>
        <v>0</v>
      </c>
      <c r="U916" s="246">
        <f t="shared" ca="1" si="756"/>
        <v>0</v>
      </c>
      <c r="V916" s="246">
        <f t="shared" ca="1" si="756"/>
        <v>0</v>
      </c>
      <c r="W916" s="246">
        <f t="shared" ca="1" si="756"/>
        <v>0</v>
      </c>
      <c r="X916" s="246">
        <f t="shared" ca="1" si="756"/>
        <v>0</v>
      </c>
      <c r="Y916" s="246">
        <f t="shared" ca="1" si="756"/>
        <v>0</v>
      </c>
      <c r="Z916" s="246">
        <f t="shared" ca="1" si="756"/>
        <v>0</v>
      </c>
      <c r="AA916" s="246">
        <f t="shared" ca="1" si="756"/>
        <v>0</v>
      </c>
    </row>
    <row r="919" spans="6:27">
      <c r="G919" s="305" t="s">
        <v>394</v>
      </c>
    </row>
    <row r="920" spans="6:27">
      <c r="L920" s="242"/>
    </row>
    <row r="921" spans="6:27">
      <c r="H921" s="243"/>
      <c r="I921" s="243"/>
      <c r="J921" s="243"/>
      <c r="K921" s="55" t="s">
        <v>385</v>
      </c>
      <c r="O921" s="55" t="s">
        <v>387</v>
      </c>
      <c r="Q921" s="55" t="s">
        <v>388</v>
      </c>
      <c r="Z921" s="243"/>
      <c r="AA921" s="243"/>
    </row>
    <row r="922" spans="6:27">
      <c r="G922" s="306"/>
      <c r="H922" s="243"/>
      <c r="I922" s="243"/>
      <c r="J922" s="243"/>
      <c r="K922" s="244">
        <f>K7</f>
        <v>0</v>
      </c>
      <c r="L922" s="244">
        <f t="shared" ref="L922:M922" si="757">L7</f>
        <v>9</v>
      </c>
      <c r="M922" s="244">
        <f t="shared" si="757"/>
        <v>19</v>
      </c>
      <c r="O922" s="231" t="s">
        <v>389</v>
      </c>
      <c r="P922" s="231" t="s">
        <v>390</v>
      </c>
      <c r="Q922" s="231" t="s">
        <v>389</v>
      </c>
      <c r="R922" s="231" t="s">
        <v>390</v>
      </c>
      <c r="T922" s="231">
        <f>K922</f>
        <v>0</v>
      </c>
      <c r="U922" s="231">
        <f>L922</f>
        <v>9</v>
      </c>
      <c r="V922" s="231">
        <f>M922</f>
        <v>19</v>
      </c>
      <c r="X922" s="231" t="s">
        <v>387</v>
      </c>
      <c r="Y922" s="231" t="s">
        <v>388</v>
      </c>
      <c r="Z922" s="243"/>
      <c r="AA922" s="243"/>
    </row>
    <row r="923" spans="6:27">
      <c r="F923" s="655" t="s">
        <v>530</v>
      </c>
      <c r="G923" s="307" t="str">
        <f>G906</f>
        <v>Cars</v>
      </c>
      <c r="H923" s="243"/>
      <c r="I923" s="243"/>
      <c r="J923" s="243"/>
      <c r="K923" s="246">
        <f>'IF Factors'!AI31</f>
        <v>0</v>
      </c>
      <c r="L923" s="246">
        <f ca="1">OFFSET('IF Factors'!AI31,0,5)</f>
        <v>0</v>
      </c>
      <c r="M923" s="246">
        <f ca="1">OFFSET('IF Factors'!AI31,0,10)</f>
        <v>0</v>
      </c>
      <c r="O923" s="231">
        <f ca="1">INTERCEPT(K923:L923,$K$7:$L$7)</f>
        <v>0</v>
      </c>
      <c r="P923" s="231">
        <f ca="1">SLOPE(K923:L923,$K$7:$L$7)</f>
        <v>0</v>
      </c>
      <c r="Q923" s="231">
        <f ca="1">INTERCEPT(L923:M923,$L$7:$M$7)</f>
        <v>0</v>
      </c>
      <c r="R923" s="231">
        <f ca="1">SLOPE(L923:M923,$L$7:$M$7)</f>
        <v>0</v>
      </c>
      <c r="T923" s="231">
        <f>IF(K923&lt;&gt;0,0,1)</f>
        <v>1</v>
      </c>
      <c r="U923" s="231">
        <f ca="1">IF(L923&lt;&gt;0,0,1)</f>
        <v>1</v>
      </c>
      <c r="V923" s="231">
        <f ca="1">IF(M923&lt;&gt;0,0,1)</f>
        <v>1</v>
      </c>
      <c r="X923" s="231">
        <f ca="1">IF(T923+U923=1,1,0)</f>
        <v>0</v>
      </c>
      <c r="Y923" s="231">
        <f t="shared" ref="Y923:Y933" ca="1" si="758">IF(U923+V923=1,1,0)</f>
        <v>0</v>
      </c>
      <c r="Z923" s="243"/>
      <c r="AA923" s="243"/>
    </row>
    <row r="924" spans="6:27">
      <c r="F924" s="656"/>
      <c r="G924" s="307" t="str">
        <f t="shared" ref="G924:G933" si="759">G907</f>
        <v>2-wheeler</v>
      </c>
      <c r="H924" s="243"/>
      <c r="I924" s="243"/>
      <c r="J924" s="243"/>
      <c r="K924" s="246">
        <f>'IF Factors'!AI32</f>
        <v>0</v>
      </c>
      <c r="L924" s="246">
        <f ca="1">OFFSET('IF Factors'!AI32,0,5)</f>
        <v>0</v>
      </c>
      <c r="M924" s="246">
        <f ca="1">OFFSET('IF Factors'!AI32,0,10)</f>
        <v>0</v>
      </c>
      <c r="O924" s="231">
        <f t="shared" ref="O924:O933" ca="1" si="760">INTERCEPT(K924:L924,$K$7:$L$7)</f>
        <v>0</v>
      </c>
      <c r="P924" s="231">
        <f t="shared" ref="P924:P933" ca="1" si="761">SLOPE(K924:L924,$K$7:$L$7)</f>
        <v>0</v>
      </c>
      <c r="Q924" s="231">
        <f t="shared" ref="Q924:Q933" ca="1" si="762">INTERCEPT(L924:M924,$L$7:$M$7)</f>
        <v>0</v>
      </c>
      <c r="R924" s="231">
        <f t="shared" ref="R924:R933" ca="1" si="763">SLOPE(L924:M924,$L$7:$M$7)</f>
        <v>0</v>
      </c>
      <c r="T924" s="231">
        <f t="shared" ref="T924:T933" si="764">IF(K924&lt;&gt;0,0,1)</f>
        <v>1</v>
      </c>
      <c r="U924" s="231">
        <f t="shared" ref="U924:U933" ca="1" si="765">IF(L924&lt;&gt;0,0,1)</f>
        <v>1</v>
      </c>
      <c r="V924" s="231">
        <f t="shared" ref="V924:V933" ca="1" si="766">IF(M924&lt;&gt;0,0,1)</f>
        <v>1</v>
      </c>
      <c r="X924" s="231">
        <f t="shared" ref="X924:X933" ca="1" si="767">IF(T924+U924=1,1,0)</f>
        <v>0</v>
      </c>
      <c r="Y924" s="231">
        <f t="shared" ca="1" si="758"/>
        <v>0</v>
      </c>
      <c r="Z924" s="243"/>
      <c r="AA924" s="243"/>
    </row>
    <row r="925" spans="6:27">
      <c r="F925" s="656"/>
      <c r="G925" s="307" t="str">
        <f t="shared" si="759"/>
        <v>Taxi</v>
      </c>
      <c r="H925" s="243"/>
      <c r="I925" s="243"/>
      <c r="J925" s="243"/>
      <c r="K925" s="246">
        <f>'IF Factors'!AI33</f>
        <v>0</v>
      </c>
      <c r="L925" s="246">
        <f ca="1">OFFSET('IF Factors'!AI33,0,5)</f>
        <v>0</v>
      </c>
      <c r="M925" s="246">
        <f ca="1">OFFSET('IF Factors'!AI33,0,10)</f>
        <v>0</v>
      </c>
      <c r="O925" s="231">
        <f t="shared" ca="1" si="760"/>
        <v>0</v>
      </c>
      <c r="P925" s="231">
        <f t="shared" ca="1" si="761"/>
        <v>0</v>
      </c>
      <c r="Q925" s="231">
        <f t="shared" ca="1" si="762"/>
        <v>0</v>
      </c>
      <c r="R925" s="231">
        <f t="shared" ca="1" si="763"/>
        <v>0</v>
      </c>
      <c r="T925" s="231">
        <f t="shared" si="764"/>
        <v>1</v>
      </c>
      <c r="U925" s="231">
        <f t="shared" ca="1" si="765"/>
        <v>1</v>
      </c>
      <c r="V925" s="231">
        <f t="shared" ca="1" si="766"/>
        <v>1</v>
      </c>
      <c r="X925" s="231">
        <f t="shared" ca="1" si="767"/>
        <v>0</v>
      </c>
      <c r="Y925" s="231">
        <f t="shared" ca="1" si="758"/>
        <v>0</v>
      </c>
      <c r="Z925" s="243"/>
      <c r="AA925" s="243"/>
    </row>
    <row r="926" spans="6:27">
      <c r="F926" s="656"/>
      <c r="G926" s="307" t="str">
        <f t="shared" si="759"/>
        <v/>
      </c>
      <c r="H926" s="243"/>
      <c r="I926" s="243"/>
      <c r="J926" s="243"/>
      <c r="K926" s="246">
        <f>'IF Factors'!AI34</f>
        <v>0</v>
      </c>
      <c r="L926" s="246">
        <f ca="1">OFFSET('IF Factors'!AI34,0,5)</f>
        <v>0</v>
      </c>
      <c r="M926" s="246">
        <f ca="1">OFFSET('IF Factors'!AI34,0,10)</f>
        <v>0</v>
      </c>
      <c r="O926" s="231">
        <f t="shared" ca="1" si="760"/>
        <v>0</v>
      </c>
      <c r="P926" s="231">
        <f t="shared" ca="1" si="761"/>
        <v>0</v>
      </c>
      <c r="Q926" s="231">
        <f t="shared" ca="1" si="762"/>
        <v>0</v>
      </c>
      <c r="R926" s="231">
        <f t="shared" ca="1" si="763"/>
        <v>0</v>
      </c>
      <c r="T926" s="231">
        <f t="shared" si="764"/>
        <v>1</v>
      </c>
      <c r="U926" s="231">
        <f t="shared" ca="1" si="765"/>
        <v>1</v>
      </c>
      <c r="V926" s="231">
        <f t="shared" ca="1" si="766"/>
        <v>1</v>
      </c>
      <c r="X926" s="231">
        <f t="shared" ca="1" si="767"/>
        <v>0</v>
      </c>
      <c r="Y926" s="231">
        <f t="shared" ca="1" si="758"/>
        <v>0</v>
      </c>
      <c r="Z926" s="243"/>
      <c r="AA926" s="243"/>
    </row>
    <row r="927" spans="6:27">
      <c r="F927" s="656"/>
      <c r="G927" s="307" t="str">
        <f t="shared" si="759"/>
        <v/>
      </c>
      <c r="H927" s="243"/>
      <c r="I927" s="243"/>
      <c r="J927" s="243"/>
      <c r="K927" s="246">
        <f>'IF Factors'!AI35</f>
        <v>0</v>
      </c>
      <c r="L927" s="246">
        <f ca="1">OFFSET('IF Factors'!AI35,0,5)</f>
        <v>0</v>
      </c>
      <c r="M927" s="246">
        <f ca="1">OFFSET('IF Factors'!AI35,0,10)</f>
        <v>0</v>
      </c>
      <c r="O927" s="231">
        <f t="shared" ca="1" si="760"/>
        <v>0</v>
      </c>
      <c r="P927" s="231">
        <f t="shared" ca="1" si="761"/>
        <v>0</v>
      </c>
      <c r="Q927" s="231">
        <f t="shared" ca="1" si="762"/>
        <v>0</v>
      </c>
      <c r="R927" s="231">
        <f t="shared" ca="1" si="763"/>
        <v>0</v>
      </c>
      <c r="T927" s="231">
        <f t="shared" si="764"/>
        <v>1</v>
      </c>
      <c r="U927" s="231">
        <f t="shared" ca="1" si="765"/>
        <v>1</v>
      </c>
      <c r="V927" s="231">
        <f t="shared" ca="1" si="766"/>
        <v>1</v>
      </c>
      <c r="X927" s="231">
        <f t="shared" ca="1" si="767"/>
        <v>0</v>
      </c>
      <c r="Y927" s="231">
        <f t="shared" ca="1" si="758"/>
        <v>0</v>
      </c>
      <c r="Z927" s="243"/>
      <c r="AA927" s="243"/>
    </row>
    <row r="928" spans="6:27">
      <c r="F928" s="656"/>
      <c r="G928" s="307" t="str">
        <f t="shared" si="759"/>
        <v>3-wheeler</v>
      </c>
      <c r="H928" s="243"/>
      <c r="I928" s="243"/>
      <c r="J928" s="243"/>
      <c r="K928" s="246">
        <f>'IF Factors'!AI36</f>
        <v>0</v>
      </c>
      <c r="L928" s="246">
        <f ca="1">OFFSET('IF Factors'!AI36,0,5)</f>
        <v>0</v>
      </c>
      <c r="M928" s="246">
        <f ca="1">OFFSET('IF Factors'!AI36,0,10)</f>
        <v>0</v>
      </c>
      <c r="O928" s="231">
        <f t="shared" ca="1" si="760"/>
        <v>0</v>
      </c>
      <c r="P928" s="231">
        <f t="shared" ca="1" si="761"/>
        <v>0</v>
      </c>
      <c r="Q928" s="231">
        <f t="shared" ca="1" si="762"/>
        <v>0</v>
      </c>
      <c r="R928" s="231">
        <f t="shared" ca="1" si="763"/>
        <v>0</v>
      </c>
      <c r="T928" s="231">
        <f t="shared" si="764"/>
        <v>1</v>
      </c>
      <c r="U928" s="231">
        <f t="shared" ca="1" si="765"/>
        <v>1</v>
      </c>
      <c r="V928" s="231">
        <f t="shared" ca="1" si="766"/>
        <v>1</v>
      </c>
      <c r="X928" s="231">
        <f t="shared" ca="1" si="767"/>
        <v>0</v>
      </c>
      <c r="Y928" s="231">
        <f t="shared" ca="1" si="758"/>
        <v>0</v>
      </c>
      <c r="Z928" s="243"/>
      <c r="AA928" s="243"/>
    </row>
    <row r="929" spans="6:27">
      <c r="F929" s="656"/>
      <c r="G929" s="307" t="str">
        <f t="shared" si="759"/>
        <v>Bus</v>
      </c>
      <c r="H929" s="243"/>
      <c r="I929" s="243"/>
      <c r="J929" s="243"/>
      <c r="K929" s="246">
        <f>'IF Factors'!AI37</f>
        <v>0</v>
      </c>
      <c r="L929" s="246">
        <f ca="1">OFFSET('IF Factors'!AI37,0,5)</f>
        <v>0</v>
      </c>
      <c r="M929" s="246">
        <f ca="1">OFFSET('IF Factors'!AI37,0,10)</f>
        <v>0</v>
      </c>
      <c r="O929" s="231">
        <f t="shared" ca="1" si="760"/>
        <v>0</v>
      </c>
      <c r="P929" s="231">
        <f t="shared" ca="1" si="761"/>
        <v>0</v>
      </c>
      <c r="Q929" s="231">
        <f t="shared" ca="1" si="762"/>
        <v>0</v>
      </c>
      <c r="R929" s="231">
        <f t="shared" ca="1" si="763"/>
        <v>0</v>
      </c>
      <c r="T929" s="231">
        <f t="shared" si="764"/>
        <v>1</v>
      </c>
      <c r="U929" s="231">
        <f t="shared" ca="1" si="765"/>
        <v>1</v>
      </c>
      <c r="V929" s="231">
        <f t="shared" ca="1" si="766"/>
        <v>1</v>
      </c>
      <c r="X929" s="231">
        <f t="shared" ca="1" si="767"/>
        <v>0</v>
      </c>
      <c r="Y929" s="231">
        <f t="shared" ca="1" si="758"/>
        <v>0</v>
      </c>
      <c r="Z929" s="243"/>
      <c r="AA929" s="243"/>
    </row>
    <row r="930" spans="6:27">
      <c r="F930" s="656"/>
      <c r="G930" s="307" t="str">
        <f t="shared" si="759"/>
        <v>Mini-bus</v>
      </c>
      <c r="H930" s="243"/>
      <c r="I930" s="243"/>
      <c r="J930" s="243"/>
      <c r="K930" s="246">
        <f>'IF Factors'!AI38</f>
        <v>0</v>
      </c>
      <c r="L930" s="246">
        <f ca="1">OFFSET('IF Factors'!AI38,0,5)</f>
        <v>0</v>
      </c>
      <c r="M930" s="246">
        <f ca="1">OFFSET('IF Factors'!AI38,0,10)</f>
        <v>0</v>
      </c>
      <c r="O930" s="231">
        <f t="shared" ca="1" si="760"/>
        <v>0</v>
      </c>
      <c r="P930" s="231">
        <f t="shared" ca="1" si="761"/>
        <v>0</v>
      </c>
      <c r="Q930" s="231">
        <f t="shared" ca="1" si="762"/>
        <v>0</v>
      </c>
      <c r="R930" s="231">
        <f t="shared" ca="1" si="763"/>
        <v>0</v>
      </c>
      <c r="T930" s="231">
        <f t="shared" si="764"/>
        <v>1</v>
      </c>
      <c r="U930" s="231">
        <f t="shared" ca="1" si="765"/>
        <v>1</v>
      </c>
      <c r="V930" s="231">
        <f t="shared" ca="1" si="766"/>
        <v>1</v>
      </c>
      <c r="X930" s="231">
        <f t="shared" ca="1" si="767"/>
        <v>0</v>
      </c>
      <c r="Y930" s="231">
        <f t="shared" ca="1" si="758"/>
        <v>0</v>
      </c>
      <c r="Z930" s="243"/>
      <c r="AA930" s="243"/>
    </row>
    <row r="931" spans="6:27">
      <c r="F931" s="656"/>
      <c r="G931" s="307" t="str">
        <f t="shared" si="759"/>
        <v/>
      </c>
      <c r="H931" s="243"/>
      <c r="I931" s="243"/>
      <c r="J931" s="243"/>
      <c r="K931" s="246">
        <f>'IF Factors'!AI39</f>
        <v>0</v>
      </c>
      <c r="L931" s="246">
        <f ca="1">OFFSET('IF Factors'!AI39,0,5)</f>
        <v>0</v>
      </c>
      <c r="M931" s="246">
        <f ca="1">OFFSET('IF Factors'!AI39,0,10)</f>
        <v>0</v>
      </c>
      <c r="O931" s="231">
        <f t="shared" ca="1" si="760"/>
        <v>0</v>
      </c>
      <c r="P931" s="231">
        <f t="shared" ca="1" si="761"/>
        <v>0</v>
      </c>
      <c r="Q931" s="231">
        <f t="shared" ca="1" si="762"/>
        <v>0</v>
      </c>
      <c r="R931" s="231">
        <f t="shared" ca="1" si="763"/>
        <v>0</v>
      </c>
      <c r="T931" s="231">
        <f t="shared" si="764"/>
        <v>1</v>
      </c>
      <c r="U931" s="231">
        <f t="shared" ca="1" si="765"/>
        <v>1</v>
      </c>
      <c r="V931" s="231">
        <f t="shared" ca="1" si="766"/>
        <v>1</v>
      </c>
      <c r="X931" s="231">
        <f t="shared" ca="1" si="767"/>
        <v>0</v>
      </c>
      <c r="Y931" s="231">
        <f t="shared" ca="1" si="758"/>
        <v>0</v>
      </c>
      <c r="Z931" s="243"/>
      <c r="AA931" s="243"/>
    </row>
    <row r="932" spans="6:27">
      <c r="F932" s="657"/>
      <c r="G932" s="307" t="str">
        <f t="shared" si="759"/>
        <v/>
      </c>
      <c r="H932" s="243"/>
      <c r="I932" s="243"/>
      <c r="J932" s="243"/>
      <c r="K932" s="246">
        <f>'IF Factors'!AI40</f>
        <v>0</v>
      </c>
      <c r="L932" s="246">
        <f ca="1">OFFSET('IF Factors'!AI40,0,5)</f>
        <v>0</v>
      </c>
      <c r="M932" s="246">
        <f ca="1">OFFSET('IF Factors'!AI40,0,10)</f>
        <v>0</v>
      </c>
      <c r="O932" s="231">
        <f t="shared" ca="1" si="760"/>
        <v>0</v>
      </c>
      <c r="P932" s="231">
        <f t="shared" ca="1" si="761"/>
        <v>0</v>
      </c>
      <c r="Q932" s="231">
        <f t="shared" ca="1" si="762"/>
        <v>0</v>
      </c>
      <c r="R932" s="231">
        <f t="shared" ca="1" si="763"/>
        <v>0</v>
      </c>
      <c r="T932" s="231">
        <f t="shared" si="764"/>
        <v>1</v>
      </c>
      <c r="U932" s="231">
        <f t="shared" ca="1" si="765"/>
        <v>1</v>
      </c>
      <c r="V932" s="231">
        <f t="shared" ca="1" si="766"/>
        <v>1</v>
      </c>
      <c r="X932" s="231">
        <f t="shared" ca="1" si="767"/>
        <v>0</v>
      </c>
      <c r="Y932" s="231">
        <f t="shared" ca="1" si="758"/>
        <v>0</v>
      </c>
      <c r="Z932" s="243"/>
      <c r="AA932" s="243"/>
    </row>
    <row r="933" spans="6:27">
      <c r="G933" s="307" t="str">
        <f t="shared" si="759"/>
        <v>BRT</v>
      </c>
      <c r="H933" s="243"/>
      <c r="I933" s="243"/>
      <c r="J933" s="243"/>
      <c r="K933" s="246">
        <f>'IF Factors'!AI41</f>
        <v>0</v>
      </c>
      <c r="L933" s="246">
        <f ca="1">OFFSET('IF Factors'!AI41,0,5)</f>
        <v>0</v>
      </c>
      <c r="M933" s="246">
        <f ca="1">OFFSET('IF Factors'!AI41,0,10)</f>
        <v>0</v>
      </c>
      <c r="O933" s="231">
        <f t="shared" ca="1" si="760"/>
        <v>0</v>
      </c>
      <c r="P933" s="231">
        <f t="shared" ca="1" si="761"/>
        <v>0</v>
      </c>
      <c r="Q933" s="231">
        <f t="shared" ca="1" si="762"/>
        <v>0</v>
      </c>
      <c r="R933" s="231">
        <f t="shared" ca="1" si="763"/>
        <v>0</v>
      </c>
      <c r="T933" s="231">
        <f t="shared" si="764"/>
        <v>1</v>
      </c>
      <c r="U933" s="231">
        <f t="shared" ca="1" si="765"/>
        <v>1</v>
      </c>
      <c r="V933" s="231">
        <f t="shared" ca="1" si="766"/>
        <v>1</v>
      </c>
      <c r="X933" s="231">
        <f t="shared" ca="1" si="767"/>
        <v>0</v>
      </c>
      <c r="Y933" s="231">
        <f t="shared" ca="1" si="758"/>
        <v>0</v>
      </c>
      <c r="Z933" s="243"/>
      <c r="AA933" s="243"/>
    </row>
    <row r="934" spans="6:27">
      <c r="G934" s="308"/>
      <c r="H934" s="243"/>
      <c r="I934" s="243"/>
      <c r="J934" s="243"/>
      <c r="K934" s="243"/>
      <c r="L934" s="243"/>
      <c r="M934" s="243"/>
      <c r="N934" s="243"/>
      <c r="O934" s="243"/>
      <c r="P934" s="243"/>
      <c r="Q934" s="243"/>
      <c r="R934" s="243"/>
      <c r="S934" s="243"/>
      <c r="T934" s="243"/>
      <c r="U934" s="243"/>
      <c r="V934" s="243"/>
      <c r="W934" s="243"/>
      <c r="X934" s="243"/>
      <c r="Y934" s="243"/>
      <c r="Z934" s="243"/>
      <c r="AA934" s="243"/>
    </row>
    <row r="935" spans="6:27">
      <c r="G935" s="308"/>
      <c r="H935" s="243"/>
      <c r="I935" s="243"/>
      <c r="J935" s="243"/>
      <c r="K935" s="243"/>
      <c r="L935" s="243"/>
      <c r="M935" s="243"/>
      <c r="N935" s="243"/>
      <c r="O935" s="243"/>
      <c r="P935" s="243"/>
      <c r="Q935" s="243"/>
      <c r="R935" s="243"/>
      <c r="S935" s="243"/>
      <c r="T935" s="243"/>
      <c r="U935" s="243"/>
      <c r="V935" s="243"/>
      <c r="W935" s="243"/>
      <c r="X935" s="243"/>
      <c r="Y935" s="243"/>
      <c r="Z935" s="243"/>
      <c r="AA935" s="243"/>
    </row>
    <row r="936" spans="6:27">
      <c r="G936" s="308"/>
      <c r="H936" s="243"/>
      <c r="I936" s="243"/>
      <c r="J936" s="243"/>
      <c r="K936" s="243"/>
      <c r="L936" s="243"/>
      <c r="M936" s="243"/>
      <c r="N936" s="243"/>
      <c r="O936" s="243"/>
      <c r="P936" s="243"/>
      <c r="Q936" s="243"/>
      <c r="R936" s="243"/>
      <c r="S936" s="243"/>
      <c r="T936" s="243"/>
      <c r="U936" s="243"/>
      <c r="V936" s="243"/>
      <c r="W936" s="243"/>
      <c r="X936" s="243"/>
      <c r="Y936" s="243"/>
      <c r="Z936" s="243"/>
      <c r="AA936" s="243"/>
    </row>
    <row r="937" spans="6:27">
      <c r="G937" s="308" t="s">
        <v>384</v>
      </c>
      <c r="H937" s="243"/>
      <c r="I937" s="243" t="s">
        <v>10</v>
      </c>
      <c r="J937" s="243"/>
      <c r="K937" s="243"/>
      <c r="L937" s="243"/>
      <c r="M937" s="243"/>
      <c r="N937" s="243"/>
      <c r="O937" s="243"/>
      <c r="P937" s="243"/>
      <c r="Q937" s="243"/>
      <c r="R937" s="243"/>
      <c r="S937" s="243"/>
      <c r="T937" s="243"/>
      <c r="U937" s="243"/>
      <c r="V937" s="243"/>
      <c r="W937" s="243"/>
      <c r="X937" s="243"/>
      <c r="Y937" s="243"/>
      <c r="Z937" s="243"/>
      <c r="AA937" s="243"/>
    </row>
    <row r="938" spans="6:27">
      <c r="G938" s="306"/>
      <c r="H938" s="245">
        <f>H905</f>
        <v>0</v>
      </c>
      <c r="I938" s="245">
        <f t="shared" ref="I938:AA938" si="768">I905</f>
        <v>1</v>
      </c>
      <c r="J938" s="245">
        <f t="shared" si="768"/>
        <v>2</v>
      </c>
      <c r="K938" s="245">
        <f t="shared" si="768"/>
        <v>3</v>
      </c>
      <c r="L938" s="245">
        <f t="shared" si="768"/>
        <v>4</v>
      </c>
      <c r="M938" s="245">
        <f t="shared" si="768"/>
        <v>5</v>
      </c>
      <c r="N938" s="245">
        <f t="shared" si="768"/>
        <v>6</v>
      </c>
      <c r="O938" s="245">
        <f t="shared" si="768"/>
        <v>7</v>
      </c>
      <c r="P938" s="245">
        <f t="shared" si="768"/>
        <v>8</v>
      </c>
      <c r="Q938" s="245">
        <f t="shared" si="768"/>
        <v>9</v>
      </c>
      <c r="R938" s="245">
        <f t="shared" si="768"/>
        <v>10</v>
      </c>
      <c r="S938" s="245">
        <f t="shared" si="768"/>
        <v>11</v>
      </c>
      <c r="T938" s="245">
        <f t="shared" si="768"/>
        <v>12</v>
      </c>
      <c r="U938" s="245">
        <f t="shared" si="768"/>
        <v>13</v>
      </c>
      <c r="V938" s="245">
        <f t="shared" si="768"/>
        <v>14</v>
      </c>
      <c r="W938" s="245">
        <f t="shared" si="768"/>
        <v>15</v>
      </c>
      <c r="X938" s="245">
        <f t="shared" si="768"/>
        <v>16</v>
      </c>
      <c r="Y938" s="245">
        <f t="shared" si="768"/>
        <v>17</v>
      </c>
      <c r="Z938" s="245">
        <f t="shared" si="768"/>
        <v>18</v>
      </c>
      <c r="AA938" s="245">
        <f t="shared" si="768"/>
        <v>19</v>
      </c>
    </row>
    <row r="939" spans="6:27">
      <c r="F939" s="655" t="s">
        <v>530</v>
      </c>
      <c r="G939" s="307" t="str">
        <f>G906</f>
        <v>Cars</v>
      </c>
      <c r="H939" s="261">
        <f>K923</f>
        <v>0</v>
      </c>
      <c r="I939" s="261">
        <f ca="1">(I$23*$P923)+$O923</f>
        <v>0</v>
      </c>
      <c r="J939" s="261">
        <f t="shared" ref="J939:P939" ca="1" si="769">(J$23*$P923)+$O923</f>
        <v>0</v>
      </c>
      <c r="K939" s="261">
        <f t="shared" ca="1" si="769"/>
        <v>0</v>
      </c>
      <c r="L939" s="261">
        <f t="shared" ca="1" si="769"/>
        <v>0</v>
      </c>
      <c r="M939" s="261">
        <f t="shared" ca="1" si="769"/>
        <v>0</v>
      </c>
      <c r="N939" s="261">
        <f t="shared" ca="1" si="769"/>
        <v>0</v>
      </c>
      <c r="O939" s="261">
        <f t="shared" ca="1" si="769"/>
        <v>0</v>
      </c>
      <c r="P939" s="261">
        <f t="shared" ca="1" si="769"/>
        <v>0</v>
      </c>
      <c r="Q939" s="261">
        <f ca="1">L923</f>
        <v>0</v>
      </c>
      <c r="R939" s="261">
        <f ca="1">(R$23*$R923)+$Q923</f>
        <v>0</v>
      </c>
      <c r="S939" s="261">
        <f t="shared" ref="S939:Z939" ca="1" si="770">(S$23*$R923)+$Q923</f>
        <v>0</v>
      </c>
      <c r="T939" s="261">
        <f t="shared" ca="1" si="770"/>
        <v>0</v>
      </c>
      <c r="U939" s="261">
        <f t="shared" ca="1" si="770"/>
        <v>0</v>
      </c>
      <c r="V939" s="261">
        <f t="shared" ca="1" si="770"/>
        <v>0</v>
      </c>
      <c r="W939" s="261">
        <f t="shared" ca="1" si="770"/>
        <v>0</v>
      </c>
      <c r="X939" s="261">
        <f t="shared" ca="1" si="770"/>
        <v>0</v>
      </c>
      <c r="Y939" s="261">
        <f t="shared" ca="1" si="770"/>
        <v>0</v>
      </c>
      <c r="Z939" s="261">
        <f t="shared" ca="1" si="770"/>
        <v>0</v>
      </c>
      <c r="AA939" s="261">
        <f ca="1">M923</f>
        <v>0</v>
      </c>
    </row>
    <row r="940" spans="6:27">
      <c r="F940" s="656"/>
      <c r="G940" s="307" t="str">
        <f t="shared" ref="G940:G949" si="771">G907</f>
        <v>2-wheeler</v>
      </c>
      <c r="H940" s="261">
        <f t="shared" ref="H940:H948" si="772">K924</f>
        <v>0</v>
      </c>
      <c r="I940" s="261">
        <f t="shared" ref="I940:P940" ca="1" si="773">(I$23*$P924)+$O924</f>
        <v>0</v>
      </c>
      <c r="J940" s="261">
        <f t="shared" ca="1" si="773"/>
        <v>0</v>
      </c>
      <c r="K940" s="261">
        <f t="shared" ca="1" si="773"/>
        <v>0</v>
      </c>
      <c r="L940" s="261">
        <f t="shared" ca="1" si="773"/>
        <v>0</v>
      </c>
      <c r="M940" s="261">
        <f t="shared" ca="1" si="773"/>
        <v>0</v>
      </c>
      <c r="N940" s="261">
        <f t="shared" ca="1" si="773"/>
        <v>0</v>
      </c>
      <c r="O940" s="261">
        <f t="shared" ca="1" si="773"/>
        <v>0</v>
      </c>
      <c r="P940" s="261">
        <f t="shared" ca="1" si="773"/>
        <v>0</v>
      </c>
      <c r="Q940" s="261">
        <f t="shared" ref="Q940:Q949" ca="1" si="774">L924</f>
        <v>0</v>
      </c>
      <c r="R940" s="261">
        <f t="shared" ref="R940:Z940" ca="1" si="775">(R$23*$R924)+$Q924</f>
        <v>0</v>
      </c>
      <c r="S940" s="261">
        <f t="shared" ca="1" si="775"/>
        <v>0</v>
      </c>
      <c r="T940" s="261">
        <f t="shared" ca="1" si="775"/>
        <v>0</v>
      </c>
      <c r="U940" s="261">
        <f t="shared" ca="1" si="775"/>
        <v>0</v>
      </c>
      <c r="V940" s="261">
        <f t="shared" ca="1" si="775"/>
        <v>0</v>
      </c>
      <c r="W940" s="261">
        <f t="shared" ca="1" si="775"/>
        <v>0</v>
      </c>
      <c r="X940" s="261">
        <f t="shared" ca="1" si="775"/>
        <v>0</v>
      </c>
      <c r="Y940" s="261">
        <f t="shared" ca="1" si="775"/>
        <v>0</v>
      </c>
      <c r="Z940" s="261">
        <f t="shared" ca="1" si="775"/>
        <v>0</v>
      </c>
      <c r="AA940" s="261">
        <f t="shared" ref="AA940:AA949" ca="1" si="776">M924</f>
        <v>0</v>
      </c>
    </row>
    <row r="941" spans="6:27">
      <c r="F941" s="656"/>
      <c r="G941" s="307" t="str">
        <f t="shared" si="771"/>
        <v>Taxi</v>
      </c>
      <c r="H941" s="261">
        <f t="shared" si="772"/>
        <v>0</v>
      </c>
      <c r="I941" s="261">
        <f t="shared" ref="I941:P941" ca="1" si="777">(I$23*$P925)+$O925</f>
        <v>0</v>
      </c>
      <c r="J941" s="261">
        <f t="shared" ca="1" si="777"/>
        <v>0</v>
      </c>
      <c r="K941" s="261">
        <f t="shared" ca="1" si="777"/>
        <v>0</v>
      </c>
      <c r="L941" s="261">
        <f t="shared" ca="1" si="777"/>
        <v>0</v>
      </c>
      <c r="M941" s="261">
        <f t="shared" ca="1" si="777"/>
        <v>0</v>
      </c>
      <c r="N941" s="261">
        <f t="shared" ca="1" si="777"/>
        <v>0</v>
      </c>
      <c r="O941" s="261">
        <f t="shared" ca="1" si="777"/>
        <v>0</v>
      </c>
      <c r="P941" s="261">
        <f t="shared" ca="1" si="777"/>
        <v>0</v>
      </c>
      <c r="Q941" s="261">
        <f t="shared" ca="1" si="774"/>
        <v>0</v>
      </c>
      <c r="R941" s="261">
        <f t="shared" ref="R941:Z941" ca="1" si="778">(R$23*$R925)+$Q925</f>
        <v>0</v>
      </c>
      <c r="S941" s="261">
        <f t="shared" ca="1" si="778"/>
        <v>0</v>
      </c>
      <c r="T941" s="261">
        <f t="shared" ca="1" si="778"/>
        <v>0</v>
      </c>
      <c r="U941" s="261">
        <f t="shared" ca="1" si="778"/>
        <v>0</v>
      </c>
      <c r="V941" s="261">
        <f t="shared" ca="1" si="778"/>
        <v>0</v>
      </c>
      <c r="W941" s="261">
        <f t="shared" ca="1" si="778"/>
        <v>0</v>
      </c>
      <c r="X941" s="261">
        <f t="shared" ca="1" si="778"/>
        <v>0</v>
      </c>
      <c r="Y941" s="261">
        <f t="shared" ca="1" si="778"/>
        <v>0</v>
      </c>
      <c r="Z941" s="261">
        <f t="shared" ca="1" si="778"/>
        <v>0</v>
      </c>
      <c r="AA941" s="261">
        <f t="shared" ca="1" si="776"/>
        <v>0</v>
      </c>
    </row>
    <row r="942" spans="6:27">
      <c r="F942" s="656"/>
      <c r="G942" s="307" t="str">
        <f t="shared" si="771"/>
        <v/>
      </c>
      <c r="H942" s="261">
        <f t="shared" si="772"/>
        <v>0</v>
      </c>
      <c r="I942" s="261">
        <f t="shared" ref="I942:P942" ca="1" si="779">(I$23*$P926)+$O926</f>
        <v>0</v>
      </c>
      <c r="J942" s="261">
        <f t="shared" ca="1" si="779"/>
        <v>0</v>
      </c>
      <c r="K942" s="261">
        <f t="shared" ca="1" si="779"/>
        <v>0</v>
      </c>
      <c r="L942" s="261">
        <f t="shared" ca="1" si="779"/>
        <v>0</v>
      </c>
      <c r="M942" s="261">
        <f t="shared" ca="1" si="779"/>
        <v>0</v>
      </c>
      <c r="N942" s="261">
        <f t="shared" ca="1" si="779"/>
        <v>0</v>
      </c>
      <c r="O942" s="261">
        <f t="shared" ca="1" si="779"/>
        <v>0</v>
      </c>
      <c r="P942" s="261">
        <f t="shared" ca="1" si="779"/>
        <v>0</v>
      </c>
      <c r="Q942" s="261">
        <f t="shared" ca="1" si="774"/>
        <v>0</v>
      </c>
      <c r="R942" s="261">
        <f t="shared" ref="R942:Z942" ca="1" si="780">(R$23*$R926)+$Q926</f>
        <v>0</v>
      </c>
      <c r="S942" s="261">
        <f t="shared" ca="1" si="780"/>
        <v>0</v>
      </c>
      <c r="T942" s="261">
        <f t="shared" ca="1" si="780"/>
        <v>0</v>
      </c>
      <c r="U942" s="261">
        <f t="shared" ca="1" si="780"/>
        <v>0</v>
      </c>
      <c r="V942" s="261">
        <f t="shared" ca="1" si="780"/>
        <v>0</v>
      </c>
      <c r="W942" s="261">
        <f t="shared" ca="1" si="780"/>
        <v>0</v>
      </c>
      <c r="X942" s="261">
        <f t="shared" ca="1" si="780"/>
        <v>0</v>
      </c>
      <c r="Y942" s="261">
        <f t="shared" ca="1" si="780"/>
        <v>0</v>
      </c>
      <c r="Z942" s="261">
        <f t="shared" ca="1" si="780"/>
        <v>0</v>
      </c>
      <c r="AA942" s="261">
        <f t="shared" ca="1" si="776"/>
        <v>0</v>
      </c>
    </row>
    <row r="943" spans="6:27">
      <c r="F943" s="656"/>
      <c r="G943" s="307" t="str">
        <f t="shared" si="771"/>
        <v/>
      </c>
      <c r="H943" s="261">
        <f t="shared" si="772"/>
        <v>0</v>
      </c>
      <c r="I943" s="261">
        <f t="shared" ref="I943:P943" ca="1" si="781">(I$23*$P927)+$O927</f>
        <v>0</v>
      </c>
      <c r="J943" s="261">
        <f t="shared" ca="1" si="781"/>
        <v>0</v>
      </c>
      <c r="K943" s="261">
        <f t="shared" ca="1" si="781"/>
        <v>0</v>
      </c>
      <c r="L943" s="261">
        <f t="shared" ca="1" si="781"/>
        <v>0</v>
      </c>
      <c r="M943" s="261">
        <f t="shared" ca="1" si="781"/>
        <v>0</v>
      </c>
      <c r="N943" s="261">
        <f t="shared" ca="1" si="781"/>
        <v>0</v>
      </c>
      <c r="O943" s="261">
        <f t="shared" ca="1" si="781"/>
        <v>0</v>
      </c>
      <c r="P943" s="261">
        <f t="shared" ca="1" si="781"/>
        <v>0</v>
      </c>
      <c r="Q943" s="261">
        <f t="shared" ca="1" si="774"/>
        <v>0</v>
      </c>
      <c r="R943" s="261">
        <f t="shared" ref="R943:Z943" ca="1" si="782">(R$23*$R927)+$Q927</f>
        <v>0</v>
      </c>
      <c r="S943" s="261">
        <f t="shared" ca="1" si="782"/>
        <v>0</v>
      </c>
      <c r="T943" s="261">
        <f t="shared" ca="1" si="782"/>
        <v>0</v>
      </c>
      <c r="U943" s="261">
        <f t="shared" ca="1" si="782"/>
        <v>0</v>
      </c>
      <c r="V943" s="261">
        <f t="shared" ca="1" si="782"/>
        <v>0</v>
      </c>
      <c r="W943" s="261">
        <f t="shared" ca="1" si="782"/>
        <v>0</v>
      </c>
      <c r="X943" s="261">
        <f t="shared" ca="1" si="782"/>
        <v>0</v>
      </c>
      <c r="Y943" s="261">
        <f t="shared" ca="1" si="782"/>
        <v>0</v>
      </c>
      <c r="Z943" s="261">
        <f t="shared" ca="1" si="782"/>
        <v>0</v>
      </c>
      <c r="AA943" s="261">
        <f t="shared" ca="1" si="776"/>
        <v>0</v>
      </c>
    </row>
    <row r="944" spans="6:27">
      <c r="F944" s="656"/>
      <c r="G944" s="307" t="str">
        <f t="shared" si="771"/>
        <v>3-wheeler</v>
      </c>
      <c r="H944" s="261">
        <f t="shared" si="772"/>
        <v>0</v>
      </c>
      <c r="I944" s="261">
        <f t="shared" ref="I944:P944" ca="1" si="783">(I$23*$P928)+$O928</f>
        <v>0</v>
      </c>
      <c r="J944" s="261">
        <f t="shared" ca="1" si="783"/>
        <v>0</v>
      </c>
      <c r="K944" s="261">
        <f t="shared" ca="1" si="783"/>
        <v>0</v>
      </c>
      <c r="L944" s="261">
        <f t="shared" ca="1" si="783"/>
        <v>0</v>
      </c>
      <c r="M944" s="261">
        <f t="shared" ca="1" si="783"/>
        <v>0</v>
      </c>
      <c r="N944" s="261">
        <f t="shared" ca="1" si="783"/>
        <v>0</v>
      </c>
      <c r="O944" s="261">
        <f t="shared" ca="1" si="783"/>
        <v>0</v>
      </c>
      <c r="P944" s="261">
        <f t="shared" ca="1" si="783"/>
        <v>0</v>
      </c>
      <c r="Q944" s="261">
        <f t="shared" ca="1" si="774"/>
        <v>0</v>
      </c>
      <c r="R944" s="261">
        <f t="shared" ref="R944:Z944" ca="1" si="784">(R$23*$R928)+$Q928</f>
        <v>0</v>
      </c>
      <c r="S944" s="261">
        <f t="shared" ca="1" si="784"/>
        <v>0</v>
      </c>
      <c r="T944" s="261">
        <f t="shared" ca="1" si="784"/>
        <v>0</v>
      </c>
      <c r="U944" s="261">
        <f t="shared" ca="1" si="784"/>
        <v>0</v>
      </c>
      <c r="V944" s="261">
        <f t="shared" ca="1" si="784"/>
        <v>0</v>
      </c>
      <c r="W944" s="261">
        <f t="shared" ca="1" si="784"/>
        <v>0</v>
      </c>
      <c r="X944" s="261">
        <f t="shared" ca="1" si="784"/>
        <v>0</v>
      </c>
      <c r="Y944" s="261">
        <f t="shared" ca="1" si="784"/>
        <v>0</v>
      </c>
      <c r="Z944" s="261">
        <f t="shared" ca="1" si="784"/>
        <v>0</v>
      </c>
      <c r="AA944" s="261">
        <f t="shared" ca="1" si="776"/>
        <v>0</v>
      </c>
    </row>
    <row r="945" spans="6:27">
      <c r="F945" s="656"/>
      <c r="G945" s="307" t="str">
        <f t="shared" si="771"/>
        <v>Bus</v>
      </c>
      <c r="H945" s="261">
        <f t="shared" si="772"/>
        <v>0</v>
      </c>
      <c r="I945" s="261">
        <f t="shared" ref="I945:P945" ca="1" si="785">(I$23*$P929)+$O929</f>
        <v>0</v>
      </c>
      <c r="J945" s="261">
        <f t="shared" ca="1" si="785"/>
        <v>0</v>
      </c>
      <c r="K945" s="261">
        <f t="shared" ca="1" si="785"/>
        <v>0</v>
      </c>
      <c r="L945" s="261">
        <f t="shared" ca="1" si="785"/>
        <v>0</v>
      </c>
      <c r="M945" s="261">
        <f t="shared" ca="1" si="785"/>
        <v>0</v>
      </c>
      <c r="N945" s="261">
        <f t="shared" ca="1" si="785"/>
        <v>0</v>
      </c>
      <c r="O945" s="261">
        <f t="shared" ca="1" si="785"/>
        <v>0</v>
      </c>
      <c r="P945" s="261">
        <f t="shared" ca="1" si="785"/>
        <v>0</v>
      </c>
      <c r="Q945" s="261">
        <f t="shared" ca="1" si="774"/>
        <v>0</v>
      </c>
      <c r="R945" s="261">
        <f t="shared" ref="R945:Z945" ca="1" si="786">(R$23*$R929)+$Q929</f>
        <v>0</v>
      </c>
      <c r="S945" s="261">
        <f t="shared" ca="1" si="786"/>
        <v>0</v>
      </c>
      <c r="T945" s="261">
        <f t="shared" ca="1" si="786"/>
        <v>0</v>
      </c>
      <c r="U945" s="261">
        <f t="shared" ca="1" si="786"/>
        <v>0</v>
      </c>
      <c r="V945" s="261">
        <f t="shared" ca="1" si="786"/>
        <v>0</v>
      </c>
      <c r="W945" s="261">
        <f t="shared" ca="1" si="786"/>
        <v>0</v>
      </c>
      <c r="X945" s="261">
        <f t="shared" ca="1" si="786"/>
        <v>0</v>
      </c>
      <c r="Y945" s="261">
        <f t="shared" ca="1" si="786"/>
        <v>0</v>
      </c>
      <c r="Z945" s="261">
        <f t="shared" ca="1" si="786"/>
        <v>0</v>
      </c>
      <c r="AA945" s="261">
        <f t="shared" ca="1" si="776"/>
        <v>0</v>
      </c>
    </row>
    <row r="946" spans="6:27">
      <c r="F946" s="656"/>
      <c r="G946" s="307" t="str">
        <f t="shared" si="771"/>
        <v>Mini-bus</v>
      </c>
      <c r="H946" s="261">
        <f t="shared" si="772"/>
        <v>0</v>
      </c>
      <c r="I946" s="261">
        <f t="shared" ref="I946:P946" ca="1" si="787">(I$23*$P930)+$O930</f>
        <v>0</v>
      </c>
      <c r="J946" s="261">
        <f t="shared" ca="1" si="787"/>
        <v>0</v>
      </c>
      <c r="K946" s="261">
        <f t="shared" ca="1" si="787"/>
        <v>0</v>
      </c>
      <c r="L946" s="261">
        <f t="shared" ca="1" si="787"/>
        <v>0</v>
      </c>
      <c r="M946" s="261">
        <f t="shared" ca="1" si="787"/>
        <v>0</v>
      </c>
      <c r="N946" s="261">
        <f t="shared" ca="1" si="787"/>
        <v>0</v>
      </c>
      <c r="O946" s="261">
        <f t="shared" ca="1" si="787"/>
        <v>0</v>
      </c>
      <c r="P946" s="261">
        <f t="shared" ca="1" si="787"/>
        <v>0</v>
      </c>
      <c r="Q946" s="261">
        <f t="shared" ca="1" si="774"/>
        <v>0</v>
      </c>
      <c r="R946" s="261">
        <f t="shared" ref="R946:Z946" ca="1" si="788">(R$23*$R930)+$Q930</f>
        <v>0</v>
      </c>
      <c r="S946" s="261">
        <f t="shared" ca="1" si="788"/>
        <v>0</v>
      </c>
      <c r="T946" s="261">
        <f t="shared" ca="1" si="788"/>
        <v>0</v>
      </c>
      <c r="U946" s="261">
        <f t="shared" ca="1" si="788"/>
        <v>0</v>
      </c>
      <c r="V946" s="261">
        <f t="shared" ca="1" si="788"/>
        <v>0</v>
      </c>
      <c r="W946" s="261">
        <f t="shared" ca="1" si="788"/>
        <v>0</v>
      </c>
      <c r="X946" s="261">
        <f t="shared" ca="1" si="788"/>
        <v>0</v>
      </c>
      <c r="Y946" s="261">
        <f t="shared" ca="1" si="788"/>
        <v>0</v>
      </c>
      <c r="Z946" s="261">
        <f t="shared" ca="1" si="788"/>
        <v>0</v>
      </c>
      <c r="AA946" s="261">
        <f t="shared" ca="1" si="776"/>
        <v>0</v>
      </c>
    </row>
    <row r="947" spans="6:27">
      <c r="F947" s="656"/>
      <c r="G947" s="307" t="str">
        <f t="shared" si="771"/>
        <v/>
      </c>
      <c r="H947" s="261">
        <f t="shared" si="772"/>
        <v>0</v>
      </c>
      <c r="I947" s="261">
        <f t="shared" ref="I947:P947" ca="1" si="789">(I$23*$P931)+$O931</f>
        <v>0</v>
      </c>
      <c r="J947" s="261">
        <f t="shared" ca="1" si="789"/>
        <v>0</v>
      </c>
      <c r="K947" s="261">
        <f t="shared" ca="1" si="789"/>
        <v>0</v>
      </c>
      <c r="L947" s="261">
        <f t="shared" ca="1" si="789"/>
        <v>0</v>
      </c>
      <c r="M947" s="261">
        <f t="shared" ca="1" si="789"/>
        <v>0</v>
      </c>
      <c r="N947" s="261">
        <f t="shared" ca="1" si="789"/>
        <v>0</v>
      </c>
      <c r="O947" s="261">
        <f t="shared" ca="1" si="789"/>
        <v>0</v>
      </c>
      <c r="P947" s="261">
        <f t="shared" ca="1" si="789"/>
        <v>0</v>
      </c>
      <c r="Q947" s="261">
        <f t="shared" ca="1" si="774"/>
        <v>0</v>
      </c>
      <c r="R947" s="261">
        <f t="shared" ref="R947:Z947" ca="1" si="790">(R$23*$R931)+$Q931</f>
        <v>0</v>
      </c>
      <c r="S947" s="261">
        <f t="shared" ca="1" si="790"/>
        <v>0</v>
      </c>
      <c r="T947" s="261">
        <f t="shared" ca="1" si="790"/>
        <v>0</v>
      </c>
      <c r="U947" s="261">
        <f t="shared" ca="1" si="790"/>
        <v>0</v>
      </c>
      <c r="V947" s="261">
        <f t="shared" ca="1" si="790"/>
        <v>0</v>
      </c>
      <c r="W947" s="261">
        <f t="shared" ca="1" si="790"/>
        <v>0</v>
      </c>
      <c r="X947" s="261">
        <f t="shared" ca="1" si="790"/>
        <v>0</v>
      </c>
      <c r="Y947" s="261">
        <f t="shared" ca="1" si="790"/>
        <v>0</v>
      </c>
      <c r="Z947" s="261">
        <f t="shared" ca="1" si="790"/>
        <v>0</v>
      </c>
      <c r="AA947" s="261">
        <f t="shared" ca="1" si="776"/>
        <v>0</v>
      </c>
    </row>
    <row r="948" spans="6:27">
      <c r="F948" s="657"/>
      <c r="G948" s="307" t="str">
        <f t="shared" si="771"/>
        <v/>
      </c>
      <c r="H948" s="261">
        <f t="shared" si="772"/>
        <v>0</v>
      </c>
      <c r="I948" s="261">
        <f t="shared" ref="I948:P948" ca="1" si="791">(I$23*$P932)+$O932</f>
        <v>0</v>
      </c>
      <c r="J948" s="261">
        <f t="shared" ca="1" si="791"/>
        <v>0</v>
      </c>
      <c r="K948" s="261">
        <f t="shared" ca="1" si="791"/>
        <v>0</v>
      </c>
      <c r="L948" s="261">
        <f t="shared" ca="1" si="791"/>
        <v>0</v>
      </c>
      <c r="M948" s="261">
        <f t="shared" ca="1" si="791"/>
        <v>0</v>
      </c>
      <c r="N948" s="261">
        <f t="shared" ca="1" si="791"/>
        <v>0</v>
      </c>
      <c r="O948" s="261">
        <f t="shared" ca="1" si="791"/>
        <v>0</v>
      </c>
      <c r="P948" s="261">
        <f t="shared" ca="1" si="791"/>
        <v>0</v>
      </c>
      <c r="Q948" s="261">
        <f t="shared" ca="1" si="774"/>
        <v>0</v>
      </c>
      <c r="R948" s="261">
        <f t="shared" ref="R948:Z948" ca="1" si="792">(R$23*$R932)+$Q932</f>
        <v>0</v>
      </c>
      <c r="S948" s="261">
        <f t="shared" ca="1" si="792"/>
        <v>0</v>
      </c>
      <c r="T948" s="261">
        <f t="shared" ca="1" si="792"/>
        <v>0</v>
      </c>
      <c r="U948" s="261">
        <f t="shared" ca="1" si="792"/>
        <v>0</v>
      </c>
      <c r="V948" s="261">
        <f t="shared" ca="1" si="792"/>
        <v>0</v>
      </c>
      <c r="W948" s="261">
        <f t="shared" ca="1" si="792"/>
        <v>0</v>
      </c>
      <c r="X948" s="261">
        <f t="shared" ca="1" si="792"/>
        <v>0</v>
      </c>
      <c r="Y948" s="261">
        <f t="shared" ca="1" si="792"/>
        <v>0</v>
      </c>
      <c r="Z948" s="261">
        <f t="shared" ca="1" si="792"/>
        <v>0</v>
      </c>
      <c r="AA948" s="261">
        <f t="shared" ca="1" si="776"/>
        <v>0</v>
      </c>
    </row>
    <row r="949" spans="6:27">
      <c r="G949" s="307" t="str">
        <f t="shared" si="771"/>
        <v>BRT</v>
      </c>
      <c r="H949" s="261">
        <f t="shared" ref="H949:P949" ca="1" si="793">(H$23*$P933)+$O933</f>
        <v>0</v>
      </c>
      <c r="I949" s="261">
        <f t="shared" ca="1" si="793"/>
        <v>0</v>
      </c>
      <c r="J949" s="261">
        <f t="shared" ca="1" si="793"/>
        <v>0</v>
      </c>
      <c r="K949" s="261">
        <f t="shared" ca="1" si="793"/>
        <v>0</v>
      </c>
      <c r="L949" s="261">
        <f t="shared" ca="1" si="793"/>
        <v>0</v>
      </c>
      <c r="M949" s="261">
        <f t="shared" ca="1" si="793"/>
        <v>0</v>
      </c>
      <c r="N949" s="261">
        <f t="shared" ca="1" si="793"/>
        <v>0</v>
      </c>
      <c r="O949" s="261">
        <f t="shared" ca="1" si="793"/>
        <v>0</v>
      </c>
      <c r="P949" s="261">
        <f t="shared" ca="1" si="793"/>
        <v>0</v>
      </c>
      <c r="Q949" s="261">
        <f t="shared" ca="1" si="774"/>
        <v>0</v>
      </c>
      <c r="R949" s="261">
        <f t="shared" ref="R949:Z949" ca="1" si="794">(R$23*$R933)+$Q933</f>
        <v>0</v>
      </c>
      <c r="S949" s="261">
        <f t="shared" ca="1" si="794"/>
        <v>0</v>
      </c>
      <c r="T949" s="261">
        <f t="shared" ca="1" si="794"/>
        <v>0</v>
      </c>
      <c r="U949" s="261">
        <f t="shared" ca="1" si="794"/>
        <v>0</v>
      </c>
      <c r="V949" s="261">
        <f t="shared" ca="1" si="794"/>
        <v>0</v>
      </c>
      <c r="W949" s="261">
        <f t="shared" ca="1" si="794"/>
        <v>0</v>
      </c>
      <c r="X949" s="261">
        <f t="shared" ca="1" si="794"/>
        <v>0</v>
      </c>
      <c r="Y949" s="261">
        <f t="shared" ca="1" si="794"/>
        <v>0</v>
      </c>
      <c r="Z949" s="261">
        <f t="shared" ca="1" si="794"/>
        <v>0</v>
      </c>
      <c r="AA949" s="261">
        <f t="shared" ca="1" si="776"/>
        <v>0</v>
      </c>
    </row>
    <row r="951" spans="6:27">
      <c r="G951" s="308" t="s">
        <v>392</v>
      </c>
      <c r="H951" s="243"/>
      <c r="I951" s="243" t="str">
        <f>I937</f>
        <v>Gasoline</v>
      </c>
      <c r="J951" s="243"/>
      <c r="K951" s="243"/>
      <c r="L951" s="243"/>
      <c r="M951" s="243"/>
      <c r="N951" s="243"/>
      <c r="O951" s="243"/>
      <c r="P951" s="243"/>
      <c r="Q951" s="243"/>
      <c r="R951" s="243"/>
      <c r="S951" s="243"/>
      <c r="T951" s="243"/>
      <c r="U951" s="243"/>
      <c r="V951" s="243"/>
      <c r="W951" s="243"/>
      <c r="X951" s="243"/>
      <c r="Y951" s="243"/>
      <c r="Z951" s="243"/>
      <c r="AA951" s="243"/>
    </row>
    <row r="952" spans="6:27">
      <c r="G952" s="306"/>
      <c r="H952" s="245">
        <f>H938</f>
        <v>0</v>
      </c>
      <c r="I952" s="245">
        <f t="shared" ref="I952:AA952" si="795">I938</f>
        <v>1</v>
      </c>
      <c r="J952" s="245">
        <f t="shared" si="795"/>
        <v>2</v>
      </c>
      <c r="K952" s="245">
        <f t="shared" si="795"/>
        <v>3</v>
      </c>
      <c r="L952" s="245">
        <f t="shared" si="795"/>
        <v>4</v>
      </c>
      <c r="M952" s="245">
        <f t="shared" si="795"/>
        <v>5</v>
      </c>
      <c r="N952" s="245">
        <f t="shared" si="795"/>
        <v>6</v>
      </c>
      <c r="O952" s="245">
        <f t="shared" si="795"/>
        <v>7</v>
      </c>
      <c r="P952" s="245">
        <f t="shared" si="795"/>
        <v>8</v>
      </c>
      <c r="Q952" s="245">
        <f t="shared" si="795"/>
        <v>9</v>
      </c>
      <c r="R952" s="245">
        <f t="shared" si="795"/>
        <v>10</v>
      </c>
      <c r="S952" s="245">
        <f t="shared" si="795"/>
        <v>11</v>
      </c>
      <c r="T952" s="245">
        <f t="shared" si="795"/>
        <v>12</v>
      </c>
      <c r="U952" s="245">
        <f t="shared" si="795"/>
        <v>13</v>
      </c>
      <c r="V952" s="245">
        <f t="shared" si="795"/>
        <v>14</v>
      </c>
      <c r="W952" s="245">
        <f t="shared" si="795"/>
        <v>15</v>
      </c>
      <c r="X952" s="245">
        <f t="shared" si="795"/>
        <v>16</v>
      </c>
      <c r="Y952" s="245">
        <f t="shared" si="795"/>
        <v>17</v>
      </c>
      <c r="Z952" s="245">
        <f t="shared" si="795"/>
        <v>18</v>
      </c>
      <c r="AA952" s="245">
        <f t="shared" si="795"/>
        <v>19</v>
      </c>
    </row>
    <row r="953" spans="6:27">
      <c r="F953" s="655" t="s">
        <v>530</v>
      </c>
      <c r="G953" s="307" t="str">
        <f>G939</f>
        <v>Cars</v>
      </c>
      <c r="H953" s="232">
        <f>H939+(H939*H801)</f>
        <v>0</v>
      </c>
      <c r="I953" s="232">
        <f t="shared" ref="I953:AA953" ca="1" si="796">I939+(I939*I801)</f>
        <v>0</v>
      </c>
      <c r="J953" s="232">
        <f t="shared" ca="1" si="796"/>
        <v>0</v>
      </c>
      <c r="K953" s="232">
        <f t="shared" ca="1" si="796"/>
        <v>0</v>
      </c>
      <c r="L953" s="232">
        <f t="shared" ca="1" si="796"/>
        <v>0</v>
      </c>
      <c r="M953" s="232">
        <f t="shared" ca="1" si="796"/>
        <v>0</v>
      </c>
      <c r="N953" s="232">
        <f t="shared" ca="1" si="796"/>
        <v>0</v>
      </c>
      <c r="O953" s="232">
        <f t="shared" ca="1" si="796"/>
        <v>0</v>
      </c>
      <c r="P953" s="232">
        <f t="shared" ca="1" si="796"/>
        <v>0</v>
      </c>
      <c r="Q953" s="232">
        <f t="shared" ca="1" si="796"/>
        <v>0</v>
      </c>
      <c r="R953" s="232">
        <f t="shared" ca="1" si="796"/>
        <v>0</v>
      </c>
      <c r="S953" s="232">
        <f t="shared" ca="1" si="796"/>
        <v>0</v>
      </c>
      <c r="T953" s="232">
        <f t="shared" ca="1" si="796"/>
        <v>0</v>
      </c>
      <c r="U953" s="232">
        <f t="shared" ca="1" si="796"/>
        <v>0</v>
      </c>
      <c r="V953" s="232">
        <f t="shared" ca="1" si="796"/>
        <v>0</v>
      </c>
      <c r="W953" s="232">
        <f t="shared" ca="1" si="796"/>
        <v>0</v>
      </c>
      <c r="X953" s="232">
        <f t="shared" ca="1" si="796"/>
        <v>0</v>
      </c>
      <c r="Y953" s="232">
        <f t="shared" ca="1" si="796"/>
        <v>0</v>
      </c>
      <c r="Z953" s="232">
        <f t="shared" ca="1" si="796"/>
        <v>0</v>
      </c>
      <c r="AA953" s="232">
        <f t="shared" ca="1" si="796"/>
        <v>0</v>
      </c>
    </row>
    <row r="954" spans="6:27">
      <c r="F954" s="656"/>
      <c r="G954" s="307" t="str">
        <f t="shared" ref="G954:G963" si="797">G940</f>
        <v>2-wheeler</v>
      </c>
      <c r="H954" s="232">
        <f t="shared" ref="H954:AA954" si="798">H940+(H940*H802)</f>
        <v>0</v>
      </c>
      <c r="I954" s="232">
        <f t="shared" ca="1" si="798"/>
        <v>0</v>
      </c>
      <c r="J954" s="232">
        <f t="shared" ca="1" si="798"/>
        <v>0</v>
      </c>
      <c r="K954" s="232">
        <f t="shared" ca="1" si="798"/>
        <v>0</v>
      </c>
      <c r="L954" s="232">
        <f t="shared" ca="1" si="798"/>
        <v>0</v>
      </c>
      <c r="M954" s="232">
        <f t="shared" ca="1" si="798"/>
        <v>0</v>
      </c>
      <c r="N954" s="232">
        <f t="shared" ca="1" si="798"/>
        <v>0</v>
      </c>
      <c r="O954" s="232">
        <f t="shared" ca="1" si="798"/>
        <v>0</v>
      </c>
      <c r="P954" s="232">
        <f t="shared" ca="1" si="798"/>
        <v>0</v>
      </c>
      <c r="Q954" s="232">
        <f t="shared" ca="1" si="798"/>
        <v>0</v>
      </c>
      <c r="R954" s="232">
        <f t="shared" ca="1" si="798"/>
        <v>0</v>
      </c>
      <c r="S954" s="232">
        <f t="shared" ca="1" si="798"/>
        <v>0</v>
      </c>
      <c r="T954" s="232">
        <f t="shared" ca="1" si="798"/>
        <v>0</v>
      </c>
      <c r="U954" s="232">
        <f t="shared" ca="1" si="798"/>
        <v>0</v>
      </c>
      <c r="V954" s="232">
        <f t="shared" ca="1" si="798"/>
        <v>0</v>
      </c>
      <c r="W954" s="232">
        <f t="shared" ca="1" si="798"/>
        <v>0</v>
      </c>
      <c r="X954" s="232">
        <f t="shared" ca="1" si="798"/>
        <v>0</v>
      </c>
      <c r="Y954" s="232">
        <f t="shared" ca="1" si="798"/>
        <v>0</v>
      </c>
      <c r="Z954" s="232">
        <f t="shared" ca="1" si="798"/>
        <v>0</v>
      </c>
      <c r="AA954" s="232">
        <f t="shared" ca="1" si="798"/>
        <v>0</v>
      </c>
    </row>
    <row r="955" spans="6:27">
      <c r="F955" s="656"/>
      <c r="G955" s="307" t="str">
        <f t="shared" si="797"/>
        <v>Taxi</v>
      </c>
      <c r="H955" s="232">
        <f>H941+(H941*H803)</f>
        <v>0</v>
      </c>
      <c r="I955" s="232">
        <f t="shared" ref="I955:AA955" ca="1" si="799">I941+(I941*I803)</f>
        <v>0</v>
      </c>
      <c r="J955" s="232">
        <f t="shared" ca="1" si="799"/>
        <v>0</v>
      </c>
      <c r="K955" s="232">
        <f t="shared" ca="1" si="799"/>
        <v>0</v>
      </c>
      <c r="L955" s="232">
        <f t="shared" ca="1" si="799"/>
        <v>0</v>
      </c>
      <c r="M955" s="232">
        <f t="shared" ca="1" si="799"/>
        <v>0</v>
      </c>
      <c r="N955" s="232">
        <f t="shared" ca="1" si="799"/>
        <v>0</v>
      </c>
      <c r="O955" s="232">
        <f t="shared" ca="1" si="799"/>
        <v>0</v>
      </c>
      <c r="P955" s="232">
        <f t="shared" ca="1" si="799"/>
        <v>0</v>
      </c>
      <c r="Q955" s="232">
        <f t="shared" ca="1" si="799"/>
        <v>0</v>
      </c>
      <c r="R955" s="232">
        <f t="shared" ca="1" si="799"/>
        <v>0</v>
      </c>
      <c r="S955" s="232">
        <f t="shared" ca="1" si="799"/>
        <v>0</v>
      </c>
      <c r="T955" s="232">
        <f t="shared" ca="1" si="799"/>
        <v>0</v>
      </c>
      <c r="U955" s="232">
        <f t="shared" ca="1" si="799"/>
        <v>0</v>
      </c>
      <c r="V955" s="232">
        <f t="shared" ca="1" si="799"/>
        <v>0</v>
      </c>
      <c r="W955" s="232">
        <f t="shared" ca="1" si="799"/>
        <v>0</v>
      </c>
      <c r="X955" s="232">
        <f t="shared" ca="1" si="799"/>
        <v>0</v>
      </c>
      <c r="Y955" s="232">
        <f t="shared" ca="1" si="799"/>
        <v>0</v>
      </c>
      <c r="Z955" s="232">
        <f t="shared" ca="1" si="799"/>
        <v>0</v>
      </c>
      <c r="AA955" s="232">
        <f t="shared" ca="1" si="799"/>
        <v>0</v>
      </c>
    </row>
    <row r="956" spans="6:27">
      <c r="F956" s="656"/>
      <c r="G956" s="307" t="str">
        <f t="shared" si="797"/>
        <v/>
      </c>
      <c r="H956" s="232">
        <f>H942+(H942*H804)</f>
        <v>0</v>
      </c>
      <c r="I956" s="232">
        <f t="shared" ref="I956:AA956" ca="1" si="800">I942+(I942*I804)</f>
        <v>0</v>
      </c>
      <c r="J956" s="232">
        <f t="shared" ca="1" si="800"/>
        <v>0</v>
      </c>
      <c r="K956" s="232">
        <f t="shared" ca="1" si="800"/>
        <v>0</v>
      </c>
      <c r="L956" s="232">
        <f t="shared" ca="1" si="800"/>
        <v>0</v>
      </c>
      <c r="M956" s="232">
        <f t="shared" ca="1" si="800"/>
        <v>0</v>
      </c>
      <c r="N956" s="232">
        <f t="shared" ca="1" si="800"/>
        <v>0</v>
      </c>
      <c r="O956" s="232">
        <f t="shared" ca="1" si="800"/>
        <v>0</v>
      </c>
      <c r="P956" s="232">
        <f t="shared" ca="1" si="800"/>
        <v>0</v>
      </c>
      <c r="Q956" s="232">
        <f t="shared" ca="1" si="800"/>
        <v>0</v>
      </c>
      <c r="R956" s="232">
        <f t="shared" ca="1" si="800"/>
        <v>0</v>
      </c>
      <c r="S956" s="232">
        <f t="shared" ca="1" si="800"/>
        <v>0</v>
      </c>
      <c r="T956" s="232">
        <f t="shared" ca="1" si="800"/>
        <v>0</v>
      </c>
      <c r="U956" s="232">
        <f t="shared" ca="1" si="800"/>
        <v>0</v>
      </c>
      <c r="V956" s="232">
        <f t="shared" ca="1" si="800"/>
        <v>0</v>
      </c>
      <c r="W956" s="232">
        <f t="shared" ca="1" si="800"/>
        <v>0</v>
      </c>
      <c r="X956" s="232">
        <f t="shared" ca="1" si="800"/>
        <v>0</v>
      </c>
      <c r="Y956" s="232">
        <f t="shared" ca="1" si="800"/>
        <v>0</v>
      </c>
      <c r="Z956" s="232">
        <f t="shared" ca="1" si="800"/>
        <v>0</v>
      </c>
      <c r="AA956" s="232">
        <f t="shared" ca="1" si="800"/>
        <v>0</v>
      </c>
    </row>
    <row r="957" spans="6:27">
      <c r="F957" s="656"/>
      <c r="G957" s="307" t="str">
        <f t="shared" si="797"/>
        <v/>
      </c>
      <c r="H957" s="232">
        <f t="shared" ref="H957:AA957" si="801">H943+(H943*H805)</f>
        <v>0</v>
      </c>
      <c r="I957" s="232">
        <f t="shared" ca="1" si="801"/>
        <v>0</v>
      </c>
      <c r="J957" s="232">
        <f t="shared" ca="1" si="801"/>
        <v>0</v>
      </c>
      <c r="K957" s="232">
        <f t="shared" ca="1" si="801"/>
        <v>0</v>
      </c>
      <c r="L957" s="232">
        <f t="shared" ca="1" si="801"/>
        <v>0</v>
      </c>
      <c r="M957" s="232">
        <f t="shared" ca="1" si="801"/>
        <v>0</v>
      </c>
      <c r="N957" s="232">
        <f t="shared" ca="1" si="801"/>
        <v>0</v>
      </c>
      <c r="O957" s="232">
        <f t="shared" ca="1" si="801"/>
        <v>0</v>
      </c>
      <c r="P957" s="232">
        <f t="shared" ca="1" si="801"/>
        <v>0</v>
      </c>
      <c r="Q957" s="232">
        <f t="shared" ca="1" si="801"/>
        <v>0</v>
      </c>
      <c r="R957" s="232">
        <f t="shared" ca="1" si="801"/>
        <v>0</v>
      </c>
      <c r="S957" s="232">
        <f t="shared" ca="1" si="801"/>
        <v>0</v>
      </c>
      <c r="T957" s="232">
        <f t="shared" ca="1" si="801"/>
        <v>0</v>
      </c>
      <c r="U957" s="232">
        <f t="shared" ca="1" si="801"/>
        <v>0</v>
      </c>
      <c r="V957" s="232">
        <f t="shared" ca="1" si="801"/>
        <v>0</v>
      </c>
      <c r="W957" s="232">
        <f t="shared" ca="1" si="801"/>
        <v>0</v>
      </c>
      <c r="X957" s="232">
        <f t="shared" ca="1" si="801"/>
        <v>0</v>
      </c>
      <c r="Y957" s="232">
        <f t="shared" ca="1" si="801"/>
        <v>0</v>
      </c>
      <c r="Z957" s="232">
        <f t="shared" ca="1" si="801"/>
        <v>0</v>
      </c>
      <c r="AA957" s="232">
        <f t="shared" ca="1" si="801"/>
        <v>0</v>
      </c>
    </row>
    <row r="958" spans="6:27">
      <c r="F958" s="656"/>
      <c r="G958" s="307" t="str">
        <f t="shared" si="797"/>
        <v>3-wheeler</v>
      </c>
      <c r="H958" s="232">
        <f t="shared" ref="H958:AA958" si="802">H944+(H944*H806)</f>
        <v>0</v>
      </c>
      <c r="I958" s="232">
        <f t="shared" ca="1" si="802"/>
        <v>0</v>
      </c>
      <c r="J958" s="232">
        <f t="shared" ca="1" si="802"/>
        <v>0</v>
      </c>
      <c r="K958" s="232">
        <f t="shared" ca="1" si="802"/>
        <v>0</v>
      </c>
      <c r="L958" s="232">
        <f t="shared" ca="1" si="802"/>
        <v>0</v>
      </c>
      <c r="M958" s="232">
        <f t="shared" ca="1" si="802"/>
        <v>0</v>
      </c>
      <c r="N958" s="232">
        <f t="shared" ca="1" si="802"/>
        <v>0</v>
      </c>
      <c r="O958" s="232">
        <f t="shared" ca="1" si="802"/>
        <v>0</v>
      </c>
      <c r="P958" s="232">
        <f t="shared" ca="1" si="802"/>
        <v>0</v>
      </c>
      <c r="Q958" s="232">
        <f t="shared" ca="1" si="802"/>
        <v>0</v>
      </c>
      <c r="R958" s="232">
        <f t="shared" ca="1" si="802"/>
        <v>0</v>
      </c>
      <c r="S958" s="232">
        <f t="shared" ca="1" si="802"/>
        <v>0</v>
      </c>
      <c r="T958" s="232">
        <f t="shared" ca="1" si="802"/>
        <v>0</v>
      </c>
      <c r="U958" s="232">
        <f t="shared" ca="1" si="802"/>
        <v>0</v>
      </c>
      <c r="V958" s="232">
        <f t="shared" ca="1" si="802"/>
        <v>0</v>
      </c>
      <c r="W958" s="232">
        <f t="shared" ca="1" si="802"/>
        <v>0</v>
      </c>
      <c r="X958" s="232">
        <f t="shared" ca="1" si="802"/>
        <v>0</v>
      </c>
      <c r="Y958" s="232">
        <f t="shared" ca="1" si="802"/>
        <v>0</v>
      </c>
      <c r="Z958" s="232">
        <f t="shared" ca="1" si="802"/>
        <v>0</v>
      </c>
      <c r="AA958" s="232">
        <f t="shared" ca="1" si="802"/>
        <v>0</v>
      </c>
    </row>
    <row r="959" spans="6:27">
      <c r="F959" s="656"/>
      <c r="G959" s="307" t="str">
        <f t="shared" si="797"/>
        <v>Bus</v>
      </c>
      <c r="H959" s="232">
        <f t="shared" ref="H959:AA959" si="803">H945+(H945*H807)</f>
        <v>0</v>
      </c>
      <c r="I959" s="232">
        <f t="shared" ca="1" si="803"/>
        <v>0</v>
      </c>
      <c r="J959" s="232">
        <f t="shared" ca="1" si="803"/>
        <v>0</v>
      </c>
      <c r="K959" s="232">
        <f t="shared" ca="1" si="803"/>
        <v>0</v>
      </c>
      <c r="L959" s="232">
        <f t="shared" ca="1" si="803"/>
        <v>0</v>
      </c>
      <c r="M959" s="232">
        <f t="shared" ca="1" si="803"/>
        <v>0</v>
      </c>
      <c r="N959" s="232">
        <f t="shared" ca="1" si="803"/>
        <v>0</v>
      </c>
      <c r="O959" s="232">
        <f t="shared" ca="1" si="803"/>
        <v>0</v>
      </c>
      <c r="P959" s="232">
        <f t="shared" ca="1" si="803"/>
        <v>0</v>
      </c>
      <c r="Q959" s="232">
        <f t="shared" ca="1" si="803"/>
        <v>0</v>
      </c>
      <c r="R959" s="232">
        <f t="shared" ca="1" si="803"/>
        <v>0</v>
      </c>
      <c r="S959" s="232">
        <f t="shared" ca="1" si="803"/>
        <v>0</v>
      </c>
      <c r="T959" s="232">
        <f t="shared" ca="1" si="803"/>
        <v>0</v>
      </c>
      <c r="U959" s="232">
        <f t="shared" ca="1" si="803"/>
        <v>0</v>
      </c>
      <c r="V959" s="232">
        <f t="shared" ca="1" si="803"/>
        <v>0</v>
      </c>
      <c r="W959" s="232">
        <f t="shared" ca="1" si="803"/>
        <v>0</v>
      </c>
      <c r="X959" s="232">
        <f t="shared" ca="1" si="803"/>
        <v>0</v>
      </c>
      <c r="Y959" s="232">
        <f t="shared" ca="1" si="803"/>
        <v>0</v>
      </c>
      <c r="Z959" s="232">
        <f t="shared" ca="1" si="803"/>
        <v>0</v>
      </c>
      <c r="AA959" s="232">
        <f t="shared" ca="1" si="803"/>
        <v>0</v>
      </c>
    </row>
    <row r="960" spans="6:27">
      <c r="F960" s="656"/>
      <c r="G960" s="307" t="str">
        <f t="shared" si="797"/>
        <v>Mini-bus</v>
      </c>
      <c r="H960" s="232">
        <f t="shared" ref="H960:AA960" si="804">H946+(H946*H808)</f>
        <v>0</v>
      </c>
      <c r="I960" s="232">
        <f t="shared" ca="1" si="804"/>
        <v>0</v>
      </c>
      <c r="J960" s="232">
        <f t="shared" ca="1" si="804"/>
        <v>0</v>
      </c>
      <c r="K960" s="232">
        <f t="shared" ca="1" si="804"/>
        <v>0</v>
      </c>
      <c r="L960" s="232">
        <f t="shared" ca="1" si="804"/>
        <v>0</v>
      </c>
      <c r="M960" s="232">
        <f t="shared" ca="1" si="804"/>
        <v>0</v>
      </c>
      <c r="N960" s="232">
        <f t="shared" ca="1" si="804"/>
        <v>0</v>
      </c>
      <c r="O960" s="232">
        <f t="shared" ca="1" si="804"/>
        <v>0</v>
      </c>
      <c r="P960" s="232">
        <f t="shared" ca="1" si="804"/>
        <v>0</v>
      </c>
      <c r="Q960" s="232">
        <f t="shared" ca="1" si="804"/>
        <v>0</v>
      </c>
      <c r="R960" s="232">
        <f t="shared" ca="1" si="804"/>
        <v>0</v>
      </c>
      <c r="S960" s="232">
        <f t="shared" ca="1" si="804"/>
        <v>0</v>
      </c>
      <c r="T960" s="232">
        <f t="shared" ca="1" si="804"/>
        <v>0</v>
      </c>
      <c r="U960" s="232">
        <f t="shared" ca="1" si="804"/>
        <v>0</v>
      </c>
      <c r="V960" s="232">
        <f t="shared" ca="1" si="804"/>
        <v>0</v>
      </c>
      <c r="W960" s="232">
        <f t="shared" ca="1" si="804"/>
        <v>0</v>
      </c>
      <c r="X960" s="232">
        <f t="shared" ca="1" si="804"/>
        <v>0</v>
      </c>
      <c r="Y960" s="232">
        <f t="shared" ca="1" si="804"/>
        <v>0</v>
      </c>
      <c r="Z960" s="232">
        <f t="shared" ca="1" si="804"/>
        <v>0</v>
      </c>
      <c r="AA960" s="232">
        <f t="shared" ca="1" si="804"/>
        <v>0</v>
      </c>
    </row>
    <row r="961" spans="6:27">
      <c r="F961" s="656"/>
      <c r="G961" s="307" t="str">
        <f t="shared" si="797"/>
        <v/>
      </c>
      <c r="H961" s="232">
        <f t="shared" ref="H961:AA961" si="805">H947+(H947*H809)</f>
        <v>0</v>
      </c>
      <c r="I961" s="232">
        <f t="shared" ca="1" si="805"/>
        <v>0</v>
      </c>
      <c r="J961" s="232">
        <f t="shared" ca="1" si="805"/>
        <v>0</v>
      </c>
      <c r="K961" s="232">
        <f t="shared" ca="1" si="805"/>
        <v>0</v>
      </c>
      <c r="L961" s="232">
        <f t="shared" ca="1" si="805"/>
        <v>0</v>
      </c>
      <c r="M961" s="232">
        <f t="shared" ca="1" si="805"/>
        <v>0</v>
      </c>
      <c r="N961" s="232">
        <f t="shared" ca="1" si="805"/>
        <v>0</v>
      </c>
      <c r="O961" s="232">
        <f t="shared" ca="1" si="805"/>
        <v>0</v>
      </c>
      <c r="P961" s="232">
        <f t="shared" ca="1" si="805"/>
        <v>0</v>
      </c>
      <c r="Q961" s="232">
        <f t="shared" ca="1" si="805"/>
        <v>0</v>
      </c>
      <c r="R961" s="232">
        <f t="shared" ca="1" si="805"/>
        <v>0</v>
      </c>
      <c r="S961" s="232">
        <f t="shared" ca="1" si="805"/>
        <v>0</v>
      </c>
      <c r="T961" s="232">
        <f t="shared" ca="1" si="805"/>
        <v>0</v>
      </c>
      <c r="U961" s="232">
        <f t="shared" ca="1" si="805"/>
        <v>0</v>
      </c>
      <c r="V961" s="232">
        <f t="shared" ca="1" si="805"/>
        <v>0</v>
      </c>
      <c r="W961" s="232">
        <f t="shared" ca="1" si="805"/>
        <v>0</v>
      </c>
      <c r="X961" s="232">
        <f t="shared" ca="1" si="805"/>
        <v>0</v>
      </c>
      <c r="Y961" s="232">
        <f t="shared" ca="1" si="805"/>
        <v>0</v>
      </c>
      <c r="Z961" s="232">
        <f t="shared" ca="1" si="805"/>
        <v>0</v>
      </c>
      <c r="AA961" s="232">
        <f t="shared" ca="1" si="805"/>
        <v>0</v>
      </c>
    </row>
    <row r="962" spans="6:27">
      <c r="F962" s="657"/>
      <c r="G962" s="307" t="str">
        <f t="shared" si="797"/>
        <v/>
      </c>
      <c r="H962" s="232">
        <f t="shared" ref="H962:AA962" si="806">H948+(H948*H810)</f>
        <v>0</v>
      </c>
      <c r="I962" s="232">
        <f t="shared" ca="1" si="806"/>
        <v>0</v>
      </c>
      <c r="J962" s="232">
        <f t="shared" ca="1" si="806"/>
        <v>0</v>
      </c>
      <c r="K962" s="232">
        <f t="shared" ca="1" si="806"/>
        <v>0</v>
      </c>
      <c r="L962" s="232">
        <f t="shared" ca="1" si="806"/>
        <v>0</v>
      </c>
      <c r="M962" s="232">
        <f t="shared" ca="1" si="806"/>
        <v>0</v>
      </c>
      <c r="N962" s="232">
        <f t="shared" ca="1" si="806"/>
        <v>0</v>
      </c>
      <c r="O962" s="232">
        <f t="shared" ca="1" si="806"/>
        <v>0</v>
      </c>
      <c r="P962" s="232">
        <f t="shared" ca="1" si="806"/>
        <v>0</v>
      </c>
      <c r="Q962" s="232">
        <f t="shared" ca="1" si="806"/>
        <v>0</v>
      </c>
      <c r="R962" s="232">
        <f t="shared" ca="1" si="806"/>
        <v>0</v>
      </c>
      <c r="S962" s="232">
        <f t="shared" ca="1" si="806"/>
        <v>0</v>
      </c>
      <c r="T962" s="232">
        <f t="shared" ca="1" si="806"/>
        <v>0</v>
      </c>
      <c r="U962" s="232">
        <f t="shared" ca="1" si="806"/>
        <v>0</v>
      </c>
      <c r="V962" s="232">
        <f t="shared" ca="1" si="806"/>
        <v>0</v>
      </c>
      <c r="W962" s="232">
        <f t="shared" ca="1" si="806"/>
        <v>0</v>
      </c>
      <c r="X962" s="232">
        <f t="shared" ca="1" si="806"/>
        <v>0</v>
      </c>
      <c r="Y962" s="232">
        <f t="shared" ca="1" si="806"/>
        <v>0</v>
      </c>
      <c r="Z962" s="232">
        <f t="shared" ca="1" si="806"/>
        <v>0</v>
      </c>
      <c r="AA962" s="232">
        <f t="shared" ca="1" si="806"/>
        <v>0</v>
      </c>
    </row>
    <row r="963" spans="6:27">
      <c r="G963" s="307" t="str">
        <f t="shared" si="797"/>
        <v>BRT</v>
      </c>
      <c r="H963" s="232">
        <f t="shared" ref="H963:AA963" ca="1" si="807">H949+(H949*H811)</f>
        <v>0</v>
      </c>
      <c r="I963" s="232">
        <f t="shared" ca="1" si="807"/>
        <v>0</v>
      </c>
      <c r="J963" s="232">
        <f t="shared" ca="1" si="807"/>
        <v>0</v>
      </c>
      <c r="K963" s="232">
        <f t="shared" ca="1" si="807"/>
        <v>0</v>
      </c>
      <c r="L963" s="232">
        <f t="shared" ca="1" si="807"/>
        <v>0</v>
      </c>
      <c r="M963" s="232">
        <f t="shared" ca="1" si="807"/>
        <v>0</v>
      </c>
      <c r="N963" s="232">
        <f t="shared" ca="1" si="807"/>
        <v>0</v>
      </c>
      <c r="O963" s="232">
        <f t="shared" ca="1" si="807"/>
        <v>0</v>
      </c>
      <c r="P963" s="232">
        <f t="shared" ca="1" si="807"/>
        <v>0</v>
      </c>
      <c r="Q963" s="232">
        <f t="shared" ca="1" si="807"/>
        <v>0</v>
      </c>
      <c r="R963" s="232">
        <f t="shared" ca="1" si="807"/>
        <v>0</v>
      </c>
      <c r="S963" s="232">
        <f t="shared" ca="1" si="807"/>
        <v>0</v>
      </c>
      <c r="T963" s="232">
        <f t="shared" ca="1" si="807"/>
        <v>0</v>
      </c>
      <c r="U963" s="232">
        <f t="shared" ca="1" si="807"/>
        <v>0</v>
      </c>
      <c r="V963" s="232">
        <f t="shared" ca="1" si="807"/>
        <v>0</v>
      </c>
      <c r="W963" s="232">
        <f t="shared" ca="1" si="807"/>
        <v>0</v>
      </c>
      <c r="X963" s="232">
        <f t="shared" ca="1" si="807"/>
        <v>0</v>
      </c>
      <c r="Y963" s="232">
        <f t="shared" ca="1" si="807"/>
        <v>0</v>
      </c>
      <c r="Z963" s="232">
        <f t="shared" ca="1" si="807"/>
        <v>0</v>
      </c>
      <c r="AA963" s="232">
        <f t="shared" ca="1" si="807"/>
        <v>0</v>
      </c>
    </row>
    <row r="966" spans="6:27">
      <c r="G966" s="305" t="s">
        <v>395</v>
      </c>
    </row>
    <row r="967" spans="6:27">
      <c r="L967" s="242"/>
    </row>
    <row r="968" spans="6:27">
      <c r="H968" s="243"/>
      <c r="I968" s="243"/>
      <c r="J968" s="243"/>
      <c r="K968" s="55" t="s">
        <v>385</v>
      </c>
      <c r="O968" s="55" t="s">
        <v>387</v>
      </c>
      <c r="Q968" s="55" t="s">
        <v>388</v>
      </c>
      <c r="Z968" s="243"/>
      <c r="AA968" s="243"/>
    </row>
    <row r="969" spans="6:27">
      <c r="G969" s="306"/>
      <c r="H969" s="243"/>
      <c r="I969" s="243"/>
      <c r="J969" s="243"/>
      <c r="K969" s="244">
        <f>K922</f>
        <v>0</v>
      </c>
      <c r="L969" s="244">
        <f>L922</f>
        <v>9</v>
      </c>
      <c r="M969" s="244">
        <f>M922</f>
        <v>19</v>
      </c>
      <c r="O969" s="231" t="s">
        <v>389</v>
      </c>
      <c r="P969" s="231" t="s">
        <v>390</v>
      </c>
      <c r="Q969" s="231" t="s">
        <v>389</v>
      </c>
      <c r="R969" s="231" t="s">
        <v>390</v>
      </c>
      <c r="T969" s="231">
        <f>K969</f>
        <v>0</v>
      </c>
      <c r="U969" s="231">
        <f>L969</f>
        <v>9</v>
      </c>
      <c r="V969" s="231">
        <f>M969</f>
        <v>19</v>
      </c>
      <c r="X969" s="231" t="s">
        <v>387</v>
      </c>
      <c r="Y969" s="231" t="s">
        <v>388</v>
      </c>
      <c r="Z969" s="243"/>
      <c r="AA969" s="243"/>
    </row>
    <row r="970" spans="6:27">
      <c r="F970" s="655" t="s">
        <v>530</v>
      </c>
      <c r="G970" s="307" t="str">
        <f>G953</f>
        <v>Cars</v>
      </c>
      <c r="H970" s="243"/>
      <c r="I970" s="243"/>
      <c r="J970" s="243"/>
      <c r="K970" s="246">
        <f>'IF Factors'!AI46</f>
        <v>0</v>
      </c>
      <c r="L970" s="246">
        <f ca="1">OFFSET('IF Factors'!AI46,0,5)</f>
        <v>0</v>
      </c>
      <c r="M970" s="246">
        <f ca="1">OFFSET('IF Factors'!AI46,0,10)</f>
        <v>0</v>
      </c>
      <c r="O970" s="231">
        <f ca="1">INTERCEPT(K970:L970,$K$7:$L$7)</f>
        <v>0</v>
      </c>
      <c r="P970" s="231">
        <f ca="1">SLOPE(K970:L970,$K$7:$L$7)</f>
        <v>0</v>
      </c>
      <c r="Q970" s="231">
        <f ca="1">INTERCEPT(L970:M970,$L$7:$M$7)</f>
        <v>0</v>
      </c>
      <c r="R970" s="231">
        <f ca="1">SLOPE(L970:M970,$L$7:$M$7)</f>
        <v>0</v>
      </c>
      <c r="T970" s="231">
        <f>IF(K970&lt;&gt;0,0,1)</f>
        <v>1</v>
      </c>
      <c r="U970" s="231">
        <f ca="1">IF(L970&lt;&gt;0,0,1)</f>
        <v>1</v>
      </c>
      <c r="V970" s="231">
        <f ca="1">IF(M970&lt;&gt;0,0,1)</f>
        <v>1</v>
      </c>
      <c r="X970" s="231">
        <f ca="1">IF(T970+U970=1,1,0)</f>
        <v>0</v>
      </c>
      <c r="Y970" s="231">
        <f t="shared" ref="Y970:Y980" ca="1" si="808">IF(U970+V970=1,1,0)</f>
        <v>0</v>
      </c>
      <c r="Z970" s="243"/>
      <c r="AA970" s="243"/>
    </row>
    <row r="971" spans="6:27">
      <c r="F971" s="656"/>
      <c r="G971" s="307" t="str">
        <f t="shared" ref="G971:G980" si="809">G954</f>
        <v>2-wheeler</v>
      </c>
      <c r="H971" s="243"/>
      <c r="I971" s="243"/>
      <c r="J971" s="243"/>
      <c r="K971" s="246">
        <f>'IF Factors'!AI47</f>
        <v>0</v>
      </c>
      <c r="L971" s="246">
        <f ca="1">OFFSET('IF Factors'!AI47,0,5)</f>
        <v>0</v>
      </c>
      <c r="M971" s="246">
        <f ca="1">OFFSET('IF Factors'!AI47,0,10)</f>
        <v>0</v>
      </c>
      <c r="O971" s="231">
        <f t="shared" ref="O971:O980" ca="1" si="810">INTERCEPT(K971:L971,$K$7:$L$7)</f>
        <v>0</v>
      </c>
      <c r="P971" s="231">
        <f t="shared" ref="P971:P980" ca="1" si="811">SLOPE(K971:L971,$K$7:$L$7)</f>
        <v>0</v>
      </c>
      <c r="Q971" s="231">
        <f t="shared" ref="Q971:Q980" ca="1" si="812">INTERCEPT(L971:M971,$L$7:$M$7)</f>
        <v>0</v>
      </c>
      <c r="R971" s="231">
        <f t="shared" ref="R971:R980" ca="1" si="813">SLOPE(L971:M971,$L$7:$M$7)</f>
        <v>0</v>
      </c>
      <c r="T971" s="231">
        <f t="shared" ref="T971:T980" si="814">IF(K971&lt;&gt;0,0,1)</f>
        <v>1</v>
      </c>
      <c r="U971" s="231">
        <f t="shared" ref="U971:U980" ca="1" si="815">IF(L971&lt;&gt;0,0,1)</f>
        <v>1</v>
      </c>
      <c r="V971" s="231">
        <f t="shared" ref="V971:V980" ca="1" si="816">IF(M971&lt;&gt;0,0,1)</f>
        <v>1</v>
      </c>
      <c r="X971" s="231">
        <f t="shared" ref="X971:X980" ca="1" si="817">IF(T971+U971=1,1,0)</f>
        <v>0</v>
      </c>
      <c r="Y971" s="231">
        <f t="shared" ca="1" si="808"/>
        <v>0</v>
      </c>
      <c r="Z971" s="243"/>
      <c r="AA971" s="243"/>
    </row>
    <row r="972" spans="6:27">
      <c r="F972" s="656"/>
      <c r="G972" s="307" t="str">
        <f t="shared" si="809"/>
        <v>Taxi</v>
      </c>
      <c r="H972" s="243"/>
      <c r="I972" s="243"/>
      <c r="J972" s="243"/>
      <c r="K972" s="246">
        <f>'IF Factors'!AI48</f>
        <v>0</v>
      </c>
      <c r="L972" s="246">
        <f ca="1">OFFSET('IF Factors'!AI48,0,5)</f>
        <v>0</v>
      </c>
      <c r="M972" s="246">
        <f ca="1">OFFSET('IF Factors'!AI48,0,10)</f>
        <v>0</v>
      </c>
      <c r="O972" s="231">
        <f t="shared" ca="1" si="810"/>
        <v>0</v>
      </c>
      <c r="P972" s="231">
        <f t="shared" ca="1" si="811"/>
        <v>0</v>
      </c>
      <c r="Q972" s="231">
        <f t="shared" ca="1" si="812"/>
        <v>0</v>
      </c>
      <c r="R972" s="231">
        <f t="shared" ca="1" si="813"/>
        <v>0</v>
      </c>
      <c r="T972" s="231">
        <f t="shared" si="814"/>
        <v>1</v>
      </c>
      <c r="U972" s="231">
        <f t="shared" ca="1" si="815"/>
        <v>1</v>
      </c>
      <c r="V972" s="231">
        <f t="shared" ca="1" si="816"/>
        <v>1</v>
      </c>
      <c r="X972" s="231">
        <f t="shared" ca="1" si="817"/>
        <v>0</v>
      </c>
      <c r="Y972" s="231">
        <f t="shared" ca="1" si="808"/>
        <v>0</v>
      </c>
      <c r="Z972" s="243"/>
      <c r="AA972" s="243"/>
    </row>
    <row r="973" spans="6:27">
      <c r="F973" s="656"/>
      <c r="G973" s="307" t="str">
        <f t="shared" si="809"/>
        <v/>
      </c>
      <c r="H973" s="243"/>
      <c r="I973" s="243"/>
      <c r="J973" s="243"/>
      <c r="K973" s="246">
        <f>'IF Factors'!AI49</f>
        <v>0</v>
      </c>
      <c r="L973" s="246">
        <f ca="1">OFFSET('IF Factors'!AI49,0,5)</f>
        <v>0</v>
      </c>
      <c r="M973" s="246">
        <f ca="1">OFFSET('IF Factors'!AI49,0,10)</f>
        <v>0</v>
      </c>
      <c r="O973" s="231">
        <f t="shared" ca="1" si="810"/>
        <v>0</v>
      </c>
      <c r="P973" s="231">
        <f t="shared" ca="1" si="811"/>
        <v>0</v>
      </c>
      <c r="Q973" s="231">
        <f t="shared" ca="1" si="812"/>
        <v>0</v>
      </c>
      <c r="R973" s="231">
        <f t="shared" ca="1" si="813"/>
        <v>0</v>
      </c>
      <c r="T973" s="231">
        <f t="shared" si="814"/>
        <v>1</v>
      </c>
      <c r="U973" s="231">
        <f t="shared" ca="1" si="815"/>
        <v>1</v>
      </c>
      <c r="V973" s="231">
        <f t="shared" ca="1" si="816"/>
        <v>1</v>
      </c>
      <c r="X973" s="231">
        <f t="shared" ca="1" si="817"/>
        <v>0</v>
      </c>
      <c r="Y973" s="231">
        <f t="shared" ca="1" si="808"/>
        <v>0</v>
      </c>
      <c r="Z973" s="243"/>
      <c r="AA973" s="243"/>
    </row>
    <row r="974" spans="6:27">
      <c r="F974" s="656"/>
      <c r="G974" s="307" t="str">
        <f t="shared" si="809"/>
        <v/>
      </c>
      <c r="H974" s="243"/>
      <c r="I974" s="243"/>
      <c r="J974" s="243"/>
      <c r="K974" s="246">
        <f>'IF Factors'!AI50</f>
        <v>0</v>
      </c>
      <c r="L974" s="246">
        <f ca="1">OFFSET('IF Factors'!AI50,0,5)</f>
        <v>0</v>
      </c>
      <c r="M974" s="246">
        <f ca="1">OFFSET('IF Factors'!AI50,0,10)</f>
        <v>0</v>
      </c>
      <c r="O974" s="231">
        <f t="shared" ca="1" si="810"/>
        <v>0</v>
      </c>
      <c r="P974" s="231">
        <f t="shared" ca="1" si="811"/>
        <v>0</v>
      </c>
      <c r="Q974" s="231">
        <f t="shared" ca="1" si="812"/>
        <v>0</v>
      </c>
      <c r="R974" s="231">
        <f t="shared" ca="1" si="813"/>
        <v>0</v>
      </c>
      <c r="T974" s="231">
        <f t="shared" si="814"/>
        <v>1</v>
      </c>
      <c r="U974" s="231">
        <f t="shared" ca="1" si="815"/>
        <v>1</v>
      </c>
      <c r="V974" s="231">
        <f t="shared" ca="1" si="816"/>
        <v>1</v>
      </c>
      <c r="X974" s="231">
        <f t="shared" ca="1" si="817"/>
        <v>0</v>
      </c>
      <c r="Y974" s="231">
        <f t="shared" ca="1" si="808"/>
        <v>0</v>
      </c>
      <c r="Z974" s="243"/>
      <c r="AA974" s="243"/>
    </row>
    <row r="975" spans="6:27">
      <c r="F975" s="656"/>
      <c r="G975" s="307" t="str">
        <f t="shared" si="809"/>
        <v>3-wheeler</v>
      </c>
      <c r="H975" s="243"/>
      <c r="I975" s="243"/>
      <c r="J975" s="243"/>
      <c r="K975" s="246">
        <f>'IF Factors'!AI51</f>
        <v>0</v>
      </c>
      <c r="L975" s="246">
        <f ca="1">OFFSET('IF Factors'!AI51,0,5)</f>
        <v>0</v>
      </c>
      <c r="M975" s="246">
        <f ca="1">OFFSET('IF Factors'!AI51,0,10)</f>
        <v>0</v>
      </c>
      <c r="O975" s="231">
        <f t="shared" ca="1" si="810"/>
        <v>0</v>
      </c>
      <c r="P975" s="231">
        <f t="shared" ca="1" si="811"/>
        <v>0</v>
      </c>
      <c r="Q975" s="231">
        <f t="shared" ca="1" si="812"/>
        <v>0</v>
      </c>
      <c r="R975" s="231">
        <f t="shared" ca="1" si="813"/>
        <v>0</v>
      </c>
      <c r="T975" s="231">
        <f t="shared" si="814"/>
        <v>1</v>
      </c>
      <c r="U975" s="231">
        <f t="shared" ca="1" si="815"/>
        <v>1</v>
      </c>
      <c r="V975" s="231">
        <f t="shared" ca="1" si="816"/>
        <v>1</v>
      </c>
      <c r="X975" s="231">
        <f t="shared" ca="1" si="817"/>
        <v>0</v>
      </c>
      <c r="Y975" s="231">
        <f t="shared" ca="1" si="808"/>
        <v>0</v>
      </c>
      <c r="Z975" s="243"/>
      <c r="AA975" s="243"/>
    </row>
    <row r="976" spans="6:27">
      <c r="F976" s="656"/>
      <c r="G976" s="307" t="str">
        <f t="shared" si="809"/>
        <v>Bus</v>
      </c>
      <c r="H976" s="243"/>
      <c r="I976" s="243"/>
      <c r="J976" s="243"/>
      <c r="K976" s="246">
        <f>'IF Factors'!AI52</f>
        <v>0</v>
      </c>
      <c r="L976" s="246">
        <f ca="1">OFFSET('IF Factors'!AI52,0,5)</f>
        <v>0</v>
      </c>
      <c r="M976" s="246">
        <f ca="1">OFFSET('IF Factors'!AI52,0,10)</f>
        <v>0</v>
      </c>
      <c r="O976" s="231">
        <f t="shared" ca="1" si="810"/>
        <v>0</v>
      </c>
      <c r="P976" s="231">
        <f t="shared" ca="1" si="811"/>
        <v>0</v>
      </c>
      <c r="Q976" s="231">
        <f t="shared" ca="1" si="812"/>
        <v>0</v>
      </c>
      <c r="R976" s="231">
        <f t="shared" ca="1" si="813"/>
        <v>0</v>
      </c>
      <c r="T976" s="231">
        <f t="shared" si="814"/>
        <v>1</v>
      </c>
      <c r="U976" s="231">
        <f t="shared" ca="1" si="815"/>
        <v>1</v>
      </c>
      <c r="V976" s="231">
        <f t="shared" ca="1" si="816"/>
        <v>1</v>
      </c>
      <c r="X976" s="231">
        <f t="shared" ca="1" si="817"/>
        <v>0</v>
      </c>
      <c r="Y976" s="231">
        <f t="shared" ca="1" si="808"/>
        <v>0</v>
      </c>
      <c r="Z976" s="243"/>
      <c r="AA976" s="243"/>
    </row>
    <row r="977" spans="6:27">
      <c r="F977" s="656"/>
      <c r="G977" s="307" t="str">
        <f t="shared" si="809"/>
        <v>Mini-bus</v>
      </c>
      <c r="H977" s="243"/>
      <c r="I977" s="243"/>
      <c r="J977" s="243"/>
      <c r="K977" s="246">
        <f>'IF Factors'!AI53</f>
        <v>0</v>
      </c>
      <c r="L977" s="246">
        <f ca="1">OFFSET('IF Factors'!AI53,0,5)</f>
        <v>0</v>
      </c>
      <c r="M977" s="246">
        <f ca="1">OFFSET('IF Factors'!AI53,0,10)</f>
        <v>0</v>
      </c>
      <c r="O977" s="231">
        <f t="shared" ca="1" si="810"/>
        <v>0</v>
      </c>
      <c r="P977" s="231">
        <f t="shared" ca="1" si="811"/>
        <v>0</v>
      </c>
      <c r="Q977" s="231">
        <f t="shared" ca="1" si="812"/>
        <v>0</v>
      </c>
      <c r="R977" s="231">
        <f t="shared" ca="1" si="813"/>
        <v>0</v>
      </c>
      <c r="T977" s="231">
        <f t="shared" si="814"/>
        <v>1</v>
      </c>
      <c r="U977" s="231">
        <f t="shared" ca="1" si="815"/>
        <v>1</v>
      </c>
      <c r="V977" s="231">
        <f t="shared" ca="1" si="816"/>
        <v>1</v>
      </c>
      <c r="X977" s="231">
        <f t="shared" ca="1" si="817"/>
        <v>0</v>
      </c>
      <c r="Y977" s="231">
        <f t="shared" ca="1" si="808"/>
        <v>0</v>
      </c>
      <c r="Z977" s="243"/>
      <c r="AA977" s="243"/>
    </row>
    <row r="978" spans="6:27">
      <c r="F978" s="656"/>
      <c r="G978" s="307" t="str">
        <f t="shared" si="809"/>
        <v/>
      </c>
      <c r="H978" s="243"/>
      <c r="I978" s="243"/>
      <c r="J978" s="243"/>
      <c r="K978" s="246">
        <f>'IF Factors'!AI54</f>
        <v>0</v>
      </c>
      <c r="L978" s="246">
        <f ca="1">OFFSET('IF Factors'!AI54,0,5)</f>
        <v>0</v>
      </c>
      <c r="M978" s="246">
        <f ca="1">OFFSET('IF Factors'!AI54,0,10)</f>
        <v>0</v>
      </c>
      <c r="O978" s="231">
        <f t="shared" ca="1" si="810"/>
        <v>0</v>
      </c>
      <c r="P978" s="231">
        <f t="shared" ca="1" si="811"/>
        <v>0</v>
      </c>
      <c r="Q978" s="231">
        <f t="shared" ca="1" si="812"/>
        <v>0</v>
      </c>
      <c r="R978" s="231">
        <f t="shared" ca="1" si="813"/>
        <v>0</v>
      </c>
      <c r="T978" s="231">
        <f t="shared" si="814"/>
        <v>1</v>
      </c>
      <c r="U978" s="231">
        <f t="shared" ca="1" si="815"/>
        <v>1</v>
      </c>
      <c r="V978" s="231">
        <f t="shared" ca="1" si="816"/>
        <v>1</v>
      </c>
      <c r="X978" s="231">
        <f t="shared" ca="1" si="817"/>
        <v>0</v>
      </c>
      <c r="Y978" s="231">
        <f t="shared" ca="1" si="808"/>
        <v>0</v>
      </c>
      <c r="Z978" s="243"/>
      <c r="AA978" s="243"/>
    </row>
    <row r="979" spans="6:27">
      <c r="F979" s="657"/>
      <c r="G979" s="307" t="str">
        <f t="shared" si="809"/>
        <v/>
      </c>
      <c r="H979" s="243"/>
      <c r="I979" s="243"/>
      <c r="J979" s="243"/>
      <c r="K979" s="246">
        <f>'IF Factors'!AI55</f>
        <v>0</v>
      </c>
      <c r="L979" s="246">
        <f ca="1">OFFSET('IF Factors'!AI55,0,5)</f>
        <v>0</v>
      </c>
      <c r="M979" s="246">
        <f ca="1">OFFSET('IF Factors'!AI55,0,10)</f>
        <v>0</v>
      </c>
      <c r="O979" s="231">
        <f t="shared" ca="1" si="810"/>
        <v>0</v>
      </c>
      <c r="P979" s="231">
        <f t="shared" ca="1" si="811"/>
        <v>0</v>
      </c>
      <c r="Q979" s="231">
        <f t="shared" ca="1" si="812"/>
        <v>0</v>
      </c>
      <c r="R979" s="231">
        <f t="shared" ca="1" si="813"/>
        <v>0</v>
      </c>
      <c r="T979" s="231">
        <f t="shared" si="814"/>
        <v>1</v>
      </c>
      <c r="U979" s="231">
        <f t="shared" ca="1" si="815"/>
        <v>1</v>
      </c>
      <c r="V979" s="231">
        <f t="shared" ca="1" si="816"/>
        <v>1</v>
      </c>
      <c r="X979" s="231">
        <f t="shared" ca="1" si="817"/>
        <v>0</v>
      </c>
      <c r="Y979" s="231">
        <f t="shared" ca="1" si="808"/>
        <v>0</v>
      </c>
      <c r="Z979" s="243"/>
      <c r="AA979" s="243"/>
    </row>
    <row r="980" spans="6:27">
      <c r="G980" s="307" t="str">
        <f t="shared" si="809"/>
        <v>BRT</v>
      </c>
      <c r="H980" s="243"/>
      <c r="I980" s="243"/>
      <c r="J980" s="243"/>
      <c r="K980" s="246">
        <f>'IF Factors'!AI56</f>
        <v>0</v>
      </c>
      <c r="L980" s="246">
        <f ca="1">OFFSET('IF Factors'!AI56,0,5)</f>
        <v>0</v>
      </c>
      <c r="M980" s="246">
        <f ca="1">OFFSET('IF Factors'!AI56,0,10)</f>
        <v>0</v>
      </c>
      <c r="O980" s="231">
        <f t="shared" ca="1" si="810"/>
        <v>0</v>
      </c>
      <c r="P980" s="231">
        <f t="shared" ca="1" si="811"/>
        <v>0</v>
      </c>
      <c r="Q980" s="231">
        <f t="shared" ca="1" si="812"/>
        <v>0</v>
      </c>
      <c r="R980" s="231">
        <f t="shared" ca="1" si="813"/>
        <v>0</v>
      </c>
      <c r="T980" s="231">
        <f t="shared" si="814"/>
        <v>1</v>
      </c>
      <c r="U980" s="231">
        <f t="shared" ca="1" si="815"/>
        <v>1</v>
      </c>
      <c r="V980" s="231">
        <f t="shared" ca="1" si="816"/>
        <v>1</v>
      </c>
      <c r="X980" s="231">
        <f t="shared" ca="1" si="817"/>
        <v>0</v>
      </c>
      <c r="Y980" s="231">
        <f t="shared" ca="1" si="808"/>
        <v>0</v>
      </c>
      <c r="Z980" s="243"/>
      <c r="AA980" s="243"/>
    </row>
    <row r="981" spans="6:27">
      <c r="G981" s="308"/>
      <c r="H981" s="243"/>
      <c r="I981" s="243"/>
      <c r="J981" s="243"/>
      <c r="K981" s="243"/>
      <c r="L981" s="243"/>
      <c r="M981" s="243"/>
      <c r="N981" s="243"/>
      <c r="O981" s="243"/>
      <c r="P981" s="243"/>
      <c r="Q981" s="243"/>
      <c r="R981" s="243"/>
      <c r="S981" s="243"/>
      <c r="T981" s="243"/>
      <c r="U981" s="243"/>
      <c r="V981" s="243"/>
      <c r="W981" s="243"/>
      <c r="X981" s="243"/>
      <c r="Y981" s="243"/>
      <c r="Z981" s="243"/>
      <c r="AA981" s="243"/>
    </row>
    <row r="982" spans="6:27">
      <c r="G982" s="308"/>
      <c r="H982" s="243"/>
      <c r="I982" s="243"/>
      <c r="J982" s="243"/>
      <c r="K982" s="243"/>
      <c r="L982" s="243"/>
      <c r="M982" s="243"/>
      <c r="N982" s="243"/>
      <c r="O982" s="243"/>
      <c r="P982" s="243"/>
      <c r="Q982" s="243"/>
      <c r="R982" s="243"/>
      <c r="S982" s="243"/>
      <c r="T982" s="243"/>
      <c r="U982" s="243"/>
      <c r="V982" s="243"/>
      <c r="W982" s="243"/>
      <c r="X982" s="243"/>
      <c r="Y982" s="243"/>
      <c r="Z982" s="243"/>
      <c r="AA982" s="243"/>
    </row>
    <row r="983" spans="6:27">
      <c r="G983" s="308"/>
      <c r="H983" s="243"/>
      <c r="I983" s="243"/>
      <c r="J983" s="243"/>
      <c r="K983" s="243"/>
      <c r="L983" s="243"/>
      <c r="M983" s="243"/>
      <c r="N983" s="243"/>
      <c r="O983" s="243"/>
      <c r="P983" s="243"/>
      <c r="Q983" s="243"/>
      <c r="R983" s="243"/>
      <c r="S983" s="243"/>
      <c r="T983" s="243"/>
      <c r="U983" s="243"/>
      <c r="V983" s="243"/>
      <c r="W983" s="243"/>
      <c r="X983" s="243"/>
      <c r="Y983" s="243"/>
      <c r="Z983" s="243"/>
      <c r="AA983" s="243"/>
    </row>
    <row r="984" spans="6:27">
      <c r="G984" s="308" t="s">
        <v>384</v>
      </c>
      <c r="H984" s="243"/>
      <c r="I984" s="243" t="s">
        <v>11</v>
      </c>
      <c r="J984" s="243"/>
      <c r="K984" s="243"/>
      <c r="L984" s="243"/>
      <c r="M984" s="243"/>
      <c r="N984" s="243"/>
      <c r="O984" s="243"/>
      <c r="P984" s="243"/>
      <c r="Q984" s="243"/>
      <c r="R984" s="243"/>
      <c r="S984" s="243"/>
      <c r="T984" s="243"/>
      <c r="U984" s="243"/>
      <c r="V984" s="243"/>
      <c r="W984" s="243"/>
      <c r="X984" s="243"/>
      <c r="Y984" s="243"/>
      <c r="Z984" s="243"/>
      <c r="AA984" s="243"/>
    </row>
    <row r="985" spans="6:27">
      <c r="G985" s="306"/>
      <c r="H985" s="245">
        <f>H952</f>
        <v>0</v>
      </c>
      <c r="I985" s="245">
        <f t="shared" ref="I985:AA985" si="818">I952</f>
        <v>1</v>
      </c>
      <c r="J985" s="245">
        <f t="shared" si="818"/>
        <v>2</v>
      </c>
      <c r="K985" s="245">
        <f t="shared" si="818"/>
        <v>3</v>
      </c>
      <c r="L985" s="245">
        <f t="shared" si="818"/>
        <v>4</v>
      </c>
      <c r="M985" s="245">
        <f t="shared" si="818"/>
        <v>5</v>
      </c>
      <c r="N985" s="245">
        <f t="shared" si="818"/>
        <v>6</v>
      </c>
      <c r="O985" s="245">
        <f t="shared" si="818"/>
        <v>7</v>
      </c>
      <c r="P985" s="245">
        <f t="shared" si="818"/>
        <v>8</v>
      </c>
      <c r="Q985" s="245">
        <f t="shared" si="818"/>
        <v>9</v>
      </c>
      <c r="R985" s="245">
        <f t="shared" si="818"/>
        <v>10</v>
      </c>
      <c r="S985" s="245">
        <f t="shared" si="818"/>
        <v>11</v>
      </c>
      <c r="T985" s="245">
        <f t="shared" si="818"/>
        <v>12</v>
      </c>
      <c r="U985" s="245">
        <f t="shared" si="818"/>
        <v>13</v>
      </c>
      <c r="V985" s="245">
        <f t="shared" si="818"/>
        <v>14</v>
      </c>
      <c r="W985" s="245">
        <f t="shared" si="818"/>
        <v>15</v>
      </c>
      <c r="X985" s="245">
        <f t="shared" si="818"/>
        <v>16</v>
      </c>
      <c r="Y985" s="245">
        <f t="shared" si="818"/>
        <v>17</v>
      </c>
      <c r="Z985" s="245">
        <f t="shared" si="818"/>
        <v>18</v>
      </c>
      <c r="AA985" s="245">
        <f t="shared" si="818"/>
        <v>19</v>
      </c>
    </row>
    <row r="986" spans="6:27">
      <c r="F986" s="655" t="s">
        <v>530</v>
      </c>
      <c r="G986" s="307" t="str">
        <f>G953</f>
        <v>Cars</v>
      </c>
      <c r="H986" s="261">
        <f>K970</f>
        <v>0</v>
      </c>
      <c r="I986" s="261">
        <f ca="1">(I$23*$P970)+$O970</f>
        <v>0</v>
      </c>
      <c r="J986" s="261">
        <f t="shared" ref="J986:P986" ca="1" si="819">(J$23*$P970)+$O970</f>
        <v>0</v>
      </c>
      <c r="K986" s="261">
        <f t="shared" ca="1" si="819"/>
        <v>0</v>
      </c>
      <c r="L986" s="261">
        <f t="shared" ca="1" si="819"/>
        <v>0</v>
      </c>
      <c r="M986" s="261">
        <f t="shared" ca="1" si="819"/>
        <v>0</v>
      </c>
      <c r="N986" s="261">
        <f t="shared" ca="1" si="819"/>
        <v>0</v>
      </c>
      <c r="O986" s="261">
        <f t="shared" ca="1" si="819"/>
        <v>0</v>
      </c>
      <c r="P986" s="261">
        <f t="shared" ca="1" si="819"/>
        <v>0</v>
      </c>
      <c r="Q986" s="261">
        <f ca="1">L970</f>
        <v>0</v>
      </c>
      <c r="R986" s="261">
        <f ca="1">(R$23*$R970)+$Q970</f>
        <v>0</v>
      </c>
      <c r="S986" s="261">
        <f t="shared" ref="S986:Z986" ca="1" si="820">(S$23*$R970)+$Q970</f>
        <v>0</v>
      </c>
      <c r="T986" s="261">
        <f t="shared" ca="1" si="820"/>
        <v>0</v>
      </c>
      <c r="U986" s="261">
        <f t="shared" ca="1" si="820"/>
        <v>0</v>
      </c>
      <c r="V986" s="261">
        <f t="shared" ca="1" si="820"/>
        <v>0</v>
      </c>
      <c r="W986" s="261">
        <f t="shared" ca="1" si="820"/>
        <v>0</v>
      </c>
      <c r="X986" s="261">
        <f t="shared" ca="1" si="820"/>
        <v>0</v>
      </c>
      <c r="Y986" s="261">
        <f t="shared" ca="1" si="820"/>
        <v>0</v>
      </c>
      <c r="Z986" s="261">
        <f t="shared" ca="1" si="820"/>
        <v>0</v>
      </c>
      <c r="AA986" s="261">
        <f ca="1">M970</f>
        <v>0</v>
      </c>
    </row>
    <row r="987" spans="6:27">
      <c r="F987" s="656"/>
      <c r="G987" s="307" t="str">
        <f t="shared" ref="G987:G996" si="821">G954</f>
        <v>2-wheeler</v>
      </c>
      <c r="H987" s="261">
        <f t="shared" ref="H987:H996" si="822">K971</f>
        <v>0</v>
      </c>
      <c r="I987" s="261">
        <f t="shared" ref="I987:P987" ca="1" si="823">(I$23*$P971)+$O971</f>
        <v>0</v>
      </c>
      <c r="J987" s="261">
        <f t="shared" ca="1" si="823"/>
        <v>0</v>
      </c>
      <c r="K987" s="261">
        <f t="shared" ca="1" si="823"/>
        <v>0</v>
      </c>
      <c r="L987" s="261">
        <f t="shared" ca="1" si="823"/>
        <v>0</v>
      </c>
      <c r="M987" s="261">
        <f t="shared" ca="1" si="823"/>
        <v>0</v>
      </c>
      <c r="N987" s="261">
        <f t="shared" ca="1" si="823"/>
        <v>0</v>
      </c>
      <c r="O987" s="261">
        <f t="shared" ca="1" si="823"/>
        <v>0</v>
      </c>
      <c r="P987" s="261">
        <f t="shared" ca="1" si="823"/>
        <v>0</v>
      </c>
      <c r="Q987" s="261">
        <f t="shared" ref="Q987:Q996" ca="1" si="824">L971</f>
        <v>0</v>
      </c>
      <c r="R987" s="261">
        <f t="shared" ref="R987:Z987" ca="1" si="825">(R$23*$R971)+$Q971</f>
        <v>0</v>
      </c>
      <c r="S987" s="261">
        <f t="shared" ca="1" si="825"/>
        <v>0</v>
      </c>
      <c r="T987" s="261">
        <f t="shared" ca="1" si="825"/>
        <v>0</v>
      </c>
      <c r="U987" s="261">
        <f t="shared" ca="1" si="825"/>
        <v>0</v>
      </c>
      <c r="V987" s="261">
        <f t="shared" ca="1" si="825"/>
        <v>0</v>
      </c>
      <c r="W987" s="261">
        <f t="shared" ca="1" si="825"/>
        <v>0</v>
      </c>
      <c r="X987" s="261">
        <f t="shared" ca="1" si="825"/>
        <v>0</v>
      </c>
      <c r="Y987" s="261">
        <f t="shared" ca="1" si="825"/>
        <v>0</v>
      </c>
      <c r="Z987" s="261">
        <f t="shared" ca="1" si="825"/>
        <v>0</v>
      </c>
      <c r="AA987" s="261">
        <f t="shared" ref="AA987:AA996" ca="1" si="826">M971</f>
        <v>0</v>
      </c>
    </row>
    <row r="988" spans="6:27">
      <c r="F988" s="656"/>
      <c r="G988" s="307" t="str">
        <f t="shared" si="821"/>
        <v>Taxi</v>
      </c>
      <c r="H988" s="261">
        <f t="shared" si="822"/>
        <v>0</v>
      </c>
      <c r="I988" s="261">
        <f t="shared" ref="I988:P988" ca="1" si="827">(I$23*$P972)+$O972</f>
        <v>0</v>
      </c>
      <c r="J988" s="261">
        <f t="shared" ca="1" si="827"/>
        <v>0</v>
      </c>
      <c r="K988" s="261">
        <f t="shared" ca="1" si="827"/>
        <v>0</v>
      </c>
      <c r="L988" s="261">
        <f t="shared" ca="1" si="827"/>
        <v>0</v>
      </c>
      <c r="M988" s="261">
        <f t="shared" ca="1" si="827"/>
        <v>0</v>
      </c>
      <c r="N988" s="261">
        <f t="shared" ca="1" si="827"/>
        <v>0</v>
      </c>
      <c r="O988" s="261">
        <f t="shared" ca="1" si="827"/>
        <v>0</v>
      </c>
      <c r="P988" s="261">
        <f t="shared" ca="1" si="827"/>
        <v>0</v>
      </c>
      <c r="Q988" s="261">
        <f t="shared" ca="1" si="824"/>
        <v>0</v>
      </c>
      <c r="R988" s="261">
        <f t="shared" ref="R988:Z988" ca="1" si="828">(R$23*$R972)+$Q972</f>
        <v>0</v>
      </c>
      <c r="S988" s="261">
        <f t="shared" ca="1" si="828"/>
        <v>0</v>
      </c>
      <c r="T988" s="261">
        <f t="shared" ca="1" si="828"/>
        <v>0</v>
      </c>
      <c r="U988" s="261">
        <f t="shared" ca="1" si="828"/>
        <v>0</v>
      </c>
      <c r="V988" s="261">
        <f t="shared" ca="1" si="828"/>
        <v>0</v>
      </c>
      <c r="W988" s="261">
        <f t="shared" ca="1" si="828"/>
        <v>0</v>
      </c>
      <c r="X988" s="261">
        <f t="shared" ca="1" si="828"/>
        <v>0</v>
      </c>
      <c r="Y988" s="261">
        <f t="shared" ca="1" si="828"/>
        <v>0</v>
      </c>
      <c r="Z988" s="261">
        <f t="shared" ca="1" si="828"/>
        <v>0</v>
      </c>
      <c r="AA988" s="261">
        <f t="shared" ca="1" si="826"/>
        <v>0</v>
      </c>
    </row>
    <row r="989" spans="6:27">
      <c r="F989" s="656"/>
      <c r="G989" s="307" t="str">
        <f t="shared" si="821"/>
        <v/>
      </c>
      <c r="H989" s="261">
        <f t="shared" si="822"/>
        <v>0</v>
      </c>
      <c r="I989" s="261">
        <f t="shared" ref="I989:P989" ca="1" si="829">(I$23*$P973)+$O973</f>
        <v>0</v>
      </c>
      <c r="J989" s="261">
        <f t="shared" ca="1" si="829"/>
        <v>0</v>
      </c>
      <c r="K989" s="261">
        <f t="shared" ca="1" si="829"/>
        <v>0</v>
      </c>
      <c r="L989" s="261">
        <f t="shared" ca="1" si="829"/>
        <v>0</v>
      </c>
      <c r="M989" s="261">
        <f t="shared" ca="1" si="829"/>
        <v>0</v>
      </c>
      <c r="N989" s="261">
        <f t="shared" ca="1" si="829"/>
        <v>0</v>
      </c>
      <c r="O989" s="261">
        <f t="shared" ca="1" si="829"/>
        <v>0</v>
      </c>
      <c r="P989" s="261">
        <f t="shared" ca="1" si="829"/>
        <v>0</v>
      </c>
      <c r="Q989" s="261">
        <f t="shared" ca="1" si="824"/>
        <v>0</v>
      </c>
      <c r="R989" s="261">
        <f t="shared" ref="R989:Z989" ca="1" si="830">(R$23*$R973)+$Q973</f>
        <v>0</v>
      </c>
      <c r="S989" s="261">
        <f t="shared" ca="1" si="830"/>
        <v>0</v>
      </c>
      <c r="T989" s="261">
        <f t="shared" ca="1" si="830"/>
        <v>0</v>
      </c>
      <c r="U989" s="261">
        <f t="shared" ca="1" si="830"/>
        <v>0</v>
      </c>
      <c r="V989" s="261">
        <f t="shared" ca="1" si="830"/>
        <v>0</v>
      </c>
      <c r="W989" s="261">
        <f t="shared" ca="1" si="830"/>
        <v>0</v>
      </c>
      <c r="X989" s="261">
        <f t="shared" ca="1" si="830"/>
        <v>0</v>
      </c>
      <c r="Y989" s="261">
        <f t="shared" ca="1" si="830"/>
        <v>0</v>
      </c>
      <c r="Z989" s="261">
        <f t="shared" ca="1" si="830"/>
        <v>0</v>
      </c>
      <c r="AA989" s="261">
        <f t="shared" ca="1" si="826"/>
        <v>0</v>
      </c>
    </row>
    <row r="990" spans="6:27">
      <c r="F990" s="656"/>
      <c r="G990" s="307" t="str">
        <f t="shared" si="821"/>
        <v/>
      </c>
      <c r="H990" s="261">
        <f t="shared" si="822"/>
        <v>0</v>
      </c>
      <c r="I990" s="261">
        <f t="shared" ref="I990:P990" ca="1" si="831">(I$23*$P974)+$O974</f>
        <v>0</v>
      </c>
      <c r="J990" s="261">
        <f t="shared" ca="1" si="831"/>
        <v>0</v>
      </c>
      <c r="K990" s="261">
        <f t="shared" ca="1" si="831"/>
        <v>0</v>
      </c>
      <c r="L990" s="261">
        <f t="shared" ca="1" si="831"/>
        <v>0</v>
      </c>
      <c r="M990" s="261">
        <f t="shared" ca="1" si="831"/>
        <v>0</v>
      </c>
      <c r="N990" s="261">
        <f t="shared" ca="1" si="831"/>
        <v>0</v>
      </c>
      <c r="O990" s="261">
        <f t="shared" ca="1" si="831"/>
        <v>0</v>
      </c>
      <c r="P990" s="261">
        <f t="shared" ca="1" si="831"/>
        <v>0</v>
      </c>
      <c r="Q990" s="261">
        <f t="shared" ca="1" si="824"/>
        <v>0</v>
      </c>
      <c r="R990" s="261">
        <f t="shared" ref="R990:Z990" ca="1" si="832">(R$23*$R974)+$Q974</f>
        <v>0</v>
      </c>
      <c r="S990" s="261">
        <f t="shared" ca="1" si="832"/>
        <v>0</v>
      </c>
      <c r="T990" s="261">
        <f t="shared" ca="1" si="832"/>
        <v>0</v>
      </c>
      <c r="U990" s="261">
        <f t="shared" ca="1" si="832"/>
        <v>0</v>
      </c>
      <c r="V990" s="261">
        <f t="shared" ca="1" si="832"/>
        <v>0</v>
      </c>
      <c r="W990" s="261">
        <f t="shared" ca="1" si="832"/>
        <v>0</v>
      </c>
      <c r="X990" s="261">
        <f t="shared" ca="1" si="832"/>
        <v>0</v>
      </c>
      <c r="Y990" s="261">
        <f t="shared" ca="1" si="832"/>
        <v>0</v>
      </c>
      <c r="Z990" s="261">
        <f t="shared" ca="1" si="832"/>
        <v>0</v>
      </c>
      <c r="AA990" s="261">
        <f t="shared" ca="1" si="826"/>
        <v>0</v>
      </c>
    </row>
    <row r="991" spans="6:27">
      <c r="F991" s="656"/>
      <c r="G991" s="307" t="str">
        <f t="shared" si="821"/>
        <v>3-wheeler</v>
      </c>
      <c r="H991" s="261">
        <f t="shared" si="822"/>
        <v>0</v>
      </c>
      <c r="I991" s="261">
        <f t="shared" ref="I991:P991" ca="1" si="833">(I$23*$P975)+$O975</f>
        <v>0</v>
      </c>
      <c r="J991" s="261">
        <f t="shared" ca="1" si="833"/>
        <v>0</v>
      </c>
      <c r="K991" s="261">
        <f t="shared" ca="1" si="833"/>
        <v>0</v>
      </c>
      <c r="L991" s="261">
        <f t="shared" ca="1" si="833"/>
        <v>0</v>
      </c>
      <c r="M991" s="261">
        <f t="shared" ca="1" si="833"/>
        <v>0</v>
      </c>
      <c r="N991" s="261">
        <f t="shared" ca="1" si="833"/>
        <v>0</v>
      </c>
      <c r="O991" s="261">
        <f t="shared" ca="1" si="833"/>
        <v>0</v>
      </c>
      <c r="P991" s="261">
        <f t="shared" ca="1" si="833"/>
        <v>0</v>
      </c>
      <c r="Q991" s="261">
        <f t="shared" ca="1" si="824"/>
        <v>0</v>
      </c>
      <c r="R991" s="261">
        <f t="shared" ref="R991:Z991" ca="1" si="834">(R$23*$R975)+$Q975</f>
        <v>0</v>
      </c>
      <c r="S991" s="261">
        <f t="shared" ca="1" si="834"/>
        <v>0</v>
      </c>
      <c r="T991" s="261">
        <f t="shared" ca="1" si="834"/>
        <v>0</v>
      </c>
      <c r="U991" s="261">
        <f t="shared" ca="1" si="834"/>
        <v>0</v>
      </c>
      <c r="V991" s="261">
        <f t="shared" ca="1" si="834"/>
        <v>0</v>
      </c>
      <c r="W991" s="261">
        <f t="shared" ca="1" si="834"/>
        <v>0</v>
      </c>
      <c r="X991" s="261">
        <f t="shared" ca="1" si="834"/>
        <v>0</v>
      </c>
      <c r="Y991" s="261">
        <f t="shared" ca="1" si="834"/>
        <v>0</v>
      </c>
      <c r="Z991" s="261">
        <f t="shared" ca="1" si="834"/>
        <v>0</v>
      </c>
      <c r="AA991" s="261">
        <f t="shared" ca="1" si="826"/>
        <v>0</v>
      </c>
    </row>
    <row r="992" spans="6:27">
      <c r="F992" s="656"/>
      <c r="G992" s="307" t="str">
        <f t="shared" si="821"/>
        <v>Bus</v>
      </c>
      <c r="H992" s="261">
        <f t="shared" si="822"/>
        <v>0</v>
      </c>
      <c r="I992" s="261">
        <f t="shared" ref="I992:P992" ca="1" si="835">(I$23*$P976)+$O976</f>
        <v>0</v>
      </c>
      <c r="J992" s="261">
        <f t="shared" ca="1" si="835"/>
        <v>0</v>
      </c>
      <c r="K992" s="261">
        <f t="shared" ca="1" si="835"/>
        <v>0</v>
      </c>
      <c r="L992" s="261">
        <f t="shared" ca="1" si="835"/>
        <v>0</v>
      </c>
      <c r="M992" s="261">
        <f t="shared" ca="1" si="835"/>
        <v>0</v>
      </c>
      <c r="N992" s="261">
        <f t="shared" ca="1" si="835"/>
        <v>0</v>
      </c>
      <c r="O992" s="261">
        <f t="shared" ca="1" si="835"/>
        <v>0</v>
      </c>
      <c r="P992" s="261">
        <f t="shared" ca="1" si="835"/>
        <v>0</v>
      </c>
      <c r="Q992" s="261">
        <f t="shared" ca="1" si="824"/>
        <v>0</v>
      </c>
      <c r="R992" s="261">
        <f t="shared" ref="R992:Z992" ca="1" si="836">(R$23*$R976)+$Q976</f>
        <v>0</v>
      </c>
      <c r="S992" s="261">
        <f t="shared" ca="1" si="836"/>
        <v>0</v>
      </c>
      <c r="T992" s="261">
        <f t="shared" ca="1" si="836"/>
        <v>0</v>
      </c>
      <c r="U992" s="261">
        <f t="shared" ca="1" si="836"/>
        <v>0</v>
      </c>
      <c r="V992" s="261">
        <f t="shared" ca="1" si="836"/>
        <v>0</v>
      </c>
      <c r="W992" s="261">
        <f t="shared" ca="1" si="836"/>
        <v>0</v>
      </c>
      <c r="X992" s="261">
        <f t="shared" ca="1" si="836"/>
        <v>0</v>
      </c>
      <c r="Y992" s="261">
        <f t="shared" ca="1" si="836"/>
        <v>0</v>
      </c>
      <c r="Z992" s="261">
        <f t="shared" ca="1" si="836"/>
        <v>0</v>
      </c>
      <c r="AA992" s="261">
        <f t="shared" ca="1" si="826"/>
        <v>0</v>
      </c>
    </row>
    <row r="993" spans="6:27">
      <c r="F993" s="656"/>
      <c r="G993" s="307" t="str">
        <f t="shared" si="821"/>
        <v>Mini-bus</v>
      </c>
      <c r="H993" s="261">
        <f t="shared" si="822"/>
        <v>0</v>
      </c>
      <c r="I993" s="261">
        <f t="shared" ref="I993:P993" ca="1" si="837">(I$23*$P977)+$O977</f>
        <v>0</v>
      </c>
      <c r="J993" s="261">
        <f t="shared" ca="1" si="837"/>
        <v>0</v>
      </c>
      <c r="K993" s="261">
        <f t="shared" ca="1" si="837"/>
        <v>0</v>
      </c>
      <c r="L993" s="261">
        <f t="shared" ca="1" si="837"/>
        <v>0</v>
      </c>
      <c r="M993" s="261">
        <f t="shared" ca="1" si="837"/>
        <v>0</v>
      </c>
      <c r="N993" s="261">
        <f t="shared" ca="1" si="837"/>
        <v>0</v>
      </c>
      <c r="O993" s="261">
        <f t="shared" ca="1" si="837"/>
        <v>0</v>
      </c>
      <c r="P993" s="261">
        <f t="shared" ca="1" si="837"/>
        <v>0</v>
      </c>
      <c r="Q993" s="261">
        <f t="shared" ca="1" si="824"/>
        <v>0</v>
      </c>
      <c r="R993" s="261">
        <f t="shared" ref="R993:Z993" ca="1" si="838">(R$23*$R977)+$Q977</f>
        <v>0</v>
      </c>
      <c r="S993" s="261">
        <f t="shared" ca="1" si="838"/>
        <v>0</v>
      </c>
      <c r="T993" s="261">
        <f t="shared" ca="1" si="838"/>
        <v>0</v>
      </c>
      <c r="U993" s="261">
        <f t="shared" ca="1" si="838"/>
        <v>0</v>
      </c>
      <c r="V993" s="261">
        <f t="shared" ca="1" si="838"/>
        <v>0</v>
      </c>
      <c r="W993" s="261">
        <f t="shared" ca="1" si="838"/>
        <v>0</v>
      </c>
      <c r="X993" s="261">
        <f t="shared" ca="1" si="838"/>
        <v>0</v>
      </c>
      <c r="Y993" s="261">
        <f t="shared" ca="1" si="838"/>
        <v>0</v>
      </c>
      <c r="Z993" s="261">
        <f t="shared" ca="1" si="838"/>
        <v>0</v>
      </c>
      <c r="AA993" s="261">
        <f t="shared" ca="1" si="826"/>
        <v>0</v>
      </c>
    </row>
    <row r="994" spans="6:27">
      <c r="F994" s="656"/>
      <c r="G994" s="307" t="str">
        <f t="shared" si="821"/>
        <v/>
      </c>
      <c r="H994" s="261">
        <f t="shared" si="822"/>
        <v>0</v>
      </c>
      <c r="I994" s="261">
        <f t="shared" ref="I994:P994" ca="1" si="839">(I$23*$P978)+$O978</f>
        <v>0</v>
      </c>
      <c r="J994" s="261">
        <f t="shared" ca="1" si="839"/>
        <v>0</v>
      </c>
      <c r="K994" s="261">
        <f t="shared" ca="1" si="839"/>
        <v>0</v>
      </c>
      <c r="L994" s="261">
        <f t="shared" ca="1" si="839"/>
        <v>0</v>
      </c>
      <c r="M994" s="261">
        <f t="shared" ca="1" si="839"/>
        <v>0</v>
      </c>
      <c r="N994" s="261">
        <f t="shared" ca="1" si="839"/>
        <v>0</v>
      </c>
      <c r="O994" s="261">
        <f t="shared" ca="1" si="839"/>
        <v>0</v>
      </c>
      <c r="P994" s="261">
        <f t="shared" ca="1" si="839"/>
        <v>0</v>
      </c>
      <c r="Q994" s="261">
        <f t="shared" ca="1" si="824"/>
        <v>0</v>
      </c>
      <c r="R994" s="261">
        <f t="shared" ref="R994:Z994" ca="1" si="840">(R$23*$R978)+$Q978</f>
        <v>0</v>
      </c>
      <c r="S994" s="261">
        <f t="shared" ca="1" si="840"/>
        <v>0</v>
      </c>
      <c r="T994" s="261">
        <f t="shared" ca="1" si="840"/>
        <v>0</v>
      </c>
      <c r="U994" s="261">
        <f t="shared" ca="1" si="840"/>
        <v>0</v>
      </c>
      <c r="V994" s="261">
        <f t="shared" ca="1" si="840"/>
        <v>0</v>
      </c>
      <c r="W994" s="261">
        <f t="shared" ca="1" si="840"/>
        <v>0</v>
      </c>
      <c r="X994" s="261">
        <f t="shared" ca="1" si="840"/>
        <v>0</v>
      </c>
      <c r="Y994" s="261">
        <f t="shared" ca="1" si="840"/>
        <v>0</v>
      </c>
      <c r="Z994" s="261">
        <f t="shared" ca="1" si="840"/>
        <v>0</v>
      </c>
      <c r="AA994" s="261">
        <f t="shared" ca="1" si="826"/>
        <v>0</v>
      </c>
    </row>
    <row r="995" spans="6:27">
      <c r="F995" s="657"/>
      <c r="G995" s="307" t="str">
        <f t="shared" si="821"/>
        <v/>
      </c>
      <c r="H995" s="261">
        <f t="shared" si="822"/>
        <v>0</v>
      </c>
      <c r="I995" s="261">
        <f t="shared" ref="I995:P995" ca="1" si="841">(I$23*$P979)+$O979</f>
        <v>0</v>
      </c>
      <c r="J995" s="261">
        <f t="shared" ca="1" si="841"/>
        <v>0</v>
      </c>
      <c r="K995" s="261">
        <f t="shared" ca="1" si="841"/>
        <v>0</v>
      </c>
      <c r="L995" s="261">
        <f t="shared" ca="1" si="841"/>
        <v>0</v>
      </c>
      <c r="M995" s="261">
        <f t="shared" ca="1" si="841"/>
        <v>0</v>
      </c>
      <c r="N995" s="261">
        <f t="shared" ca="1" si="841"/>
        <v>0</v>
      </c>
      <c r="O995" s="261">
        <f t="shared" ca="1" si="841"/>
        <v>0</v>
      </c>
      <c r="P995" s="261">
        <f t="shared" ca="1" si="841"/>
        <v>0</v>
      </c>
      <c r="Q995" s="261">
        <f t="shared" ca="1" si="824"/>
        <v>0</v>
      </c>
      <c r="R995" s="261">
        <f t="shared" ref="R995:Z995" ca="1" si="842">(R$23*$R979)+$Q979</f>
        <v>0</v>
      </c>
      <c r="S995" s="261">
        <f t="shared" ca="1" si="842"/>
        <v>0</v>
      </c>
      <c r="T995" s="261">
        <f t="shared" ca="1" si="842"/>
        <v>0</v>
      </c>
      <c r="U995" s="261">
        <f t="shared" ca="1" si="842"/>
        <v>0</v>
      </c>
      <c r="V995" s="261">
        <f t="shared" ca="1" si="842"/>
        <v>0</v>
      </c>
      <c r="W995" s="261">
        <f t="shared" ca="1" si="842"/>
        <v>0</v>
      </c>
      <c r="X995" s="261">
        <f t="shared" ca="1" si="842"/>
        <v>0</v>
      </c>
      <c r="Y995" s="261">
        <f t="shared" ca="1" si="842"/>
        <v>0</v>
      </c>
      <c r="Z995" s="261">
        <f t="shared" ca="1" si="842"/>
        <v>0</v>
      </c>
      <c r="AA995" s="261">
        <f t="shared" ca="1" si="826"/>
        <v>0</v>
      </c>
    </row>
    <row r="996" spans="6:27">
      <c r="G996" s="307" t="str">
        <f t="shared" si="821"/>
        <v>BRT</v>
      </c>
      <c r="H996" s="261">
        <f t="shared" si="822"/>
        <v>0</v>
      </c>
      <c r="I996" s="261">
        <f t="shared" ref="I996:P996" ca="1" si="843">(I$23*$P980)+$O980</f>
        <v>0</v>
      </c>
      <c r="J996" s="261">
        <f t="shared" ca="1" si="843"/>
        <v>0</v>
      </c>
      <c r="K996" s="261">
        <f t="shared" ca="1" si="843"/>
        <v>0</v>
      </c>
      <c r="L996" s="261">
        <f t="shared" ca="1" si="843"/>
        <v>0</v>
      </c>
      <c r="M996" s="261">
        <f t="shared" ca="1" si="843"/>
        <v>0</v>
      </c>
      <c r="N996" s="261">
        <f t="shared" ca="1" si="843"/>
        <v>0</v>
      </c>
      <c r="O996" s="261">
        <f t="shared" ca="1" si="843"/>
        <v>0</v>
      </c>
      <c r="P996" s="261">
        <f t="shared" ca="1" si="843"/>
        <v>0</v>
      </c>
      <c r="Q996" s="261">
        <f t="shared" ca="1" si="824"/>
        <v>0</v>
      </c>
      <c r="R996" s="261">
        <f t="shared" ref="R996:Z996" ca="1" si="844">(R$23*$R980)+$Q980</f>
        <v>0</v>
      </c>
      <c r="S996" s="261">
        <f t="shared" ca="1" si="844"/>
        <v>0</v>
      </c>
      <c r="T996" s="261">
        <f t="shared" ca="1" si="844"/>
        <v>0</v>
      </c>
      <c r="U996" s="261">
        <f t="shared" ca="1" si="844"/>
        <v>0</v>
      </c>
      <c r="V996" s="261">
        <f t="shared" ca="1" si="844"/>
        <v>0</v>
      </c>
      <c r="W996" s="261">
        <f t="shared" ca="1" si="844"/>
        <v>0</v>
      </c>
      <c r="X996" s="261">
        <f t="shared" ca="1" si="844"/>
        <v>0</v>
      </c>
      <c r="Y996" s="261">
        <f t="shared" ca="1" si="844"/>
        <v>0</v>
      </c>
      <c r="Z996" s="261">
        <f t="shared" ca="1" si="844"/>
        <v>0</v>
      </c>
      <c r="AA996" s="261">
        <f t="shared" ca="1" si="826"/>
        <v>0</v>
      </c>
    </row>
    <row r="998" spans="6:27">
      <c r="G998" s="308" t="s">
        <v>392</v>
      </c>
      <c r="H998" s="243"/>
      <c r="I998" s="243" t="str">
        <f>I984</f>
        <v>Diesel</v>
      </c>
      <c r="J998" s="243"/>
      <c r="K998" s="243"/>
      <c r="L998" s="243"/>
      <c r="M998" s="243"/>
      <c r="N998" s="243"/>
      <c r="O998" s="243"/>
      <c r="P998" s="243"/>
      <c r="Q998" s="243"/>
      <c r="R998" s="243"/>
      <c r="S998" s="243"/>
      <c r="T998" s="243"/>
      <c r="U998" s="243"/>
      <c r="V998" s="243"/>
      <c r="W998" s="243"/>
      <c r="X998" s="243"/>
      <c r="Y998" s="243"/>
      <c r="Z998" s="243"/>
      <c r="AA998" s="243"/>
    </row>
    <row r="999" spans="6:27">
      <c r="G999" s="306"/>
      <c r="H999" s="245">
        <f>H985</f>
        <v>0</v>
      </c>
      <c r="I999" s="245">
        <f t="shared" ref="I999:AA999" si="845">I985</f>
        <v>1</v>
      </c>
      <c r="J999" s="245">
        <f t="shared" si="845"/>
        <v>2</v>
      </c>
      <c r="K999" s="245">
        <f t="shared" si="845"/>
        <v>3</v>
      </c>
      <c r="L999" s="245">
        <f t="shared" si="845"/>
        <v>4</v>
      </c>
      <c r="M999" s="245">
        <f t="shared" si="845"/>
        <v>5</v>
      </c>
      <c r="N999" s="245">
        <f t="shared" si="845"/>
        <v>6</v>
      </c>
      <c r="O999" s="245">
        <f t="shared" si="845"/>
        <v>7</v>
      </c>
      <c r="P999" s="245">
        <f t="shared" si="845"/>
        <v>8</v>
      </c>
      <c r="Q999" s="245">
        <f t="shared" si="845"/>
        <v>9</v>
      </c>
      <c r="R999" s="245">
        <f t="shared" si="845"/>
        <v>10</v>
      </c>
      <c r="S999" s="245">
        <f t="shared" si="845"/>
        <v>11</v>
      </c>
      <c r="T999" s="245">
        <f t="shared" si="845"/>
        <v>12</v>
      </c>
      <c r="U999" s="245">
        <f t="shared" si="845"/>
        <v>13</v>
      </c>
      <c r="V999" s="245">
        <f t="shared" si="845"/>
        <v>14</v>
      </c>
      <c r="W999" s="245">
        <f t="shared" si="845"/>
        <v>15</v>
      </c>
      <c r="X999" s="245">
        <f t="shared" si="845"/>
        <v>16</v>
      </c>
      <c r="Y999" s="245">
        <f t="shared" si="845"/>
        <v>17</v>
      </c>
      <c r="Z999" s="245">
        <f t="shared" si="845"/>
        <v>18</v>
      </c>
      <c r="AA999" s="245">
        <f t="shared" si="845"/>
        <v>19</v>
      </c>
    </row>
    <row r="1000" spans="6:27">
      <c r="F1000" s="655" t="s">
        <v>530</v>
      </c>
      <c r="G1000" s="307" t="str">
        <f>G986</f>
        <v>Cars</v>
      </c>
      <c r="H1000" s="232">
        <f>H986+(H986*H801)</f>
        <v>0</v>
      </c>
      <c r="I1000" s="232">
        <f t="shared" ref="I1000:AA1000" ca="1" si="846">I986+(I986*I801)</f>
        <v>0</v>
      </c>
      <c r="J1000" s="232">
        <f t="shared" ca="1" si="846"/>
        <v>0</v>
      </c>
      <c r="K1000" s="232">
        <f t="shared" ca="1" si="846"/>
        <v>0</v>
      </c>
      <c r="L1000" s="232">
        <f t="shared" ca="1" si="846"/>
        <v>0</v>
      </c>
      <c r="M1000" s="232">
        <f t="shared" ca="1" si="846"/>
        <v>0</v>
      </c>
      <c r="N1000" s="232">
        <f t="shared" ca="1" si="846"/>
        <v>0</v>
      </c>
      <c r="O1000" s="232">
        <f t="shared" ca="1" si="846"/>
        <v>0</v>
      </c>
      <c r="P1000" s="232">
        <f t="shared" ca="1" si="846"/>
        <v>0</v>
      </c>
      <c r="Q1000" s="232">
        <f t="shared" ca="1" si="846"/>
        <v>0</v>
      </c>
      <c r="R1000" s="232">
        <f t="shared" ca="1" si="846"/>
        <v>0</v>
      </c>
      <c r="S1000" s="232">
        <f t="shared" ca="1" si="846"/>
        <v>0</v>
      </c>
      <c r="T1000" s="232">
        <f t="shared" ca="1" si="846"/>
        <v>0</v>
      </c>
      <c r="U1000" s="232">
        <f t="shared" ca="1" si="846"/>
        <v>0</v>
      </c>
      <c r="V1000" s="232">
        <f t="shared" ca="1" si="846"/>
        <v>0</v>
      </c>
      <c r="W1000" s="232">
        <f t="shared" ca="1" si="846"/>
        <v>0</v>
      </c>
      <c r="X1000" s="232">
        <f t="shared" ca="1" si="846"/>
        <v>0</v>
      </c>
      <c r="Y1000" s="232">
        <f t="shared" ca="1" si="846"/>
        <v>0</v>
      </c>
      <c r="Z1000" s="232">
        <f t="shared" ca="1" si="846"/>
        <v>0</v>
      </c>
      <c r="AA1000" s="232">
        <f t="shared" ca="1" si="846"/>
        <v>0</v>
      </c>
    </row>
    <row r="1001" spans="6:27">
      <c r="F1001" s="656"/>
      <c r="G1001" s="307" t="str">
        <f t="shared" ref="G1001:G1010" si="847">G987</f>
        <v>2-wheeler</v>
      </c>
      <c r="H1001" s="232">
        <f t="shared" ref="H1001:AA1001" si="848">H987+(H987*H802)</f>
        <v>0</v>
      </c>
      <c r="I1001" s="232">
        <f t="shared" ca="1" si="848"/>
        <v>0</v>
      </c>
      <c r="J1001" s="232">
        <f t="shared" ca="1" si="848"/>
        <v>0</v>
      </c>
      <c r="K1001" s="232">
        <f t="shared" ca="1" si="848"/>
        <v>0</v>
      </c>
      <c r="L1001" s="232">
        <f t="shared" ca="1" si="848"/>
        <v>0</v>
      </c>
      <c r="M1001" s="232">
        <f t="shared" ca="1" si="848"/>
        <v>0</v>
      </c>
      <c r="N1001" s="232">
        <f t="shared" ca="1" si="848"/>
        <v>0</v>
      </c>
      <c r="O1001" s="232">
        <f t="shared" ca="1" si="848"/>
        <v>0</v>
      </c>
      <c r="P1001" s="232">
        <f t="shared" ca="1" si="848"/>
        <v>0</v>
      </c>
      <c r="Q1001" s="232">
        <f t="shared" ca="1" si="848"/>
        <v>0</v>
      </c>
      <c r="R1001" s="232">
        <f t="shared" ca="1" si="848"/>
        <v>0</v>
      </c>
      <c r="S1001" s="232">
        <f t="shared" ca="1" si="848"/>
        <v>0</v>
      </c>
      <c r="T1001" s="232">
        <f t="shared" ca="1" si="848"/>
        <v>0</v>
      </c>
      <c r="U1001" s="232">
        <f t="shared" ca="1" si="848"/>
        <v>0</v>
      </c>
      <c r="V1001" s="232">
        <f t="shared" ca="1" si="848"/>
        <v>0</v>
      </c>
      <c r="W1001" s="232">
        <f t="shared" ca="1" si="848"/>
        <v>0</v>
      </c>
      <c r="X1001" s="232">
        <f t="shared" ca="1" si="848"/>
        <v>0</v>
      </c>
      <c r="Y1001" s="232">
        <f t="shared" ca="1" si="848"/>
        <v>0</v>
      </c>
      <c r="Z1001" s="232">
        <f t="shared" ca="1" si="848"/>
        <v>0</v>
      </c>
      <c r="AA1001" s="232">
        <f t="shared" ca="1" si="848"/>
        <v>0</v>
      </c>
    </row>
    <row r="1002" spans="6:27">
      <c r="F1002" s="656"/>
      <c r="G1002" s="307" t="str">
        <f t="shared" si="847"/>
        <v>Taxi</v>
      </c>
      <c r="H1002" s="232">
        <f t="shared" ref="H1002:AA1002" si="849">H988+(H988*H803)</f>
        <v>0</v>
      </c>
      <c r="I1002" s="232">
        <f t="shared" ca="1" si="849"/>
        <v>0</v>
      </c>
      <c r="J1002" s="232">
        <f t="shared" ca="1" si="849"/>
        <v>0</v>
      </c>
      <c r="K1002" s="232">
        <f t="shared" ca="1" si="849"/>
        <v>0</v>
      </c>
      <c r="L1002" s="232">
        <f t="shared" ca="1" si="849"/>
        <v>0</v>
      </c>
      <c r="M1002" s="232">
        <f t="shared" ca="1" si="849"/>
        <v>0</v>
      </c>
      <c r="N1002" s="232">
        <f t="shared" ca="1" si="849"/>
        <v>0</v>
      </c>
      <c r="O1002" s="232">
        <f t="shared" ca="1" si="849"/>
        <v>0</v>
      </c>
      <c r="P1002" s="232">
        <f t="shared" ca="1" si="849"/>
        <v>0</v>
      </c>
      <c r="Q1002" s="232">
        <f t="shared" ca="1" si="849"/>
        <v>0</v>
      </c>
      <c r="R1002" s="232">
        <f t="shared" ca="1" si="849"/>
        <v>0</v>
      </c>
      <c r="S1002" s="232">
        <f t="shared" ca="1" si="849"/>
        <v>0</v>
      </c>
      <c r="T1002" s="232">
        <f t="shared" ca="1" si="849"/>
        <v>0</v>
      </c>
      <c r="U1002" s="232">
        <f t="shared" ca="1" si="849"/>
        <v>0</v>
      </c>
      <c r="V1002" s="232">
        <f t="shared" ca="1" si="849"/>
        <v>0</v>
      </c>
      <c r="W1002" s="232">
        <f t="shared" ca="1" si="849"/>
        <v>0</v>
      </c>
      <c r="X1002" s="232">
        <f t="shared" ca="1" si="849"/>
        <v>0</v>
      </c>
      <c r="Y1002" s="232">
        <f t="shared" ca="1" si="849"/>
        <v>0</v>
      </c>
      <c r="Z1002" s="232">
        <f t="shared" ca="1" si="849"/>
        <v>0</v>
      </c>
      <c r="AA1002" s="232">
        <f t="shared" ca="1" si="849"/>
        <v>0</v>
      </c>
    </row>
    <row r="1003" spans="6:27">
      <c r="F1003" s="656"/>
      <c r="G1003" s="307" t="str">
        <f t="shared" si="847"/>
        <v/>
      </c>
      <c r="H1003" s="232">
        <f t="shared" ref="H1003:AA1003" si="850">H989+(H989*H804)</f>
        <v>0</v>
      </c>
      <c r="I1003" s="232">
        <f t="shared" ca="1" si="850"/>
        <v>0</v>
      </c>
      <c r="J1003" s="232">
        <f t="shared" ca="1" si="850"/>
        <v>0</v>
      </c>
      <c r="K1003" s="232">
        <f t="shared" ca="1" si="850"/>
        <v>0</v>
      </c>
      <c r="L1003" s="232">
        <f t="shared" ca="1" si="850"/>
        <v>0</v>
      </c>
      <c r="M1003" s="232">
        <f t="shared" ca="1" si="850"/>
        <v>0</v>
      </c>
      <c r="N1003" s="232">
        <f t="shared" ca="1" si="850"/>
        <v>0</v>
      </c>
      <c r="O1003" s="232">
        <f t="shared" ca="1" si="850"/>
        <v>0</v>
      </c>
      <c r="P1003" s="232">
        <f t="shared" ca="1" si="850"/>
        <v>0</v>
      </c>
      <c r="Q1003" s="232">
        <f t="shared" ca="1" si="850"/>
        <v>0</v>
      </c>
      <c r="R1003" s="232">
        <f t="shared" ca="1" si="850"/>
        <v>0</v>
      </c>
      <c r="S1003" s="232">
        <f t="shared" ca="1" si="850"/>
        <v>0</v>
      </c>
      <c r="T1003" s="232">
        <f t="shared" ca="1" si="850"/>
        <v>0</v>
      </c>
      <c r="U1003" s="232">
        <f t="shared" ca="1" si="850"/>
        <v>0</v>
      </c>
      <c r="V1003" s="232">
        <f t="shared" ca="1" si="850"/>
        <v>0</v>
      </c>
      <c r="W1003" s="232">
        <f t="shared" ca="1" si="850"/>
        <v>0</v>
      </c>
      <c r="X1003" s="232">
        <f t="shared" ca="1" si="850"/>
        <v>0</v>
      </c>
      <c r="Y1003" s="232">
        <f t="shared" ca="1" si="850"/>
        <v>0</v>
      </c>
      <c r="Z1003" s="232">
        <f t="shared" ca="1" si="850"/>
        <v>0</v>
      </c>
      <c r="AA1003" s="232">
        <f t="shared" ca="1" si="850"/>
        <v>0</v>
      </c>
    </row>
    <row r="1004" spans="6:27">
      <c r="F1004" s="656"/>
      <c r="G1004" s="307" t="str">
        <f t="shared" si="847"/>
        <v/>
      </c>
      <c r="H1004" s="232">
        <f t="shared" ref="H1004:AA1004" si="851">H990+(H990*H805)</f>
        <v>0</v>
      </c>
      <c r="I1004" s="232">
        <f t="shared" ca="1" si="851"/>
        <v>0</v>
      </c>
      <c r="J1004" s="232">
        <f t="shared" ca="1" si="851"/>
        <v>0</v>
      </c>
      <c r="K1004" s="232">
        <f t="shared" ca="1" si="851"/>
        <v>0</v>
      </c>
      <c r="L1004" s="232">
        <f t="shared" ca="1" si="851"/>
        <v>0</v>
      </c>
      <c r="M1004" s="232">
        <f t="shared" ca="1" si="851"/>
        <v>0</v>
      </c>
      <c r="N1004" s="232">
        <f t="shared" ca="1" si="851"/>
        <v>0</v>
      </c>
      <c r="O1004" s="232">
        <f t="shared" ca="1" si="851"/>
        <v>0</v>
      </c>
      <c r="P1004" s="232">
        <f t="shared" ca="1" si="851"/>
        <v>0</v>
      </c>
      <c r="Q1004" s="232">
        <f t="shared" ca="1" si="851"/>
        <v>0</v>
      </c>
      <c r="R1004" s="232">
        <f t="shared" ca="1" si="851"/>
        <v>0</v>
      </c>
      <c r="S1004" s="232">
        <f t="shared" ca="1" si="851"/>
        <v>0</v>
      </c>
      <c r="T1004" s="232">
        <f t="shared" ca="1" si="851"/>
        <v>0</v>
      </c>
      <c r="U1004" s="232">
        <f t="shared" ca="1" si="851"/>
        <v>0</v>
      </c>
      <c r="V1004" s="232">
        <f t="shared" ca="1" si="851"/>
        <v>0</v>
      </c>
      <c r="W1004" s="232">
        <f t="shared" ca="1" si="851"/>
        <v>0</v>
      </c>
      <c r="X1004" s="232">
        <f t="shared" ca="1" si="851"/>
        <v>0</v>
      </c>
      <c r="Y1004" s="232">
        <f t="shared" ca="1" si="851"/>
        <v>0</v>
      </c>
      <c r="Z1004" s="232">
        <f t="shared" ca="1" si="851"/>
        <v>0</v>
      </c>
      <c r="AA1004" s="232">
        <f t="shared" ca="1" si="851"/>
        <v>0</v>
      </c>
    </row>
    <row r="1005" spans="6:27">
      <c r="F1005" s="656"/>
      <c r="G1005" s="307" t="str">
        <f t="shared" si="847"/>
        <v>3-wheeler</v>
      </c>
      <c r="H1005" s="232">
        <f t="shared" ref="H1005:AA1005" si="852">H991+(H991*H806)</f>
        <v>0</v>
      </c>
      <c r="I1005" s="232">
        <f t="shared" ca="1" si="852"/>
        <v>0</v>
      </c>
      <c r="J1005" s="232">
        <f t="shared" ca="1" si="852"/>
        <v>0</v>
      </c>
      <c r="K1005" s="232">
        <f t="shared" ca="1" si="852"/>
        <v>0</v>
      </c>
      <c r="L1005" s="232">
        <f t="shared" ca="1" si="852"/>
        <v>0</v>
      </c>
      <c r="M1005" s="232">
        <f t="shared" ca="1" si="852"/>
        <v>0</v>
      </c>
      <c r="N1005" s="232">
        <f t="shared" ca="1" si="852"/>
        <v>0</v>
      </c>
      <c r="O1005" s="232">
        <f t="shared" ca="1" si="852"/>
        <v>0</v>
      </c>
      <c r="P1005" s="232">
        <f t="shared" ca="1" si="852"/>
        <v>0</v>
      </c>
      <c r="Q1005" s="232">
        <f t="shared" ca="1" si="852"/>
        <v>0</v>
      </c>
      <c r="R1005" s="232">
        <f t="shared" ca="1" si="852"/>
        <v>0</v>
      </c>
      <c r="S1005" s="232">
        <f t="shared" ca="1" si="852"/>
        <v>0</v>
      </c>
      <c r="T1005" s="232">
        <f t="shared" ca="1" si="852"/>
        <v>0</v>
      </c>
      <c r="U1005" s="232">
        <f t="shared" ca="1" si="852"/>
        <v>0</v>
      </c>
      <c r="V1005" s="232">
        <f t="shared" ca="1" si="852"/>
        <v>0</v>
      </c>
      <c r="W1005" s="232">
        <f t="shared" ca="1" si="852"/>
        <v>0</v>
      </c>
      <c r="X1005" s="232">
        <f t="shared" ca="1" si="852"/>
        <v>0</v>
      </c>
      <c r="Y1005" s="232">
        <f t="shared" ca="1" si="852"/>
        <v>0</v>
      </c>
      <c r="Z1005" s="232">
        <f t="shared" ca="1" si="852"/>
        <v>0</v>
      </c>
      <c r="AA1005" s="232">
        <f t="shared" ca="1" si="852"/>
        <v>0</v>
      </c>
    </row>
    <row r="1006" spans="6:27">
      <c r="F1006" s="656"/>
      <c r="G1006" s="307" t="str">
        <f t="shared" si="847"/>
        <v>Bus</v>
      </c>
      <c r="H1006" s="232">
        <f t="shared" ref="H1006:AA1006" si="853">H992+(H992*H807)</f>
        <v>0</v>
      </c>
      <c r="I1006" s="232">
        <f t="shared" ca="1" si="853"/>
        <v>0</v>
      </c>
      <c r="J1006" s="232">
        <f t="shared" ca="1" si="853"/>
        <v>0</v>
      </c>
      <c r="K1006" s="232">
        <f t="shared" ca="1" si="853"/>
        <v>0</v>
      </c>
      <c r="L1006" s="232">
        <f t="shared" ca="1" si="853"/>
        <v>0</v>
      </c>
      <c r="M1006" s="232">
        <f t="shared" ca="1" si="853"/>
        <v>0</v>
      </c>
      <c r="N1006" s="232">
        <f t="shared" ca="1" si="853"/>
        <v>0</v>
      </c>
      <c r="O1006" s="232">
        <f t="shared" ca="1" si="853"/>
        <v>0</v>
      </c>
      <c r="P1006" s="232">
        <f t="shared" ca="1" si="853"/>
        <v>0</v>
      </c>
      <c r="Q1006" s="232">
        <f t="shared" ca="1" si="853"/>
        <v>0</v>
      </c>
      <c r="R1006" s="232">
        <f t="shared" ca="1" si="853"/>
        <v>0</v>
      </c>
      <c r="S1006" s="232">
        <f t="shared" ca="1" si="853"/>
        <v>0</v>
      </c>
      <c r="T1006" s="232">
        <f t="shared" ca="1" si="853"/>
        <v>0</v>
      </c>
      <c r="U1006" s="232">
        <f t="shared" ca="1" si="853"/>
        <v>0</v>
      </c>
      <c r="V1006" s="232">
        <f t="shared" ca="1" si="853"/>
        <v>0</v>
      </c>
      <c r="W1006" s="232">
        <f t="shared" ca="1" si="853"/>
        <v>0</v>
      </c>
      <c r="X1006" s="232">
        <f t="shared" ca="1" si="853"/>
        <v>0</v>
      </c>
      <c r="Y1006" s="232">
        <f t="shared" ca="1" si="853"/>
        <v>0</v>
      </c>
      <c r="Z1006" s="232">
        <f t="shared" ca="1" si="853"/>
        <v>0</v>
      </c>
      <c r="AA1006" s="232">
        <f t="shared" ca="1" si="853"/>
        <v>0</v>
      </c>
    </row>
    <row r="1007" spans="6:27">
      <c r="F1007" s="656"/>
      <c r="G1007" s="307" t="str">
        <f t="shared" si="847"/>
        <v>Mini-bus</v>
      </c>
      <c r="H1007" s="232">
        <f t="shared" ref="H1007:AA1007" si="854">H993+(H993*H808)</f>
        <v>0</v>
      </c>
      <c r="I1007" s="232">
        <f t="shared" ca="1" si="854"/>
        <v>0</v>
      </c>
      <c r="J1007" s="232">
        <f t="shared" ca="1" si="854"/>
        <v>0</v>
      </c>
      <c r="K1007" s="232">
        <f t="shared" ca="1" si="854"/>
        <v>0</v>
      </c>
      <c r="L1007" s="232">
        <f t="shared" ca="1" si="854"/>
        <v>0</v>
      </c>
      <c r="M1007" s="232">
        <f t="shared" ca="1" si="854"/>
        <v>0</v>
      </c>
      <c r="N1007" s="232">
        <f t="shared" ca="1" si="854"/>
        <v>0</v>
      </c>
      <c r="O1007" s="232">
        <f t="shared" ca="1" si="854"/>
        <v>0</v>
      </c>
      <c r="P1007" s="232">
        <f t="shared" ca="1" si="854"/>
        <v>0</v>
      </c>
      <c r="Q1007" s="232">
        <f t="shared" ca="1" si="854"/>
        <v>0</v>
      </c>
      <c r="R1007" s="232">
        <f t="shared" ca="1" si="854"/>
        <v>0</v>
      </c>
      <c r="S1007" s="232">
        <f t="shared" ca="1" si="854"/>
        <v>0</v>
      </c>
      <c r="T1007" s="232">
        <f t="shared" ca="1" si="854"/>
        <v>0</v>
      </c>
      <c r="U1007" s="232">
        <f t="shared" ca="1" si="854"/>
        <v>0</v>
      </c>
      <c r="V1007" s="232">
        <f t="shared" ca="1" si="854"/>
        <v>0</v>
      </c>
      <c r="W1007" s="232">
        <f t="shared" ca="1" si="854"/>
        <v>0</v>
      </c>
      <c r="X1007" s="232">
        <f t="shared" ca="1" si="854"/>
        <v>0</v>
      </c>
      <c r="Y1007" s="232">
        <f t="shared" ca="1" si="854"/>
        <v>0</v>
      </c>
      <c r="Z1007" s="232">
        <f t="shared" ca="1" si="854"/>
        <v>0</v>
      </c>
      <c r="AA1007" s="232">
        <f t="shared" ca="1" si="854"/>
        <v>0</v>
      </c>
    </row>
    <row r="1008" spans="6:27">
      <c r="F1008" s="656"/>
      <c r="G1008" s="307" t="str">
        <f t="shared" si="847"/>
        <v/>
      </c>
      <c r="H1008" s="232">
        <f t="shared" ref="H1008:AA1008" si="855">H994+(H994*H809)</f>
        <v>0</v>
      </c>
      <c r="I1008" s="232">
        <f t="shared" ca="1" si="855"/>
        <v>0</v>
      </c>
      <c r="J1008" s="232">
        <f t="shared" ca="1" si="855"/>
        <v>0</v>
      </c>
      <c r="K1008" s="232">
        <f t="shared" ca="1" si="855"/>
        <v>0</v>
      </c>
      <c r="L1008" s="232">
        <f t="shared" ca="1" si="855"/>
        <v>0</v>
      </c>
      <c r="M1008" s="232">
        <f t="shared" ca="1" si="855"/>
        <v>0</v>
      </c>
      <c r="N1008" s="232">
        <f t="shared" ca="1" si="855"/>
        <v>0</v>
      </c>
      <c r="O1008" s="232">
        <f t="shared" ca="1" si="855"/>
        <v>0</v>
      </c>
      <c r="P1008" s="232">
        <f t="shared" ca="1" si="855"/>
        <v>0</v>
      </c>
      <c r="Q1008" s="232">
        <f t="shared" ca="1" si="855"/>
        <v>0</v>
      </c>
      <c r="R1008" s="232">
        <f t="shared" ca="1" si="855"/>
        <v>0</v>
      </c>
      <c r="S1008" s="232">
        <f t="shared" ca="1" si="855"/>
        <v>0</v>
      </c>
      <c r="T1008" s="232">
        <f t="shared" ca="1" si="855"/>
        <v>0</v>
      </c>
      <c r="U1008" s="232">
        <f t="shared" ca="1" si="855"/>
        <v>0</v>
      </c>
      <c r="V1008" s="232">
        <f t="shared" ca="1" si="855"/>
        <v>0</v>
      </c>
      <c r="W1008" s="232">
        <f t="shared" ca="1" si="855"/>
        <v>0</v>
      </c>
      <c r="X1008" s="232">
        <f t="shared" ca="1" si="855"/>
        <v>0</v>
      </c>
      <c r="Y1008" s="232">
        <f t="shared" ca="1" si="855"/>
        <v>0</v>
      </c>
      <c r="Z1008" s="232">
        <f t="shared" ca="1" si="855"/>
        <v>0</v>
      </c>
      <c r="AA1008" s="232">
        <f t="shared" ca="1" si="855"/>
        <v>0</v>
      </c>
    </row>
    <row r="1009" spans="6:27">
      <c r="F1009" s="657"/>
      <c r="G1009" s="307" t="str">
        <f t="shared" si="847"/>
        <v/>
      </c>
      <c r="H1009" s="232">
        <f t="shared" ref="H1009:AA1009" si="856">H995+(H995*H810)</f>
        <v>0</v>
      </c>
      <c r="I1009" s="232">
        <f t="shared" ca="1" si="856"/>
        <v>0</v>
      </c>
      <c r="J1009" s="232">
        <f t="shared" ca="1" si="856"/>
        <v>0</v>
      </c>
      <c r="K1009" s="232">
        <f t="shared" ca="1" si="856"/>
        <v>0</v>
      </c>
      <c r="L1009" s="232">
        <f t="shared" ca="1" si="856"/>
        <v>0</v>
      </c>
      <c r="M1009" s="232">
        <f t="shared" ca="1" si="856"/>
        <v>0</v>
      </c>
      <c r="N1009" s="232">
        <f t="shared" ca="1" si="856"/>
        <v>0</v>
      </c>
      <c r="O1009" s="232">
        <f t="shared" ca="1" si="856"/>
        <v>0</v>
      </c>
      <c r="P1009" s="232">
        <f t="shared" ca="1" si="856"/>
        <v>0</v>
      </c>
      <c r="Q1009" s="232">
        <f t="shared" ca="1" si="856"/>
        <v>0</v>
      </c>
      <c r="R1009" s="232">
        <f t="shared" ca="1" si="856"/>
        <v>0</v>
      </c>
      <c r="S1009" s="232">
        <f t="shared" ca="1" si="856"/>
        <v>0</v>
      </c>
      <c r="T1009" s="232">
        <f t="shared" ca="1" si="856"/>
        <v>0</v>
      </c>
      <c r="U1009" s="232">
        <f t="shared" ca="1" si="856"/>
        <v>0</v>
      </c>
      <c r="V1009" s="232">
        <f t="shared" ca="1" si="856"/>
        <v>0</v>
      </c>
      <c r="W1009" s="232">
        <f t="shared" ca="1" si="856"/>
        <v>0</v>
      </c>
      <c r="X1009" s="232">
        <f t="shared" ca="1" si="856"/>
        <v>0</v>
      </c>
      <c r="Y1009" s="232">
        <f t="shared" ca="1" si="856"/>
        <v>0</v>
      </c>
      <c r="Z1009" s="232">
        <f t="shared" ca="1" si="856"/>
        <v>0</v>
      </c>
      <c r="AA1009" s="232">
        <f t="shared" ca="1" si="856"/>
        <v>0</v>
      </c>
    </row>
    <row r="1010" spans="6:27">
      <c r="G1010" s="307" t="str">
        <f t="shared" si="847"/>
        <v>BRT</v>
      </c>
      <c r="H1010" s="232">
        <f t="shared" ref="H1010:AA1010" si="857">H996+(H996*H811)</f>
        <v>0</v>
      </c>
      <c r="I1010" s="232">
        <f t="shared" ca="1" si="857"/>
        <v>0</v>
      </c>
      <c r="J1010" s="232">
        <f t="shared" ca="1" si="857"/>
        <v>0</v>
      </c>
      <c r="K1010" s="232">
        <f t="shared" ca="1" si="857"/>
        <v>0</v>
      </c>
      <c r="L1010" s="232">
        <f t="shared" ca="1" si="857"/>
        <v>0</v>
      </c>
      <c r="M1010" s="232">
        <f t="shared" ca="1" si="857"/>
        <v>0</v>
      </c>
      <c r="N1010" s="232">
        <f t="shared" ca="1" si="857"/>
        <v>0</v>
      </c>
      <c r="O1010" s="232">
        <f t="shared" ca="1" si="857"/>
        <v>0</v>
      </c>
      <c r="P1010" s="232">
        <f t="shared" ca="1" si="857"/>
        <v>0</v>
      </c>
      <c r="Q1010" s="232">
        <f t="shared" ca="1" si="857"/>
        <v>0</v>
      </c>
      <c r="R1010" s="232">
        <f t="shared" ca="1" si="857"/>
        <v>0</v>
      </c>
      <c r="S1010" s="232">
        <f t="shared" ca="1" si="857"/>
        <v>0</v>
      </c>
      <c r="T1010" s="232">
        <f t="shared" ca="1" si="857"/>
        <v>0</v>
      </c>
      <c r="U1010" s="232">
        <f t="shared" ca="1" si="857"/>
        <v>0</v>
      </c>
      <c r="V1010" s="232">
        <f t="shared" ca="1" si="857"/>
        <v>0</v>
      </c>
      <c r="W1010" s="232">
        <f t="shared" ca="1" si="857"/>
        <v>0</v>
      </c>
      <c r="X1010" s="232">
        <f t="shared" ca="1" si="857"/>
        <v>0</v>
      </c>
      <c r="Y1010" s="232">
        <f t="shared" ca="1" si="857"/>
        <v>0</v>
      </c>
      <c r="Z1010" s="232">
        <f t="shared" ca="1" si="857"/>
        <v>0</v>
      </c>
      <c r="AA1010" s="232">
        <f t="shared" ca="1" si="857"/>
        <v>0</v>
      </c>
    </row>
    <row r="1013" spans="6:27">
      <c r="G1013" s="305" t="s">
        <v>396</v>
      </c>
    </row>
    <row r="1014" spans="6:27">
      <c r="L1014" s="242"/>
    </row>
    <row r="1015" spans="6:27">
      <c r="H1015" s="243"/>
      <c r="I1015" s="243"/>
      <c r="J1015" s="243"/>
      <c r="K1015" s="55" t="s">
        <v>385</v>
      </c>
      <c r="O1015" s="55" t="s">
        <v>387</v>
      </c>
      <c r="Q1015" s="55" t="s">
        <v>388</v>
      </c>
      <c r="Z1015" s="243"/>
      <c r="AA1015" s="243"/>
    </row>
    <row r="1016" spans="6:27">
      <c r="G1016" s="306"/>
      <c r="H1016" s="243"/>
      <c r="I1016" s="243"/>
      <c r="J1016" s="243"/>
      <c r="K1016" s="244">
        <f>K969</f>
        <v>0</v>
      </c>
      <c r="L1016" s="244">
        <f>L969</f>
        <v>9</v>
      </c>
      <c r="M1016" s="244">
        <f>M969</f>
        <v>19</v>
      </c>
      <c r="O1016" s="231" t="s">
        <v>389</v>
      </c>
      <c r="P1016" s="231" t="s">
        <v>390</v>
      </c>
      <c r="Q1016" s="231" t="s">
        <v>389</v>
      </c>
      <c r="R1016" s="231" t="s">
        <v>390</v>
      </c>
      <c r="T1016" s="231">
        <f>K1016</f>
        <v>0</v>
      </c>
      <c r="U1016" s="231">
        <f>L1016</f>
        <v>9</v>
      </c>
      <c r="V1016" s="231">
        <f>M1016</f>
        <v>19</v>
      </c>
      <c r="X1016" s="231" t="s">
        <v>387</v>
      </c>
      <c r="Y1016" s="231" t="s">
        <v>388</v>
      </c>
      <c r="Z1016" s="243"/>
      <c r="AA1016" s="243"/>
    </row>
    <row r="1017" spans="6:27">
      <c r="F1017" s="655" t="s">
        <v>530</v>
      </c>
      <c r="G1017" s="307" t="str">
        <f>G1000</f>
        <v>Cars</v>
      </c>
      <c r="H1017" s="243"/>
      <c r="I1017" s="243"/>
      <c r="J1017" s="243"/>
      <c r="K1017" s="246">
        <f>'IF Factors'!AI61</f>
        <v>0</v>
      </c>
      <c r="L1017" s="246">
        <f ca="1">OFFSET('IF Factors'!AI61,0,5)</f>
        <v>0</v>
      </c>
      <c r="M1017" s="246">
        <f ca="1">OFFSET('IF Factors'!AI61,0,10)</f>
        <v>0</v>
      </c>
      <c r="O1017" s="231">
        <f ca="1">INTERCEPT(K1017:L1017,$K$7:$L$7)</f>
        <v>0</v>
      </c>
      <c r="P1017" s="231">
        <f ca="1">SLOPE(K1017:L1017,$K$7:$L$7)</f>
        <v>0</v>
      </c>
      <c r="Q1017" s="231">
        <f ca="1">INTERCEPT(L1017:M1017,$L$7:$M$7)</f>
        <v>0</v>
      </c>
      <c r="R1017" s="231">
        <f ca="1">SLOPE(L1017:M1017,$L$7:$M$7)</f>
        <v>0</v>
      </c>
      <c r="T1017" s="231">
        <f>IF(K1017&lt;&gt;0,0,1)</f>
        <v>1</v>
      </c>
      <c r="U1017" s="231">
        <f ca="1">IF(L1017&lt;&gt;0,0,1)</f>
        <v>1</v>
      </c>
      <c r="V1017" s="231">
        <f ca="1">IF(M1017&lt;&gt;0,0,1)</f>
        <v>1</v>
      </c>
      <c r="X1017" s="231">
        <f ca="1">IF(T1017+U1017=1,1,0)</f>
        <v>0</v>
      </c>
      <c r="Y1017" s="231">
        <f t="shared" ref="Y1017:Y1027" ca="1" si="858">IF(U1017+V1017=1,1,0)</f>
        <v>0</v>
      </c>
      <c r="Z1017" s="243"/>
      <c r="AA1017" s="243"/>
    </row>
    <row r="1018" spans="6:27">
      <c r="F1018" s="656"/>
      <c r="G1018" s="307" t="str">
        <f t="shared" ref="G1018:G1027" si="859">G1001</f>
        <v>2-wheeler</v>
      </c>
      <c r="H1018" s="243"/>
      <c r="I1018" s="243"/>
      <c r="J1018" s="243"/>
      <c r="K1018" s="246">
        <f>'IF Factors'!AI62</f>
        <v>0</v>
      </c>
      <c r="L1018" s="246">
        <f ca="1">OFFSET('IF Factors'!AI62,0,5)</f>
        <v>0</v>
      </c>
      <c r="M1018" s="246">
        <f ca="1">OFFSET('IF Factors'!AI62,0,10)</f>
        <v>0</v>
      </c>
      <c r="O1018" s="231">
        <f t="shared" ref="O1018:O1027" ca="1" si="860">INTERCEPT(K1018:L1018,$K$7:$L$7)</f>
        <v>0</v>
      </c>
      <c r="P1018" s="231">
        <f t="shared" ref="P1018:P1027" ca="1" si="861">SLOPE(K1018:L1018,$K$7:$L$7)</f>
        <v>0</v>
      </c>
      <c r="Q1018" s="231">
        <f t="shared" ref="Q1018:Q1027" ca="1" si="862">INTERCEPT(L1018:M1018,$L$7:$M$7)</f>
        <v>0</v>
      </c>
      <c r="R1018" s="231">
        <f t="shared" ref="R1018:R1027" ca="1" si="863">SLOPE(L1018:M1018,$L$7:$M$7)</f>
        <v>0</v>
      </c>
      <c r="T1018" s="231">
        <f t="shared" ref="T1018:T1027" si="864">IF(K1018&lt;&gt;0,0,1)</f>
        <v>1</v>
      </c>
      <c r="U1018" s="231">
        <f t="shared" ref="U1018:U1027" ca="1" si="865">IF(L1018&lt;&gt;0,0,1)</f>
        <v>1</v>
      </c>
      <c r="V1018" s="231">
        <f t="shared" ref="V1018:V1027" ca="1" si="866">IF(M1018&lt;&gt;0,0,1)</f>
        <v>1</v>
      </c>
      <c r="X1018" s="231">
        <f t="shared" ref="X1018:X1027" ca="1" si="867">IF(T1018+U1018=1,1,0)</f>
        <v>0</v>
      </c>
      <c r="Y1018" s="231">
        <f t="shared" ca="1" si="858"/>
        <v>0</v>
      </c>
      <c r="Z1018" s="243"/>
      <c r="AA1018" s="243"/>
    </row>
    <row r="1019" spans="6:27">
      <c r="F1019" s="656"/>
      <c r="G1019" s="307" t="str">
        <f t="shared" si="859"/>
        <v>Taxi</v>
      </c>
      <c r="H1019" s="243"/>
      <c r="I1019" s="243"/>
      <c r="J1019" s="243"/>
      <c r="K1019" s="246">
        <f>'IF Factors'!AI63</f>
        <v>0</v>
      </c>
      <c r="L1019" s="246">
        <f ca="1">OFFSET('IF Factors'!AI63,0,5)</f>
        <v>0</v>
      </c>
      <c r="M1019" s="246">
        <f ca="1">OFFSET('IF Factors'!AI63,0,10)</f>
        <v>0</v>
      </c>
      <c r="O1019" s="231">
        <f t="shared" ca="1" si="860"/>
        <v>0</v>
      </c>
      <c r="P1019" s="231">
        <f t="shared" ca="1" si="861"/>
        <v>0</v>
      </c>
      <c r="Q1019" s="231">
        <f t="shared" ca="1" si="862"/>
        <v>0</v>
      </c>
      <c r="R1019" s="231">
        <f t="shared" ca="1" si="863"/>
        <v>0</v>
      </c>
      <c r="T1019" s="231">
        <f t="shared" si="864"/>
        <v>1</v>
      </c>
      <c r="U1019" s="231">
        <f t="shared" ca="1" si="865"/>
        <v>1</v>
      </c>
      <c r="V1019" s="231">
        <f t="shared" ca="1" si="866"/>
        <v>1</v>
      </c>
      <c r="X1019" s="231">
        <f t="shared" ca="1" si="867"/>
        <v>0</v>
      </c>
      <c r="Y1019" s="231">
        <f t="shared" ca="1" si="858"/>
        <v>0</v>
      </c>
      <c r="Z1019" s="243"/>
      <c r="AA1019" s="243"/>
    </row>
    <row r="1020" spans="6:27">
      <c r="F1020" s="656"/>
      <c r="G1020" s="307" t="str">
        <f t="shared" si="859"/>
        <v/>
      </c>
      <c r="H1020" s="243"/>
      <c r="I1020" s="243"/>
      <c r="J1020" s="243"/>
      <c r="K1020" s="246">
        <f>'IF Factors'!AI64</f>
        <v>0</v>
      </c>
      <c r="L1020" s="246">
        <f ca="1">OFFSET('IF Factors'!AI64,0,5)</f>
        <v>0</v>
      </c>
      <c r="M1020" s="246">
        <f ca="1">OFFSET('IF Factors'!AI64,0,10)</f>
        <v>0</v>
      </c>
      <c r="O1020" s="231">
        <f t="shared" ca="1" si="860"/>
        <v>0</v>
      </c>
      <c r="P1020" s="231">
        <f t="shared" ca="1" si="861"/>
        <v>0</v>
      </c>
      <c r="Q1020" s="231">
        <f t="shared" ca="1" si="862"/>
        <v>0</v>
      </c>
      <c r="R1020" s="231">
        <f t="shared" ca="1" si="863"/>
        <v>0</v>
      </c>
      <c r="T1020" s="231">
        <f t="shared" si="864"/>
        <v>1</v>
      </c>
      <c r="U1020" s="231">
        <f t="shared" ca="1" si="865"/>
        <v>1</v>
      </c>
      <c r="V1020" s="231">
        <f t="shared" ca="1" si="866"/>
        <v>1</v>
      </c>
      <c r="X1020" s="231">
        <f t="shared" ca="1" si="867"/>
        <v>0</v>
      </c>
      <c r="Y1020" s="231">
        <f t="shared" ca="1" si="858"/>
        <v>0</v>
      </c>
      <c r="Z1020" s="243"/>
      <c r="AA1020" s="243"/>
    </row>
    <row r="1021" spans="6:27">
      <c r="F1021" s="656"/>
      <c r="G1021" s="307" t="str">
        <f t="shared" si="859"/>
        <v/>
      </c>
      <c r="H1021" s="243"/>
      <c r="I1021" s="243"/>
      <c r="J1021" s="243"/>
      <c r="K1021" s="246">
        <f>'IF Factors'!AI65</f>
        <v>0</v>
      </c>
      <c r="L1021" s="246">
        <f ca="1">OFFSET('IF Factors'!AI65,0,5)</f>
        <v>0</v>
      </c>
      <c r="M1021" s="246">
        <f ca="1">OFFSET('IF Factors'!AI65,0,10)</f>
        <v>0</v>
      </c>
      <c r="O1021" s="231">
        <f t="shared" ca="1" si="860"/>
        <v>0</v>
      </c>
      <c r="P1021" s="231">
        <f t="shared" ca="1" si="861"/>
        <v>0</v>
      </c>
      <c r="Q1021" s="231">
        <f t="shared" ca="1" si="862"/>
        <v>0</v>
      </c>
      <c r="R1021" s="231">
        <f t="shared" ca="1" si="863"/>
        <v>0</v>
      </c>
      <c r="T1021" s="231">
        <f t="shared" si="864"/>
        <v>1</v>
      </c>
      <c r="U1021" s="231">
        <f t="shared" ca="1" si="865"/>
        <v>1</v>
      </c>
      <c r="V1021" s="231">
        <f t="shared" ca="1" si="866"/>
        <v>1</v>
      </c>
      <c r="X1021" s="231">
        <f t="shared" ca="1" si="867"/>
        <v>0</v>
      </c>
      <c r="Y1021" s="231">
        <f t="shared" ca="1" si="858"/>
        <v>0</v>
      </c>
      <c r="Z1021" s="243"/>
      <c r="AA1021" s="243"/>
    </row>
    <row r="1022" spans="6:27">
      <c r="F1022" s="656"/>
      <c r="G1022" s="307" t="str">
        <f t="shared" si="859"/>
        <v>3-wheeler</v>
      </c>
      <c r="H1022" s="243"/>
      <c r="I1022" s="243"/>
      <c r="J1022" s="243"/>
      <c r="K1022" s="246">
        <f>'IF Factors'!AI66</f>
        <v>0</v>
      </c>
      <c r="L1022" s="246">
        <f ca="1">OFFSET('IF Factors'!AI66,0,5)</f>
        <v>0</v>
      </c>
      <c r="M1022" s="246">
        <f ca="1">OFFSET('IF Factors'!AI66,0,10)</f>
        <v>0</v>
      </c>
      <c r="O1022" s="231">
        <f t="shared" ca="1" si="860"/>
        <v>0</v>
      </c>
      <c r="P1022" s="231">
        <f t="shared" ca="1" si="861"/>
        <v>0</v>
      </c>
      <c r="Q1022" s="231">
        <f t="shared" ca="1" si="862"/>
        <v>0</v>
      </c>
      <c r="R1022" s="231">
        <f t="shared" ca="1" si="863"/>
        <v>0</v>
      </c>
      <c r="T1022" s="231">
        <f t="shared" si="864"/>
        <v>1</v>
      </c>
      <c r="U1022" s="231">
        <f t="shared" ca="1" si="865"/>
        <v>1</v>
      </c>
      <c r="V1022" s="231">
        <f t="shared" ca="1" si="866"/>
        <v>1</v>
      </c>
      <c r="X1022" s="231">
        <f t="shared" ca="1" si="867"/>
        <v>0</v>
      </c>
      <c r="Y1022" s="231">
        <f t="shared" ca="1" si="858"/>
        <v>0</v>
      </c>
      <c r="Z1022" s="243"/>
      <c r="AA1022" s="243"/>
    </row>
    <row r="1023" spans="6:27">
      <c r="F1023" s="656"/>
      <c r="G1023" s="307" t="str">
        <f t="shared" si="859"/>
        <v>Bus</v>
      </c>
      <c r="H1023" s="243"/>
      <c r="I1023" s="243"/>
      <c r="J1023" s="243"/>
      <c r="K1023" s="246">
        <f>'IF Factors'!AI67</f>
        <v>0</v>
      </c>
      <c r="L1023" s="246">
        <f ca="1">OFFSET('IF Factors'!AI67,0,5)</f>
        <v>0</v>
      </c>
      <c r="M1023" s="246">
        <f ca="1">OFFSET('IF Factors'!AI67,0,10)</f>
        <v>0</v>
      </c>
      <c r="O1023" s="231">
        <f t="shared" ca="1" si="860"/>
        <v>0</v>
      </c>
      <c r="P1023" s="231">
        <f t="shared" ca="1" si="861"/>
        <v>0</v>
      </c>
      <c r="Q1023" s="231">
        <f t="shared" ca="1" si="862"/>
        <v>0</v>
      </c>
      <c r="R1023" s="231">
        <f t="shared" ca="1" si="863"/>
        <v>0</v>
      </c>
      <c r="T1023" s="231">
        <f t="shared" si="864"/>
        <v>1</v>
      </c>
      <c r="U1023" s="231">
        <f t="shared" ca="1" si="865"/>
        <v>1</v>
      </c>
      <c r="V1023" s="231">
        <f t="shared" ca="1" si="866"/>
        <v>1</v>
      </c>
      <c r="X1023" s="231">
        <f t="shared" ca="1" si="867"/>
        <v>0</v>
      </c>
      <c r="Y1023" s="231">
        <f t="shared" ca="1" si="858"/>
        <v>0</v>
      </c>
      <c r="Z1023" s="243"/>
      <c r="AA1023" s="243"/>
    </row>
    <row r="1024" spans="6:27">
      <c r="F1024" s="656"/>
      <c r="G1024" s="307" t="str">
        <f t="shared" si="859"/>
        <v>Mini-bus</v>
      </c>
      <c r="H1024" s="243"/>
      <c r="I1024" s="243"/>
      <c r="J1024" s="243"/>
      <c r="K1024" s="246">
        <f>'IF Factors'!AI68</f>
        <v>0</v>
      </c>
      <c r="L1024" s="246">
        <f ca="1">OFFSET('IF Factors'!AI68,0,5)</f>
        <v>0</v>
      </c>
      <c r="M1024" s="246">
        <f ca="1">OFFSET('IF Factors'!AI68,0,10)</f>
        <v>0</v>
      </c>
      <c r="O1024" s="231">
        <f t="shared" ca="1" si="860"/>
        <v>0</v>
      </c>
      <c r="P1024" s="231">
        <f t="shared" ca="1" si="861"/>
        <v>0</v>
      </c>
      <c r="Q1024" s="231">
        <f t="shared" ca="1" si="862"/>
        <v>0</v>
      </c>
      <c r="R1024" s="231">
        <f t="shared" ca="1" si="863"/>
        <v>0</v>
      </c>
      <c r="T1024" s="231">
        <f t="shared" si="864"/>
        <v>1</v>
      </c>
      <c r="U1024" s="231">
        <f t="shared" ca="1" si="865"/>
        <v>1</v>
      </c>
      <c r="V1024" s="231">
        <f t="shared" ca="1" si="866"/>
        <v>1</v>
      </c>
      <c r="X1024" s="231">
        <f t="shared" ca="1" si="867"/>
        <v>0</v>
      </c>
      <c r="Y1024" s="231">
        <f t="shared" ca="1" si="858"/>
        <v>0</v>
      </c>
      <c r="Z1024" s="243"/>
      <c r="AA1024" s="243"/>
    </row>
    <row r="1025" spans="6:27">
      <c r="F1025" s="656"/>
      <c r="G1025" s="307" t="str">
        <f t="shared" si="859"/>
        <v/>
      </c>
      <c r="H1025" s="243"/>
      <c r="I1025" s="243"/>
      <c r="J1025" s="243"/>
      <c r="K1025" s="246">
        <f>'IF Factors'!AI69</f>
        <v>0</v>
      </c>
      <c r="L1025" s="246">
        <f ca="1">OFFSET('IF Factors'!AI69,0,5)</f>
        <v>0</v>
      </c>
      <c r="M1025" s="246">
        <f ca="1">OFFSET('IF Factors'!AI69,0,10)</f>
        <v>0</v>
      </c>
      <c r="O1025" s="231">
        <f t="shared" ca="1" si="860"/>
        <v>0</v>
      </c>
      <c r="P1025" s="231">
        <f t="shared" ca="1" si="861"/>
        <v>0</v>
      </c>
      <c r="Q1025" s="231">
        <f t="shared" ca="1" si="862"/>
        <v>0</v>
      </c>
      <c r="R1025" s="231">
        <f t="shared" ca="1" si="863"/>
        <v>0</v>
      </c>
      <c r="T1025" s="231">
        <f t="shared" si="864"/>
        <v>1</v>
      </c>
      <c r="U1025" s="231">
        <f t="shared" ca="1" si="865"/>
        <v>1</v>
      </c>
      <c r="V1025" s="231">
        <f t="shared" ca="1" si="866"/>
        <v>1</v>
      </c>
      <c r="X1025" s="231">
        <f t="shared" ca="1" si="867"/>
        <v>0</v>
      </c>
      <c r="Y1025" s="231">
        <f t="shared" ca="1" si="858"/>
        <v>0</v>
      </c>
      <c r="Z1025" s="243"/>
      <c r="AA1025" s="243"/>
    </row>
    <row r="1026" spans="6:27">
      <c r="F1026" s="657"/>
      <c r="G1026" s="307" t="str">
        <f t="shared" si="859"/>
        <v/>
      </c>
      <c r="H1026" s="243"/>
      <c r="I1026" s="243"/>
      <c r="J1026" s="243"/>
      <c r="K1026" s="246">
        <f>'IF Factors'!AI70</f>
        <v>0</v>
      </c>
      <c r="L1026" s="246">
        <f ca="1">OFFSET('IF Factors'!AI70,0,5)</f>
        <v>0</v>
      </c>
      <c r="M1026" s="246">
        <f ca="1">OFFSET('IF Factors'!AI70,0,10)</f>
        <v>0</v>
      </c>
      <c r="O1026" s="231">
        <f t="shared" ca="1" si="860"/>
        <v>0</v>
      </c>
      <c r="P1026" s="231">
        <f t="shared" ca="1" si="861"/>
        <v>0</v>
      </c>
      <c r="Q1026" s="231">
        <f t="shared" ca="1" si="862"/>
        <v>0</v>
      </c>
      <c r="R1026" s="231">
        <f t="shared" ca="1" si="863"/>
        <v>0</v>
      </c>
      <c r="T1026" s="231">
        <f t="shared" si="864"/>
        <v>1</v>
      </c>
      <c r="U1026" s="231">
        <f t="shared" ca="1" si="865"/>
        <v>1</v>
      </c>
      <c r="V1026" s="231">
        <f t="shared" ca="1" si="866"/>
        <v>1</v>
      </c>
      <c r="X1026" s="231">
        <f t="shared" ca="1" si="867"/>
        <v>0</v>
      </c>
      <c r="Y1026" s="231">
        <f t="shared" ca="1" si="858"/>
        <v>0</v>
      </c>
      <c r="Z1026" s="243"/>
      <c r="AA1026" s="243"/>
    </row>
    <row r="1027" spans="6:27">
      <c r="G1027" s="307" t="str">
        <f t="shared" si="859"/>
        <v>BRT</v>
      </c>
      <c r="H1027" s="243"/>
      <c r="I1027" s="243"/>
      <c r="J1027" s="243"/>
      <c r="K1027" s="246">
        <f>'IF Factors'!AI71</f>
        <v>0</v>
      </c>
      <c r="L1027" s="246">
        <f ca="1">OFFSET('IF Factors'!AI71,0,5)</f>
        <v>0</v>
      </c>
      <c r="M1027" s="246">
        <f ca="1">OFFSET('IF Factors'!AI71,0,10)</f>
        <v>0</v>
      </c>
      <c r="O1027" s="231">
        <f t="shared" ca="1" si="860"/>
        <v>0</v>
      </c>
      <c r="P1027" s="231">
        <f t="shared" ca="1" si="861"/>
        <v>0</v>
      </c>
      <c r="Q1027" s="231">
        <f t="shared" ca="1" si="862"/>
        <v>0</v>
      </c>
      <c r="R1027" s="231">
        <f t="shared" ca="1" si="863"/>
        <v>0</v>
      </c>
      <c r="T1027" s="231">
        <f t="shared" si="864"/>
        <v>1</v>
      </c>
      <c r="U1027" s="231">
        <f t="shared" ca="1" si="865"/>
        <v>1</v>
      </c>
      <c r="V1027" s="231">
        <f t="shared" ca="1" si="866"/>
        <v>1</v>
      </c>
      <c r="X1027" s="231">
        <f t="shared" ca="1" si="867"/>
        <v>0</v>
      </c>
      <c r="Y1027" s="231">
        <f t="shared" ca="1" si="858"/>
        <v>0</v>
      </c>
      <c r="Z1027" s="243"/>
      <c r="AA1027" s="243"/>
    </row>
    <row r="1028" spans="6:27">
      <c r="G1028" s="308"/>
      <c r="H1028" s="243"/>
      <c r="I1028" s="243"/>
      <c r="J1028" s="243"/>
      <c r="K1028" s="243"/>
      <c r="L1028" s="243"/>
      <c r="M1028" s="243"/>
      <c r="N1028" s="243"/>
      <c r="O1028" s="243"/>
      <c r="P1028" s="243"/>
      <c r="Q1028" s="243"/>
      <c r="R1028" s="243"/>
      <c r="S1028" s="243"/>
      <c r="T1028" s="243"/>
      <c r="U1028" s="243"/>
      <c r="V1028" s="243"/>
      <c r="W1028" s="243"/>
      <c r="X1028" s="243"/>
      <c r="Y1028" s="243"/>
      <c r="Z1028" s="243"/>
      <c r="AA1028" s="243"/>
    </row>
    <row r="1029" spans="6:27">
      <c r="G1029" s="308"/>
      <c r="H1029" s="243"/>
      <c r="I1029" s="243"/>
      <c r="J1029" s="243"/>
      <c r="K1029" s="243"/>
      <c r="L1029" s="243"/>
      <c r="M1029" s="243"/>
      <c r="N1029" s="243"/>
      <c r="O1029" s="243"/>
      <c r="P1029" s="243"/>
      <c r="Q1029" s="243"/>
      <c r="R1029" s="243"/>
      <c r="S1029" s="243"/>
      <c r="T1029" s="243"/>
      <c r="U1029" s="243"/>
      <c r="V1029" s="243"/>
      <c r="W1029" s="243"/>
      <c r="X1029" s="243"/>
      <c r="Y1029" s="243"/>
      <c r="Z1029" s="243"/>
      <c r="AA1029" s="243"/>
    </row>
    <row r="1030" spans="6:27">
      <c r="G1030" s="308"/>
      <c r="H1030" s="243"/>
      <c r="I1030" s="243"/>
      <c r="J1030" s="243"/>
      <c r="K1030" s="243"/>
      <c r="L1030" s="243"/>
      <c r="M1030" s="243"/>
      <c r="N1030" s="243"/>
      <c r="O1030" s="243"/>
      <c r="P1030" s="243"/>
      <c r="Q1030" s="243"/>
      <c r="R1030" s="243"/>
      <c r="S1030" s="243"/>
      <c r="T1030" s="243"/>
      <c r="U1030" s="243"/>
      <c r="V1030" s="243"/>
      <c r="W1030" s="243"/>
      <c r="X1030" s="243"/>
      <c r="Y1030" s="243"/>
      <c r="Z1030" s="243"/>
      <c r="AA1030" s="243"/>
    </row>
    <row r="1031" spans="6:27">
      <c r="G1031" s="308" t="s">
        <v>384</v>
      </c>
      <c r="H1031" s="243"/>
      <c r="I1031" s="243" t="s">
        <v>331</v>
      </c>
      <c r="J1031" s="243"/>
      <c r="K1031" s="243"/>
      <c r="L1031" s="243"/>
      <c r="M1031" s="243"/>
      <c r="N1031" s="243"/>
      <c r="O1031" s="243"/>
      <c r="P1031" s="243"/>
      <c r="Q1031" s="243"/>
      <c r="R1031" s="243"/>
      <c r="S1031" s="243"/>
      <c r="T1031" s="243"/>
      <c r="U1031" s="243"/>
      <c r="V1031" s="243"/>
      <c r="W1031" s="243"/>
      <c r="X1031" s="243"/>
      <c r="Y1031" s="243"/>
      <c r="Z1031" s="243"/>
      <c r="AA1031" s="243"/>
    </row>
    <row r="1032" spans="6:27">
      <c r="G1032" s="306"/>
      <c r="H1032" s="245">
        <f>H999</f>
        <v>0</v>
      </c>
      <c r="I1032" s="245">
        <f t="shared" ref="I1032:AA1032" si="868">I999</f>
        <v>1</v>
      </c>
      <c r="J1032" s="245">
        <f t="shared" si="868"/>
        <v>2</v>
      </c>
      <c r="K1032" s="245">
        <f t="shared" si="868"/>
        <v>3</v>
      </c>
      <c r="L1032" s="245">
        <f t="shared" si="868"/>
        <v>4</v>
      </c>
      <c r="M1032" s="245">
        <f t="shared" si="868"/>
        <v>5</v>
      </c>
      <c r="N1032" s="245">
        <f t="shared" si="868"/>
        <v>6</v>
      </c>
      <c r="O1032" s="245">
        <f t="shared" si="868"/>
        <v>7</v>
      </c>
      <c r="P1032" s="245">
        <f t="shared" si="868"/>
        <v>8</v>
      </c>
      <c r="Q1032" s="245">
        <f t="shared" si="868"/>
        <v>9</v>
      </c>
      <c r="R1032" s="245">
        <f t="shared" si="868"/>
        <v>10</v>
      </c>
      <c r="S1032" s="245">
        <f t="shared" si="868"/>
        <v>11</v>
      </c>
      <c r="T1032" s="245">
        <f t="shared" si="868"/>
        <v>12</v>
      </c>
      <c r="U1032" s="245">
        <f t="shared" si="868"/>
        <v>13</v>
      </c>
      <c r="V1032" s="245">
        <f t="shared" si="868"/>
        <v>14</v>
      </c>
      <c r="W1032" s="245">
        <f t="shared" si="868"/>
        <v>15</v>
      </c>
      <c r="X1032" s="245">
        <f t="shared" si="868"/>
        <v>16</v>
      </c>
      <c r="Y1032" s="245">
        <f t="shared" si="868"/>
        <v>17</v>
      </c>
      <c r="Z1032" s="245">
        <f t="shared" si="868"/>
        <v>18</v>
      </c>
      <c r="AA1032" s="245">
        <f t="shared" si="868"/>
        <v>19</v>
      </c>
    </row>
    <row r="1033" spans="6:27">
      <c r="F1033" s="655" t="s">
        <v>530</v>
      </c>
      <c r="G1033" s="307" t="str">
        <f>G1000</f>
        <v>Cars</v>
      </c>
      <c r="H1033" s="261">
        <f>K1017</f>
        <v>0</v>
      </c>
      <c r="I1033" s="261">
        <f ca="1">(I$23*$P1017)+$O1017</f>
        <v>0</v>
      </c>
      <c r="J1033" s="261">
        <f t="shared" ref="J1033:P1033" ca="1" si="869">(J$23*$P1017)+$O1017</f>
        <v>0</v>
      </c>
      <c r="K1033" s="261">
        <f t="shared" ca="1" si="869"/>
        <v>0</v>
      </c>
      <c r="L1033" s="261">
        <f t="shared" ca="1" si="869"/>
        <v>0</v>
      </c>
      <c r="M1033" s="261">
        <f t="shared" ca="1" si="869"/>
        <v>0</v>
      </c>
      <c r="N1033" s="261">
        <f t="shared" ca="1" si="869"/>
        <v>0</v>
      </c>
      <c r="O1033" s="261">
        <f t="shared" ca="1" si="869"/>
        <v>0</v>
      </c>
      <c r="P1033" s="261">
        <f t="shared" ca="1" si="869"/>
        <v>0</v>
      </c>
      <c r="Q1033" s="261">
        <f ca="1">L1017</f>
        <v>0</v>
      </c>
      <c r="R1033" s="261">
        <f ca="1">(R$23*$R1017)+$Q1017</f>
        <v>0</v>
      </c>
      <c r="S1033" s="261">
        <f t="shared" ref="S1033:Z1033" ca="1" si="870">(S$23*$R1017)+$Q1017</f>
        <v>0</v>
      </c>
      <c r="T1033" s="261">
        <f t="shared" ca="1" si="870"/>
        <v>0</v>
      </c>
      <c r="U1033" s="261">
        <f t="shared" ca="1" si="870"/>
        <v>0</v>
      </c>
      <c r="V1033" s="261">
        <f t="shared" ca="1" si="870"/>
        <v>0</v>
      </c>
      <c r="W1033" s="261">
        <f t="shared" ca="1" si="870"/>
        <v>0</v>
      </c>
      <c r="X1033" s="261">
        <f t="shared" ca="1" si="870"/>
        <v>0</v>
      </c>
      <c r="Y1033" s="261">
        <f t="shared" ca="1" si="870"/>
        <v>0</v>
      </c>
      <c r="Z1033" s="261">
        <f t="shared" ca="1" si="870"/>
        <v>0</v>
      </c>
      <c r="AA1033" s="261">
        <f ca="1">M1017</f>
        <v>0</v>
      </c>
    </row>
    <row r="1034" spans="6:27">
      <c r="F1034" s="656"/>
      <c r="G1034" s="307" t="str">
        <f t="shared" ref="G1034:G1043" si="871">G1001</f>
        <v>2-wheeler</v>
      </c>
      <c r="H1034" s="261">
        <f t="shared" ref="H1034:H1043" si="872">K1018</f>
        <v>0</v>
      </c>
      <c r="I1034" s="261">
        <f t="shared" ref="I1034:P1034" ca="1" si="873">(I$23*$P1018)+$O1018</f>
        <v>0</v>
      </c>
      <c r="J1034" s="261">
        <f t="shared" ca="1" si="873"/>
        <v>0</v>
      </c>
      <c r="K1034" s="261">
        <f t="shared" ca="1" si="873"/>
        <v>0</v>
      </c>
      <c r="L1034" s="261">
        <f t="shared" ca="1" si="873"/>
        <v>0</v>
      </c>
      <c r="M1034" s="261">
        <f t="shared" ca="1" si="873"/>
        <v>0</v>
      </c>
      <c r="N1034" s="261">
        <f t="shared" ca="1" si="873"/>
        <v>0</v>
      </c>
      <c r="O1034" s="261">
        <f t="shared" ca="1" si="873"/>
        <v>0</v>
      </c>
      <c r="P1034" s="261">
        <f t="shared" ca="1" si="873"/>
        <v>0</v>
      </c>
      <c r="Q1034" s="261">
        <f t="shared" ref="Q1034:Q1043" ca="1" si="874">L1018</f>
        <v>0</v>
      </c>
      <c r="R1034" s="261">
        <f t="shared" ref="R1034:Z1034" ca="1" si="875">(R$23*$R1018)+$Q1018</f>
        <v>0</v>
      </c>
      <c r="S1034" s="261">
        <f t="shared" ca="1" si="875"/>
        <v>0</v>
      </c>
      <c r="T1034" s="261">
        <f t="shared" ca="1" si="875"/>
        <v>0</v>
      </c>
      <c r="U1034" s="261">
        <f t="shared" ca="1" si="875"/>
        <v>0</v>
      </c>
      <c r="V1034" s="261">
        <f t="shared" ca="1" si="875"/>
        <v>0</v>
      </c>
      <c r="W1034" s="261">
        <f t="shared" ca="1" si="875"/>
        <v>0</v>
      </c>
      <c r="X1034" s="261">
        <f t="shared" ca="1" si="875"/>
        <v>0</v>
      </c>
      <c r="Y1034" s="261">
        <f t="shared" ca="1" si="875"/>
        <v>0</v>
      </c>
      <c r="Z1034" s="261">
        <f t="shared" ca="1" si="875"/>
        <v>0</v>
      </c>
      <c r="AA1034" s="261">
        <f t="shared" ref="AA1034:AA1043" ca="1" si="876">M1018</f>
        <v>0</v>
      </c>
    </row>
    <row r="1035" spans="6:27">
      <c r="F1035" s="656"/>
      <c r="G1035" s="307" t="str">
        <f t="shared" si="871"/>
        <v>Taxi</v>
      </c>
      <c r="H1035" s="261">
        <f t="shared" si="872"/>
        <v>0</v>
      </c>
      <c r="I1035" s="261">
        <f t="shared" ref="I1035:P1035" ca="1" si="877">(I$23*$P1019)+$O1019</f>
        <v>0</v>
      </c>
      <c r="J1035" s="261">
        <f t="shared" ca="1" si="877"/>
        <v>0</v>
      </c>
      <c r="K1035" s="261">
        <f t="shared" ca="1" si="877"/>
        <v>0</v>
      </c>
      <c r="L1035" s="261">
        <f t="shared" ca="1" si="877"/>
        <v>0</v>
      </c>
      <c r="M1035" s="261">
        <f t="shared" ca="1" si="877"/>
        <v>0</v>
      </c>
      <c r="N1035" s="261">
        <f t="shared" ca="1" si="877"/>
        <v>0</v>
      </c>
      <c r="O1035" s="261">
        <f t="shared" ca="1" si="877"/>
        <v>0</v>
      </c>
      <c r="P1035" s="261">
        <f t="shared" ca="1" si="877"/>
        <v>0</v>
      </c>
      <c r="Q1035" s="261">
        <f t="shared" ca="1" si="874"/>
        <v>0</v>
      </c>
      <c r="R1035" s="261">
        <f t="shared" ref="R1035:Z1035" ca="1" si="878">(R$23*$R1019)+$Q1019</f>
        <v>0</v>
      </c>
      <c r="S1035" s="261">
        <f t="shared" ca="1" si="878"/>
        <v>0</v>
      </c>
      <c r="T1035" s="261">
        <f t="shared" ca="1" si="878"/>
        <v>0</v>
      </c>
      <c r="U1035" s="261">
        <f t="shared" ca="1" si="878"/>
        <v>0</v>
      </c>
      <c r="V1035" s="261">
        <f t="shared" ca="1" si="878"/>
        <v>0</v>
      </c>
      <c r="W1035" s="261">
        <f t="shared" ca="1" si="878"/>
        <v>0</v>
      </c>
      <c r="X1035" s="261">
        <f t="shared" ca="1" si="878"/>
        <v>0</v>
      </c>
      <c r="Y1035" s="261">
        <f t="shared" ca="1" si="878"/>
        <v>0</v>
      </c>
      <c r="Z1035" s="261">
        <f t="shared" ca="1" si="878"/>
        <v>0</v>
      </c>
      <c r="AA1035" s="261">
        <f t="shared" ca="1" si="876"/>
        <v>0</v>
      </c>
    </row>
    <row r="1036" spans="6:27">
      <c r="F1036" s="656"/>
      <c r="G1036" s="307" t="str">
        <f t="shared" si="871"/>
        <v/>
      </c>
      <c r="H1036" s="261">
        <f t="shared" si="872"/>
        <v>0</v>
      </c>
      <c r="I1036" s="261">
        <f t="shared" ref="I1036:P1036" ca="1" si="879">(I$23*$P1020)+$O1020</f>
        <v>0</v>
      </c>
      <c r="J1036" s="261">
        <f t="shared" ca="1" si="879"/>
        <v>0</v>
      </c>
      <c r="K1036" s="261">
        <f t="shared" ca="1" si="879"/>
        <v>0</v>
      </c>
      <c r="L1036" s="261">
        <f t="shared" ca="1" si="879"/>
        <v>0</v>
      </c>
      <c r="M1036" s="261">
        <f t="shared" ca="1" si="879"/>
        <v>0</v>
      </c>
      <c r="N1036" s="261">
        <f t="shared" ca="1" si="879"/>
        <v>0</v>
      </c>
      <c r="O1036" s="261">
        <f t="shared" ca="1" si="879"/>
        <v>0</v>
      </c>
      <c r="P1036" s="261">
        <f t="shared" ca="1" si="879"/>
        <v>0</v>
      </c>
      <c r="Q1036" s="261">
        <f t="shared" ca="1" si="874"/>
        <v>0</v>
      </c>
      <c r="R1036" s="261">
        <f t="shared" ref="R1036:Z1036" ca="1" si="880">(R$23*$R1020)+$Q1020</f>
        <v>0</v>
      </c>
      <c r="S1036" s="261">
        <f t="shared" ca="1" si="880"/>
        <v>0</v>
      </c>
      <c r="T1036" s="261">
        <f t="shared" ca="1" si="880"/>
        <v>0</v>
      </c>
      <c r="U1036" s="261">
        <f t="shared" ca="1" si="880"/>
        <v>0</v>
      </c>
      <c r="V1036" s="261">
        <f t="shared" ca="1" si="880"/>
        <v>0</v>
      </c>
      <c r="W1036" s="261">
        <f t="shared" ca="1" si="880"/>
        <v>0</v>
      </c>
      <c r="X1036" s="261">
        <f t="shared" ca="1" si="880"/>
        <v>0</v>
      </c>
      <c r="Y1036" s="261">
        <f t="shared" ca="1" si="880"/>
        <v>0</v>
      </c>
      <c r="Z1036" s="261">
        <f t="shared" ca="1" si="880"/>
        <v>0</v>
      </c>
      <c r="AA1036" s="261">
        <f t="shared" ca="1" si="876"/>
        <v>0</v>
      </c>
    </row>
    <row r="1037" spans="6:27">
      <c r="F1037" s="656"/>
      <c r="G1037" s="307" t="str">
        <f t="shared" si="871"/>
        <v/>
      </c>
      <c r="H1037" s="261">
        <f t="shared" si="872"/>
        <v>0</v>
      </c>
      <c r="I1037" s="261">
        <f t="shared" ref="I1037:P1037" ca="1" si="881">(I$23*$P1021)+$O1021</f>
        <v>0</v>
      </c>
      <c r="J1037" s="261">
        <f t="shared" ca="1" si="881"/>
        <v>0</v>
      </c>
      <c r="K1037" s="261">
        <f t="shared" ca="1" si="881"/>
        <v>0</v>
      </c>
      <c r="L1037" s="261">
        <f t="shared" ca="1" si="881"/>
        <v>0</v>
      </c>
      <c r="M1037" s="261">
        <f t="shared" ca="1" si="881"/>
        <v>0</v>
      </c>
      <c r="N1037" s="261">
        <f t="shared" ca="1" si="881"/>
        <v>0</v>
      </c>
      <c r="O1037" s="261">
        <f t="shared" ca="1" si="881"/>
        <v>0</v>
      </c>
      <c r="P1037" s="261">
        <f t="shared" ca="1" si="881"/>
        <v>0</v>
      </c>
      <c r="Q1037" s="261">
        <f t="shared" ca="1" si="874"/>
        <v>0</v>
      </c>
      <c r="R1037" s="261">
        <f t="shared" ref="R1037:Z1037" ca="1" si="882">(R$23*$R1021)+$Q1021</f>
        <v>0</v>
      </c>
      <c r="S1037" s="261">
        <f t="shared" ca="1" si="882"/>
        <v>0</v>
      </c>
      <c r="T1037" s="261">
        <f t="shared" ca="1" si="882"/>
        <v>0</v>
      </c>
      <c r="U1037" s="261">
        <f t="shared" ca="1" si="882"/>
        <v>0</v>
      </c>
      <c r="V1037" s="261">
        <f t="shared" ca="1" si="882"/>
        <v>0</v>
      </c>
      <c r="W1037" s="261">
        <f t="shared" ca="1" si="882"/>
        <v>0</v>
      </c>
      <c r="X1037" s="261">
        <f t="shared" ca="1" si="882"/>
        <v>0</v>
      </c>
      <c r="Y1037" s="261">
        <f t="shared" ca="1" si="882"/>
        <v>0</v>
      </c>
      <c r="Z1037" s="261">
        <f t="shared" ca="1" si="882"/>
        <v>0</v>
      </c>
      <c r="AA1037" s="261">
        <f t="shared" ca="1" si="876"/>
        <v>0</v>
      </c>
    </row>
    <row r="1038" spans="6:27">
      <c r="F1038" s="656"/>
      <c r="G1038" s="307" t="str">
        <f t="shared" si="871"/>
        <v>3-wheeler</v>
      </c>
      <c r="H1038" s="261">
        <f t="shared" si="872"/>
        <v>0</v>
      </c>
      <c r="I1038" s="261">
        <f t="shared" ref="I1038:P1038" ca="1" si="883">(I$23*$P1022)+$O1022</f>
        <v>0</v>
      </c>
      <c r="J1038" s="261">
        <f t="shared" ca="1" si="883"/>
        <v>0</v>
      </c>
      <c r="K1038" s="261">
        <f t="shared" ca="1" si="883"/>
        <v>0</v>
      </c>
      <c r="L1038" s="261">
        <f t="shared" ca="1" si="883"/>
        <v>0</v>
      </c>
      <c r="M1038" s="261">
        <f t="shared" ca="1" si="883"/>
        <v>0</v>
      </c>
      <c r="N1038" s="261">
        <f t="shared" ca="1" si="883"/>
        <v>0</v>
      </c>
      <c r="O1038" s="261">
        <f t="shared" ca="1" si="883"/>
        <v>0</v>
      </c>
      <c r="P1038" s="261">
        <f t="shared" ca="1" si="883"/>
        <v>0</v>
      </c>
      <c r="Q1038" s="261">
        <f t="shared" ca="1" si="874"/>
        <v>0</v>
      </c>
      <c r="R1038" s="261">
        <f t="shared" ref="R1038:Z1038" ca="1" si="884">(R$23*$R1022)+$Q1022</f>
        <v>0</v>
      </c>
      <c r="S1038" s="261">
        <f t="shared" ca="1" si="884"/>
        <v>0</v>
      </c>
      <c r="T1038" s="261">
        <f t="shared" ca="1" si="884"/>
        <v>0</v>
      </c>
      <c r="U1038" s="261">
        <f t="shared" ca="1" si="884"/>
        <v>0</v>
      </c>
      <c r="V1038" s="261">
        <f t="shared" ca="1" si="884"/>
        <v>0</v>
      </c>
      <c r="W1038" s="261">
        <f t="shared" ca="1" si="884"/>
        <v>0</v>
      </c>
      <c r="X1038" s="261">
        <f t="shared" ca="1" si="884"/>
        <v>0</v>
      </c>
      <c r="Y1038" s="261">
        <f t="shared" ca="1" si="884"/>
        <v>0</v>
      </c>
      <c r="Z1038" s="261">
        <f t="shared" ca="1" si="884"/>
        <v>0</v>
      </c>
      <c r="AA1038" s="261">
        <f t="shared" ca="1" si="876"/>
        <v>0</v>
      </c>
    </row>
    <row r="1039" spans="6:27">
      <c r="F1039" s="656"/>
      <c r="G1039" s="307" t="str">
        <f t="shared" si="871"/>
        <v>Bus</v>
      </c>
      <c r="H1039" s="261">
        <f t="shared" si="872"/>
        <v>0</v>
      </c>
      <c r="I1039" s="261">
        <f t="shared" ref="I1039:P1039" ca="1" si="885">(I$23*$P1023)+$O1023</f>
        <v>0</v>
      </c>
      <c r="J1039" s="261">
        <f t="shared" ca="1" si="885"/>
        <v>0</v>
      </c>
      <c r="K1039" s="261">
        <f t="shared" ca="1" si="885"/>
        <v>0</v>
      </c>
      <c r="L1039" s="261">
        <f t="shared" ca="1" si="885"/>
        <v>0</v>
      </c>
      <c r="M1039" s="261">
        <f t="shared" ca="1" si="885"/>
        <v>0</v>
      </c>
      <c r="N1039" s="261">
        <f t="shared" ca="1" si="885"/>
        <v>0</v>
      </c>
      <c r="O1039" s="261">
        <f t="shared" ca="1" si="885"/>
        <v>0</v>
      </c>
      <c r="P1039" s="261">
        <f t="shared" ca="1" si="885"/>
        <v>0</v>
      </c>
      <c r="Q1039" s="261">
        <f t="shared" ca="1" si="874"/>
        <v>0</v>
      </c>
      <c r="R1039" s="261">
        <f t="shared" ref="R1039:Z1039" ca="1" si="886">(R$23*$R1023)+$Q1023</f>
        <v>0</v>
      </c>
      <c r="S1039" s="261">
        <f t="shared" ca="1" si="886"/>
        <v>0</v>
      </c>
      <c r="T1039" s="261">
        <f t="shared" ca="1" si="886"/>
        <v>0</v>
      </c>
      <c r="U1039" s="261">
        <f t="shared" ca="1" si="886"/>
        <v>0</v>
      </c>
      <c r="V1039" s="261">
        <f t="shared" ca="1" si="886"/>
        <v>0</v>
      </c>
      <c r="W1039" s="261">
        <f t="shared" ca="1" si="886"/>
        <v>0</v>
      </c>
      <c r="X1039" s="261">
        <f t="shared" ca="1" si="886"/>
        <v>0</v>
      </c>
      <c r="Y1039" s="261">
        <f t="shared" ca="1" si="886"/>
        <v>0</v>
      </c>
      <c r="Z1039" s="261">
        <f t="shared" ca="1" si="886"/>
        <v>0</v>
      </c>
      <c r="AA1039" s="261">
        <f t="shared" ca="1" si="876"/>
        <v>0</v>
      </c>
    </row>
    <row r="1040" spans="6:27">
      <c r="F1040" s="656"/>
      <c r="G1040" s="307" t="str">
        <f t="shared" si="871"/>
        <v>Mini-bus</v>
      </c>
      <c r="H1040" s="261">
        <f t="shared" si="872"/>
        <v>0</v>
      </c>
      <c r="I1040" s="261">
        <f t="shared" ref="I1040:P1040" ca="1" si="887">(I$23*$P1024)+$O1024</f>
        <v>0</v>
      </c>
      <c r="J1040" s="261">
        <f t="shared" ca="1" si="887"/>
        <v>0</v>
      </c>
      <c r="K1040" s="261">
        <f t="shared" ca="1" si="887"/>
        <v>0</v>
      </c>
      <c r="L1040" s="261">
        <f t="shared" ca="1" si="887"/>
        <v>0</v>
      </c>
      <c r="M1040" s="261">
        <f t="shared" ca="1" si="887"/>
        <v>0</v>
      </c>
      <c r="N1040" s="261">
        <f t="shared" ca="1" si="887"/>
        <v>0</v>
      </c>
      <c r="O1040" s="261">
        <f t="shared" ca="1" si="887"/>
        <v>0</v>
      </c>
      <c r="P1040" s="261">
        <f t="shared" ca="1" si="887"/>
        <v>0</v>
      </c>
      <c r="Q1040" s="261">
        <f t="shared" ca="1" si="874"/>
        <v>0</v>
      </c>
      <c r="R1040" s="261">
        <f t="shared" ref="R1040:Z1040" ca="1" si="888">(R$23*$R1024)+$Q1024</f>
        <v>0</v>
      </c>
      <c r="S1040" s="261">
        <f t="shared" ca="1" si="888"/>
        <v>0</v>
      </c>
      <c r="T1040" s="261">
        <f t="shared" ca="1" si="888"/>
        <v>0</v>
      </c>
      <c r="U1040" s="261">
        <f t="shared" ca="1" si="888"/>
        <v>0</v>
      </c>
      <c r="V1040" s="261">
        <f t="shared" ca="1" si="888"/>
        <v>0</v>
      </c>
      <c r="W1040" s="261">
        <f t="shared" ca="1" si="888"/>
        <v>0</v>
      </c>
      <c r="X1040" s="261">
        <f t="shared" ca="1" si="888"/>
        <v>0</v>
      </c>
      <c r="Y1040" s="261">
        <f t="shared" ca="1" si="888"/>
        <v>0</v>
      </c>
      <c r="Z1040" s="261">
        <f t="shared" ca="1" si="888"/>
        <v>0</v>
      </c>
      <c r="AA1040" s="261">
        <f t="shared" ca="1" si="876"/>
        <v>0</v>
      </c>
    </row>
    <row r="1041" spans="6:27">
      <c r="F1041" s="656"/>
      <c r="G1041" s="307" t="str">
        <f t="shared" si="871"/>
        <v/>
      </c>
      <c r="H1041" s="261">
        <f t="shared" si="872"/>
        <v>0</v>
      </c>
      <c r="I1041" s="261">
        <f t="shared" ref="I1041:P1041" ca="1" si="889">(I$23*$P1025)+$O1025</f>
        <v>0</v>
      </c>
      <c r="J1041" s="261">
        <f t="shared" ca="1" si="889"/>
        <v>0</v>
      </c>
      <c r="K1041" s="261">
        <f t="shared" ca="1" si="889"/>
        <v>0</v>
      </c>
      <c r="L1041" s="261">
        <f t="shared" ca="1" si="889"/>
        <v>0</v>
      </c>
      <c r="M1041" s="261">
        <f t="shared" ca="1" si="889"/>
        <v>0</v>
      </c>
      <c r="N1041" s="261">
        <f t="shared" ca="1" si="889"/>
        <v>0</v>
      </c>
      <c r="O1041" s="261">
        <f t="shared" ca="1" si="889"/>
        <v>0</v>
      </c>
      <c r="P1041" s="261">
        <f t="shared" ca="1" si="889"/>
        <v>0</v>
      </c>
      <c r="Q1041" s="261">
        <f t="shared" ca="1" si="874"/>
        <v>0</v>
      </c>
      <c r="R1041" s="261">
        <f t="shared" ref="R1041:Z1041" ca="1" si="890">(R$23*$R1025)+$Q1025</f>
        <v>0</v>
      </c>
      <c r="S1041" s="261">
        <f t="shared" ca="1" si="890"/>
        <v>0</v>
      </c>
      <c r="T1041" s="261">
        <f t="shared" ca="1" si="890"/>
        <v>0</v>
      </c>
      <c r="U1041" s="261">
        <f t="shared" ca="1" si="890"/>
        <v>0</v>
      </c>
      <c r="V1041" s="261">
        <f t="shared" ca="1" si="890"/>
        <v>0</v>
      </c>
      <c r="W1041" s="261">
        <f t="shared" ca="1" si="890"/>
        <v>0</v>
      </c>
      <c r="X1041" s="261">
        <f t="shared" ca="1" si="890"/>
        <v>0</v>
      </c>
      <c r="Y1041" s="261">
        <f t="shared" ca="1" si="890"/>
        <v>0</v>
      </c>
      <c r="Z1041" s="261">
        <f t="shared" ca="1" si="890"/>
        <v>0</v>
      </c>
      <c r="AA1041" s="261">
        <f t="shared" ca="1" si="876"/>
        <v>0</v>
      </c>
    </row>
    <row r="1042" spans="6:27">
      <c r="F1042" s="657"/>
      <c r="G1042" s="307" t="str">
        <f t="shared" si="871"/>
        <v/>
      </c>
      <c r="H1042" s="261">
        <f t="shared" si="872"/>
        <v>0</v>
      </c>
      <c r="I1042" s="261">
        <f t="shared" ref="I1042:P1042" ca="1" si="891">(I$23*$P1026)+$O1026</f>
        <v>0</v>
      </c>
      <c r="J1042" s="261">
        <f t="shared" ca="1" si="891"/>
        <v>0</v>
      </c>
      <c r="K1042" s="261">
        <f t="shared" ca="1" si="891"/>
        <v>0</v>
      </c>
      <c r="L1042" s="261">
        <f t="shared" ca="1" si="891"/>
        <v>0</v>
      </c>
      <c r="M1042" s="261">
        <f t="shared" ca="1" si="891"/>
        <v>0</v>
      </c>
      <c r="N1042" s="261">
        <f t="shared" ca="1" si="891"/>
        <v>0</v>
      </c>
      <c r="O1042" s="261">
        <f t="shared" ca="1" si="891"/>
        <v>0</v>
      </c>
      <c r="P1042" s="261">
        <f t="shared" ca="1" si="891"/>
        <v>0</v>
      </c>
      <c r="Q1042" s="261">
        <f t="shared" ca="1" si="874"/>
        <v>0</v>
      </c>
      <c r="R1042" s="261">
        <f t="shared" ref="R1042:Z1042" ca="1" si="892">(R$23*$R1026)+$Q1026</f>
        <v>0</v>
      </c>
      <c r="S1042" s="261">
        <f t="shared" ca="1" si="892"/>
        <v>0</v>
      </c>
      <c r="T1042" s="261">
        <f t="shared" ca="1" si="892"/>
        <v>0</v>
      </c>
      <c r="U1042" s="261">
        <f t="shared" ca="1" si="892"/>
        <v>0</v>
      </c>
      <c r="V1042" s="261">
        <f t="shared" ca="1" si="892"/>
        <v>0</v>
      </c>
      <c r="W1042" s="261">
        <f t="shared" ca="1" si="892"/>
        <v>0</v>
      </c>
      <c r="X1042" s="261">
        <f t="shared" ca="1" si="892"/>
        <v>0</v>
      </c>
      <c r="Y1042" s="261">
        <f t="shared" ca="1" si="892"/>
        <v>0</v>
      </c>
      <c r="Z1042" s="261">
        <f t="shared" ca="1" si="892"/>
        <v>0</v>
      </c>
      <c r="AA1042" s="261">
        <f t="shared" ca="1" si="876"/>
        <v>0</v>
      </c>
    </row>
    <row r="1043" spans="6:27">
      <c r="G1043" s="307" t="str">
        <f t="shared" si="871"/>
        <v>BRT</v>
      </c>
      <c r="H1043" s="261">
        <f t="shared" si="872"/>
        <v>0</v>
      </c>
      <c r="I1043" s="261">
        <f t="shared" ref="I1043:P1043" ca="1" si="893">(I$23*$P1027)+$O1027</f>
        <v>0</v>
      </c>
      <c r="J1043" s="261">
        <f t="shared" ca="1" si="893"/>
        <v>0</v>
      </c>
      <c r="K1043" s="261">
        <f t="shared" ca="1" si="893"/>
        <v>0</v>
      </c>
      <c r="L1043" s="261">
        <f t="shared" ca="1" si="893"/>
        <v>0</v>
      </c>
      <c r="M1043" s="261">
        <f t="shared" ca="1" si="893"/>
        <v>0</v>
      </c>
      <c r="N1043" s="261">
        <f t="shared" ca="1" si="893"/>
        <v>0</v>
      </c>
      <c r="O1043" s="261">
        <f t="shared" ca="1" si="893"/>
        <v>0</v>
      </c>
      <c r="P1043" s="261">
        <f t="shared" ca="1" si="893"/>
        <v>0</v>
      </c>
      <c r="Q1043" s="261">
        <f t="shared" ca="1" si="874"/>
        <v>0</v>
      </c>
      <c r="R1043" s="261">
        <f t="shared" ref="R1043:Z1043" ca="1" si="894">(R$23*$R1027)+$Q1027</f>
        <v>0</v>
      </c>
      <c r="S1043" s="261">
        <f t="shared" ca="1" si="894"/>
        <v>0</v>
      </c>
      <c r="T1043" s="261">
        <f t="shared" ca="1" si="894"/>
        <v>0</v>
      </c>
      <c r="U1043" s="261">
        <f t="shared" ca="1" si="894"/>
        <v>0</v>
      </c>
      <c r="V1043" s="261">
        <f t="shared" ca="1" si="894"/>
        <v>0</v>
      </c>
      <c r="W1043" s="261">
        <f t="shared" ca="1" si="894"/>
        <v>0</v>
      </c>
      <c r="X1043" s="261">
        <f t="shared" ca="1" si="894"/>
        <v>0</v>
      </c>
      <c r="Y1043" s="261">
        <f t="shared" ca="1" si="894"/>
        <v>0</v>
      </c>
      <c r="Z1043" s="261">
        <f t="shared" ca="1" si="894"/>
        <v>0</v>
      </c>
      <c r="AA1043" s="261">
        <f t="shared" ca="1" si="876"/>
        <v>0</v>
      </c>
    </row>
    <row r="1045" spans="6:27">
      <c r="G1045" s="308" t="s">
        <v>392</v>
      </c>
      <c r="H1045" s="243"/>
      <c r="I1045" s="243" t="str">
        <f>I1031</f>
        <v>LPG</v>
      </c>
      <c r="J1045" s="243"/>
      <c r="K1045" s="243"/>
      <c r="L1045" s="243"/>
      <c r="M1045" s="243"/>
      <c r="N1045" s="243"/>
      <c r="O1045" s="243"/>
      <c r="P1045" s="243"/>
      <c r="Q1045" s="243"/>
      <c r="R1045" s="243"/>
      <c r="S1045" s="243"/>
      <c r="T1045" s="243"/>
      <c r="U1045" s="243"/>
      <c r="V1045" s="243"/>
      <c r="W1045" s="243"/>
      <c r="X1045" s="243"/>
      <c r="Y1045" s="243"/>
      <c r="Z1045" s="243"/>
      <c r="AA1045" s="243"/>
    </row>
    <row r="1046" spans="6:27">
      <c r="G1046" s="306"/>
      <c r="H1046" s="245">
        <f>H1032</f>
        <v>0</v>
      </c>
      <c r="I1046" s="245">
        <f t="shared" ref="I1046:AA1046" si="895">I1032</f>
        <v>1</v>
      </c>
      <c r="J1046" s="245">
        <f t="shared" si="895"/>
        <v>2</v>
      </c>
      <c r="K1046" s="245">
        <f t="shared" si="895"/>
        <v>3</v>
      </c>
      <c r="L1046" s="245">
        <f t="shared" si="895"/>
        <v>4</v>
      </c>
      <c r="M1046" s="245">
        <f t="shared" si="895"/>
        <v>5</v>
      </c>
      <c r="N1046" s="245">
        <f t="shared" si="895"/>
        <v>6</v>
      </c>
      <c r="O1046" s="245">
        <f t="shared" si="895"/>
        <v>7</v>
      </c>
      <c r="P1046" s="245">
        <f t="shared" si="895"/>
        <v>8</v>
      </c>
      <c r="Q1046" s="245">
        <f t="shared" si="895"/>
        <v>9</v>
      </c>
      <c r="R1046" s="245">
        <f t="shared" si="895"/>
        <v>10</v>
      </c>
      <c r="S1046" s="245">
        <f t="shared" si="895"/>
        <v>11</v>
      </c>
      <c r="T1046" s="245">
        <f t="shared" si="895"/>
        <v>12</v>
      </c>
      <c r="U1046" s="245">
        <f t="shared" si="895"/>
        <v>13</v>
      </c>
      <c r="V1046" s="245">
        <f t="shared" si="895"/>
        <v>14</v>
      </c>
      <c r="W1046" s="245">
        <f t="shared" si="895"/>
        <v>15</v>
      </c>
      <c r="X1046" s="245">
        <f t="shared" si="895"/>
        <v>16</v>
      </c>
      <c r="Y1046" s="245">
        <f t="shared" si="895"/>
        <v>17</v>
      </c>
      <c r="Z1046" s="245">
        <f t="shared" si="895"/>
        <v>18</v>
      </c>
      <c r="AA1046" s="245">
        <f t="shared" si="895"/>
        <v>19</v>
      </c>
    </row>
    <row r="1047" spans="6:27">
      <c r="F1047" s="655" t="s">
        <v>530</v>
      </c>
      <c r="G1047" s="307" t="str">
        <f>G1033</f>
        <v>Cars</v>
      </c>
      <c r="H1047" s="232">
        <f>H1033+(H1033*H801)</f>
        <v>0</v>
      </c>
      <c r="I1047" s="232">
        <f t="shared" ref="I1047:AA1047" ca="1" si="896">I1033+(I1033*I801)</f>
        <v>0</v>
      </c>
      <c r="J1047" s="232">
        <f t="shared" ca="1" si="896"/>
        <v>0</v>
      </c>
      <c r="K1047" s="232">
        <f t="shared" ca="1" si="896"/>
        <v>0</v>
      </c>
      <c r="L1047" s="232">
        <f t="shared" ca="1" si="896"/>
        <v>0</v>
      </c>
      <c r="M1047" s="232">
        <f t="shared" ca="1" si="896"/>
        <v>0</v>
      </c>
      <c r="N1047" s="232">
        <f t="shared" ca="1" si="896"/>
        <v>0</v>
      </c>
      <c r="O1047" s="232">
        <f t="shared" ca="1" si="896"/>
        <v>0</v>
      </c>
      <c r="P1047" s="232">
        <f t="shared" ca="1" si="896"/>
        <v>0</v>
      </c>
      <c r="Q1047" s="232">
        <f t="shared" ca="1" si="896"/>
        <v>0</v>
      </c>
      <c r="R1047" s="232">
        <f t="shared" ca="1" si="896"/>
        <v>0</v>
      </c>
      <c r="S1047" s="232">
        <f t="shared" ca="1" si="896"/>
        <v>0</v>
      </c>
      <c r="T1047" s="232">
        <f t="shared" ca="1" si="896"/>
        <v>0</v>
      </c>
      <c r="U1047" s="232">
        <f t="shared" ca="1" si="896"/>
        <v>0</v>
      </c>
      <c r="V1047" s="232">
        <f t="shared" ca="1" si="896"/>
        <v>0</v>
      </c>
      <c r="W1047" s="232">
        <f t="shared" ca="1" si="896"/>
        <v>0</v>
      </c>
      <c r="X1047" s="232">
        <f t="shared" ca="1" si="896"/>
        <v>0</v>
      </c>
      <c r="Y1047" s="232">
        <f t="shared" ca="1" si="896"/>
        <v>0</v>
      </c>
      <c r="Z1047" s="232">
        <f t="shared" ca="1" si="896"/>
        <v>0</v>
      </c>
      <c r="AA1047" s="232">
        <f t="shared" ca="1" si="896"/>
        <v>0</v>
      </c>
    </row>
    <row r="1048" spans="6:27">
      <c r="F1048" s="656"/>
      <c r="G1048" s="307" t="str">
        <f t="shared" ref="G1048:G1057" si="897">G1034</f>
        <v>2-wheeler</v>
      </c>
      <c r="H1048" s="232">
        <f t="shared" ref="H1048:AA1048" si="898">H1034+(H1034*H802)</f>
        <v>0</v>
      </c>
      <c r="I1048" s="232">
        <f t="shared" ca="1" si="898"/>
        <v>0</v>
      </c>
      <c r="J1048" s="232">
        <f t="shared" ca="1" si="898"/>
        <v>0</v>
      </c>
      <c r="K1048" s="232">
        <f t="shared" ca="1" si="898"/>
        <v>0</v>
      </c>
      <c r="L1048" s="232">
        <f t="shared" ca="1" si="898"/>
        <v>0</v>
      </c>
      <c r="M1048" s="232">
        <f t="shared" ca="1" si="898"/>
        <v>0</v>
      </c>
      <c r="N1048" s="232">
        <f t="shared" ca="1" si="898"/>
        <v>0</v>
      </c>
      <c r="O1048" s="232">
        <f t="shared" ca="1" si="898"/>
        <v>0</v>
      </c>
      <c r="P1048" s="232">
        <f t="shared" ca="1" si="898"/>
        <v>0</v>
      </c>
      <c r="Q1048" s="232">
        <f t="shared" ca="1" si="898"/>
        <v>0</v>
      </c>
      <c r="R1048" s="232">
        <f t="shared" ca="1" si="898"/>
        <v>0</v>
      </c>
      <c r="S1048" s="232">
        <f t="shared" ca="1" si="898"/>
        <v>0</v>
      </c>
      <c r="T1048" s="232">
        <f t="shared" ca="1" si="898"/>
        <v>0</v>
      </c>
      <c r="U1048" s="232">
        <f t="shared" ca="1" si="898"/>
        <v>0</v>
      </c>
      <c r="V1048" s="232">
        <f t="shared" ca="1" si="898"/>
        <v>0</v>
      </c>
      <c r="W1048" s="232">
        <f t="shared" ca="1" si="898"/>
        <v>0</v>
      </c>
      <c r="X1048" s="232">
        <f t="shared" ca="1" si="898"/>
        <v>0</v>
      </c>
      <c r="Y1048" s="232">
        <f t="shared" ca="1" si="898"/>
        <v>0</v>
      </c>
      <c r="Z1048" s="232">
        <f t="shared" ca="1" si="898"/>
        <v>0</v>
      </c>
      <c r="AA1048" s="232">
        <f t="shared" ca="1" si="898"/>
        <v>0</v>
      </c>
    </row>
    <row r="1049" spans="6:27">
      <c r="F1049" s="656"/>
      <c r="G1049" s="307" t="str">
        <f t="shared" si="897"/>
        <v>Taxi</v>
      </c>
      <c r="H1049" s="232">
        <f t="shared" ref="H1049:AA1049" si="899">H1035+(H1035*H803)</f>
        <v>0</v>
      </c>
      <c r="I1049" s="232">
        <f t="shared" ca="1" si="899"/>
        <v>0</v>
      </c>
      <c r="J1049" s="232">
        <f t="shared" ca="1" si="899"/>
        <v>0</v>
      </c>
      <c r="K1049" s="232">
        <f t="shared" ca="1" si="899"/>
        <v>0</v>
      </c>
      <c r="L1049" s="232">
        <f t="shared" ca="1" si="899"/>
        <v>0</v>
      </c>
      <c r="M1049" s="232">
        <f t="shared" ca="1" si="899"/>
        <v>0</v>
      </c>
      <c r="N1049" s="232">
        <f t="shared" ca="1" si="899"/>
        <v>0</v>
      </c>
      <c r="O1049" s="232">
        <f t="shared" ca="1" si="899"/>
        <v>0</v>
      </c>
      <c r="P1049" s="232">
        <f t="shared" ca="1" si="899"/>
        <v>0</v>
      </c>
      <c r="Q1049" s="232">
        <f t="shared" ca="1" si="899"/>
        <v>0</v>
      </c>
      <c r="R1049" s="232">
        <f t="shared" ca="1" si="899"/>
        <v>0</v>
      </c>
      <c r="S1049" s="232">
        <f t="shared" ca="1" si="899"/>
        <v>0</v>
      </c>
      <c r="T1049" s="232">
        <f t="shared" ca="1" si="899"/>
        <v>0</v>
      </c>
      <c r="U1049" s="232">
        <f t="shared" ca="1" si="899"/>
        <v>0</v>
      </c>
      <c r="V1049" s="232">
        <f t="shared" ca="1" si="899"/>
        <v>0</v>
      </c>
      <c r="W1049" s="232">
        <f t="shared" ca="1" si="899"/>
        <v>0</v>
      </c>
      <c r="X1049" s="232">
        <f t="shared" ca="1" si="899"/>
        <v>0</v>
      </c>
      <c r="Y1049" s="232">
        <f t="shared" ca="1" si="899"/>
        <v>0</v>
      </c>
      <c r="Z1049" s="232">
        <f t="shared" ca="1" si="899"/>
        <v>0</v>
      </c>
      <c r="AA1049" s="232">
        <f t="shared" ca="1" si="899"/>
        <v>0</v>
      </c>
    </row>
    <row r="1050" spans="6:27">
      <c r="F1050" s="656"/>
      <c r="G1050" s="307" t="str">
        <f t="shared" si="897"/>
        <v/>
      </c>
      <c r="H1050" s="232">
        <f t="shared" ref="H1050:AA1050" si="900">H1036+(H1036*H804)</f>
        <v>0</v>
      </c>
      <c r="I1050" s="232">
        <f t="shared" ca="1" si="900"/>
        <v>0</v>
      </c>
      <c r="J1050" s="232">
        <f t="shared" ca="1" si="900"/>
        <v>0</v>
      </c>
      <c r="K1050" s="232">
        <f t="shared" ca="1" si="900"/>
        <v>0</v>
      </c>
      <c r="L1050" s="232">
        <f t="shared" ca="1" si="900"/>
        <v>0</v>
      </c>
      <c r="M1050" s="232">
        <f t="shared" ca="1" si="900"/>
        <v>0</v>
      </c>
      <c r="N1050" s="232">
        <f t="shared" ca="1" si="900"/>
        <v>0</v>
      </c>
      <c r="O1050" s="232">
        <f t="shared" ca="1" si="900"/>
        <v>0</v>
      </c>
      <c r="P1050" s="232">
        <f t="shared" ca="1" si="900"/>
        <v>0</v>
      </c>
      <c r="Q1050" s="232">
        <f t="shared" ca="1" si="900"/>
        <v>0</v>
      </c>
      <c r="R1050" s="232">
        <f t="shared" ca="1" si="900"/>
        <v>0</v>
      </c>
      <c r="S1050" s="232">
        <f t="shared" ca="1" si="900"/>
        <v>0</v>
      </c>
      <c r="T1050" s="232">
        <f t="shared" ca="1" si="900"/>
        <v>0</v>
      </c>
      <c r="U1050" s="232">
        <f t="shared" ca="1" si="900"/>
        <v>0</v>
      </c>
      <c r="V1050" s="232">
        <f t="shared" ca="1" si="900"/>
        <v>0</v>
      </c>
      <c r="W1050" s="232">
        <f t="shared" ca="1" si="900"/>
        <v>0</v>
      </c>
      <c r="X1050" s="232">
        <f t="shared" ca="1" si="900"/>
        <v>0</v>
      </c>
      <c r="Y1050" s="232">
        <f t="shared" ca="1" si="900"/>
        <v>0</v>
      </c>
      <c r="Z1050" s="232">
        <f t="shared" ca="1" si="900"/>
        <v>0</v>
      </c>
      <c r="AA1050" s="232">
        <f t="shared" ca="1" si="900"/>
        <v>0</v>
      </c>
    </row>
    <row r="1051" spans="6:27">
      <c r="F1051" s="656"/>
      <c r="G1051" s="307" t="str">
        <f t="shared" si="897"/>
        <v/>
      </c>
      <c r="H1051" s="232">
        <f t="shared" ref="H1051:AA1051" si="901">H1037+(H1037*H805)</f>
        <v>0</v>
      </c>
      <c r="I1051" s="232">
        <f t="shared" ca="1" si="901"/>
        <v>0</v>
      </c>
      <c r="J1051" s="232">
        <f t="shared" ca="1" si="901"/>
        <v>0</v>
      </c>
      <c r="K1051" s="232">
        <f t="shared" ca="1" si="901"/>
        <v>0</v>
      </c>
      <c r="L1051" s="232">
        <f t="shared" ca="1" si="901"/>
        <v>0</v>
      </c>
      <c r="M1051" s="232">
        <f t="shared" ca="1" si="901"/>
        <v>0</v>
      </c>
      <c r="N1051" s="232">
        <f t="shared" ca="1" si="901"/>
        <v>0</v>
      </c>
      <c r="O1051" s="232">
        <f t="shared" ca="1" si="901"/>
        <v>0</v>
      </c>
      <c r="P1051" s="232">
        <f t="shared" ca="1" si="901"/>
        <v>0</v>
      </c>
      <c r="Q1051" s="232">
        <f t="shared" ca="1" si="901"/>
        <v>0</v>
      </c>
      <c r="R1051" s="232">
        <f t="shared" ca="1" si="901"/>
        <v>0</v>
      </c>
      <c r="S1051" s="232">
        <f t="shared" ca="1" si="901"/>
        <v>0</v>
      </c>
      <c r="T1051" s="232">
        <f t="shared" ca="1" si="901"/>
        <v>0</v>
      </c>
      <c r="U1051" s="232">
        <f t="shared" ca="1" si="901"/>
        <v>0</v>
      </c>
      <c r="V1051" s="232">
        <f t="shared" ca="1" si="901"/>
        <v>0</v>
      </c>
      <c r="W1051" s="232">
        <f t="shared" ca="1" si="901"/>
        <v>0</v>
      </c>
      <c r="X1051" s="232">
        <f t="shared" ca="1" si="901"/>
        <v>0</v>
      </c>
      <c r="Y1051" s="232">
        <f t="shared" ca="1" si="901"/>
        <v>0</v>
      </c>
      <c r="Z1051" s="232">
        <f t="shared" ca="1" si="901"/>
        <v>0</v>
      </c>
      <c r="AA1051" s="232">
        <f t="shared" ca="1" si="901"/>
        <v>0</v>
      </c>
    </row>
    <row r="1052" spans="6:27">
      <c r="F1052" s="656"/>
      <c r="G1052" s="307" t="str">
        <f t="shared" si="897"/>
        <v>3-wheeler</v>
      </c>
      <c r="H1052" s="232">
        <f t="shared" ref="H1052:AA1052" si="902">H1038+(H1038*H806)</f>
        <v>0</v>
      </c>
      <c r="I1052" s="232">
        <f t="shared" ca="1" si="902"/>
        <v>0</v>
      </c>
      <c r="J1052" s="232">
        <f t="shared" ca="1" si="902"/>
        <v>0</v>
      </c>
      <c r="K1052" s="232">
        <f t="shared" ca="1" si="902"/>
        <v>0</v>
      </c>
      <c r="L1052" s="232">
        <f t="shared" ca="1" si="902"/>
        <v>0</v>
      </c>
      <c r="M1052" s="232">
        <f t="shared" ca="1" si="902"/>
        <v>0</v>
      </c>
      <c r="N1052" s="232">
        <f t="shared" ca="1" si="902"/>
        <v>0</v>
      </c>
      <c r="O1052" s="232">
        <f t="shared" ca="1" si="902"/>
        <v>0</v>
      </c>
      <c r="P1052" s="232">
        <f t="shared" ca="1" si="902"/>
        <v>0</v>
      </c>
      <c r="Q1052" s="232">
        <f t="shared" ca="1" si="902"/>
        <v>0</v>
      </c>
      <c r="R1052" s="232">
        <f t="shared" ca="1" si="902"/>
        <v>0</v>
      </c>
      <c r="S1052" s="232">
        <f t="shared" ca="1" si="902"/>
        <v>0</v>
      </c>
      <c r="T1052" s="232">
        <f t="shared" ca="1" si="902"/>
        <v>0</v>
      </c>
      <c r="U1052" s="232">
        <f t="shared" ca="1" si="902"/>
        <v>0</v>
      </c>
      <c r="V1052" s="232">
        <f t="shared" ca="1" si="902"/>
        <v>0</v>
      </c>
      <c r="W1052" s="232">
        <f t="shared" ca="1" si="902"/>
        <v>0</v>
      </c>
      <c r="X1052" s="232">
        <f t="shared" ca="1" si="902"/>
        <v>0</v>
      </c>
      <c r="Y1052" s="232">
        <f t="shared" ca="1" si="902"/>
        <v>0</v>
      </c>
      <c r="Z1052" s="232">
        <f t="shared" ca="1" si="902"/>
        <v>0</v>
      </c>
      <c r="AA1052" s="232">
        <f t="shared" ca="1" si="902"/>
        <v>0</v>
      </c>
    </row>
    <row r="1053" spans="6:27">
      <c r="F1053" s="656"/>
      <c r="G1053" s="307" t="str">
        <f t="shared" si="897"/>
        <v>Bus</v>
      </c>
      <c r="H1053" s="232">
        <f t="shared" ref="H1053:AA1053" si="903">H1039+(H1039*H807)</f>
        <v>0</v>
      </c>
      <c r="I1053" s="232">
        <f t="shared" ca="1" si="903"/>
        <v>0</v>
      </c>
      <c r="J1053" s="232">
        <f t="shared" ca="1" si="903"/>
        <v>0</v>
      </c>
      <c r="K1053" s="232">
        <f t="shared" ca="1" si="903"/>
        <v>0</v>
      </c>
      <c r="L1053" s="232">
        <f t="shared" ca="1" si="903"/>
        <v>0</v>
      </c>
      <c r="M1053" s="232">
        <f t="shared" ca="1" si="903"/>
        <v>0</v>
      </c>
      <c r="N1053" s="232">
        <f t="shared" ca="1" si="903"/>
        <v>0</v>
      </c>
      <c r="O1053" s="232">
        <f t="shared" ca="1" si="903"/>
        <v>0</v>
      </c>
      <c r="P1053" s="232">
        <f t="shared" ca="1" si="903"/>
        <v>0</v>
      </c>
      <c r="Q1053" s="232">
        <f t="shared" ca="1" si="903"/>
        <v>0</v>
      </c>
      <c r="R1053" s="232">
        <f t="shared" ca="1" si="903"/>
        <v>0</v>
      </c>
      <c r="S1053" s="232">
        <f t="shared" ca="1" si="903"/>
        <v>0</v>
      </c>
      <c r="T1053" s="232">
        <f t="shared" ca="1" si="903"/>
        <v>0</v>
      </c>
      <c r="U1053" s="232">
        <f t="shared" ca="1" si="903"/>
        <v>0</v>
      </c>
      <c r="V1053" s="232">
        <f t="shared" ca="1" si="903"/>
        <v>0</v>
      </c>
      <c r="W1053" s="232">
        <f t="shared" ca="1" si="903"/>
        <v>0</v>
      </c>
      <c r="X1053" s="232">
        <f t="shared" ca="1" si="903"/>
        <v>0</v>
      </c>
      <c r="Y1053" s="232">
        <f t="shared" ca="1" si="903"/>
        <v>0</v>
      </c>
      <c r="Z1053" s="232">
        <f t="shared" ca="1" si="903"/>
        <v>0</v>
      </c>
      <c r="AA1053" s="232">
        <f t="shared" ca="1" si="903"/>
        <v>0</v>
      </c>
    </row>
    <row r="1054" spans="6:27">
      <c r="F1054" s="656"/>
      <c r="G1054" s="307" t="str">
        <f t="shared" si="897"/>
        <v>Mini-bus</v>
      </c>
      <c r="H1054" s="232">
        <f t="shared" ref="H1054:AA1054" si="904">H1040+(H1040*H808)</f>
        <v>0</v>
      </c>
      <c r="I1054" s="232">
        <f t="shared" ca="1" si="904"/>
        <v>0</v>
      </c>
      <c r="J1054" s="232">
        <f t="shared" ca="1" si="904"/>
        <v>0</v>
      </c>
      <c r="K1054" s="232">
        <f t="shared" ca="1" si="904"/>
        <v>0</v>
      </c>
      <c r="L1054" s="232">
        <f t="shared" ca="1" si="904"/>
        <v>0</v>
      </c>
      <c r="M1054" s="232">
        <f t="shared" ca="1" si="904"/>
        <v>0</v>
      </c>
      <c r="N1054" s="232">
        <f t="shared" ca="1" si="904"/>
        <v>0</v>
      </c>
      <c r="O1054" s="232">
        <f t="shared" ca="1" si="904"/>
        <v>0</v>
      </c>
      <c r="P1054" s="232">
        <f t="shared" ca="1" si="904"/>
        <v>0</v>
      </c>
      <c r="Q1054" s="232">
        <f t="shared" ca="1" si="904"/>
        <v>0</v>
      </c>
      <c r="R1054" s="232">
        <f t="shared" ca="1" si="904"/>
        <v>0</v>
      </c>
      <c r="S1054" s="232">
        <f t="shared" ca="1" si="904"/>
        <v>0</v>
      </c>
      <c r="T1054" s="232">
        <f t="shared" ca="1" si="904"/>
        <v>0</v>
      </c>
      <c r="U1054" s="232">
        <f t="shared" ca="1" si="904"/>
        <v>0</v>
      </c>
      <c r="V1054" s="232">
        <f t="shared" ca="1" si="904"/>
        <v>0</v>
      </c>
      <c r="W1054" s="232">
        <f t="shared" ca="1" si="904"/>
        <v>0</v>
      </c>
      <c r="X1054" s="232">
        <f t="shared" ca="1" si="904"/>
        <v>0</v>
      </c>
      <c r="Y1054" s="232">
        <f t="shared" ca="1" si="904"/>
        <v>0</v>
      </c>
      <c r="Z1054" s="232">
        <f t="shared" ca="1" si="904"/>
        <v>0</v>
      </c>
      <c r="AA1054" s="232">
        <f t="shared" ca="1" si="904"/>
        <v>0</v>
      </c>
    </row>
    <row r="1055" spans="6:27">
      <c r="F1055" s="656"/>
      <c r="G1055" s="307" t="str">
        <f t="shared" si="897"/>
        <v/>
      </c>
      <c r="H1055" s="232">
        <f t="shared" ref="H1055:AA1055" si="905">H1041+(H1041*H809)</f>
        <v>0</v>
      </c>
      <c r="I1055" s="232">
        <f t="shared" ca="1" si="905"/>
        <v>0</v>
      </c>
      <c r="J1055" s="232">
        <f t="shared" ca="1" si="905"/>
        <v>0</v>
      </c>
      <c r="K1055" s="232">
        <f t="shared" ca="1" si="905"/>
        <v>0</v>
      </c>
      <c r="L1055" s="232">
        <f t="shared" ca="1" si="905"/>
        <v>0</v>
      </c>
      <c r="M1055" s="232">
        <f t="shared" ca="1" si="905"/>
        <v>0</v>
      </c>
      <c r="N1055" s="232">
        <f t="shared" ca="1" si="905"/>
        <v>0</v>
      </c>
      <c r="O1055" s="232">
        <f t="shared" ca="1" si="905"/>
        <v>0</v>
      </c>
      <c r="P1055" s="232">
        <f t="shared" ca="1" si="905"/>
        <v>0</v>
      </c>
      <c r="Q1055" s="232">
        <f t="shared" ca="1" si="905"/>
        <v>0</v>
      </c>
      <c r="R1055" s="232">
        <f t="shared" ca="1" si="905"/>
        <v>0</v>
      </c>
      <c r="S1055" s="232">
        <f t="shared" ca="1" si="905"/>
        <v>0</v>
      </c>
      <c r="T1055" s="232">
        <f t="shared" ca="1" si="905"/>
        <v>0</v>
      </c>
      <c r="U1055" s="232">
        <f t="shared" ca="1" si="905"/>
        <v>0</v>
      </c>
      <c r="V1055" s="232">
        <f t="shared" ca="1" si="905"/>
        <v>0</v>
      </c>
      <c r="W1055" s="232">
        <f t="shared" ca="1" si="905"/>
        <v>0</v>
      </c>
      <c r="X1055" s="232">
        <f t="shared" ca="1" si="905"/>
        <v>0</v>
      </c>
      <c r="Y1055" s="232">
        <f t="shared" ca="1" si="905"/>
        <v>0</v>
      </c>
      <c r="Z1055" s="232">
        <f t="shared" ca="1" si="905"/>
        <v>0</v>
      </c>
      <c r="AA1055" s="232">
        <f t="shared" ca="1" si="905"/>
        <v>0</v>
      </c>
    </row>
    <row r="1056" spans="6:27">
      <c r="F1056" s="657"/>
      <c r="G1056" s="307" t="str">
        <f t="shared" si="897"/>
        <v/>
      </c>
      <c r="H1056" s="232">
        <f t="shared" ref="H1056:AA1056" si="906">H1042+(H1042*H810)</f>
        <v>0</v>
      </c>
      <c r="I1056" s="232">
        <f t="shared" ca="1" si="906"/>
        <v>0</v>
      </c>
      <c r="J1056" s="232">
        <f t="shared" ca="1" si="906"/>
        <v>0</v>
      </c>
      <c r="K1056" s="232">
        <f t="shared" ca="1" si="906"/>
        <v>0</v>
      </c>
      <c r="L1056" s="232">
        <f t="shared" ca="1" si="906"/>
        <v>0</v>
      </c>
      <c r="M1056" s="232">
        <f t="shared" ca="1" si="906"/>
        <v>0</v>
      </c>
      <c r="N1056" s="232">
        <f t="shared" ca="1" si="906"/>
        <v>0</v>
      </c>
      <c r="O1056" s="232">
        <f t="shared" ca="1" si="906"/>
        <v>0</v>
      </c>
      <c r="P1056" s="232">
        <f t="shared" ca="1" si="906"/>
        <v>0</v>
      </c>
      <c r="Q1056" s="232">
        <f t="shared" ca="1" si="906"/>
        <v>0</v>
      </c>
      <c r="R1056" s="232">
        <f t="shared" ca="1" si="906"/>
        <v>0</v>
      </c>
      <c r="S1056" s="232">
        <f t="shared" ca="1" si="906"/>
        <v>0</v>
      </c>
      <c r="T1056" s="232">
        <f t="shared" ca="1" si="906"/>
        <v>0</v>
      </c>
      <c r="U1056" s="232">
        <f t="shared" ca="1" si="906"/>
        <v>0</v>
      </c>
      <c r="V1056" s="232">
        <f t="shared" ca="1" si="906"/>
        <v>0</v>
      </c>
      <c r="W1056" s="232">
        <f t="shared" ca="1" si="906"/>
        <v>0</v>
      </c>
      <c r="X1056" s="232">
        <f t="shared" ca="1" si="906"/>
        <v>0</v>
      </c>
      <c r="Y1056" s="232">
        <f t="shared" ca="1" si="906"/>
        <v>0</v>
      </c>
      <c r="Z1056" s="232">
        <f t="shared" ca="1" si="906"/>
        <v>0</v>
      </c>
      <c r="AA1056" s="232">
        <f t="shared" ca="1" si="906"/>
        <v>0</v>
      </c>
    </row>
    <row r="1057" spans="6:27">
      <c r="G1057" s="307" t="str">
        <f t="shared" si="897"/>
        <v>BRT</v>
      </c>
      <c r="H1057" s="232">
        <f t="shared" ref="H1057:AA1057" si="907">H1043+(H1043*H811)</f>
        <v>0</v>
      </c>
      <c r="I1057" s="232">
        <f t="shared" ca="1" si="907"/>
        <v>0</v>
      </c>
      <c r="J1057" s="232">
        <f t="shared" ca="1" si="907"/>
        <v>0</v>
      </c>
      <c r="K1057" s="232">
        <f t="shared" ca="1" si="907"/>
        <v>0</v>
      </c>
      <c r="L1057" s="232">
        <f t="shared" ca="1" si="907"/>
        <v>0</v>
      </c>
      <c r="M1057" s="232">
        <f t="shared" ca="1" si="907"/>
        <v>0</v>
      </c>
      <c r="N1057" s="232">
        <f t="shared" ca="1" si="907"/>
        <v>0</v>
      </c>
      <c r="O1057" s="232">
        <f t="shared" ca="1" si="907"/>
        <v>0</v>
      </c>
      <c r="P1057" s="232">
        <f t="shared" ca="1" si="907"/>
        <v>0</v>
      </c>
      <c r="Q1057" s="232">
        <f t="shared" ca="1" si="907"/>
        <v>0</v>
      </c>
      <c r="R1057" s="232">
        <f t="shared" ca="1" si="907"/>
        <v>0</v>
      </c>
      <c r="S1057" s="232">
        <f t="shared" ca="1" si="907"/>
        <v>0</v>
      </c>
      <c r="T1057" s="232">
        <f t="shared" ca="1" si="907"/>
        <v>0</v>
      </c>
      <c r="U1057" s="232">
        <f t="shared" ca="1" si="907"/>
        <v>0</v>
      </c>
      <c r="V1057" s="232">
        <f t="shared" ca="1" si="907"/>
        <v>0</v>
      </c>
      <c r="W1057" s="232">
        <f t="shared" ca="1" si="907"/>
        <v>0</v>
      </c>
      <c r="X1057" s="232">
        <f t="shared" ca="1" si="907"/>
        <v>0</v>
      </c>
      <c r="Y1057" s="232">
        <f t="shared" ca="1" si="907"/>
        <v>0</v>
      </c>
      <c r="Z1057" s="232">
        <f t="shared" ca="1" si="907"/>
        <v>0</v>
      </c>
      <c r="AA1057" s="232">
        <f t="shared" ca="1" si="907"/>
        <v>0</v>
      </c>
    </row>
    <row r="1060" spans="6:27">
      <c r="G1060" s="305" t="s">
        <v>397</v>
      </c>
    </row>
    <row r="1061" spans="6:27">
      <c r="L1061" s="242"/>
    </row>
    <row r="1062" spans="6:27">
      <c r="H1062" s="243"/>
      <c r="I1062" s="243"/>
      <c r="J1062" s="243"/>
      <c r="K1062" s="55" t="s">
        <v>385</v>
      </c>
      <c r="O1062" s="55" t="s">
        <v>387</v>
      </c>
      <c r="Q1062" s="55" t="s">
        <v>388</v>
      </c>
      <c r="Z1062" s="243"/>
      <c r="AA1062" s="243"/>
    </row>
    <row r="1063" spans="6:27">
      <c r="G1063" s="306"/>
      <c r="H1063" s="243"/>
      <c r="I1063" s="243"/>
      <c r="J1063" s="243"/>
      <c r="K1063" s="244">
        <f>K1016</f>
        <v>0</v>
      </c>
      <c r="L1063" s="244">
        <f>L1016</f>
        <v>9</v>
      </c>
      <c r="M1063" s="244">
        <f>M1016</f>
        <v>19</v>
      </c>
      <c r="O1063" s="231" t="s">
        <v>389</v>
      </c>
      <c r="P1063" s="231" t="s">
        <v>390</v>
      </c>
      <c r="Q1063" s="231" t="s">
        <v>389</v>
      </c>
      <c r="R1063" s="231" t="s">
        <v>390</v>
      </c>
      <c r="T1063" s="231">
        <f>K1063</f>
        <v>0</v>
      </c>
      <c r="U1063" s="231">
        <f>L1063</f>
        <v>9</v>
      </c>
      <c r="V1063" s="231">
        <f>M1063</f>
        <v>19</v>
      </c>
      <c r="X1063" s="231" t="s">
        <v>387</v>
      </c>
      <c r="Y1063" s="231" t="s">
        <v>388</v>
      </c>
      <c r="Z1063" s="243"/>
      <c r="AA1063" s="243"/>
    </row>
    <row r="1064" spans="6:27">
      <c r="F1064" s="655" t="s">
        <v>530</v>
      </c>
      <c r="G1064" s="307" t="str">
        <f>G1047</f>
        <v>Cars</v>
      </c>
      <c r="H1064" s="243"/>
      <c r="I1064" s="243"/>
      <c r="J1064" s="243"/>
      <c r="K1064" s="246">
        <f>'IF Factors'!AI76</f>
        <v>0</v>
      </c>
      <c r="L1064" s="246">
        <f ca="1">OFFSET('IF Factors'!AI76,0,5)</f>
        <v>0</v>
      </c>
      <c r="M1064" s="246">
        <f ca="1">OFFSET('IF Factors'!AI76,0,10)</f>
        <v>0</v>
      </c>
      <c r="O1064" s="231">
        <f ca="1">INTERCEPT(K1064:L1064,$K$7:$L$7)</f>
        <v>0</v>
      </c>
      <c r="P1064" s="231">
        <f ca="1">SLOPE(K1064:L1064,$K$7:$L$7)</f>
        <v>0</v>
      </c>
      <c r="Q1064" s="231">
        <f ca="1">INTERCEPT(L1064:M1064,$L$7:$M$7)</f>
        <v>0</v>
      </c>
      <c r="R1064" s="231">
        <f ca="1">SLOPE(L1064:M1064,$L$7:$M$7)</f>
        <v>0</v>
      </c>
      <c r="T1064" s="231">
        <f>IF(K1064&lt;&gt;0,0,1)</f>
        <v>1</v>
      </c>
      <c r="U1064" s="231">
        <f ca="1">IF(L1064&lt;&gt;0,0,1)</f>
        <v>1</v>
      </c>
      <c r="V1064" s="231">
        <f ca="1">IF(M1064&lt;&gt;0,0,1)</f>
        <v>1</v>
      </c>
      <c r="X1064" s="231">
        <f ca="1">IF(T1064+U1064=1,1,0)</f>
        <v>0</v>
      </c>
      <c r="Y1064" s="231">
        <f t="shared" ref="Y1064:Y1074" ca="1" si="908">IF(U1064+V1064=1,1,0)</f>
        <v>0</v>
      </c>
      <c r="Z1064" s="243"/>
      <c r="AA1064" s="243"/>
    </row>
    <row r="1065" spans="6:27">
      <c r="F1065" s="656"/>
      <c r="G1065" s="307" t="str">
        <f t="shared" ref="G1065:G1074" si="909">G1048</f>
        <v>2-wheeler</v>
      </c>
      <c r="H1065" s="243"/>
      <c r="I1065" s="243"/>
      <c r="J1065" s="243"/>
      <c r="K1065" s="246">
        <f>'IF Factors'!AI77</f>
        <v>0</v>
      </c>
      <c r="L1065" s="246">
        <f ca="1">OFFSET('IF Factors'!AI77,0,5)</f>
        <v>0</v>
      </c>
      <c r="M1065" s="246">
        <f ca="1">OFFSET('IF Factors'!AI77,0,10)</f>
        <v>0</v>
      </c>
      <c r="O1065" s="231">
        <f t="shared" ref="O1065:O1074" ca="1" si="910">INTERCEPT(K1065:L1065,$K$7:$L$7)</f>
        <v>0</v>
      </c>
      <c r="P1065" s="231">
        <f t="shared" ref="P1065:P1074" ca="1" si="911">SLOPE(K1065:L1065,$K$7:$L$7)</f>
        <v>0</v>
      </c>
      <c r="Q1065" s="231">
        <f t="shared" ref="Q1065:Q1074" ca="1" si="912">INTERCEPT(L1065:M1065,$L$7:$M$7)</f>
        <v>0</v>
      </c>
      <c r="R1065" s="231">
        <f t="shared" ref="R1065:R1074" ca="1" si="913">SLOPE(L1065:M1065,$L$7:$M$7)</f>
        <v>0</v>
      </c>
      <c r="T1065" s="231">
        <f t="shared" ref="T1065:T1074" si="914">IF(K1065&lt;&gt;0,0,1)</f>
        <v>1</v>
      </c>
      <c r="U1065" s="231">
        <f t="shared" ref="U1065:U1074" ca="1" si="915">IF(L1065&lt;&gt;0,0,1)</f>
        <v>1</v>
      </c>
      <c r="V1065" s="231">
        <f t="shared" ref="V1065:V1074" ca="1" si="916">IF(M1065&lt;&gt;0,0,1)</f>
        <v>1</v>
      </c>
      <c r="X1065" s="231">
        <f t="shared" ref="X1065:X1074" ca="1" si="917">IF(T1065+U1065=1,1,0)</f>
        <v>0</v>
      </c>
      <c r="Y1065" s="231">
        <f t="shared" ca="1" si="908"/>
        <v>0</v>
      </c>
      <c r="Z1065" s="243"/>
      <c r="AA1065" s="243"/>
    </row>
    <row r="1066" spans="6:27">
      <c r="F1066" s="656"/>
      <c r="G1066" s="307" t="str">
        <f t="shared" si="909"/>
        <v>Taxi</v>
      </c>
      <c r="H1066" s="243"/>
      <c r="I1066" s="243"/>
      <c r="J1066" s="243"/>
      <c r="K1066" s="246">
        <f>'IF Factors'!AI78</f>
        <v>0</v>
      </c>
      <c r="L1066" s="246">
        <f ca="1">OFFSET('IF Factors'!AI78,0,5)</f>
        <v>0</v>
      </c>
      <c r="M1066" s="246">
        <f ca="1">OFFSET('IF Factors'!AI78,0,10)</f>
        <v>0</v>
      </c>
      <c r="O1066" s="231">
        <f t="shared" ca="1" si="910"/>
        <v>0</v>
      </c>
      <c r="P1066" s="231">
        <f t="shared" ca="1" si="911"/>
        <v>0</v>
      </c>
      <c r="Q1066" s="231">
        <f t="shared" ca="1" si="912"/>
        <v>0</v>
      </c>
      <c r="R1066" s="231">
        <f t="shared" ca="1" si="913"/>
        <v>0</v>
      </c>
      <c r="T1066" s="231">
        <f t="shared" si="914"/>
        <v>1</v>
      </c>
      <c r="U1066" s="231">
        <f t="shared" ca="1" si="915"/>
        <v>1</v>
      </c>
      <c r="V1066" s="231">
        <f t="shared" ca="1" si="916"/>
        <v>1</v>
      </c>
      <c r="X1066" s="231">
        <f t="shared" ca="1" si="917"/>
        <v>0</v>
      </c>
      <c r="Y1066" s="231">
        <f t="shared" ca="1" si="908"/>
        <v>0</v>
      </c>
      <c r="Z1066" s="243"/>
      <c r="AA1066" s="243"/>
    </row>
    <row r="1067" spans="6:27">
      <c r="F1067" s="656"/>
      <c r="G1067" s="307" t="str">
        <f t="shared" si="909"/>
        <v/>
      </c>
      <c r="H1067" s="243"/>
      <c r="I1067" s="243"/>
      <c r="J1067" s="243"/>
      <c r="K1067" s="246">
        <f>'IF Factors'!AI79</f>
        <v>0</v>
      </c>
      <c r="L1067" s="246">
        <f ca="1">OFFSET('IF Factors'!AI79,0,5)</f>
        <v>0</v>
      </c>
      <c r="M1067" s="246">
        <f ca="1">OFFSET('IF Factors'!AI79,0,10)</f>
        <v>0</v>
      </c>
      <c r="O1067" s="231">
        <f t="shared" ca="1" si="910"/>
        <v>0</v>
      </c>
      <c r="P1067" s="231">
        <f t="shared" ca="1" si="911"/>
        <v>0</v>
      </c>
      <c r="Q1067" s="231">
        <f t="shared" ca="1" si="912"/>
        <v>0</v>
      </c>
      <c r="R1067" s="231">
        <f t="shared" ca="1" si="913"/>
        <v>0</v>
      </c>
      <c r="T1067" s="231">
        <f t="shared" si="914"/>
        <v>1</v>
      </c>
      <c r="U1067" s="231">
        <f t="shared" ca="1" si="915"/>
        <v>1</v>
      </c>
      <c r="V1067" s="231">
        <f t="shared" ca="1" si="916"/>
        <v>1</v>
      </c>
      <c r="X1067" s="231">
        <f t="shared" ca="1" si="917"/>
        <v>0</v>
      </c>
      <c r="Y1067" s="231">
        <f t="shared" ca="1" si="908"/>
        <v>0</v>
      </c>
      <c r="Z1067" s="243"/>
      <c r="AA1067" s="243"/>
    </row>
    <row r="1068" spans="6:27">
      <c r="F1068" s="656"/>
      <c r="G1068" s="307" t="str">
        <f t="shared" si="909"/>
        <v/>
      </c>
      <c r="H1068" s="243"/>
      <c r="I1068" s="243"/>
      <c r="J1068" s="243"/>
      <c r="K1068" s="246">
        <f>'IF Factors'!AI80</f>
        <v>0</v>
      </c>
      <c r="L1068" s="246">
        <f ca="1">OFFSET('IF Factors'!AI80,0,5)</f>
        <v>0</v>
      </c>
      <c r="M1068" s="246">
        <f ca="1">OFFSET('IF Factors'!AI80,0,10)</f>
        <v>0</v>
      </c>
      <c r="O1068" s="231">
        <f t="shared" ca="1" si="910"/>
        <v>0</v>
      </c>
      <c r="P1068" s="231">
        <f t="shared" ca="1" si="911"/>
        <v>0</v>
      </c>
      <c r="Q1068" s="231">
        <f t="shared" ca="1" si="912"/>
        <v>0</v>
      </c>
      <c r="R1068" s="231">
        <f t="shared" ca="1" si="913"/>
        <v>0</v>
      </c>
      <c r="T1068" s="231">
        <f t="shared" si="914"/>
        <v>1</v>
      </c>
      <c r="U1068" s="231">
        <f t="shared" ca="1" si="915"/>
        <v>1</v>
      </c>
      <c r="V1068" s="231">
        <f t="shared" ca="1" si="916"/>
        <v>1</v>
      </c>
      <c r="X1068" s="231">
        <f t="shared" ca="1" si="917"/>
        <v>0</v>
      </c>
      <c r="Y1068" s="231">
        <f t="shared" ca="1" si="908"/>
        <v>0</v>
      </c>
      <c r="Z1068" s="243"/>
      <c r="AA1068" s="243"/>
    </row>
    <row r="1069" spans="6:27">
      <c r="F1069" s="656"/>
      <c r="G1069" s="307" t="str">
        <f t="shared" si="909"/>
        <v>3-wheeler</v>
      </c>
      <c r="H1069" s="243"/>
      <c r="I1069" s="243"/>
      <c r="J1069" s="243"/>
      <c r="K1069" s="246">
        <f>'IF Factors'!AI81</f>
        <v>0</v>
      </c>
      <c r="L1069" s="246">
        <f ca="1">OFFSET('IF Factors'!AI81,0,5)</f>
        <v>0</v>
      </c>
      <c r="M1069" s="246">
        <f ca="1">OFFSET('IF Factors'!AI81,0,10)</f>
        <v>0</v>
      </c>
      <c r="O1069" s="231">
        <f t="shared" ca="1" si="910"/>
        <v>0</v>
      </c>
      <c r="P1069" s="231">
        <f t="shared" ca="1" si="911"/>
        <v>0</v>
      </c>
      <c r="Q1069" s="231">
        <f t="shared" ca="1" si="912"/>
        <v>0</v>
      </c>
      <c r="R1069" s="231">
        <f t="shared" ca="1" si="913"/>
        <v>0</v>
      </c>
      <c r="T1069" s="231">
        <f t="shared" si="914"/>
        <v>1</v>
      </c>
      <c r="U1069" s="231">
        <f t="shared" ca="1" si="915"/>
        <v>1</v>
      </c>
      <c r="V1069" s="231">
        <f t="shared" ca="1" si="916"/>
        <v>1</v>
      </c>
      <c r="X1069" s="231">
        <f t="shared" ca="1" si="917"/>
        <v>0</v>
      </c>
      <c r="Y1069" s="231">
        <f t="shared" ca="1" si="908"/>
        <v>0</v>
      </c>
      <c r="Z1069" s="243"/>
      <c r="AA1069" s="243"/>
    </row>
    <row r="1070" spans="6:27">
      <c r="F1070" s="656"/>
      <c r="G1070" s="307" t="str">
        <f t="shared" si="909"/>
        <v>Bus</v>
      </c>
      <c r="H1070" s="243"/>
      <c r="I1070" s="243"/>
      <c r="J1070" s="243"/>
      <c r="K1070" s="246">
        <f>'IF Factors'!AI82</f>
        <v>0</v>
      </c>
      <c r="L1070" s="246">
        <f ca="1">OFFSET('IF Factors'!AI82,0,5)</f>
        <v>0</v>
      </c>
      <c r="M1070" s="246">
        <f ca="1">OFFSET('IF Factors'!AI82,0,10)</f>
        <v>0</v>
      </c>
      <c r="O1070" s="231">
        <f t="shared" ca="1" si="910"/>
        <v>0</v>
      </c>
      <c r="P1070" s="231">
        <f t="shared" ca="1" si="911"/>
        <v>0</v>
      </c>
      <c r="Q1070" s="231">
        <f t="shared" ca="1" si="912"/>
        <v>0</v>
      </c>
      <c r="R1070" s="231">
        <f t="shared" ca="1" si="913"/>
        <v>0</v>
      </c>
      <c r="T1070" s="231">
        <f t="shared" si="914"/>
        <v>1</v>
      </c>
      <c r="U1070" s="231">
        <f t="shared" ca="1" si="915"/>
        <v>1</v>
      </c>
      <c r="V1070" s="231">
        <f t="shared" ca="1" si="916"/>
        <v>1</v>
      </c>
      <c r="X1070" s="231">
        <f t="shared" ca="1" si="917"/>
        <v>0</v>
      </c>
      <c r="Y1070" s="231">
        <f t="shared" ca="1" si="908"/>
        <v>0</v>
      </c>
      <c r="Z1070" s="243"/>
      <c r="AA1070" s="243"/>
    </row>
    <row r="1071" spans="6:27">
      <c r="F1071" s="656"/>
      <c r="G1071" s="307" t="str">
        <f t="shared" si="909"/>
        <v>Mini-bus</v>
      </c>
      <c r="H1071" s="243"/>
      <c r="I1071" s="243"/>
      <c r="J1071" s="243"/>
      <c r="K1071" s="246">
        <f>'IF Factors'!AI83</f>
        <v>0</v>
      </c>
      <c r="L1071" s="246">
        <f ca="1">OFFSET('IF Factors'!AI83,0,5)</f>
        <v>0</v>
      </c>
      <c r="M1071" s="246">
        <f ca="1">OFFSET('IF Factors'!AI83,0,10)</f>
        <v>0</v>
      </c>
      <c r="O1071" s="231">
        <f t="shared" ca="1" si="910"/>
        <v>0</v>
      </c>
      <c r="P1071" s="231">
        <f t="shared" ca="1" si="911"/>
        <v>0</v>
      </c>
      <c r="Q1071" s="231">
        <f t="shared" ca="1" si="912"/>
        <v>0</v>
      </c>
      <c r="R1071" s="231">
        <f t="shared" ca="1" si="913"/>
        <v>0</v>
      </c>
      <c r="T1071" s="231">
        <f t="shared" si="914"/>
        <v>1</v>
      </c>
      <c r="U1071" s="231">
        <f t="shared" ca="1" si="915"/>
        <v>1</v>
      </c>
      <c r="V1071" s="231">
        <f t="shared" ca="1" si="916"/>
        <v>1</v>
      </c>
      <c r="X1071" s="231">
        <f t="shared" ca="1" si="917"/>
        <v>0</v>
      </c>
      <c r="Y1071" s="231">
        <f t="shared" ca="1" si="908"/>
        <v>0</v>
      </c>
      <c r="Z1071" s="243"/>
      <c r="AA1071" s="243"/>
    </row>
    <row r="1072" spans="6:27">
      <c r="F1072" s="656"/>
      <c r="G1072" s="307" t="str">
        <f t="shared" si="909"/>
        <v/>
      </c>
      <c r="H1072" s="243"/>
      <c r="I1072" s="243"/>
      <c r="J1072" s="243"/>
      <c r="K1072" s="246">
        <f>'IF Factors'!AI84</f>
        <v>0</v>
      </c>
      <c r="L1072" s="246">
        <f ca="1">OFFSET('IF Factors'!AI84,0,5)</f>
        <v>0</v>
      </c>
      <c r="M1072" s="246">
        <f ca="1">OFFSET('IF Factors'!AI84,0,10)</f>
        <v>0</v>
      </c>
      <c r="O1072" s="231">
        <f t="shared" ca="1" si="910"/>
        <v>0</v>
      </c>
      <c r="P1072" s="231">
        <f t="shared" ca="1" si="911"/>
        <v>0</v>
      </c>
      <c r="Q1072" s="231">
        <f t="shared" ca="1" si="912"/>
        <v>0</v>
      </c>
      <c r="R1072" s="231">
        <f t="shared" ca="1" si="913"/>
        <v>0</v>
      </c>
      <c r="T1072" s="231">
        <f t="shared" si="914"/>
        <v>1</v>
      </c>
      <c r="U1072" s="231">
        <f t="shared" ca="1" si="915"/>
        <v>1</v>
      </c>
      <c r="V1072" s="231">
        <f t="shared" ca="1" si="916"/>
        <v>1</v>
      </c>
      <c r="X1072" s="231">
        <f t="shared" ca="1" si="917"/>
        <v>0</v>
      </c>
      <c r="Y1072" s="231">
        <f t="shared" ca="1" si="908"/>
        <v>0</v>
      </c>
      <c r="Z1072" s="243"/>
      <c r="AA1072" s="243"/>
    </row>
    <row r="1073" spans="6:27">
      <c r="F1073" s="657"/>
      <c r="G1073" s="307" t="str">
        <f t="shared" si="909"/>
        <v/>
      </c>
      <c r="H1073" s="243"/>
      <c r="I1073" s="243"/>
      <c r="J1073" s="243"/>
      <c r="K1073" s="246">
        <f>'IF Factors'!AI85</f>
        <v>0</v>
      </c>
      <c r="L1073" s="246">
        <f ca="1">OFFSET('IF Factors'!AI85,0,5)</f>
        <v>0</v>
      </c>
      <c r="M1073" s="246">
        <f ca="1">OFFSET('IF Factors'!AI85,0,10)</f>
        <v>0</v>
      </c>
      <c r="O1073" s="231">
        <f t="shared" ca="1" si="910"/>
        <v>0</v>
      </c>
      <c r="P1073" s="231">
        <f t="shared" ca="1" si="911"/>
        <v>0</v>
      </c>
      <c r="Q1073" s="231">
        <f t="shared" ca="1" si="912"/>
        <v>0</v>
      </c>
      <c r="R1073" s="231">
        <f t="shared" ca="1" si="913"/>
        <v>0</v>
      </c>
      <c r="T1073" s="231">
        <f t="shared" si="914"/>
        <v>1</v>
      </c>
      <c r="U1073" s="231">
        <f t="shared" ca="1" si="915"/>
        <v>1</v>
      </c>
      <c r="V1073" s="231">
        <f t="shared" ca="1" si="916"/>
        <v>1</v>
      </c>
      <c r="X1073" s="231">
        <f t="shared" ca="1" si="917"/>
        <v>0</v>
      </c>
      <c r="Y1073" s="231">
        <f t="shared" ca="1" si="908"/>
        <v>0</v>
      </c>
      <c r="Z1073" s="243"/>
      <c r="AA1073" s="243"/>
    </row>
    <row r="1074" spans="6:27">
      <c r="G1074" s="307" t="str">
        <f t="shared" si="909"/>
        <v>BRT</v>
      </c>
      <c r="H1074" s="243"/>
      <c r="I1074" s="243"/>
      <c r="J1074" s="243"/>
      <c r="K1074" s="246">
        <f>'IF Factors'!AI86</f>
        <v>0</v>
      </c>
      <c r="L1074" s="246">
        <f ca="1">OFFSET('IF Factors'!AI86,0,5)</f>
        <v>0</v>
      </c>
      <c r="M1074" s="246">
        <f ca="1">OFFSET('IF Factors'!AI86,0,10)</f>
        <v>0</v>
      </c>
      <c r="O1074" s="231">
        <f t="shared" ca="1" si="910"/>
        <v>0</v>
      </c>
      <c r="P1074" s="231">
        <f t="shared" ca="1" si="911"/>
        <v>0</v>
      </c>
      <c r="Q1074" s="231">
        <f t="shared" ca="1" si="912"/>
        <v>0</v>
      </c>
      <c r="R1074" s="231">
        <f t="shared" ca="1" si="913"/>
        <v>0</v>
      </c>
      <c r="T1074" s="231">
        <f t="shared" si="914"/>
        <v>1</v>
      </c>
      <c r="U1074" s="231">
        <f t="shared" ca="1" si="915"/>
        <v>1</v>
      </c>
      <c r="V1074" s="231">
        <f t="shared" ca="1" si="916"/>
        <v>1</v>
      </c>
      <c r="X1074" s="231">
        <f t="shared" ca="1" si="917"/>
        <v>0</v>
      </c>
      <c r="Y1074" s="231">
        <f t="shared" ca="1" si="908"/>
        <v>0</v>
      </c>
      <c r="Z1074" s="243"/>
      <c r="AA1074" s="243"/>
    </row>
    <row r="1075" spans="6:27">
      <c r="G1075" s="308"/>
      <c r="H1075" s="243"/>
      <c r="I1075" s="243"/>
      <c r="J1075" s="243"/>
      <c r="K1075" s="243"/>
      <c r="L1075" s="243"/>
      <c r="M1075" s="243"/>
      <c r="N1075" s="243"/>
      <c r="O1075" s="243"/>
      <c r="P1075" s="243"/>
      <c r="Q1075" s="243"/>
      <c r="R1075" s="243"/>
      <c r="S1075" s="243"/>
      <c r="T1075" s="243"/>
      <c r="U1075" s="243"/>
      <c r="V1075" s="243"/>
      <c r="W1075" s="243"/>
      <c r="X1075" s="243"/>
      <c r="Y1075" s="243"/>
      <c r="Z1075" s="243"/>
      <c r="AA1075" s="243"/>
    </row>
    <row r="1076" spans="6:27">
      <c r="G1076" s="308"/>
      <c r="H1076" s="243"/>
      <c r="I1076" s="243"/>
      <c r="J1076" s="243"/>
      <c r="K1076" s="243"/>
      <c r="L1076" s="243"/>
      <c r="M1076" s="243"/>
      <c r="N1076" s="243"/>
      <c r="O1076" s="243"/>
      <c r="P1076" s="243"/>
      <c r="Q1076" s="243"/>
      <c r="R1076" s="243"/>
      <c r="S1076" s="243"/>
      <c r="T1076" s="243"/>
      <c r="U1076" s="243"/>
      <c r="V1076" s="243"/>
      <c r="W1076" s="243"/>
      <c r="X1076" s="243"/>
      <c r="Y1076" s="243"/>
      <c r="Z1076" s="243"/>
      <c r="AA1076" s="243"/>
    </row>
    <row r="1077" spans="6:27">
      <c r="G1077" s="308"/>
      <c r="H1077" s="243"/>
      <c r="I1077" s="243"/>
      <c r="J1077" s="243"/>
      <c r="K1077" s="243"/>
      <c r="L1077" s="243"/>
      <c r="M1077" s="243"/>
      <c r="N1077" s="243"/>
      <c r="O1077" s="243"/>
      <c r="P1077" s="243"/>
      <c r="Q1077" s="243"/>
      <c r="R1077" s="243"/>
      <c r="S1077" s="243"/>
      <c r="T1077" s="243"/>
      <c r="U1077" s="243"/>
      <c r="V1077" s="243"/>
      <c r="W1077" s="243"/>
      <c r="X1077" s="243"/>
      <c r="Y1077" s="243"/>
      <c r="Z1077" s="243"/>
      <c r="AA1077" s="243"/>
    </row>
    <row r="1078" spans="6:27">
      <c r="G1078" s="308" t="s">
        <v>384</v>
      </c>
      <c r="H1078" s="243"/>
      <c r="I1078" s="243" t="s">
        <v>18</v>
      </c>
      <c r="J1078" s="243"/>
      <c r="K1078" s="243"/>
      <c r="L1078" s="243"/>
      <c r="M1078" s="243"/>
      <c r="N1078" s="243"/>
      <c r="O1078" s="243"/>
      <c r="P1078" s="243"/>
      <c r="Q1078" s="243"/>
      <c r="R1078" s="243"/>
      <c r="S1078" s="243"/>
      <c r="T1078" s="243"/>
      <c r="U1078" s="243"/>
      <c r="V1078" s="243"/>
      <c r="W1078" s="243"/>
      <c r="X1078" s="243"/>
      <c r="Y1078" s="243"/>
      <c r="Z1078" s="243"/>
      <c r="AA1078" s="243"/>
    </row>
    <row r="1079" spans="6:27">
      <c r="G1079" s="306"/>
      <c r="H1079" s="245">
        <f>H1046</f>
        <v>0</v>
      </c>
      <c r="I1079" s="245">
        <f t="shared" ref="I1079:AA1079" si="918">I1046</f>
        <v>1</v>
      </c>
      <c r="J1079" s="245">
        <f t="shared" si="918"/>
        <v>2</v>
      </c>
      <c r="K1079" s="245">
        <f t="shared" si="918"/>
        <v>3</v>
      </c>
      <c r="L1079" s="245">
        <f t="shared" si="918"/>
        <v>4</v>
      </c>
      <c r="M1079" s="245">
        <f t="shared" si="918"/>
        <v>5</v>
      </c>
      <c r="N1079" s="245">
        <f t="shared" si="918"/>
        <v>6</v>
      </c>
      <c r="O1079" s="245">
        <f t="shared" si="918"/>
        <v>7</v>
      </c>
      <c r="P1079" s="245">
        <f t="shared" si="918"/>
        <v>8</v>
      </c>
      <c r="Q1079" s="245">
        <f t="shared" si="918"/>
        <v>9</v>
      </c>
      <c r="R1079" s="245">
        <f t="shared" si="918"/>
        <v>10</v>
      </c>
      <c r="S1079" s="245">
        <f t="shared" si="918"/>
        <v>11</v>
      </c>
      <c r="T1079" s="245">
        <f t="shared" si="918"/>
        <v>12</v>
      </c>
      <c r="U1079" s="245">
        <f t="shared" si="918"/>
        <v>13</v>
      </c>
      <c r="V1079" s="245">
        <f t="shared" si="918"/>
        <v>14</v>
      </c>
      <c r="W1079" s="245">
        <f t="shared" si="918"/>
        <v>15</v>
      </c>
      <c r="X1079" s="245">
        <f t="shared" si="918"/>
        <v>16</v>
      </c>
      <c r="Y1079" s="245">
        <f t="shared" si="918"/>
        <v>17</v>
      </c>
      <c r="Z1079" s="245">
        <f t="shared" si="918"/>
        <v>18</v>
      </c>
      <c r="AA1079" s="245">
        <f t="shared" si="918"/>
        <v>19</v>
      </c>
    </row>
    <row r="1080" spans="6:27">
      <c r="F1080" s="655" t="s">
        <v>530</v>
      </c>
      <c r="G1080" s="307" t="str">
        <f>G1047</f>
        <v>Cars</v>
      </c>
      <c r="H1080" s="261">
        <f>K1064</f>
        <v>0</v>
      </c>
      <c r="I1080" s="261">
        <f ca="1">(I$23*$P1064)+$O1064</f>
        <v>0</v>
      </c>
      <c r="J1080" s="261">
        <f t="shared" ref="J1080:P1080" ca="1" si="919">(J$23*$P1064)+$O1064</f>
        <v>0</v>
      </c>
      <c r="K1080" s="261">
        <f t="shared" ca="1" si="919"/>
        <v>0</v>
      </c>
      <c r="L1080" s="261">
        <f t="shared" ca="1" si="919"/>
        <v>0</v>
      </c>
      <c r="M1080" s="261">
        <f t="shared" ca="1" si="919"/>
        <v>0</v>
      </c>
      <c r="N1080" s="261">
        <f t="shared" ca="1" si="919"/>
        <v>0</v>
      </c>
      <c r="O1080" s="261">
        <f t="shared" ca="1" si="919"/>
        <v>0</v>
      </c>
      <c r="P1080" s="261">
        <f t="shared" ca="1" si="919"/>
        <v>0</v>
      </c>
      <c r="Q1080" s="261">
        <f ca="1">L1064</f>
        <v>0</v>
      </c>
      <c r="R1080" s="261">
        <f ca="1">(R$23*$R1064)+$Q1064</f>
        <v>0</v>
      </c>
      <c r="S1080" s="261">
        <f t="shared" ref="S1080:Z1080" ca="1" si="920">(S$23*$R1064)+$Q1064</f>
        <v>0</v>
      </c>
      <c r="T1080" s="261">
        <f t="shared" ca="1" si="920"/>
        <v>0</v>
      </c>
      <c r="U1080" s="261">
        <f t="shared" ca="1" si="920"/>
        <v>0</v>
      </c>
      <c r="V1080" s="261">
        <f t="shared" ca="1" si="920"/>
        <v>0</v>
      </c>
      <c r="W1080" s="261">
        <f t="shared" ca="1" si="920"/>
        <v>0</v>
      </c>
      <c r="X1080" s="261">
        <f t="shared" ca="1" si="920"/>
        <v>0</v>
      </c>
      <c r="Y1080" s="261">
        <f t="shared" ca="1" si="920"/>
        <v>0</v>
      </c>
      <c r="Z1080" s="261">
        <f t="shared" ca="1" si="920"/>
        <v>0</v>
      </c>
      <c r="AA1080" s="261">
        <f ca="1">M1064</f>
        <v>0</v>
      </c>
    </row>
    <row r="1081" spans="6:27">
      <c r="F1081" s="656"/>
      <c r="G1081" s="307" t="str">
        <f t="shared" ref="G1081:G1090" si="921">G1048</f>
        <v>2-wheeler</v>
      </c>
      <c r="H1081" s="261">
        <f t="shared" ref="H1081:H1090" si="922">K1065</f>
        <v>0</v>
      </c>
      <c r="I1081" s="261">
        <f t="shared" ref="I1081:P1081" ca="1" si="923">(I$23*$P1065)+$O1065</f>
        <v>0</v>
      </c>
      <c r="J1081" s="261">
        <f t="shared" ca="1" si="923"/>
        <v>0</v>
      </c>
      <c r="K1081" s="261">
        <f t="shared" ca="1" si="923"/>
        <v>0</v>
      </c>
      <c r="L1081" s="261">
        <f t="shared" ca="1" si="923"/>
        <v>0</v>
      </c>
      <c r="M1081" s="261">
        <f t="shared" ca="1" si="923"/>
        <v>0</v>
      </c>
      <c r="N1081" s="261">
        <f t="shared" ca="1" si="923"/>
        <v>0</v>
      </c>
      <c r="O1081" s="261">
        <f t="shared" ca="1" si="923"/>
        <v>0</v>
      </c>
      <c r="P1081" s="261">
        <f t="shared" ca="1" si="923"/>
        <v>0</v>
      </c>
      <c r="Q1081" s="261">
        <f t="shared" ref="Q1081:Q1090" ca="1" si="924">L1065</f>
        <v>0</v>
      </c>
      <c r="R1081" s="261">
        <f t="shared" ref="R1081:Z1081" ca="1" si="925">(R$23*$R1065)+$Q1065</f>
        <v>0</v>
      </c>
      <c r="S1081" s="261">
        <f t="shared" ca="1" si="925"/>
        <v>0</v>
      </c>
      <c r="T1081" s="261">
        <f t="shared" ca="1" si="925"/>
        <v>0</v>
      </c>
      <c r="U1081" s="261">
        <f t="shared" ca="1" si="925"/>
        <v>0</v>
      </c>
      <c r="V1081" s="261">
        <f t="shared" ca="1" si="925"/>
        <v>0</v>
      </c>
      <c r="W1081" s="261">
        <f t="shared" ca="1" si="925"/>
        <v>0</v>
      </c>
      <c r="X1081" s="261">
        <f t="shared" ca="1" si="925"/>
        <v>0</v>
      </c>
      <c r="Y1081" s="261">
        <f t="shared" ca="1" si="925"/>
        <v>0</v>
      </c>
      <c r="Z1081" s="261">
        <f t="shared" ca="1" si="925"/>
        <v>0</v>
      </c>
      <c r="AA1081" s="261">
        <f t="shared" ref="AA1081:AA1090" ca="1" si="926">M1065</f>
        <v>0</v>
      </c>
    </row>
    <row r="1082" spans="6:27">
      <c r="F1082" s="656"/>
      <c r="G1082" s="307" t="str">
        <f t="shared" si="921"/>
        <v>Taxi</v>
      </c>
      <c r="H1082" s="261">
        <f t="shared" si="922"/>
        <v>0</v>
      </c>
      <c r="I1082" s="261">
        <f t="shared" ref="I1082:P1082" ca="1" si="927">(I$23*$P1066)+$O1066</f>
        <v>0</v>
      </c>
      <c r="J1082" s="261">
        <f t="shared" ca="1" si="927"/>
        <v>0</v>
      </c>
      <c r="K1082" s="261">
        <f t="shared" ca="1" si="927"/>
        <v>0</v>
      </c>
      <c r="L1082" s="261">
        <f t="shared" ca="1" si="927"/>
        <v>0</v>
      </c>
      <c r="M1082" s="261">
        <f t="shared" ca="1" si="927"/>
        <v>0</v>
      </c>
      <c r="N1082" s="261">
        <f t="shared" ca="1" si="927"/>
        <v>0</v>
      </c>
      <c r="O1082" s="261">
        <f t="shared" ca="1" si="927"/>
        <v>0</v>
      </c>
      <c r="P1082" s="261">
        <f t="shared" ca="1" si="927"/>
        <v>0</v>
      </c>
      <c r="Q1082" s="261">
        <f t="shared" ca="1" si="924"/>
        <v>0</v>
      </c>
      <c r="R1082" s="261">
        <f t="shared" ref="R1082:Z1082" ca="1" si="928">(R$23*$R1066)+$Q1066</f>
        <v>0</v>
      </c>
      <c r="S1082" s="261">
        <f t="shared" ca="1" si="928"/>
        <v>0</v>
      </c>
      <c r="T1082" s="261">
        <f t="shared" ca="1" si="928"/>
        <v>0</v>
      </c>
      <c r="U1082" s="261">
        <f t="shared" ca="1" si="928"/>
        <v>0</v>
      </c>
      <c r="V1082" s="261">
        <f t="shared" ca="1" si="928"/>
        <v>0</v>
      </c>
      <c r="W1082" s="261">
        <f t="shared" ca="1" si="928"/>
        <v>0</v>
      </c>
      <c r="X1082" s="261">
        <f t="shared" ca="1" si="928"/>
        <v>0</v>
      </c>
      <c r="Y1082" s="261">
        <f t="shared" ca="1" si="928"/>
        <v>0</v>
      </c>
      <c r="Z1082" s="261">
        <f t="shared" ca="1" si="928"/>
        <v>0</v>
      </c>
      <c r="AA1082" s="261">
        <f t="shared" ca="1" si="926"/>
        <v>0</v>
      </c>
    </row>
    <row r="1083" spans="6:27">
      <c r="F1083" s="656"/>
      <c r="G1083" s="307" t="str">
        <f t="shared" si="921"/>
        <v/>
      </c>
      <c r="H1083" s="261">
        <f t="shared" si="922"/>
        <v>0</v>
      </c>
      <c r="I1083" s="261">
        <f t="shared" ref="I1083:P1083" ca="1" si="929">(I$23*$P1067)+$O1067</f>
        <v>0</v>
      </c>
      <c r="J1083" s="261">
        <f t="shared" ca="1" si="929"/>
        <v>0</v>
      </c>
      <c r="K1083" s="261">
        <f t="shared" ca="1" si="929"/>
        <v>0</v>
      </c>
      <c r="L1083" s="261">
        <f t="shared" ca="1" si="929"/>
        <v>0</v>
      </c>
      <c r="M1083" s="261">
        <f t="shared" ca="1" si="929"/>
        <v>0</v>
      </c>
      <c r="N1083" s="261">
        <f t="shared" ca="1" si="929"/>
        <v>0</v>
      </c>
      <c r="O1083" s="261">
        <f t="shared" ca="1" si="929"/>
        <v>0</v>
      </c>
      <c r="P1083" s="261">
        <f t="shared" ca="1" si="929"/>
        <v>0</v>
      </c>
      <c r="Q1083" s="261">
        <f t="shared" ca="1" si="924"/>
        <v>0</v>
      </c>
      <c r="R1083" s="261">
        <f t="shared" ref="R1083:Z1083" ca="1" si="930">(R$23*$R1067)+$Q1067</f>
        <v>0</v>
      </c>
      <c r="S1083" s="261">
        <f t="shared" ca="1" si="930"/>
        <v>0</v>
      </c>
      <c r="T1083" s="261">
        <f t="shared" ca="1" si="930"/>
        <v>0</v>
      </c>
      <c r="U1083" s="261">
        <f t="shared" ca="1" si="930"/>
        <v>0</v>
      </c>
      <c r="V1083" s="261">
        <f t="shared" ca="1" si="930"/>
        <v>0</v>
      </c>
      <c r="W1083" s="261">
        <f t="shared" ca="1" si="930"/>
        <v>0</v>
      </c>
      <c r="X1083" s="261">
        <f t="shared" ca="1" si="930"/>
        <v>0</v>
      </c>
      <c r="Y1083" s="261">
        <f t="shared" ca="1" si="930"/>
        <v>0</v>
      </c>
      <c r="Z1083" s="261">
        <f t="shared" ca="1" si="930"/>
        <v>0</v>
      </c>
      <c r="AA1083" s="261">
        <f t="shared" ca="1" si="926"/>
        <v>0</v>
      </c>
    </row>
    <row r="1084" spans="6:27">
      <c r="F1084" s="656"/>
      <c r="G1084" s="307" t="str">
        <f t="shared" si="921"/>
        <v/>
      </c>
      <c r="H1084" s="261">
        <f t="shared" si="922"/>
        <v>0</v>
      </c>
      <c r="I1084" s="261">
        <f t="shared" ref="I1084:P1084" ca="1" si="931">(I$23*$P1068)+$O1068</f>
        <v>0</v>
      </c>
      <c r="J1084" s="261">
        <f t="shared" ca="1" si="931"/>
        <v>0</v>
      </c>
      <c r="K1084" s="261">
        <f t="shared" ca="1" si="931"/>
        <v>0</v>
      </c>
      <c r="L1084" s="261">
        <f t="shared" ca="1" si="931"/>
        <v>0</v>
      </c>
      <c r="M1084" s="261">
        <f t="shared" ca="1" si="931"/>
        <v>0</v>
      </c>
      <c r="N1084" s="261">
        <f t="shared" ca="1" si="931"/>
        <v>0</v>
      </c>
      <c r="O1084" s="261">
        <f t="shared" ca="1" si="931"/>
        <v>0</v>
      </c>
      <c r="P1084" s="261">
        <f t="shared" ca="1" si="931"/>
        <v>0</v>
      </c>
      <c r="Q1084" s="261">
        <f t="shared" ca="1" si="924"/>
        <v>0</v>
      </c>
      <c r="R1084" s="261">
        <f t="shared" ref="R1084:Z1084" ca="1" si="932">(R$23*$R1068)+$Q1068</f>
        <v>0</v>
      </c>
      <c r="S1084" s="261">
        <f t="shared" ca="1" si="932"/>
        <v>0</v>
      </c>
      <c r="T1084" s="261">
        <f t="shared" ca="1" si="932"/>
        <v>0</v>
      </c>
      <c r="U1084" s="261">
        <f t="shared" ca="1" si="932"/>
        <v>0</v>
      </c>
      <c r="V1084" s="261">
        <f t="shared" ca="1" si="932"/>
        <v>0</v>
      </c>
      <c r="W1084" s="261">
        <f t="shared" ca="1" si="932"/>
        <v>0</v>
      </c>
      <c r="X1084" s="261">
        <f t="shared" ca="1" si="932"/>
        <v>0</v>
      </c>
      <c r="Y1084" s="261">
        <f t="shared" ca="1" si="932"/>
        <v>0</v>
      </c>
      <c r="Z1084" s="261">
        <f t="shared" ca="1" si="932"/>
        <v>0</v>
      </c>
      <c r="AA1084" s="261">
        <f t="shared" ca="1" si="926"/>
        <v>0</v>
      </c>
    </row>
    <row r="1085" spans="6:27">
      <c r="F1085" s="656"/>
      <c r="G1085" s="307" t="str">
        <f t="shared" si="921"/>
        <v>3-wheeler</v>
      </c>
      <c r="H1085" s="261">
        <f t="shared" si="922"/>
        <v>0</v>
      </c>
      <c r="I1085" s="261">
        <f t="shared" ref="I1085:P1085" ca="1" si="933">(I$23*$P1069)+$O1069</f>
        <v>0</v>
      </c>
      <c r="J1085" s="261">
        <f t="shared" ca="1" si="933"/>
        <v>0</v>
      </c>
      <c r="K1085" s="261">
        <f t="shared" ca="1" si="933"/>
        <v>0</v>
      </c>
      <c r="L1085" s="261">
        <f t="shared" ca="1" si="933"/>
        <v>0</v>
      </c>
      <c r="M1085" s="261">
        <f t="shared" ca="1" si="933"/>
        <v>0</v>
      </c>
      <c r="N1085" s="261">
        <f t="shared" ca="1" si="933"/>
        <v>0</v>
      </c>
      <c r="O1085" s="261">
        <f t="shared" ca="1" si="933"/>
        <v>0</v>
      </c>
      <c r="P1085" s="261">
        <f t="shared" ca="1" si="933"/>
        <v>0</v>
      </c>
      <c r="Q1085" s="261">
        <f t="shared" ca="1" si="924"/>
        <v>0</v>
      </c>
      <c r="R1085" s="261">
        <f t="shared" ref="R1085:Z1085" ca="1" si="934">(R$23*$R1069)+$Q1069</f>
        <v>0</v>
      </c>
      <c r="S1085" s="261">
        <f t="shared" ca="1" si="934"/>
        <v>0</v>
      </c>
      <c r="T1085" s="261">
        <f t="shared" ca="1" si="934"/>
        <v>0</v>
      </c>
      <c r="U1085" s="261">
        <f t="shared" ca="1" si="934"/>
        <v>0</v>
      </c>
      <c r="V1085" s="261">
        <f t="shared" ca="1" si="934"/>
        <v>0</v>
      </c>
      <c r="W1085" s="261">
        <f t="shared" ca="1" si="934"/>
        <v>0</v>
      </c>
      <c r="X1085" s="261">
        <f t="shared" ca="1" si="934"/>
        <v>0</v>
      </c>
      <c r="Y1085" s="261">
        <f t="shared" ca="1" si="934"/>
        <v>0</v>
      </c>
      <c r="Z1085" s="261">
        <f t="shared" ca="1" si="934"/>
        <v>0</v>
      </c>
      <c r="AA1085" s="261">
        <f t="shared" ca="1" si="926"/>
        <v>0</v>
      </c>
    </row>
    <row r="1086" spans="6:27">
      <c r="F1086" s="656"/>
      <c r="G1086" s="307" t="str">
        <f t="shared" si="921"/>
        <v>Bus</v>
      </c>
      <c r="H1086" s="261">
        <f t="shared" si="922"/>
        <v>0</v>
      </c>
      <c r="I1086" s="261">
        <f t="shared" ref="I1086:P1086" ca="1" si="935">(I$23*$P1070)+$O1070</f>
        <v>0</v>
      </c>
      <c r="J1086" s="261">
        <f t="shared" ca="1" si="935"/>
        <v>0</v>
      </c>
      <c r="K1086" s="261">
        <f t="shared" ca="1" si="935"/>
        <v>0</v>
      </c>
      <c r="L1086" s="261">
        <f t="shared" ca="1" si="935"/>
        <v>0</v>
      </c>
      <c r="M1086" s="261">
        <f t="shared" ca="1" si="935"/>
        <v>0</v>
      </c>
      <c r="N1086" s="261">
        <f t="shared" ca="1" si="935"/>
        <v>0</v>
      </c>
      <c r="O1086" s="261">
        <f t="shared" ca="1" si="935"/>
        <v>0</v>
      </c>
      <c r="P1086" s="261">
        <f t="shared" ca="1" si="935"/>
        <v>0</v>
      </c>
      <c r="Q1086" s="261">
        <f t="shared" ca="1" si="924"/>
        <v>0</v>
      </c>
      <c r="R1086" s="261">
        <f t="shared" ref="R1086:Z1086" ca="1" si="936">(R$23*$R1070)+$Q1070</f>
        <v>0</v>
      </c>
      <c r="S1086" s="261">
        <f t="shared" ca="1" si="936"/>
        <v>0</v>
      </c>
      <c r="T1086" s="261">
        <f t="shared" ca="1" si="936"/>
        <v>0</v>
      </c>
      <c r="U1086" s="261">
        <f t="shared" ca="1" si="936"/>
        <v>0</v>
      </c>
      <c r="V1086" s="261">
        <f t="shared" ca="1" si="936"/>
        <v>0</v>
      </c>
      <c r="W1086" s="261">
        <f t="shared" ca="1" si="936"/>
        <v>0</v>
      </c>
      <c r="X1086" s="261">
        <f t="shared" ca="1" si="936"/>
        <v>0</v>
      </c>
      <c r="Y1086" s="261">
        <f t="shared" ca="1" si="936"/>
        <v>0</v>
      </c>
      <c r="Z1086" s="261">
        <f t="shared" ca="1" si="936"/>
        <v>0</v>
      </c>
      <c r="AA1086" s="261">
        <f t="shared" ca="1" si="926"/>
        <v>0</v>
      </c>
    </row>
    <row r="1087" spans="6:27">
      <c r="F1087" s="656"/>
      <c r="G1087" s="307" t="str">
        <f t="shared" si="921"/>
        <v>Mini-bus</v>
      </c>
      <c r="H1087" s="261">
        <f t="shared" si="922"/>
        <v>0</v>
      </c>
      <c r="I1087" s="261">
        <f t="shared" ref="I1087:P1087" ca="1" si="937">(I$23*$P1071)+$O1071</f>
        <v>0</v>
      </c>
      <c r="J1087" s="261">
        <f t="shared" ca="1" si="937"/>
        <v>0</v>
      </c>
      <c r="K1087" s="261">
        <f t="shared" ca="1" si="937"/>
        <v>0</v>
      </c>
      <c r="L1087" s="261">
        <f t="shared" ca="1" si="937"/>
        <v>0</v>
      </c>
      <c r="M1087" s="261">
        <f t="shared" ca="1" si="937"/>
        <v>0</v>
      </c>
      <c r="N1087" s="261">
        <f t="shared" ca="1" si="937"/>
        <v>0</v>
      </c>
      <c r="O1087" s="261">
        <f t="shared" ca="1" si="937"/>
        <v>0</v>
      </c>
      <c r="P1087" s="261">
        <f t="shared" ca="1" si="937"/>
        <v>0</v>
      </c>
      <c r="Q1087" s="261">
        <f t="shared" ca="1" si="924"/>
        <v>0</v>
      </c>
      <c r="R1087" s="261">
        <f t="shared" ref="R1087:Z1087" ca="1" si="938">(R$23*$R1071)+$Q1071</f>
        <v>0</v>
      </c>
      <c r="S1087" s="261">
        <f t="shared" ca="1" si="938"/>
        <v>0</v>
      </c>
      <c r="T1087" s="261">
        <f t="shared" ca="1" si="938"/>
        <v>0</v>
      </c>
      <c r="U1087" s="261">
        <f t="shared" ca="1" si="938"/>
        <v>0</v>
      </c>
      <c r="V1087" s="261">
        <f t="shared" ca="1" si="938"/>
        <v>0</v>
      </c>
      <c r="W1087" s="261">
        <f t="shared" ca="1" si="938"/>
        <v>0</v>
      </c>
      <c r="X1087" s="261">
        <f t="shared" ca="1" si="938"/>
        <v>0</v>
      </c>
      <c r="Y1087" s="261">
        <f t="shared" ca="1" si="938"/>
        <v>0</v>
      </c>
      <c r="Z1087" s="261">
        <f t="shared" ca="1" si="938"/>
        <v>0</v>
      </c>
      <c r="AA1087" s="261">
        <f t="shared" ca="1" si="926"/>
        <v>0</v>
      </c>
    </row>
    <row r="1088" spans="6:27">
      <c r="F1088" s="656"/>
      <c r="G1088" s="307" t="str">
        <f t="shared" si="921"/>
        <v/>
      </c>
      <c r="H1088" s="261">
        <f t="shared" si="922"/>
        <v>0</v>
      </c>
      <c r="I1088" s="261">
        <f t="shared" ref="I1088:P1088" ca="1" si="939">(I$23*$P1072)+$O1072</f>
        <v>0</v>
      </c>
      <c r="J1088" s="261">
        <f t="shared" ca="1" si="939"/>
        <v>0</v>
      </c>
      <c r="K1088" s="261">
        <f t="shared" ca="1" si="939"/>
        <v>0</v>
      </c>
      <c r="L1088" s="261">
        <f t="shared" ca="1" si="939"/>
        <v>0</v>
      </c>
      <c r="M1088" s="261">
        <f t="shared" ca="1" si="939"/>
        <v>0</v>
      </c>
      <c r="N1088" s="261">
        <f t="shared" ca="1" si="939"/>
        <v>0</v>
      </c>
      <c r="O1088" s="261">
        <f t="shared" ca="1" si="939"/>
        <v>0</v>
      </c>
      <c r="P1088" s="261">
        <f t="shared" ca="1" si="939"/>
        <v>0</v>
      </c>
      <c r="Q1088" s="261">
        <f t="shared" ca="1" si="924"/>
        <v>0</v>
      </c>
      <c r="R1088" s="261">
        <f t="shared" ref="R1088:Z1088" ca="1" si="940">(R$23*$R1072)+$Q1072</f>
        <v>0</v>
      </c>
      <c r="S1088" s="261">
        <f t="shared" ca="1" si="940"/>
        <v>0</v>
      </c>
      <c r="T1088" s="261">
        <f t="shared" ca="1" si="940"/>
        <v>0</v>
      </c>
      <c r="U1088" s="261">
        <f t="shared" ca="1" si="940"/>
        <v>0</v>
      </c>
      <c r="V1088" s="261">
        <f t="shared" ca="1" si="940"/>
        <v>0</v>
      </c>
      <c r="W1088" s="261">
        <f t="shared" ca="1" si="940"/>
        <v>0</v>
      </c>
      <c r="X1088" s="261">
        <f t="shared" ca="1" si="940"/>
        <v>0</v>
      </c>
      <c r="Y1088" s="261">
        <f t="shared" ca="1" si="940"/>
        <v>0</v>
      </c>
      <c r="Z1088" s="261">
        <f t="shared" ca="1" si="940"/>
        <v>0</v>
      </c>
      <c r="AA1088" s="261">
        <f t="shared" ca="1" si="926"/>
        <v>0</v>
      </c>
    </row>
    <row r="1089" spans="6:27">
      <c r="F1089" s="657"/>
      <c r="G1089" s="307" t="str">
        <f t="shared" si="921"/>
        <v/>
      </c>
      <c r="H1089" s="261">
        <f t="shared" si="922"/>
        <v>0</v>
      </c>
      <c r="I1089" s="261">
        <f t="shared" ref="I1089:P1089" ca="1" si="941">(I$23*$P1073)+$O1073</f>
        <v>0</v>
      </c>
      <c r="J1089" s="261">
        <f t="shared" ca="1" si="941"/>
        <v>0</v>
      </c>
      <c r="K1089" s="261">
        <f t="shared" ca="1" si="941"/>
        <v>0</v>
      </c>
      <c r="L1089" s="261">
        <f t="shared" ca="1" si="941"/>
        <v>0</v>
      </c>
      <c r="M1089" s="261">
        <f t="shared" ca="1" si="941"/>
        <v>0</v>
      </c>
      <c r="N1089" s="261">
        <f t="shared" ca="1" si="941"/>
        <v>0</v>
      </c>
      <c r="O1089" s="261">
        <f t="shared" ca="1" si="941"/>
        <v>0</v>
      </c>
      <c r="P1089" s="261">
        <f t="shared" ca="1" si="941"/>
        <v>0</v>
      </c>
      <c r="Q1089" s="261">
        <f t="shared" ca="1" si="924"/>
        <v>0</v>
      </c>
      <c r="R1089" s="261">
        <f t="shared" ref="R1089:Z1089" ca="1" si="942">(R$23*$R1073)+$Q1073</f>
        <v>0</v>
      </c>
      <c r="S1089" s="261">
        <f t="shared" ca="1" si="942"/>
        <v>0</v>
      </c>
      <c r="T1089" s="261">
        <f t="shared" ca="1" si="942"/>
        <v>0</v>
      </c>
      <c r="U1089" s="261">
        <f t="shared" ca="1" si="942"/>
        <v>0</v>
      </c>
      <c r="V1089" s="261">
        <f t="shared" ca="1" si="942"/>
        <v>0</v>
      </c>
      <c r="W1089" s="261">
        <f t="shared" ca="1" si="942"/>
        <v>0</v>
      </c>
      <c r="X1089" s="261">
        <f t="shared" ca="1" si="942"/>
        <v>0</v>
      </c>
      <c r="Y1089" s="261">
        <f t="shared" ca="1" si="942"/>
        <v>0</v>
      </c>
      <c r="Z1089" s="261">
        <f t="shared" ca="1" si="942"/>
        <v>0</v>
      </c>
      <c r="AA1089" s="261">
        <f t="shared" ca="1" si="926"/>
        <v>0</v>
      </c>
    </row>
    <row r="1090" spans="6:27">
      <c r="G1090" s="307" t="str">
        <f t="shared" si="921"/>
        <v>BRT</v>
      </c>
      <c r="H1090" s="261">
        <f t="shared" si="922"/>
        <v>0</v>
      </c>
      <c r="I1090" s="261">
        <f t="shared" ref="I1090:P1090" ca="1" si="943">(I$23*$P1074)+$O1074</f>
        <v>0</v>
      </c>
      <c r="J1090" s="261">
        <f t="shared" ca="1" si="943"/>
        <v>0</v>
      </c>
      <c r="K1090" s="261">
        <f t="shared" ca="1" si="943"/>
        <v>0</v>
      </c>
      <c r="L1090" s="261">
        <f t="shared" ca="1" si="943"/>
        <v>0</v>
      </c>
      <c r="M1090" s="261">
        <f t="shared" ca="1" si="943"/>
        <v>0</v>
      </c>
      <c r="N1090" s="261">
        <f t="shared" ca="1" si="943"/>
        <v>0</v>
      </c>
      <c r="O1090" s="261">
        <f t="shared" ca="1" si="943"/>
        <v>0</v>
      </c>
      <c r="P1090" s="261">
        <f t="shared" ca="1" si="943"/>
        <v>0</v>
      </c>
      <c r="Q1090" s="261">
        <f t="shared" ca="1" si="924"/>
        <v>0</v>
      </c>
      <c r="R1090" s="261">
        <f t="shared" ref="R1090:Z1090" ca="1" si="944">(R$23*$R1074)+$Q1074</f>
        <v>0</v>
      </c>
      <c r="S1090" s="261">
        <f t="shared" ca="1" si="944"/>
        <v>0</v>
      </c>
      <c r="T1090" s="261">
        <f t="shared" ca="1" si="944"/>
        <v>0</v>
      </c>
      <c r="U1090" s="261">
        <f t="shared" ca="1" si="944"/>
        <v>0</v>
      </c>
      <c r="V1090" s="261">
        <f t="shared" ca="1" si="944"/>
        <v>0</v>
      </c>
      <c r="W1090" s="261">
        <f t="shared" ca="1" si="944"/>
        <v>0</v>
      </c>
      <c r="X1090" s="261">
        <f t="shared" ca="1" si="944"/>
        <v>0</v>
      </c>
      <c r="Y1090" s="261">
        <f t="shared" ca="1" si="944"/>
        <v>0</v>
      </c>
      <c r="Z1090" s="261">
        <f t="shared" ca="1" si="944"/>
        <v>0</v>
      </c>
      <c r="AA1090" s="261">
        <f t="shared" ca="1" si="926"/>
        <v>0</v>
      </c>
    </row>
    <row r="1092" spans="6:27">
      <c r="G1092" s="308" t="s">
        <v>392</v>
      </c>
      <c r="H1092" s="243"/>
      <c r="I1092" s="243" t="str">
        <f>I1078</f>
        <v>CNG</v>
      </c>
      <c r="J1092" s="243"/>
      <c r="K1092" s="243"/>
      <c r="L1092" s="243"/>
      <c r="M1092" s="243"/>
      <c r="N1092" s="243"/>
      <c r="O1092" s="243"/>
      <c r="P1092" s="243"/>
      <c r="Q1092" s="243"/>
      <c r="R1092" s="243"/>
      <c r="S1092" s="243"/>
      <c r="T1092" s="243"/>
      <c r="U1092" s="243"/>
      <c r="V1092" s="243"/>
      <c r="W1092" s="243"/>
      <c r="X1092" s="243"/>
      <c r="Y1092" s="243"/>
      <c r="Z1092" s="243"/>
      <c r="AA1092" s="243"/>
    </row>
    <row r="1093" spans="6:27">
      <c r="G1093" s="306"/>
      <c r="H1093" s="245">
        <f>H1079</f>
        <v>0</v>
      </c>
      <c r="I1093" s="245">
        <f t="shared" ref="I1093:AA1093" si="945">I1079</f>
        <v>1</v>
      </c>
      <c r="J1093" s="245">
        <f t="shared" si="945"/>
        <v>2</v>
      </c>
      <c r="K1093" s="245">
        <f t="shared" si="945"/>
        <v>3</v>
      </c>
      <c r="L1093" s="245">
        <f t="shared" si="945"/>
        <v>4</v>
      </c>
      <c r="M1093" s="245">
        <f t="shared" si="945"/>
        <v>5</v>
      </c>
      <c r="N1093" s="245">
        <f t="shared" si="945"/>
        <v>6</v>
      </c>
      <c r="O1093" s="245">
        <f t="shared" si="945"/>
        <v>7</v>
      </c>
      <c r="P1093" s="245">
        <f t="shared" si="945"/>
        <v>8</v>
      </c>
      <c r="Q1093" s="245">
        <f t="shared" si="945"/>
        <v>9</v>
      </c>
      <c r="R1093" s="245">
        <f t="shared" si="945"/>
        <v>10</v>
      </c>
      <c r="S1093" s="245">
        <f t="shared" si="945"/>
        <v>11</v>
      </c>
      <c r="T1093" s="245">
        <f t="shared" si="945"/>
        <v>12</v>
      </c>
      <c r="U1093" s="245">
        <f t="shared" si="945"/>
        <v>13</v>
      </c>
      <c r="V1093" s="245">
        <f t="shared" si="945"/>
        <v>14</v>
      </c>
      <c r="W1093" s="245">
        <f t="shared" si="945"/>
        <v>15</v>
      </c>
      <c r="X1093" s="245">
        <f t="shared" si="945"/>
        <v>16</v>
      </c>
      <c r="Y1093" s="245">
        <f t="shared" si="945"/>
        <v>17</v>
      </c>
      <c r="Z1093" s="245">
        <f t="shared" si="945"/>
        <v>18</v>
      </c>
      <c r="AA1093" s="245">
        <f t="shared" si="945"/>
        <v>19</v>
      </c>
    </row>
    <row r="1094" spans="6:27">
      <c r="F1094" s="655" t="s">
        <v>530</v>
      </c>
      <c r="G1094" s="307" t="str">
        <f>G1080</f>
        <v>Cars</v>
      </c>
      <c r="H1094" s="232">
        <f>H1080+(H1080*H801)</f>
        <v>0</v>
      </c>
      <c r="I1094" s="232">
        <f t="shared" ref="I1094:AA1094" ca="1" si="946">I1080+(I1080*I801)</f>
        <v>0</v>
      </c>
      <c r="J1094" s="232">
        <f t="shared" ca="1" si="946"/>
        <v>0</v>
      </c>
      <c r="K1094" s="232">
        <f t="shared" ca="1" si="946"/>
        <v>0</v>
      </c>
      <c r="L1094" s="232">
        <f t="shared" ca="1" si="946"/>
        <v>0</v>
      </c>
      <c r="M1094" s="232">
        <f t="shared" ca="1" si="946"/>
        <v>0</v>
      </c>
      <c r="N1094" s="232">
        <f t="shared" ca="1" si="946"/>
        <v>0</v>
      </c>
      <c r="O1094" s="232">
        <f t="shared" ca="1" si="946"/>
        <v>0</v>
      </c>
      <c r="P1094" s="232">
        <f t="shared" ca="1" si="946"/>
        <v>0</v>
      </c>
      <c r="Q1094" s="232">
        <f t="shared" ca="1" si="946"/>
        <v>0</v>
      </c>
      <c r="R1094" s="232">
        <f t="shared" ca="1" si="946"/>
        <v>0</v>
      </c>
      <c r="S1094" s="232">
        <f t="shared" ca="1" si="946"/>
        <v>0</v>
      </c>
      <c r="T1094" s="232">
        <f t="shared" ca="1" si="946"/>
        <v>0</v>
      </c>
      <c r="U1094" s="232">
        <f t="shared" ca="1" si="946"/>
        <v>0</v>
      </c>
      <c r="V1094" s="232">
        <f t="shared" ca="1" si="946"/>
        <v>0</v>
      </c>
      <c r="W1094" s="232">
        <f t="shared" ca="1" si="946"/>
        <v>0</v>
      </c>
      <c r="X1094" s="232">
        <f t="shared" ca="1" si="946"/>
        <v>0</v>
      </c>
      <c r="Y1094" s="232">
        <f t="shared" ca="1" si="946"/>
        <v>0</v>
      </c>
      <c r="Z1094" s="232">
        <f t="shared" ca="1" si="946"/>
        <v>0</v>
      </c>
      <c r="AA1094" s="232">
        <f t="shared" ca="1" si="946"/>
        <v>0</v>
      </c>
    </row>
    <row r="1095" spans="6:27">
      <c r="F1095" s="656"/>
      <c r="G1095" s="307" t="str">
        <f t="shared" ref="G1095:G1104" si="947">G1081</f>
        <v>2-wheeler</v>
      </c>
      <c r="H1095" s="232">
        <f t="shared" ref="H1095:AA1095" si="948">H1081+(H1081*H802)</f>
        <v>0</v>
      </c>
      <c r="I1095" s="232">
        <f t="shared" ca="1" si="948"/>
        <v>0</v>
      </c>
      <c r="J1095" s="232">
        <f t="shared" ca="1" si="948"/>
        <v>0</v>
      </c>
      <c r="K1095" s="232">
        <f t="shared" ca="1" si="948"/>
        <v>0</v>
      </c>
      <c r="L1095" s="232">
        <f t="shared" ca="1" si="948"/>
        <v>0</v>
      </c>
      <c r="M1095" s="232">
        <f t="shared" ca="1" si="948"/>
        <v>0</v>
      </c>
      <c r="N1095" s="232">
        <f t="shared" ca="1" si="948"/>
        <v>0</v>
      </c>
      <c r="O1095" s="232">
        <f t="shared" ca="1" si="948"/>
        <v>0</v>
      </c>
      <c r="P1095" s="232">
        <f t="shared" ca="1" si="948"/>
        <v>0</v>
      </c>
      <c r="Q1095" s="232">
        <f t="shared" ca="1" si="948"/>
        <v>0</v>
      </c>
      <c r="R1095" s="232">
        <f t="shared" ca="1" si="948"/>
        <v>0</v>
      </c>
      <c r="S1095" s="232">
        <f t="shared" ca="1" si="948"/>
        <v>0</v>
      </c>
      <c r="T1095" s="232">
        <f t="shared" ca="1" si="948"/>
        <v>0</v>
      </c>
      <c r="U1095" s="232">
        <f t="shared" ca="1" si="948"/>
        <v>0</v>
      </c>
      <c r="V1095" s="232">
        <f t="shared" ca="1" si="948"/>
        <v>0</v>
      </c>
      <c r="W1095" s="232">
        <f t="shared" ca="1" si="948"/>
        <v>0</v>
      </c>
      <c r="X1095" s="232">
        <f t="shared" ca="1" si="948"/>
        <v>0</v>
      </c>
      <c r="Y1095" s="232">
        <f t="shared" ca="1" si="948"/>
        <v>0</v>
      </c>
      <c r="Z1095" s="232">
        <f t="shared" ca="1" si="948"/>
        <v>0</v>
      </c>
      <c r="AA1095" s="232">
        <f t="shared" ca="1" si="948"/>
        <v>0</v>
      </c>
    </row>
    <row r="1096" spans="6:27">
      <c r="F1096" s="656"/>
      <c r="G1096" s="307" t="str">
        <f t="shared" si="947"/>
        <v>Taxi</v>
      </c>
      <c r="H1096" s="232">
        <f t="shared" ref="H1096:AA1096" si="949">H1082+(H1082*H803)</f>
        <v>0</v>
      </c>
      <c r="I1096" s="232">
        <f t="shared" ca="1" si="949"/>
        <v>0</v>
      </c>
      <c r="J1096" s="232">
        <f t="shared" ca="1" si="949"/>
        <v>0</v>
      </c>
      <c r="K1096" s="232">
        <f t="shared" ca="1" si="949"/>
        <v>0</v>
      </c>
      <c r="L1096" s="232">
        <f t="shared" ca="1" si="949"/>
        <v>0</v>
      </c>
      <c r="M1096" s="232">
        <f t="shared" ca="1" si="949"/>
        <v>0</v>
      </c>
      <c r="N1096" s="232">
        <f t="shared" ca="1" si="949"/>
        <v>0</v>
      </c>
      <c r="O1096" s="232">
        <f t="shared" ca="1" si="949"/>
        <v>0</v>
      </c>
      <c r="P1096" s="232">
        <f t="shared" ca="1" si="949"/>
        <v>0</v>
      </c>
      <c r="Q1096" s="232">
        <f t="shared" ca="1" si="949"/>
        <v>0</v>
      </c>
      <c r="R1096" s="232">
        <f t="shared" ca="1" si="949"/>
        <v>0</v>
      </c>
      <c r="S1096" s="232">
        <f t="shared" ca="1" si="949"/>
        <v>0</v>
      </c>
      <c r="T1096" s="232">
        <f t="shared" ca="1" si="949"/>
        <v>0</v>
      </c>
      <c r="U1096" s="232">
        <f t="shared" ca="1" si="949"/>
        <v>0</v>
      </c>
      <c r="V1096" s="232">
        <f t="shared" ca="1" si="949"/>
        <v>0</v>
      </c>
      <c r="W1096" s="232">
        <f t="shared" ca="1" si="949"/>
        <v>0</v>
      </c>
      <c r="X1096" s="232">
        <f t="shared" ca="1" si="949"/>
        <v>0</v>
      </c>
      <c r="Y1096" s="232">
        <f t="shared" ca="1" si="949"/>
        <v>0</v>
      </c>
      <c r="Z1096" s="232">
        <f t="shared" ca="1" si="949"/>
        <v>0</v>
      </c>
      <c r="AA1096" s="232">
        <f t="shared" ca="1" si="949"/>
        <v>0</v>
      </c>
    </row>
    <row r="1097" spans="6:27">
      <c r="F1097" s="656"/>
      <c r="G1097" s="307" t="str">
        <f t="shared" si="947"/>
        <v/>
      </c>
      <c r="H1097" s="232">
        <f t="shared" ref="H1097:AA1097" si="950">H1083+(H1083*H804)</f>
        <v>0</v>
      </c>
      <c r="I1097" s="232">
        <f t="shared" ca="1" si="950"/>
        <v>0</v>
      </c>
      <c r="J1097" s="232">
        <f t="shared" ca="1" si="950"/>
        <v>0</v>
      </c>
      <c r="K1097" s="232">
        <f t="shared" ca="1" si="950"/>
        <v>0</v>
      </c>
      <c r="L1097" s="232">
        <f t="shared" ca="1" si="950"/>
        <v>0</v>
      </c>
      <c r="M1097" s="232">
        <f t="shared" ca="1" si="950"/>
        <v>0</v>
      </c>
      <c r="N1097" s="232">
        <f t="shared" ca="1" si="950"/>
        <v>0</v>
      </c>
      <c r="O1097" s="232">
        <f t="shared" ca="1" si="950"/>
        <v>0</v>
      </c>
      <c r="P1097" s="232">
        <f t="shared" ca="1" si="950"/>
        <v>0</v>
      </c>
      <c r="Q1097" s="232">
        <f t="shared" ca="1" si="950"/>
        <v>0</v>
      </c>
      <c r="R1097" s="232">
        <f t="shared" ca="1" si="950"/>
        <v>0</v>
      </c>
      <c r="S1097" s="232">
        <f t="shared" ca="1" si="950"/>
        <v>0</v>
      </c>
      <c r="T1097" s="232">
        <f t="shared" ca="1" si="950"/>
        <v>0</v>
      </c>
      <c r="U1097" s="232">
        <f t="shared" ca="1" si="950"/>
        <v>0</v>
      </c>
      <c r="V1097" s="232">
        <f t="shared" ca="1" si="950"/>
        <v>0</v>
      </c>
      <c r="W1097" s="232">
        <f t="shared" ca="1" si="950"/>
        <v>0</v>
      </c>
      <c r="X1097" s="232">
        <f t="shared" ca="1" si="950"/>
        <v>0</v>
      </c>
      <c r="Y1097" s="232">
        <f t="shared" ca="1" si="950"/>
        <v>0</v>
      </c>
      <c r="Z1097" s="232">
        <f t="shared" ca="1" si="950"/>
        <v>0</v>
      </c>
      <c r="AA1097" s="232">
        <f t="shared" ca="1" si="950"/>
        <v>0</v>
      </c>
    </row>
    <row r="1098" spans="6:27">
      <c r="F1098" s="656"/>
      <c r="G1098" s="307" t="str">
        <f t="shared" si="947"/>
        <v/>
      </c>
      <c r="H1098" s="232">
        <f t="shared" ref="H1098:AA1098" si="951">H1084+(H1084*H805)</f>
        <v>0</v>
      </c>
      <c r="I1098" s="232">
        <f t="shared" ca="1" si="951"/>
        <v>0</v>
      </c>
      <c r="J1098" s="232">
        <f t="shared" ca="1" si="951"/>
        <v>0</v>
      </c>
      <c r="K1098" s="232">
        <f t="shared" ca="1" si="951"/>
        <v>0</v>
      </c>
      <c r="L1098" s="232">
        <f t="shared" ca="1" si="951"/>
        <v>0</v>
      </c>
      <c r="M1098" s="232">
        <f t="shared" ca="1" si="951"/>
        <v>0</v>
      </c>
      <c r="N1098" s="232">
        <f t="shared" ca="1" si="951"/>
        <v>0</v>
      </c>
      <c r="O1098" s="232">
        <f t="shared" ca="1" si="951"/>
        <v>0</v>
      </c>
      <c r="P1098" s="232">
        <f t="shared" ca="1" si="951"/>
        <v>0</v>
      </c>
      <c r="Q1098" s="232">
        <f t="shared" ca="1" si="951"/>
        <v>0</v>
      </c>
      <c r="R1098" s="232">
        <f t="shared" ca="1" si="951"/>
        <v>0</v>
      </c>
      <c r="S1098" s="232">
        <f t="shared" ca="1" si="951"/>
        <v>0</v>
      </c>
      <c r="T1098" s="232">
        <f t="shared" ca="1" si="951"/>
        <v>0</v>
      </c>
      <c r="U1098" s="232">
        <f t="shared" ca="1" si="951"/>
        <v>0</v>
      </c>
      <c r="V1098" s="232">
        <f t="shared" ca="1" si="951"/>
        <v>0</v>
      </c>
      <c r="W1098" s="232">
        <f t="shared" ca="1" si="951"/>
        <v>0</v>
      </c>
      <c r="X1098" s="232">
        <f t="shared" ca="1" si="951"/>
        <v>0</v>
      </c>
      <c r="Y1098" s="232">
        <f t="shared" ca="1" si="951"/>
        <v>0</v>
      </c>
      <c r="Z1098" s="232">
        <f t="shared" ca="1" si="951"/>
        <v>0</v>
      </c>
      <c r="AA1098" s="232">
        <f t="shared" ca="1" si="951"/>
        <v>0</v>
      </c>
    </row>
    <row r="1099" spans="6:27">
      <c r="F1099" s="656"/>
      <c r="G1099" s="307" t="str">
        <f t="shared" si="947"/>
        <v>3-wheeler</v>
      </c>
      <c r="H1099" s="232">
        <f t="shared" ref="H1099:AA1099" si="952">H1085+(H1085*H806)</f>
        <v>0</v>
      </c>
      <c r="I1099" s="232">
        <f t="shared" ca="1" si="952"/>
        <v>0</v>
      </c>
      <c r="J1099" s="232">
        <f t="shared" ca="1" si="952"/>
        <v>0</v>
      </c>
      <c r="K1099" s="232">
        <f t="shared" ca="1" si="952"/>
        <v>0</v>
      </c>
      <c r="L1099" s="232">
        <f t="shared" ca="1" si="952"/>
        <v>0</v>
      </c>
      <c r="M1099" s="232">
        <f t="shared" ca="1" si="952"/>
        <v>0</v>
      </c>
      <c r="N1099" s="232">
        <f t="shared" ca="1" si="952"/>
        <v>0</v>
      </c>
      <c r="O1099" s="232">
        <f t="shared" ca="1" si="952"/>
        <v>0</v>
      </c>
      <c r="P1099" s="232">
        <f t="shared" ca="1" si="952"/>
        <v>0</v>
      </c>
      <c r="Q1099" s="232">
        <f t="shared" ca="1" si="952"/>
        <v>0</v>
      </c>
      <c r="R1099" s="232">
        <f t="shared" ca="1" si="952"/>
        <v>0</v>
      </c>
      <c r="S1099" s="232">
        <f t="shared" ca="1" si="952"/>
        <v>0</v>
      </c>
      <c r="T1099" s="232">
        <f t="shared" ca="1" si="952"/>
        <v>0</v>
      </c>
      <c r="U1099" s="232">
        <f t="shared" ca="1" si="952"/>
        <v>0</v>
      </c>
      <c r="V1099" s="232">
        <f t="shared" ca="1" si="952"/>
        <v>0</v>
      </c>
      <c r="W1099" s="232">
        <f t="shared" ca="1" si="952"/>
        <v>0</v>
      </c>
      <c r="X1099" s="232">
        <f t="shared" ca="1" si="952"/>
        <v>0</v>
      </c>
      <c r="Y1099" s="232">
        <f t="shared" ca="1" si="952"/>
        <v>0</v>
      </c>
      <c r="Z1099" s="232">
        <f t="shared" ca="1" si="952"/>
        <v>0</v>
      </c>
      <c r="AA1099" s="232">
        <f t="shared" ca="1" si="952"/>
        <v>0</v>
      </c>
    </row>
    <row r="1100" spans="6:27">
      <c r="F1100" s="656"/>
      <c r="G1100" s="307" t="str">
        <f t="shared" si="947"/>
        <v>Bus</v>
      </c>
      <c r="H1100" s="232">
        <f t="shared" ref="H1100:AA1100" si="953">H1086+(H1086*H807)</f>
        <v>0</v>
      </c>
      <c r="I1100" s="232">
        <f t="shared" ca="1" si="953"/>
        <v>0</v>
      </c>
      <c r="J1100" s="232">
        <f t="shared" ca="1" si="953"/>
        <v>0</v>
      </c>
      <c r="K1100" s="232">
        <f t="shared" ca="1" si="953"/>
        <v>0</v>
      </c>
      <c r="L1100" s="232">
        <f t="shared" ca="1" si="953"/>
        <v>0</v>
      </c>
      <c r="M1100" s="232">
        <f t="shared" ca="1" si="953"/>
        <v>0</v>
      </c>
      <c r="N1100" s="232">
        <f t="shared" ca="1" si="953"/>
        <v>0</v>
      </c>
      <c r="O1100" s="232">
        <f t="shared" ca="1" si="953"/>
        <v>0</v>
      </c>
      <c r="P1100" s="232">
        <f t="shared" ca="1" si="953"/>
        <v>0</v>
      </c>
      <c r="Q1100" s="232">
        <f t="shared" ca="1" si="953"/>
        <v>0</v>
      </c>
      <c r="R1100" s="232">
        <f t="shared" ca="1" si="953"/>
        <v>0</v>
      </c>
      <c r="S1100" s="232">
        <f t="shared" ca="1" si="953"/>
        <v>0</v>
      </c>
      <c r="T1100" s="232">
        <f t="shared" ca="1" si="953"/>
        <v>0</v>
      </c>
      <c r="U1100" s="232">
        <f t="shared" ca="1" si="953"/>
        <v>0</v>
      </c>
      <c r="V1100" s="232">
        <f t="shared" ca="1" si="953"/>
        <v>0</v>
      </c>
      <c r="W1100" s="232">
        <f t="shared" ca="1" si="953"/>
        <v>0</v>
      </c>
      <c r="X1100" s="232">
        <f t="shared" ca="1" si="953"/>
        <v>0</v>
      </c>
      <c r="Y1100" s="232">
        <f t="shared" ca="1" si="953"/>
        <v>0</v>
      </c>
      <c r="Z1100" s="232">
        <f t="shared" ca="1" si="953"/>
        <v>0</v>
      </c>
      <c r="AA1100" s="232">
        <f t="shared" ca="1" si="953"/>
        <v>0</v>
      </c>
    </row>
    <row r="1101" spans="6:27">
      <c r="F1101" s="656"/>
      <c r="G1101" s="307" t="str">
        <f t="shared" si="947"/>
        <v>Mini-bus</v>
      </c>
      <c r="H1101" s="232">
        <f t="shared" ref="H1101:AA1101" si="954">H1087+(H1087*H808)</f>
        <v>0</v>
      </c>
      <c r="I1101" s="232">
        <f t="shared" ca="1" si="954"/>
        <v>0</v>
      </c>
      <c r="J1101" s="232">
        <f t="shared" ca="1" si="954"/>
        <v>0</v>
      </c>
      <c r="K1101" s="232">
        <f t="shared" ca="1" si="954"/>
        <v>0</v>
      </c>
      <c r="L1101" s="232">
        <f t="shared" ca="1" si="954"/>
        <v>0</v>
      </c>
      <c r="M1101" s="232">
        <f t="shared" ca="1" si="954"/>
        <v>0</v>
      </c>
      <c r="N1101" s="232">
        <f t="shared" ca="1" si="954"/>
        <v>0</v>
      </c>
      <c r="O1101" s="232">
        <f t="shared" ca="1" si="954"/>
        <v>0</v>
      </c>
      <c r="P1101" s="232">
        <f t="shared" ca="1" si="954"/>
        <v>0</v>
      </c>
      <c r="Q1101" s="232">
        <f t="shared" ca="1" si="954"/>
        <v>0</v>
      </c>
      <c r="R1101" s="232">
        <f t="shared" ca="1" si="954"/>
        <v>0</v>
      </c>
      <c r="S1101" s="232">
        <f t="shared" ca="1" si="954"/>
        <v>0</v>
      </c>
      <c r="T1101" s="232">
        <f t="shared" ca="1" si="954"/>
        <v>0</v>
      </c>
      <c r="U1101" s="232">
        <f t="shared" ca="1" si="954"/>
        <v>0</v>
      </c>
      <c r="V1101" s="232">
        <f t="shared" ca="1" si="954"/>
        <v>0</v>
      </c>
      <c r="W1101" s="232">
        <f t="shared" ca="1" si="954"/>
        <v>0</v>
      </c>
      <c r="X1101" s="232">
        <f t="shared" ca="1" si="954"/>
        <v>0</v>
      </c>
      <c r="Y1101" s="232">
        <f t="shared" ca="1" si="954"/>
        <v>0</v>
      </c>
      <c r="Z1101" s="232">
        <f t="shared" ca="1" si="954"/>
        <v>0</v>
      </c>
      <c r="AA1101" s="232">
        <f t="shared" ca="1" si="954"/>
        <v>0</v>
      </c>
    </row>
    <row r="1102" spans="6:27">
      <c r="F1102" s="656"/>
      <c r="G1102" s="307" t="str">
        <f t="shared" si="947"/>
        <v/>
      </c>
      <c r="H1102" s="232">
        <f t="shared" ref="H1102:AA1102" si="955">H1088+(H1088*H809)</f>
        <v>0</v>
      </c>
      <c r="I1102" s="232">
        <f t="shared" ca="1" si="955"/>
        <v>0</v>
      </c>
      <c r="J1102" s="232">
        <f t="shared" ca="1" si="955"/>
        <v>0</v>
      </c>
      <c r="K1102" s="232">
        <f t="shared" ca="1" si="955"/>
        <v>0</v>
      </c>
      <c r="L1102" s="232">
        <f t="shared" ca="1" si="955"/>
        <v>0</v>
      </c>
      <c r="M1102" s="232">
        <f t="shared" ca="1" si="955"/>
        <v>0</v>
      </c>
      <c r="N1102" s="232">
        <f t="shared" ca="1" si="955"/>
        <v>0</v>
      </c>
      <c r="O1102" s="232">
        <f t="shared" ca="1" si="955"/>
        <v>0</v>
      </c>
      <c r="P1102" s="232">
        <f t="shared" ca="1" si="955"/>
        <v>0</v>
      </c>
      <c r="Q1102" s="232">
        <f t="shared" ca="1" si="955"/>
        <v>0</v>
      </c>
      <c r="R1102" s="232">
        <f t="shared" ca="1" si="955"/>
        <v>0</v>
      </c>
      <c r="S1102" s="232">
        <f t="shared" ca="1" si="955"/>
        <v>0</v>
      </c>
      <c r="T1102" s="232">
        <f t="shared" ca="1" si="955"/>
        <v>0</v>
      </c>
      <c r="U1102" s="232">
        <f t="shared" ca="1" si="955"/>
        <v>0</v>
      </c>
      <c r="V1102" s="232">
        <f t="shared" ca="1" si="955"/>
        <v>0</v>
      </c>
      <c r="W1102" s="232">
        <f t="shared" ca="1" si="955"/>
        <v>0</v>
      </c>
      <c r="X1102" s="232">
        <f t="shared" ca="1" si="955"/>
        <v>0</v>
      </c>
      <c r="Y1102" s="232">
        <f t="shared" ca="1" si="955"/>
        <v>0</v>
      </c>
      <c r="Z1102" s="232">
        <f t="shared" ca="1" si="955"/>
        <v>0</v>
      </c>
      <c r="AA1102" s="232">
        <f t="shared" ca="1" si="955"/>
        <v>0</v>
      </c>
    </row>
    <row r="1103" spans="6:27">
      <c r="F1103" s="657"/>
      <c r="G1103" s="307" t="str">
        <f t="shared" si="947"/>
        <v/>
      </c>
      <c r="H1103" s="232">
        <f t="shared" ref="H1103:AA1103" si="956">H1089+(H1089*H810)</f>
        <v>0</v>
      </c>
      <c r="I1103" s="232">
        <f t="shared" ca="1" si="956"/>
        <v>0</v>
      </c>
      <c r="J1103" s="232">
        <f t="shared" ca="1" si="956"/>
        <v>0</v>
      </c>
      <c r="K1103" s="232">
        <f t="shared" ca="1" si="956"/>
        <v>0</v>
      </c>
      <c r="L1103" s="232">
        <f t="shared" ca="1" si="956"/>
        <v>0</v>
      </c>
      <c r="M1103" s="232">
        <f t="shared" ca="1" si="956"/>
        <v>0</v>
      </c>
      <c r="N1103" s="232">
        <f t="shared" ca="1" si="956"/>
        <v>0</v>
      </c>
      <c r="O1103" s="232">
        <f t="shared" ca="1" si="956"/>
        <v>0</v>
      </c>
      <c r="P1103" s="232">
        <f t="shared" ca="1" si="956"/>
        <v>0</v>
      </c>
      <c r="Q1103" s="232">
        <f t="shared" ca="1" si="956"/>
        <v>0</v>
      </c>
      <c r="R1103" s="232">
        <f t="shared" ca="1" si="956"/>
        <v>0</v>
      </c>
      <c r="S1103" s="232">
        <f t="shared" ca="1" si="956"/>
        <v>0</v>
      </c>
      <c r="T1103" s="232">
        <f t="shared" ca="1" si="956"/>
        <v>0</v>
      </c>
      <c r="U1103" s="232">
        <f t="shared" ca="1" si="956"/>
        <v>0</v>
      </c>
      <c r="V1103" s="232">
        <f t="shared" ca="1" si="956"/>
        <v>0</v>
      </c>
      <c r="W1103" s="232">
        <f t="shared" ca="1" si="956"/>
        <v>0</v>
      </c>
      <c r="X1103" s="232">
        <f t="shared" ca="1" si="956"/>
        <v>0</v>
      </c>
      <c r="Y1103" s="232">
        <f t="shared" ca="1" si="956"/>
        <v>0</v>
      </c>
      <c r="Z1103" s="232">
        <f t="shared" ca="1" si="956"/>
        <v>0</v>
      </c>
      <c r="AA1103" s="232">
        <f t="shared" ca="1" si="956"/>
        <v>0</v>
      </c>
    </row>
    <row r="1104" spans="6:27">
      <c r="G1104" s="307" t="str">
        <f t="shared" si="947"/>
        <v>BRT</v>
      </c>
      <c r="H1104" s="232">
        <f t="shared" ref="H1104:AA1104" si="957">H1090+(H1090*H811)</f>
        <v>0</v>
      </c>
      <c r="I1104" s="232">
        <f t="shared" ca="1" si="957"/>
        <v>0</v>
      </c>
      <c r="J1104" s="232">
        <f t="shared" ca="1" si="957"/>
        <v>0</v>
      </c>
      <c r="K1104" s="232">
        <f t="shared" ca="1" si="957"/>
        <v>0</v>
      </c>
      <c r="L1104" s="232">
        <f t="shared" ca="1" si="957"/>
        <v>0</v>
      </c>
      <c r="M1104" s="232">
        <f t="shared" ca="1" si="957"/>
        <v>0</v>
      </c>
      <c r="N1104" s="232">
        <f t="shared" ca="1" si="957"/>
        <v>0</v>
      </c>
      <c r="O1104" s="232">
        <f t="shared" ca="1" si="957"/>
        <v>0</v>
      </c>
      <c r="P1104" s="232">
        <f t="shared" ca="1" si="957"/>
        <v>0</v>
      </c>
      <c r="Q1104" s="232">
        <f t="shared" ca="1" si="957"/>
        <v>0</v>
      </c>
      <c r="R1104" s="232">
        <f t="shared" ca="1" si="957"/>
        <v>0</v>
      </c>
      <c r="S1104" s="232">
        <f t="shared" ca="1" si="957"/>
        <v>0</v>
      </c>
      <c r="T1104" s="232">
        <f t="shared" ca="1" si="957"/>
        <v>0</v>
      </c>
      <c r="U1104" s="232">
        <f t="shared" ca="1" si="957"/>
        <v>0</v>
      </c>
      <c r="V1104" s="232">
        <f t="shared" ca="1" si="957"/>
        <v>0</v>
      </c>
      <c r="W1104" s="232">
        <f t="shared" ca="1" si="957"/>
        <v>0</v>
      </c>
      <c r="X1104" s="232">
        <f t="shared" ca="1" si="957"/>
        <v>0</v>
      </c>
      <c r="Y1104" s="232">
        <f t="shared" ca="1" si="957"/>
        <v>0</v>
      </c>
      <c r="Z1104" s="232">
        <f t="shared" ca="1" si="957"/>
        <v>0</v>
      </c>
      <c r="AA1104" s="232">
        <f t="shared" ca="1" si="957"/>
        <v>0</v>
      </c>
    </row>
    <row r="1107" spans="6:27">
      <c r="G1107" s="305" t="s">
        <v>398</v>
      </c>
    </row>
    <row r="1108" spans="6:27">
      <c r="L1108" s="242"/>
    </row>
    <row r="1109" spans="6:27">
      <c r="H1109" s="243"/>
      <c r="I1109" s="243"/>
      <c r="J1109" s="243"/>
      <c r="K1109" s="55" t="s">
        <v>385</v>
      </c>
      <c r="O1109" s="55" t="s">
        <v>387</v>
      </c>
      <c r="Q1109" s="55" t="s">
        <v>388</v>
      </c>
      <c r="Z1109" s="243"/>
      <c r="AA1109" s="243"/>
    </row>
    <row r="1110" spans="6:27">
      <c r="G1110" s="306"/>
      <c r="H1110" s="243"/>
      <c r="I1110" s="243"/>
      <c r="J1110" s="243"/>
      <c r="K1110" s="244">
        <f>K1063</f>
        <v>0</v>
      </c>
      <c r="L1110" s="244">
        <f>L1063</f>
        <v>9</v>
      </c>
      <c r="M1110" s="244">
        <f>M1063</f>
        <v>19</v>
      </c>
      <c r="O1110" s="231" t="s">
        <v>389</v>
      </c>
      <c r="P1110" s="231" t="s">
        <v>390</v>
      </c>
      <c r="Q1110" s="231" t="s">
        <v>389</v>
      </c>
      <c r="R1110" s="231" t="s">
        <v>390</v>
      </c>
      <c r="T1110" s="231">
        <f>K1110</f>
        <v>0</v>
      </c>
      <c r="U1110" s="231">
        <f>L1110</f>
        <v>9</v>
      </c>
      <c r="V1110" s="231">
        <f>M1110</f>
        <v>19</v>
      </c>
      <c r="X1110" s="231" t="s">
        <v>387</v>
      </c>
      <c r="Y1110" s="231" t="s">
        <v>388</v>
      </c>
      <c r="Z1110" s="243"/>
      <c r="AA1110" s="243"/>
    </row>
    <row r="1111" spans="6:27">
      <c r="F1111" s="655" t="s">
        <v>530</v>
      </c>
      <c r="G1111" s="307" t="str">
        <f>G1094</f>
        <v>Cars</v>
      </c>
      <c r="H1111" s="243"/>
      <c r="I1111" s="243"/>
      <c r="J1111" s="243"/>
      <c r="K1111" s="246">
        <f>'IF Factors'!AI91</f>
        <v>0</v>
      </c>
      <c r="L1111" s="246">
        <f ca="1">OFFSET('IF Factors'!AI91,0,5)</f>
        <v>0</v>
      </c>
      <c r="M1111" s="246">
        <f ca="1">OFFSET('IF Factors'!AI91,0,10)</f>
        <v>0</v>
      </c>
      <c r="O1111" s="231">
        <f ca="1">INTERCEPT(K1111:L1111,$K$7:$L$7)</f>
        <v>0</v>
      </c>
      <c r="P1111" s="231">
        <f ca="1">SLOPE(K1111:L1111,$K$7:$L$7)</f>
        <v>0</v>
      </c>
      <c r="Q1111" s="231">
        <f ca="1">INTERCEPT(L1111:M1111,$L$7:$M$7)</f>
        <v>0</v>
      </c>
      <c r="R1111" s="231">
        <f ca="1">SLOPE(L1111:M1111,$L$7:$M$7)</f>
        <v>0</v>
      </c>
      <c r="T1111" s="231">
        <f>IF(K1111&lt;&gt;0,0,1)</f>
        <v>1</v>
      </c>
      <c r="U1111" s="231">
        <f ca="1">IF(L1111&lt;&gt;0,0,1)</f>
        <v>1</v>
      </c>
      <c r="V1111" s="231">
        <f ca="1">IF(M1111&lt;&gt;0,0,1)</f>
        <v>1</v>
      </c>
      <c r="X1111" s="231">
        <f ca="1">IF(T1111+U1111=1,1,0)</f>
        <v>0</v>
      </c>
      <c r="Y1111" s="231">
        <f t="shared" ref="Y1111:Y1121" ca="1" si="958">IF(U1111+V1111=1,1,0)</f>
        <v>0</v>
      </c>
      <c r="Z1111" s="243"/>
      <c r="AA1111" s="243"/>
    </row>
    <row r="1112" spans="6:27">
      <c r="F1112" s="656"/>
      <c r="G1112" s="307" t="str">
        <f t="shared" ref="G1112:G1121" si="959">G1095</f>
        <v>2-wheeler</v>
      </c>
      <c r="H1112" s="243"/>
      <c r="I1112" s="243"/>
      <c r="J1112" s="243"/>
      <c r="K1112" s="246">
        <f>'IF Factors'!AI92</f>
        <v>0</v>
      </c>
      <c r="L1112" s="246">
        <f ca="1">OFFSET('IF Factors'!AI92,0,5)</f>
        <v>0</v>
      </c>
      <c r="M1112" s="246">
        <f ca="1">OFFSET('IF Factors'!AI92,0,10)</f>
        <v>0</v>
      </c>
      <c r="O1112" s="231">
        <f t="shared" ref="O1112:O1121" ca="1" si="960">INTERCEPT(K1112:L1112,$K$7:$L$7)</f>
        <v>0</v>
      </c>
      <c r="P1112" s="231">
        <f t="shared" ref="P1112:P1121" ca="1" si="961">SLOPE(K1112:L1112,$K$7:$L$7)</f>
        <v>0</v>
      </c>
      <c r="Q1112" s="231">
        <f t="shared" ref="Q1112:Q1121" ca="1" si="962">INTERCEPT(L1112:M1112,$L$7:$M$7)</f>
        <v>0</v>
      </c>
      <c r="R1112" s="231">
        <f t="shared" ref="R1112:R1121" ca="1" si="963">SLOPE(L1112:M1112,$L$7:$M$7)</f>
        <v>0</v>
      </c>
      <c r="T1112" s="231">
        <f t="shared" ref="T1112:T1121" si="964">IF(K1112&lt;&gt;0,0,1)</f>
        <v>1</v>
      </c>
      <c r="U1112" s="231">
        <f t="shared" ref="U1112:U1121" ca="1" si="965">IF(L1112&lt;&gt;0,0,1)</f>
        <v>1</v>
      </c>
      <c r="V1112" s="231">
        <f t="shared" ref="V1112:V1121" ca="1" si="966">IF(M1112&lt;&gt;0,0,1)</f>
        <v>1</v>
      </c>
      <c r="X1112" s="231">
        <f t="shared" ref="X1112:X1121" ca="1" si="967">IF(T1112+U1112=1,1,0)</f>
        <v>0</v>
      </c>
      <c r="Y1112" s="231">
        <f t="shared" ca="1" si="958"/>
        <v>0</v>
      </c>
      <c r="Z1112" s="243"/>
      <c r="AA1112" s="243"/>
    </row>
    <row r="1113" spans="6:27">
      <c r="F1113" s="656"/>
      <c r="G1113" s="307" t="str">
        <f t="shared" si="959"/>
        <v>Taxi</v>
      </c>
      <c r="H1113" s="243"/>
      <c r="I1113" s="243"/>
      <c r="J1113" s="243"/>
      <c r="K1113" s="246">
        <f>'IF Factors'!AI93</f>
        <v>0</v>
      </c>
      <c r="L1113" s="246">
        <f ca="1">OFFSET('IF Factors'!AI93,0,5)</f>
        <v>0</v>
      </c>
      <c r="M1113" s="246">
        <f ca="1">OFFSET('IF Factors'!AI93,0,10)</f>
        <v>0</v>
      </c>
      <c r="O1113" s="231">
        <f t="shared" ca="1" si="960"/>
        <v>0</v>
      </c>
      <c r="P1113" s="231">
        <f t="shared" ca="1" si="961"/>
        <v>0</v>
      </c>
      <c r="Q1113" s="231">
        <f t="shared" ca="1" si="962"/>
        <v>0</v>
      </c>
      <c r="R1113" s="231">
        <f t="shared" ca="1" si="963"/>
        <v>0</v>
      </c>
      <c r="T1113" s="231">
        <f t="shared" si="964"/>
        <v>1</v>
      </c>
      <c r="U1113" s="231">
        <f t="shared" ca="1" si="965"/>
        <v>1</v>
      </c>
      <c r="V1113" s="231">
        <f t="shared" ca="1" si="966"/>
        <v>1</v>
      </c>
      <c r="X1113" s="231">
        <f t="shared" ca="1" si="967"/>
        <v>0</v>
      </c>
      <c r="Y1113" s="231">
        <f t="shared" ca="1" si="958"/>
        <v>0</v>
      </c>
      <c r="Z1113" s="243"/>
      <c r="AA1113" s="243"/>
    </row>
    <row r="1114" spans="6:27">
      <c r="F1114" s="656"/>
      <c r="G1114" s="307" t="str">
        <f t="shared" si="959"/>
        <v/>
      </c>
      <c r="H1114" s="243"/>
      <c r="I1114" s="243"/>
      <c r="J1114" s="243"/>
      <c r="K1114" s="246">
        <f>'IF Factors'!AI94</f>
        <v>0</v>
      </c>
      <c r="L1114" s="246">
        <f ca="1">OFFSET('IF Factors'!AI94,0,5)</f>
        <v>0</v>
      </c>
      <c r="M1114" s="246">
        <f ca="1">OFFSET('IF Factors'!AI94,0,10)</f>
        <v>0</v>
      </c>
      <c r="O1114" s="231">
        <f t="shared" ca="1" si="960"/>
        <v>0</v>
      </c>
      <c r="P1114" s="231">
        <f t="shared" ca="1" si="961"/>
        <v>0</v>
      </c>
      <c r="Q1114" s="231">
        <f t="shared" ca="1" si="962"/>
        <v>0</v>
      </c>
      <c r="R1114" s="231">
        <f t="shared" ca="1" si="963"/>
        <v>0</v>
      </c>
      <c r="T1114" s="231">
        <f t="shared" si="964"/>
        <v>1</v>
      </c>
      <c r="U1114" s="231">
        <f t="shared" ca="1" si="965"/>
        <v>1</v>
      </c>
      <c r="V1114" s="231">
        <f t="shared" ca="1" si="966"/>
        <v>1</v>
      </c>
      <c r="X1114" s="231">
        <f t="shared" ca="1" si="967"/>
        <v>0</v>
      </c>
      <c r="Y1114" s="231">
        <f t="shared" ca="1" si="958"/>
        <v>0</v>
      </c>
      <c r="Z1114" s="243"/>
      <c r="AA1114" s="243"/>
    </row>
    <row r="1115" spans="6:27">
      <c r="F1115" s="656"/>
      <c r="G1115" s="307" t="str">
        <f t="shared" si="959"/>
        <v/>
      </c>
      <c r="H1115" s="243"/>
      <c r="I1115" s="243"/>
      <c r="J1115" s="243"/>
      <c r="K1115" s="246">
        <f>'IF Factors'!AI95</f>
        <v>0</v>
      </c>
      <c r="L1115" s="246">
        <f ca="1">OFFSET('IF Factors'!AI95,0,5)</f>
        <v>0</v>
      </c>
      <c r="M1115" s="246">
        <f ca="1">OFFSET('IF Factors'!AI95,0,10)</f>
        <v>0</v>
      </c>
      <c r="O1115" s="231">
        <f t="shared" ca="1" si="960"/>
        <v>0</v>
      </c>
      <c r="P1115" s="231">
        <f t="shared" ca="1" si="961"/>
        <v>0</v>
      </c>
      <c r="Q1115" s="231">
        <f t="shared" ca="1" si="962"/>
        <v>0</v>
      </c>
      <c r="R1115" s="231">
        <f t="shared" ca="1" si="963"/>
        <v>0</v>
      </c>
      <c r="T1115" s="231">
        <f t="shared" si="964"/>
        <v>1</v>
      </c>
      <c r="U1115" s="231">
        <f t="shared" ca="1" si="965"/>
        <v>1</v>
      </c>
      <c r="V1115" s="231">
        <f t="shared" ca="1" si="966"/>
        <v>1</v>
      </c>
      <c r="X1115" s="231">
        <f t="shared" ca="1" si="967"/>
        <v>0</v>
      </c>
      <c r="Y1115" s="231">
        <f t="shared" ca="1" si="958"/>
        <v>0</v>
      </c>
      <c r="Z1115" s="243"/>
      <c r="AA1115" s="243"/>
    </row>
    <row r="1116" spans="6:27">
      <c r="F1116" s="656"/>
      <c r="G1116" s="307" t="str">
        <f t="shared" si="959"/>
        <v>3-wheeler</v>
      </c>
      <c r="H1116" s="243"/>
      <c r="I1116" s="243"/>
      <c r="J1116" s="243"/>
      <c r="K1116" s="246">
        <f>'IF Factors'!AI96</f>
        <v>0</v>
      </c>
      <c r="L1116" s="246">
        <f ca="1">OFFSET('IF Factors'!AI96,0,5)</f>
        <v>0</v>
      </c>
      <c r="M1116" s="246">
        <f ca="1">OFFSET('IF Factors'!AI96,0,10)</f>
        <v>0</v>
      </c>
      <c r="O1116" s="231">
        <f t="shared" ca="1" si="960"/>
        <v>0</v>
      </c>
      <c r="P1116" s="231">
        <f t="shared" ca="1" si="961"/>
        <v>0</v>
      </c>
      <c r="Q1116" s="231">
        <f t="shared" ca="1" si="962"/>
        <v>0</v>
      </c>
      <c r="R1116" s="231">
        <f t="shared" ca="1" si="963"/>
        <v>0</v>
      </c>
      <c r="T1116" s="231">
        <f t="shared" si="964"/>
        <v>1</v>
      </c>
      <c r="U1116" s="231">
        <f t="shared" ca="1" si="965"/>
        <v>1</v>
      </c>
      <c r="V1116" s="231">
        <f t="shared" ca="1" si="966"/>
        <v>1</v>
      </c>
      <c r="X1116" s="231">
        <f t="shared" ca="1" si="967"/>
        <v>0</v>
      </c>
      <c r="Y1116" s="231">
        <f t="shared" ca="1" si="958"/>
        <v>0</v>
      </c>
      <c r="Z1116" s="243"/>
      <c r="AA1116" s="243"/>
    </row>
    <row r="1117" spans="6:27">
      <c r="F1117" s="656"/>
      <c r="G1117" s="307" t="str">
        <f t="shared" si="959"/>
        <v>Bus</v>
      </c>
      <c r="H1117" s="243"/>
      <c r="I1117" s="243"/>
      <c r="J1117" s="243"/>
      <c r="K1117" s="246">
        <f>'IF Factors'!AI97</f>
        <v>0</v>
      </c>
      <c r="L1117" s="246">
        <f ca="1">OFFSET('IF Factors'!AI97,0,5)</f>
        <v>0</v>
      </c>
      <c r="M1117" s="246">
        <f ca="1">OFFSET('IF Factors'!AI97,0,10)</f>
        <v>0</v>
      </c>
      <c r="O1117" s="231">
        <f t="shared" ca="1" si="960"/>
        <v>0</v>
      </c>
      <c r="P1117" s="231">
        <f t="shared" ca="1" si="961"/>
        <v>0</v>
      </c>
      <c r="Q1117" s="231">
        <f t="shared" ca="1" si="962"/>
        <v>0</v>
      </c>
      <c r="R1117" s="231">
        <f t="shared" ca="1" si="963"/>
        <v>0</v>
      </c>
      <c r="T1117" s="231">
        <f t="shared" si="964"/>
        <v>1</v>
      </c>
      <c r="U1117" s="231">
        <f t="shared" ca="1" si="965"/>
        <v>1</v>
      </c>
      <c r="V1117" s="231">
        <f t="shared" ca="1" si="966"/>
        <v>1</v>
      </c>
      <c r="X1117" s="231">
        <f t="shared" ca="1" si="967"/>
        <v>0</v>
      </c>
      <c r="Y1117" s="231">
        <f t="shared" ca="1" si="958"/>
        <v>0</v>
      </c>
      <c r="Z1117" s="243"/>
      <c r="AA1117" s="243"/>
    </row>
    <row r="1118" spans="6:27">
      <c r="F1118" s="656"/>
      <c r="G1118" s="307" t="str">
        <f t="shared" si="959"/>
        <v>Mini-bus</v>
      </c>
      <c r="H1118" s="243"/>
      <c r="I1118" s="243"/>
      <c r="J1118" s="243"/>
      <c r="K1118" s="246">
        <f>'IF Factors'!AI98</f>
        <v>0</v>
      </c>
      <c r="L1118" s="246">
        <f ca="1">OFFSET('IF Factors'!AI98,0,5)</f>
        <v>0</v>
      </c>
      <c r="M1118" s="246">
        <f ca="1">OFFSET('IF Factors'!AI98,0,10)</f>
        <v>0</v>
      </c>
      <c r="O1118" s="231">
        <f t="shared" ca="1" si="960"/>
        <v>0</v>
      </c>
      <c r="P1118" s="231">
        <f t="shared" ca="1" si="961"/>
        <v>0</v>
      </c>
      <c r="Q1118" s="231">
        <f t="shared" ca="1" si="962"/>
        <v>0</v>
      </c>
      <c r="R1118" s="231">
        <f t="shared" ca="1" si="963"/>
        <v>0</v>
      </c>
      <c r="T1118" s="231">
        <f t="shared" si="964"/>
        <v>1</v>
      </c>
      <c r="U1118" s="231">
        <f t="shared" ca="1" si="965"/>
        <v>1</v>
      </c>
      <c r="V1118" s="231">
        <f t="shared" ca="1" si="966"/>
        <v>1</v>
      </c>
      <c r="X1118" s="231">
        <f t="shared" ca="1" si="967"/>
        <v>0</v>
      </c>
      <c r="Y1118" s="231">
        <f t="shared" ca="1" si="958"/>
        <v>0</v>
      </c>
      <c r="Z1118" s="243"/>
      <c r="AA1118" s="243"/>
    </row>
    <row r="1119" spans="6:27">
      <c r="F1119" s="656"/>
      <c r="G1119" s="307" t="str">
        <f t="shared" si="959"/>
        <v/>
      </c>
      <c r="H1119" s="243"/>
      <c r="I1119" s="243"/>
      <c r="J1119" s="243"/>
      <c r="K1119" s="246">
        <f>'IF Factors'!AI99</f>
        <v>0</v>
      </c>
      <c r="L1119" s="246">
        <f ca="1">OFFSET('IF Factors'!AI99,0,5)</f>
        <v>0</v>
      </c>
      <c r="M1119" s="246">
        <f ca="1">OFFSET('IF Factors'!AI99,0,10)</f>
        <v>0</v>
      </c>
      <c r="O1119" s="231">
        <f t="shared" ca="1" si="960"/>
        <v>0</v>
      </c>
      <c r="P1119" s="231">
        <f t="shared" ca="1" si="961"/>
        <v>0</v>
      </c>
      <c r="Q1119" s="231">
        <f t="shared" ca="1" si="962"/>
        <v>0</v>
      </c>
      <c r="R1119" s="231">
        <f t="shared" ca="1" si="963"/>
        <v>0</v>
      </c>
      <c r="T1119" s="231">
        <f t="shared" si="964"/>
        <v>1</v>
      </c>
      <c r="U1119" s="231">
        <f t="shared" ca="1" si="965"/>
        <v>1</v>
      </c>
      <c r="V1119" s="231">
        <f t="shared" ca="1" si="966"/>
        <v>1</v>
      </c>
      <c r="X1119" s="231">
        <f t="shared" ca="1" si="967"/>
        <v>0</v>
      </c>
      <c r="Y1119" s="231">
        <f t="shared" ca="1" si="958"/>
        <v>0</v>
      </c>
      <c r="Z1119" s="243"/>
      <c r="AA1119" s="243"/>
    </row>
    <row r="1120" spans="6:27">
      <c r="F1120" s="657"/>
      <c r="G1120" s="307" t="str">
        <f t="shared" si="959"/>
        <v/>
      </c>
      <c r="H1120" s="243"/>
      <c r="I1120" s="243"/>
      <c r="J1120" s="243"/>
      <c r="K1120" s="246">
        <f>'IF Factors'!AI100</f>
        <v>0</v>
      </c>
      <c r="L1120" s="246">
        <f ca="1">OFFSET('IF Factors'!AI100,0,5)</f>
        <v>0</v>
      </c>
      <c r="M1120" s="246">
        <f ca="1">OFFSET('IF Factors'!AI100,0,10)</f>
        <v>0</v>
      </c>
      <c r="O1120" s="231">
        <f t="shared" ca="1" si="960"/>
        <v>0</v>
      </c>
      <c r="P1120" s="231">
        <f t="shared" ca="1" si="961"/>
        <v>0</v>
      </c>
      <c r="Q1120" s="231">
        <f t="shared" ca="1" si="962"/>
        <v>0</v>
      </c>
      <c r="R1120" s="231">
        <f t="shared" ca="1" si="963"/>
        <v>0</v>
      </c>
      <c r="T1120" s="231">
        <f t="shared" si="964"/>
        <v>1</v>
      </c>
      <c r="U1120" s="231">
        <f t="shared" ca="1" si="965"/>
        <v>1</v>
      </c>
      <c r="V1120" s="231">
        <f t="shared" ca="1" si="966"/>
        <v>1</v>
      </c>
      <c r="X1120" s="231">
        <f t="shared" ca="1" si="967"/>
        <v>0</v>
      </c>
      <c r="Y1120" s="231">
        <f t="shared" ca="1" si="958"/>
        <v>0</v>
      </c>
      <c r="Z1120" s="243"/>
      <c r="AA1120" s="243"/>
    </row>
    <row r="1121" spans="6:27">
      <c r="G1121" s="307" t="str">
        <f t="shared" si="959"/>
        <v>BRT</v>
      </c>
      <c r="H1121" s="243"/>
      <c r="I1121" s="243"/>
      <c r="J1121" s="243"/>
      <c r="K1121" s="246">
        <f>'IF Factors'!AI101</f>
        <v>0</v>
      </c>
      <c r="L1121" s="246">
        <f ca="1">OFFSET('IF Factors'!AI101,0,5)</f>
        <v>0</v>
      </c>
      <c r="M1121" s="246">
        <f ca="1">OFFSET('IF Factors'!AI101,0,10)</f>
        <v>0</v>
      </c>
      <c r="O1121" s="231">
        <f t="shared" ca="1" si="960"/>
        <v>0</v>
      </c>
      <c r="P1121" s="231">
        <f t="shared" ca="1" si="961"/>
        <v>0</v>
      </c>
      <c r="Q1121" s="231">
        <f t="shared" ca="1" si="962"/>
        <v>0</v>
      </c>
      <c r="R1121" s="231">
        <f t="shared" ca="1" si="963"/>
        <v>0</v>
      </c>
      <c r="T1121" s="231">
        <f t="shared" si="964"/>
        <v>1</v>
      </c>
      <c r="U1121" s="231">
        <f t="shared" ca="1" si="965"/>
        <v>1</v>
      </c>
      <c r="V1121" s="231">
        <f t="shared" ca="1" si="966"/>
        <v>1</v>
      </c>
      <c r="X1121" s="231">
        <f t="shared" ca="1" si="967"/>
        <v>0</v>
      </c>
      <c r="Y1121" s="231">
        <f t="shared" ca="1" si="958"/>
        <v>0</v>
      </c>
      <c r="Z1121" s="243"/>
      <c r="AA1121" s="243"/>
    </row>
    <row r="1122" spans="6:27">
      <c r="G1122" s="308"/>
      <c r="H1122" s="243"/>
      <c r="I1122" s="243"/>
      <c r="J1122" s="243"/>
      <c r="K1122" s="243"/>
      <c r="L1122" s="243"/>
      <c r="M1122" s="243"/>
      <c r="N1122" s="243"/>
      <c r="O1122" s="243"/>
      <c r="P1122" s="243"/>
      <c r="Q1122" s="243"/>
      <c r="R1122" s="243"/>
      <c r="S1122" s="243"/>
      <c r="T1122" s="243"/>
      <c r="U1122" s="243"/>
      <c r="V1122" s="243"/>
      <c r="W1122" s="243"/>
      <c r="X1122" s="243"/>
      <c r="Y1122" s="243"/>
      <c r="Z1122" s="243"/>
      <c r="AA1122" s="243"/>
    </row>
    <row r="1123" spans="6:27">
      <c r="G1123" s="308"/>
      <c r="H1123" s="243"/>
      <c r="I1123" s="243"/>
      <c r="J1123" s="243"/>
      <c r="K1123" s="243"/>
      <c r="L1123" s="243"/>
      <c r="M1123" s="243"/>
      <c r="N1123" s="243"/>
      <c r="O1123" s="243"/>
      <c r="P1123" s="243"/>
      <c r="Q1123" s="243"/>
      <c r="R1123" s="243"/>
      <c r="S1123" s="243"/>
      <c r="T1123" s="243"/>
      <c r="U1123" s="243"/>
      <c r="V1123" s="243"/>
      <c r="W1123" s="243"/>
      <c r="X1123" s="243"/>
      <c r="Y1123" s="243"/>
      <c r="Z1123" s="243"/>
      <c r="AA1123" s="243"/>
    </row>
    <row r="1124" spans="6:27">
      <c r="G1124" s="308"/>
      <c r="H1124" s="243"/>
      <c r="I1124" s="243"/>
      <c r="J1124" s="243"/>
      <c r="K1124" s="243"/>
      <c r="L1124" s="243"/>
      <c r="M1124" s="243"/>
      <c r="N1124" s="243"/>
      <c r="O1124" s="243"/>
      <c r="P1124" s="243"/>
      <c r="Q1124" s="243"/>
      <c r="R1124" s="243"/>
      <c r="S1124" s="243"/>
      <c r="T1124" s="243"/>
      <c r="U1124" s="243"/>
      <c r="V1124" s="243"/>
      <c r="W1124" s="243"/>
      <c r="X1124" s="243"/>
      <c r="Y1124" s="243"/>
      <c r="Z1124" s="243"/>
      <c r="AA1124" s="243"/>
    </row>
    <row r="1125" spans="6:27">
      <c r="G1125" s="308" t="s">
        <v>384</v>
      </c>
      <c r="H1125" s="243"/>
      <c r="I1125" s="243" t="s">
        <v>332</v>
      </c>
      <c r="J1125" s="243"/>
      <c r="K1125" s="243"/>
      <c r="L1125" s="243"/>
      <c r="M1125" s="243"/>
      <c r="N1125" s="243"/>
      <c r="O1125" s="243"/>
      <c r="P1125" s="243"/>
      <c r="Q1125" s="243"/>
      <c r="R1125" s="243"/>
      <c r="S1125" s="243"/>
      <c r="T1125" s="243"/>
      <c r="U1125" s="243"/>
      <c r="V1125" s="243"/>
      <c r="W1125" s="243"/>
      <c r="X1125" s="243"/>
      <c r="Y1125" s="243"/>
      <c r="Z1125" s="243"/>
      <c r="AA1125" s="243"/>
    </row>
    <row r="1126" spans="6:27">
      <c r="G1126" s="306"/>
      <c r="H1126" s="245">
        <f>H1093</f>
        <v>0</v>
      </c>
      <c r="I1126" s="245">
        <f t="shared" ref="I1126:AA1126" si="968">I1093</f>
        <v>1</v>
      </c>
      <c r="J1126" s="245">
        <f t="shared" si="968"/>
        <v>2</v>
      </c>
      <c r="K1126" s="245">
        <f t="shared" si="968"/>
        <v>3</v>
      </c>
      <c r="L1126" s="245">
        <f t="shared" si="968"/>
        <v>4</v>
      </c>
      <c r="M1126" s="245">
        <f t="shared" si="968"/>
        <v>5</v>
      </c>
      <c r="N1126" s="245">
        <f t="shared" si="968"/>
        <v>6</v>
      </c>
      <c r="O1126" s="245">
        <f t="shared" si="968"/>
        <v>7</v>
      </c>
      <c r="P1126" s="245">
        <f t="shared" si="968"/>
        <v>8</v>
      </c>
      <c r="Q1126" s="245">
        <f t="shared" si="968"/>
        <v>9</v>
      </c>
      <c r="R1126" s="245">
        <f t="shared" si="968"/>
        <v>10</v>
      </c>
      <c r="S1126" s="245">
        <f t="shared" si="968"/>
        <v>11</v>
      </c>
      <c r="T1126" s="245">
        <f t="shared" si="968"/>
        <v>12</v>
      </c>
      <c r="U1126" s="245">
        <f t="shared" si="968"/>
        <v>13</v>
      </c>
      <c r="V1126" s="245">
        <f t="shared" si="968"/>
        <v>14</v>
      </c>
      <c r="W1126" s="245">
        <f t="shared" si="968"/>
        <v>15</v>
      </c>
      <c r="X1126" s="245">
        <f t="shared" si="968"/>
        <v>16</v>
      </c>
      <c r="Y1126" s="245">
        <f t="shared" si="968"/>
        <v>17</v>
      </c>
      <c r="Z1126" s="245">
        <f t="shared" si="968"/>
        <v>18</v>
      </c>
      <c r="AA1126" s="245">
        <f t="shared" si="968"/>
        <v>19</v>
      </c>
    </row>
    <row r="1127" spans="6:27">
      <c r="F1127" s="655" t="s">
        <v>530</v>
      </c>
      <c r="G1127" s="307" t="str">
        <f>G1094</f>
        <v>Cars</v>
      </c>
      <c r="H1127" s="261">
        <f>K1111</f>
        <v>0</v>
      </c>
      <c r="I1127" s="261">
        <f ca="1">(I$23*$P1111)+$O1111</f>
        <v>0</v>
      </c>
      <c r="J1127" s="261">
        <f t="shared" ref="J1127:P1127" ca="1" si="969">(J$23*$P1111)+$O1111</f>
        <v>0</v>
      </c>
      <c r="K1127" s="261">
        <f t="shared" ca="1" si="969"/>
        <v>0</v>
      </c>
      <c r="L1127" s="261">
        <f t="shared" ca="1" si="969"/>
        <v>0</v>
      </c>
      <c r="M1127" s="261">
        <f t="shared" ca="1" si="969"/>
        <v>0</v>
      </c>
      <c r="N1127" s="261">
        <f t="shared" ca="1" si="969"/>
        <v>0</v>
      </c>
      <c r="O1127" s="261">
        <f t="shared" ca="1" si="969"/>
        <v>0</v>
      </c>
      <c r="P1127" s="261">
        <f t="shared" ca="1" si="969"/>
        <v>0</v>
      </c>
      <c r="Q1127" s="261">
        <f ca="1">L1111</f>
        <v>0</v>
      </c>
      <c r="R1127" s="261">
        <f ca="1">(R$23*$R1111)+$Q1111</f>
        <v>0</v>
      </c>
      <c r="S1127" s="261">
        <f t="shared" ref="S1127:Z1127" ca="1" si="970">(S$23*$R1111)+$Q1111</f>
        <v>0</v>
      </c>
      <c r="T1127" s="261">
        <f t="shared" ca="1" si="970"/>
        <v>0</v>
      </c>
      <c r="U1127" s="261">
        <f t="shared" ca="1" si="970"/>
        <v>0</v>
      </c>
      <c r="V1127" s="261">
        <f t="shared" ca="1" si="970"/>
        <v>0</v>
      </c>
      <c r="W1127" s="261">
        <f t="shared" ca="1" si="970"/>
        <v>0</v>
      </c>
      <c r="X1127" s="261">
        <f t="shared" ca="1" si="970"/>
        <v>0</v>
      </c>
      <c r="Y1127" s="261">
        <f t="shared" ca="1" si="970"/>
        <v>0</v>
      </c>
      <c r="Z1127" s="261">
        <f t="shared" ca="1" si="970"/>
        <v>0</v>
      </c>
      <c r="AA1127" s="261">
        <f ca="1">M1111</f>
        <v>0</v>
      </c>
    </row>
    <row r="1128" spans="6:27">
      <c r="F1128" s="656"/>
      <c r="G1128" s="307" t="str">
        <f t="shared" ref="G1128:G1137" si="971">G1095</f>
        <v>2-wheeler</v>
      </c>
      <c r="H1128" s="261">
        <f t="shared" ref="H1128:H1137" si="972">K1112</f>
        <v>0</v>
      </c>
      <c r="I1128" s="261">
        <f t="shared" ref="I1128:P1128" ca="1" si="973">(I$23*$P1112)+$O1112</f>
        <v>0</v>
      </c>
      <c r="J1128" s="261">
        <f t="shared" ca="1" si="973"/>
        <v>0</v>
      </c>
      <c r="K1128" s="261">
        <f t="shared" ca="1" si="973"/>
        <v>0</v>
      </c>
      <c r="L1128" s="261">
        <f t="shared" ca="1" si="973"/>
        <v>0</v>
      </c>
      <c r="M1128" s="261">
        <f t="shared" ca="1" si="973"/>
        <v>0</v>
      </c>
      <c r="N1128" s="261">
        <f t="shared" ca="1" si="973"/>
        <v>0</v>
      </c>
      <c r="O1128" s="261">
        <f t="shared" ca="1" si="973"/>
        <v>0</v>
      </c>
      <c r="P1128" s="261">
        <f t="shared" ca="1" si="973"/>
        <v>0</v>
      </c>
      <c r="Q1128" s="261">
        <f t="shared" ref="Q1128:Q1137" ca="1" si="974">L1112</f>
        <v>0</v>
      </c>
      <c r="R1128" s="261">
        <f t="shared" ref="R1128:Z1128" ca="1" si="975">(R$23*$R1112)+$Q1112</f>
        <v>0</v>
      </c>
      <c r="S1128" s="261">
        <f t="shared" ca="1" si="975"/>
        <v>0</v>
      </c>
      <c r="T1128" s="261">
        <f t="shared" ca="1" si="975"/>
        <v>0</v>
      </c>
      <c r="U1128" s="261">
        <f t="shared" ca="1" si="975"/>
        <v>0</v>
      </c>
      <c r="V1128" s="261">
        <f t="shared" ca="1" si="975"/>
        <v>0</v>
      </c>
      <c r="W1128" s="261">
        <f t="shared" ca="1" si="975"/>
        <v>0</v>
      </c>
      <c r="X1128" s="261">
        <f t="shared" ca="1" si="975"/>
        <v>0</v>
      </c>
      <c r="Y1128" s="261">
        <f t="shared" ca="1" si="975"/>
        <v>0</v>
      </c>
      <c r="Z1128" s="261">
        <f t="shared" ca="1" si="975"/>
        <v>0</v>
      </c>
      <c r="AA1128" s="261">
        <f t="shared" ref="AA1128:AA1137" ca="1" si="976">M1112</f>
        <v>0</v>
      </c>
    </row>
    <row r="1129" spans="6:27">
      <c r="F1129" s="656"/>
      <c r="G1129" s="307" t="str">
        <f t="shared" si="971"/>
        <v>Taxi</v>
      </c>
      <c r="H1129" s="261">
        <f t="shared" si="972"/>
        <v>0</v>
      </c>
      <c r="I1129" s="261">
        <f t="shared" ref="I1129:P1129" ca="1" si="977">(I$23*$P1113)+$O1113</f>
        <v>0</v>
      </c>
      <c r="J1129" s="261">
        <f t="shared" ca="1" si="977"/>
        <v>0</v>
      </c>
      <c r="K1129" s="261">
        <f t="shared" ca="1" si="977"/>
        <v>0</v>
      </c>
      <c r="L1129" s="261">
        <f t="shared" ca="1" si="977"/>
        <v>0</v>
      </c>
      <c r="M1129" s="261">
        <f t="shared" ca="1" si="977"/>
        <v>0</v>
      </c>
      <c r="N1129" s="261">
        <f t="shared" ca="1" si="977"/>
        <v>0</v>
      </c>
      <c r="O1129" s="261">
        <f t="shared" ca="1" si="977"/>
        <v>0</v>
      </c>
      <c r="P1129" s="261">
        <f t="shared" ca="1" si="977"/>
        <v>0</v>
      </c>
      <c r="Q1129" s="261">
        <f t="shared" ca="1" si="974"/>
        <v>0</v>
      </c>
      <c r="R1129" s="261">
        <f t="shared" ref="R1129:Z1129" ca="1" si="978">(R$23*$R1113)+$Q1113</f>
        <v>0</v>
      </c>
      <c r="S1129" s="261">
        <f t="shared" ca="1" si="978"/>
        <v>0</v>
      </c>
      <c r="T1129" s="261">
        <f t="shared" ca="1" si="978"/>
        <v>0</v>
      </c>
      <c r="U1129" s="261">
        <f t="shared" ca="1" si="978"/>
        <v>0</v>
      </c>
      <c r="V1129" s="261">
        <f t="shared" ca="1" si="978"/>
        <v>0</v>
      </c>
      <c r="W1129" s="261">
        <f t="shared" ca="1" si="978"/>
        <v>0</v>
      </c>
      <c r="X1129" s="261">
        <f t="shared" ca="1" si="978"/>
        <v>0</v>
      </c>
      <c r="Y1129" s="261">
        <f t="shared" ca="1" si="978"/>
        <v>0</v>
      </c>
      <c r="Z1129" s="261">
        <f t="shared" ca="1" si="978"/>
        <v>0</v>
      </c>
      <c r="AA1129" s="261">
        <f t="shared" ca="1" si="976"/>
        <v>0</v>
      </c>
    </row>
    <row r="1130" spans="6:27">
      <c r="F1130" s="656"/>
      <c r="G1130" s="307" t="str">
        <f t="shared" si="971"/>
        <v/>
      </c>
      <c r="H1130" s="261">
        <f t="shared" si="972"/>
        <v>0</v>
      </c>
      <c r="I1130" s="261">
        <f t="shared" ref="I1130:P1130" ca="1" si="979">(I$23*$P1114)+$O1114</f>
        <v>0</v>
      </c>
      <c r="J1130" s="261">
        <f t="shared" ca="1" si="979"/>
        <v>0</v>
      </c>
      <c r="K1130" s="261">
        <f t="shared" ca="1" si="979"/>
        <v>0</v>
      </c>
      <c r="L1130" s="261">
        <f t="shared" ca="1" si="979"/>
        <v>0</v>
      </c>
      <c r="M1130" s="261">
        <f t="shared" ca="1" si="979"/>
        <v>0</v>
      </c>
      <c r="N1130" s="261">
        <f t="shared" ca="1" si="979"/>
        <v>0</v>
      </c>
      <c r="O1130" s="261">
        <f t="shared" ca="1" si="979"/>
        <v>0</v>
      </c>
      <c r="P1130" s="261">
        <f t="shared" ca="1" si="979"/>
        <v>0</v>
      </c>
      <c r="Q1130" s="261">
        <f t="shared" ca="1" si="974"/>
        <v>0</v>
      </c>
      <c r="R1130" s="261">
        <f t="shared" ref="R1130:Z1130" ca="1" si="980">(R$23*$R1114)+$Q1114</f>
        <v>0</v>
      </c>
      <c r="S1130" s="261">
        <f t="shared" ca="1" si="980"/>
        <v>0</v>
      </c>
      <c r="T1130" s="261">
        <f t="shared" ca="1" si="980"/>
        <v>0</v>
      </c>
      <c r="U1130" s="261">
        <f t="shared" ca="1" si="980"/>
        <v>0</v>
      </c>
      <c r="V1130" s="261">
        <f t="shared" ca="1" si="980"/>
        <v>0</v>
      </c>
      <c r="W1130" s="261">
        <f t="shared" ca="1" si="980"/>
        <v>0</v>
      </c>
      <c r="X1130" s="261">
        <f t="shared" ca="1" si="980"/>
        <v>0</v>
      </c>
      <c r="Y1130" s="261">
        <f t="shared" ca="1" si="980"/>
        <v>0</v>
      </c>
      <c r="Z1130" s="261">
        <f t="shared" ca="1" si="980"/>
        <v>0</v>
      </c>
      <c r="AA1130" s="261">
        <f t="shared" ca="1" si="976"/>
        <v>0</v>
      </c>
    </row>
    <row r="1131" spans="6:27">
      <c r="F1131" s="656"/>
      <c r="G1131" s="307" t="str">
        <f t="shared" si="971"/>
        <v/>
      </c>
      <c r="H1131" s="261">
        <f t="shared" si="972"/>
        <v>0</v>
      </c>
      <c r="I1131" s="261">
        <f t="shared" ref="I1131:P1131" ca="1" si="981">(I$23*$P1115)+$O1115</f>
        <v>0</v>
      </c>
      <c r="J1131" s="261">
        <f t="shared" ca="1" si="981"/>
        <v>0</v>
      </c>
      <c r="K1131" s="261">
        <f t="shared" ca="1" si="981"/>
        <v>0</v>
      </c>
      <c r="L1131" s="261">
        <f t="shared" ca="1" si="981"/>
        <v>0</v>
      </c>
      <c r="M1131" s="261">
        <f t="shared" ca="1" si="981"/>
        <v>0</v>
      </c>
      <c r="N1131" s="261">
        <f t="shared" ca="1" si="981"/>
        <v>0</v>
      </c>
      <c r="O1131" s="261">
        <f t="shared" ca="1" si="981"/>
        <v>0</v>
      </c>
      <c r="P1131" s="261">
        <f t="shared" ca="1" si="981"/>
        <v>0</v>
      </c>
      <c r="Q1131" s="261">
        <f t="shared" ca="1" si="974"/>
        <v>0</v>
      </c>
      <c r="R1131" s="261">
        <f t="shared" ref="R1131:Z1131" ca="1" si="982">(R$23*$R1115)+$Q1115</f>
        <v>0</v>
      </c>
      <c r="S1131" s="261">
        <f t="shared" ca="1" si="982"/>
        <v>0</v>
      </c>
      <c r="T1131" s="261">
        <f t="shared" ca="1" si="982"/>
        <v>0</v>
      </c>
      <c r="U1131" s="261">
        <f t="shared" ca="1" si="982"/>
        <v>0</v>
      </c>
      <c r="V1131" s="261">
        <f t="shared" ca="1" si="982"/>
        <v>0</v>
      </c>
      <c r="W1131" s="261">
        <f t="shared" ca="1" si="982"/>
        <v>0</v>
      </c>
      <c r="X1131" s="261">
        <f t="shared" ca="1" si="982"/>
        <v>0</v>
      </c>
      <c r="Y1131" s="261">
        <f t="shared" ca="1" si="982"/>
        <v>0</v>
      </c>
      <c r="Z1131" s="261">
        <f t="shared" ca="1" si="982"/>
        <v>0</v>
      </c>
      <c r="AA1131" s="261">
        <f t="shared" ca="1" si="976"/>
        <v>0</v>
      </c>
    </row>
    <row r="1132" spans="6:27">
      <c r="F1132" s="656"/>
      <c r="G1132" s="307" t="str">
        <f t="shared" si="971"/>
        <v>3-wheeler</v>
      </c>
      <c r="H1132" s="261">
        <f t="shared" si="972"/>
        <v>0</v>
      </c>
      <c r="I1132" s="261">
        <f t="shared" ref="I1132:P1132" ca="1" si="983">(I$23*$P1116)+$O1116</f>
        <v>0</v>
      </c>
      <c r="J1132" s="261">
        <f t="shared" ca="1" si="983"/>
        <v>0</v>
      </c>
      <c r="K1132" s="261">
        <f t="shared" ca="1" si="983"/>
        <v>0</v>
      </c>
      <c r="L1132" s="261">
        <f t="shared" ca="1" si="983"/>
        <v>0</v>
      </c>
      <c r="M1132" s="261">
        <f t="shared" ca="1" si="983"/>
        <v>0</v>
      </c>
      <c r="N1132" s="261">
        <f t="shared" ca="1" si="983"/>
        <v>0</v>
      </c>
      <c r="O1132" s="261">
        <f t="shared" ca="1" si="983"/>
        <v>0</v>
      </c>
      <c r="P1132" s="261">
        <f t="shared" ca="1" si="983"/>
        <v>0</v>
      </c>
      <c r="Q1132" s="261">
        <f t="shared" ca="1" si="974"/>
        <v>0</v>
      </c>
      <c r="R1132" s="261">
        <f t="shared" ref="R1132:Z1132" ca="1" si="984">(R$23*$R1116)+$Q1116</f>
        <v>0</v>
      </c>
      <c r="S1132" s="261">
        <f t="shared" ca="1" si="984"/>
        <v>0</v>
      </c>
      <c r="T1132" s="261">
        <f t="shared" ca="1" si="984"/>
        <v>0</v>
      </c>
      <c r="U1132" s="261">
        <f t="shared" ca="1" si="984"/>
        <v>0</v>
      </c>
      <c r="V1132" s="261">
        <f t="shared" ca="1" si="984"/>
        <v>0</v>
      </c>
      <c r="W1132" s="261">
        <f t="shared" ca="1" si="984"/>
        <v>0</v>
      </c>
      <c r="X1132" s="261">
        <f t="shared" ca="1" si="984"/>
        <v>0</v>
      </c>
      <c r="Y1132" s="261">
        <f t="shared" ca="1" si="984"/>
        <v>0</v>
      </c>
      <c r="Z1132" s="261">
        <f t="shared" ca="1" si="984"/>
        <v>0</v>
      </c>
      <c r="AA1132" s="261">
        <f t="shared" ca="1" si="976"/>
        <v>0</v>
      </c>
    </row>
    <row r="1133" spans="6:27">
      <c r="F1133" s="656"/>
      <c r="G1133" s="307" t="str">
        <f t="shared" si="971"/>
        <v>Bus</v>
      </c>
      <c r="H1133" s="261">
        <f t="shared" si="972"/>
        <v>0</v>
      </c>
      <c r="I1133" s="261">
        <f t="shared" ref="I1133:P1133" ca="1" si="985">(I$23*$P1117)+$O1117</f>
        <v>0</v>
      </c>
      <c r="J1133" s="261">
        <f t="shared" ca="1" si="985"/>
        <v>0</v>
      </c>
      <c r="K1133" s="261">
        <f t="shared" ca="1" si="985"/>
        <v>0</v>
      </c>
      <c r="L1133" s="261">
        <f t="shared" ca="1" si="985"/>
        <v>0</v>
      </c>
      <c r="M1133" s="261">
        <f t="shared" ca="1" si="985"/>
        <v>0</v>
      </c>
      <c r="N1133" s="261">
        <f t="shared" ca="1" si="985"/>
        <v>0</v>
      </c>
      <c r="O1133" s="261">
        <f t="shared" ca="1" si="985"/>
        <v>0</v>
      </c>
      <c r="P1133" s="261">
        <f t="shared" ca="1" si="985"/>
        <v>0</v>
      </c>
      <c r="Q1133" s="261">
        <f t="shared" ca="1" si="974"/>
        <v>0</v>
      </c>
      <c r="R1133" s="261">
        <f t="shared" ref="R1133:Z1133" ca="1" si="986">(R$23*$R1117)+$Q1117</f>
        <v>0</v>
      </c>
      <c r="S1133" s="261">
        <f t="shared" ca="1" si="986"/>
        <v>0</v>
      </c>
      <c r="T1133" s="261">
        <f t="shared" ca="1" si="986"/>
        <v>0</v>
      </c>
      <c r="U1133" s="261">
        <f t="shared" ca="1" si="986"/>
        <v>0</v>
      </c>
      <c r="V1133" s="261">
        <f t="shared" ca="1" si="986"/>
        <v>0</v>
      </c>
      <c r="W1133" s="261">
        <f t="shared" ca="1" si="986"/>
        <v>0</v>
      </c>
      <c r="X1133" s="261">
        <f t="shared" ca="1" si="986"/>
        <v>0</v>
      </c>
      <c r="Y1133" s="261">
        <f t="shared" ca="1" si="986"/>
        <v>0</v>
      </c>
      <c r="Z1133" s="261">
        <f t="shared" ca="1" si="986"/>
        <v>0</v>
      </c>
      <c r="AA1133" s="261">
        <f t="shared" ca="1" si="976"/>
        <v>0</v>
      </c>
    </row>
    <row r="1134" spans="6:27">
      <c r="F1134" s="656"/>
      <c r="G1134" s="307" t="str">
        <f t="shared" si="971"/>
        <v>Mini-bus</v>
      </c>
      <c r="H1134" s="261">
        <f t="shared" si="972"/>
        <v>0</v>
      </c>
      <c r="I1134" s="261">
        <f t="shared" ref="I1134:P1134" ca="1" si="987">(I$23*$P1118)+$O1118</f>
        <v>0</v>
      </c>
      <c r="J1134" s="261">
        <f t="shared" ca="1" si="987"/>
        <v>0</v>
      </c>
      <c r="K1134" s="261">
        <f t="shared" ca="1" si="987"/>
        <v>0</v>
      </c>
      <c r="L1134" s="261">
        <f t="shared" ca="1" si="987"/>
        <v>0</v>
      </c>
      <c r="M1134" s="261">
        <f t="shared" ca="1" si="987"/>
        <v>0</v>
      </c>
      <c r="N1134" s="261">
        <f t="shared" ca="1" si="987"/>
        <v>0</v>
      </c>
      <c r="O1134" s="261">
        <f t="shared" ca="1" si="987"/>
        <v>0</v>
      </c>
      <c r="P1134" s="261">
        <f t="shared" ca="1" si="987"/>
        <v>0</v>
      </c>
      <c r="Q1134" s="261">
        <f t="shared" ca="1" si="974"/>
        <v>0</v>
      </c>
      <c r="R1134" s="261">
        <f t="shared" ref="R1134:Z1134" ca="1" si="988">(R$23*$R1118)+$Q1118</f>
        <v>0</v>
      </c>
      <c r="S1134" s="261">
        <f t="shared" ca="1" si="988"/>
        <v>0</v>
      </c>
      <c r="T1134" s="261">
        <f t="shared" ca="1" si="988"/>
        <v>0</v>
      </c>
      <c r="U1134" s="261">
        <f t="shared" ca="1" si="988"/>
        <v>0</v>
      </c>
      <c r="V1134" s="261">
        <f t="shared" ca="1" si="988"/>
        <v>0</v>
      </c>
      <c r="W1134" s="261">
        <f t="shared" ca="1" si="988"/>
        <v>0</v>
      </c>
      <c r="X1134" s="261">
        <f t="shared" ca="1" si="988"/>
        <v>0</v>
      </c>
      <c r="Y1134" s="261">
        <f t="shared" ca="1" si="988"/>
        <v>0</v>
      </c>
      <c r="Z1134" s="261">
        <f t="shared" ca="1" si="988"/>
        <v>0</v>
      </c>
      <c r="AA1134" s="261">
        <f t="shared" ca="1" si="976"/>
        <v>0</v>
      </c>
    </row>
    <row r="1135" spans="6:27">
      <c r="F1135" s="656"/>
      <c r="G1135" s="307" t="str">
        <f t="shared" si="971"/>
        <v/>
      </c>
      <c r="H1135" s="261">
        <f t="shared" si="972"/>
        <v>0</v>
      </c>
      <c r="I1135" s="261">
        <f t="shared" ref="I1135:P1135" ca="1" si="989">(I$23*$P1119)+$O1119</f>
        <v>0</v>
      </c>
      <c r="J1135" s="261">
        <f t="shared" ca="1" si="989"/>
        <v>0</v>
      </c>
      <c r="K1135" s="261">
        <f t="shared" ca="1" si="989"/>
        <v>0</v>
      </c>
      <c r="L1135" s="261">
        <f t="shared" ca="1" si="989"/>
        <v>0</v>
      </c>
      <c r="M1135" s="261">
        <f t="shared" ca="1" si="989"/>
        <v>0</v>
      </c>
      <c r="N1135" s="261">
        <f t="shared" ca="1" si="989"/>
        <v>0</v>
      </c>
      <c r="O1135" s="261">
        <f t="shared" ca="1" si="989"/>
        <v>0</v>
      </c>
      <c r="P1135" s="261">
        <f t="shared" ca="1" si="989"/>
        <v>0</v>
      </c>
      <c r="Q1135" s="261">
        <f t="shared" ca="1" si="974"/>
        <v>0</v>
      </c>
      <c r="R1135" s="261">
        <f t="shared" ref="R1135:Z1135" ca="1" si="990">(R$23*$R1119)+$Q1119</f>
        <v>0</v>
      </c>
      <c r="S1135" s="261">
        <f t="shared" ca="1" si="990"/>
        <v>0</v>
      </c>
      <c r="T1135" s="261">
        <f t="shared" ca="1" si="990"/>
        <v>0</v>
      </c>
      <c r="U1135" s="261">
        <f t="shared" ca="1" si="990"/>
        <v>0</v>
      </c>
      <c r="V1135" s="261">
        <f t="shared" ca="1" si="990"/>
        <v>0</v>
      </c>
      <c r="W1135" s="261">
        <f t="shared" ca="1" si="990"/>
        <v>0</v>
      </c>
      <c r="X1135" s="261">
        <f t="shared" ca="1" si="990"/>
        <v>0</v>
      </c>
      <c r="Y1135" s="261">
        <f t="shared" ca="1" si="990"/>
        <v>0</v>
      </c>
      <c r="Z1135" s="261">
        <f t="shared" ca="1" si="990"/>
        <v>0</v>
      </c>
      <c r="AA1135" s="261">
        <f t="shared" ca="1" si="976"/>
        <v>0</v>
      </c>
    </row>
    <row r="1136" spans="6:27">
      <c r="F1136" s="657"/>
      <c r="G1136" s="307" t="str">
        <f t="shared" si="971"/>
        <v/>
      </c>
      <c r="H1136" s="261">
        <f t="shared" si="972"/>
        <v>0</v>
      </c>
      <c r="I1136" s="261">
        <f t="shared" ref="I1136:P1136" ca="1" si="991">(I$23*$P1120)+$O1120</f>
        <v>0</v>
      </c>
      <c r="J1136" s="261">
        <f t="shared" ca="1" si="991"/>
        <v>0</v>
      </c>
      <c r="K1136" s="261">
        <f t="shared" ca="1" si="991"/>
        <v>0</v>
      </c>
      <c r="L1136" s="261">
        <f t="shared" ca="1" si="991"/>
        <v>0</v>
      </c>
      <c r="M1136" s="261">
        <f t="shared" ca="1" si="991"/>
        <v>0</v>
      </c>
      <c r="N1136" s="261">
        <f t="shared" ca="1" si="991"/>
        <v>0</v>
      </c>
      <c r="O1136" s="261">
        <f t="shared" ca="1" si="991"/>
        <v>0</v>
      </c>
      <c r="P1136" s="261">
        <f t="shared" ca="1" si="991"/>
        <v>0</v>
      </c>
      <c r="Q1136" s="261">
        <f t="shared" ca="1" si="974"/>
        <v>0</v>
      </c>
      <c r="R1136" s="261">
        <f t="shared" ref="R1136:Z1136" ca="1" si="992">(R$23*$R1120)+$Q1120</f>
        <v>0</v>
      </c>
      <c r="S1136" s="261">
        <f t="shared" ca="1" si="992"/>
        <v>0</v>
      </c>
      <c r="T1136" s="261">
        <f t="shared" ca="1" si="992"/>
        <v>0</v>
      </c>
      <c r="U1136" s="261">
        <f t="shared" ca="1" si="992"/>
        <v>0</v>
      </c>
      <c r="V1136" s="261">
        <f t="shared" ca="1" si="992"/>
        <v>0</v>
      </c>
      <c r="W1136" s="261">
        <f t="shared" ca="1" si="992"/>
        <v>0</v>
      </c>
      <c r="X1136" s="261">
        <f t="shared" ca="1" si="992"/>
        <v>0</v>
      </c>
      <c r="Y1136" s="261">
        <f t="shared" ca="1" si="992"/>
        <v>0</v>
      </c>
      <c r="Z1136" s="261">
        <f t="shared" ca="1" si="992"/>
        <v>0</v>
      </c>
      <c r="AA1136" s="261">
        <f t="shared" ca="1" si="976"/>
        <v>0</v>
      </c>
    </row>
    <row r="1137" spans="6:27">
      <c r="G1137" s="307" t="str">
        <f t="shared" si="971"/>
        <v>BRT</v>
      </c>
      <c r="H1137" s="261">
        <f t="shared" si="972"/>
        <v>0</v>
      </c>
      <c r="I1137" s="261">
        <f t="shared" ref="I1137:P1137" ca="1" si="993">(I$23*$P1121)+$O1121</f>
        <v>0</v>
      </c>
      <c r="J1137" s="261">
        <f t="shared" ca="1" si="993"/>
        <v>0</v>
      </c>
      <c r="K1137" s="261">
        <f t="shared" ca="1" si="993"/>
        <v>0</v>
      </c>
      <c r="L1137" s="261">
        <f t="shared" ca="1" si="993"/>
        <v>0</v>
      </c>
      <c r="M1137" s="261">
        <f t="shared" ca="1" si="993"/>
        <v>0</v>
      </c>
      <c r="N1137" s="261">
        <f t="shared" ca="1" si="993"/>
        <v>0</v>
      </c>
      <c r="O1137" s="261">
        <f t="shared" ca="1" si="993"/>
        <v>0</v>
      </c>
      <c r="P1137" s="261">
        <f t="shared" ca="1" si="993"/>
        <v>0</v>
      </c>
      <c r="Q1137" s="261">
        <f t="shared" ca="1" si="974"/>
        <v>0</v>
      </c>
      <c r="R1137" s="261">
        <f t="shared" ref="R1137:Z1137" ca="1" si="994">(R$23*$R1121)+$Q1121</f>
        <v>0</v>
      </c>
      <c r="S1137" s="261">
        <f t="shared" ca="1" si="994"/>
        <v>0</v>
      </c>
      <c r="T1137" s="261">
        <f t="shared" ca="1" si="994"/>
        <v>0</v>
      </c>
      <c r="U1137" s="261">
        <f t="shared" ca="1" si="994"/>
        <v>0</v>
      </c>
      <c r="V1137" s="261">
        <f t="shared" ca="1" si="994"/>
        <v>0</v>
      </c>
      <c r="W1137" s="261">
        <f t="shared" ca="1" si="994"/>
        <v>0</v>
      </c>
      <c r="X1137" s="261">
        <f t="shared" ca="1" si="994"/>
        <v>0</v>
      </c>
      <c r="Y1137" s="261">
        <f t="shared" ca="1" si="994"/>
        <v>0</v>
      </c>
      <c r="Z1137" s="261">
        <f t="shared" ca="1" si="994"/>
        <v>0</v>
      </c>
      <c r="AA1137" s="261">
        <f t="shared" ca="1" si="976"/>
        <v>0</v>
      </c>
    </row>
    <row r="1139" spans="6:27">
      <c r="G1139" s="308" t="s">
        <v>392</v>
      </c>
      <c r="H1139" s="243"/>
      <c r="I1139" s="243" t="str">
        <f>I1125</f>
        <v>Electric</v>
      </c>
      <c r="J1139" s="243"/>
      <c r="K1139" s="243"/>
      <c r="L1139" s="243"/>
      <c r="M1139" s="243"/>
      <c r="N1139" s="243"/>
      <c r="O1139" s="243"/>
      <c r="P1139" s="243"/>
      <c r="Q1139" s="243"/>
      <c r="R1139" s="243"/>
      <c r="S1139" s="243"/>
      <c r="T1139" s="243"/>
      <c r="U1139" s="243"/>
      <c r="V1139" s="243"/>
      <c r="W1139" s="243"/>
      <c r="X1139" s="243"/>
      <c r="Y1139" s="243"/>
      <c r="Z1139" s="243"/>
      <c r="AA1139" s="243"/>
    </row>
    <row r="1140" spans="6:27">
      <c r="G1140" s="306"/>
      <c r="H1140" s="245">
        <f>H1126</f>
        <v>0</v>
      </c>
      <c r="I1140" s="245">
        <f t="shared" ref="I1140:AA1140" si="995">I1126</f>
        <v>1</v>
      </c>
      <c r="J1140" s="245">
        <f t="shared" si="995"/>
        <v>2</v>
      </c>
      <c r="K1140" s="245">
        <f t="shared" si="995"/>
        <v>3</v>
      </c>
      <c r="L1140" s="245">
        <f t="shared" si="995"/>
        <v>4</v>
      </c>
      <c r="M1140" s="245">
        <f t="shared" si="995"/>
        <v>5</v>
      </c>
      <c r="N1140" s="245">
        <f t="shared" si="995"/>
        <v>6</v>
      </c>
      <c r="O1140" s="245">
        <f t="shared" si="995"/>
        <v>7</v>
      </c>
      <c r="P1140" s="245">
        <f t="shared" si="995"/>
        <v>8</v>
      </c>
      <c r="Q1140" s="245">
        <f t="shared" si="995"/>
        <v>9</v>
      </c>
      <c r="R1140" s="245">
        <f t="shared" si="995"/>
        <v>10</v>
      </c>
      <c r="S1140" s="245">
        <f t="shared" si="995"/>
        <v>11</v>
      </c>
      <c r="T1140" s="245">
        <f t="shared" si="995"/>
        <v>12</v>
      </c>
      <c r="U1140" s="245">
        <f t="shared" si="995"/>
        <v>13</v>
      </c>
      <c r="V1140" s="245">
        <f t="shared" si="995"/>
        <v>14</v>
      </c>
      <c r="W1140" s="245">
        <f t="shared" si="995"/>
        <v>15</v>
      </c>
      <c r="X1140" s="245">
        <f t="shared" si="995"/>
        <v>16</v>
      </c>
      <c r="Y1140" s="245">
        <f t="shared" si="995"/>
        <v>17</v>
      </c>
      <c r="Z1140" s="245">
        <f t="shared" si="995"/>
        <v>18</v>
      </c>
      <c r="AA1140" s="245">
        <f t="shared" si="995"/>
        <v>19</v>
      </c>
    </row>
    <row r="1141" spans="6:27">
      <c r="F1141" s="655" t="s">
        <v>530</v>
      </c>
      <c r="G1141" s="307" t="str">
        <f>G1127</f>
        <v>Cars</v>
      </c>
      <c r="H1141" s="232">
        <f>H1127+(H1127*H801)</f>
        <v>0</v>
      </c>
      <c r="I1141" s="232">
        <f t="shared" ref="I1141:AA1141" ca="1" si="996">I1127+(I1127*I801)</f>
        <v>0</v>
      </c>
      <c r="J1141" s="232">
        <f t="shared" ca="1" si="996"/>
        <v>0</v>
      </c>
      <c r="K1141" s="232">
        <f t="shared" ca="1" si="996"/>
        <v>0</v>
      </c>
      <c r="L1141" s="232">
        <f t="shared" ca="1" si="996"/>
        <v>0</v>
      </c>
      <c r="M1141" s="232">
        <f t="shared" ca="1" si="996"/>
        <v>0</v>
      </c>
      <c r="N1141" s="232">
        <f t="shared" ca="1" si="996"/>
        <v>0</v>
      </c>
      <c r="O1141" s="232">
        <f t="shared" ca="1" si="996"/>
        <v>0</v>
      </c>
      <c r="P1141" s="232">
        <f t="shared" ca="1" si="996"/>
        <v>0</v>
      </c>
      <c r="Q1141" s="232">
        <f t="shared" ca="1" si="996"/>
        <v>0</v>
      </c>
      <c r="R1141" s="232">
        <f t="shared" ca="1" si="996"/>
        <v>0</v>
      </c>
      <c r="S1141" s="232">
        <f t="shared" ca="1" si="996"/>
        <v>0</v>
      </c>
      <c r="T1141" s="232">
        <f t="shared" ca="1" si="996"/>
        <v>0</v>
      </c>
      <c r="U1141" s="232">
        <f t="shared" ca="1" si="996"/>
        <v>0</v>
      </c>
      <c r="V1141" s="232">
        <f t="shared" ca="1" si="996"/>
        <v>0</v>
      </c>
      <c r="W1141" s="232">
        <f t="shared" ca="1" si="996"/>
        <v>0</v>
      </c>
      <c r="X1141" s="232">
        <f t="shared" ca="1" si="996"/>
        <v>0</v>
      </c>
      <c r="Y1141" s="232">
        <f t="shared" ca="1" si="996"/>
        <v>0</v>
      </c>
      <c r="Z1141" s="232">
        <f t="shared" ca="1" si="996"/>
        <v>0</v>
      </c>
      <c r="AA1141" s="232">
        <f t="shared" ca="1" si="996"/>
        <v>0</v>
      </c>
    </row>
    <row r="1142" spans="6:27">
      <c r="F1142" s="656"/>
      <c r="G1142" s="307" t="str">
        <f t="shared" ref="G1142:G1151" si="997">G1128</f>
        <v>2-wheeler</v>
      </c>
      <c r="H1142" s="232">
        <f t="shared" ref="H1142:AA1142" si="998">H1128+(H1128*H802)</f>
        <v>0</v>
      </c>
      <c r="I1142" s="232">
        <f t="shared" ca="1" si="998"/>
        <v>0</v>
      </c>
      <c r="J1142" s="232">
        <f t="shared" ca="1" si="998"/>
        <v>0</v>
      </c>
      <c r="K1142" s="232">
        <f t="shared" ca="1" si="998"/>
        <v>0</v>
      </c>
      <c r="L1142" s="232">
        <f t="shared" ca="1" si="998"/>
        <v>0</v>
      </c>
      <c r="M1142" s="232">
        <f t="shared" ca="1" si="998"/>
        <v>0</v>
      </c>
      <c r="N1142" s="232">
        <f t="shared" ca="1" si="998"/>
        <v>0</v>
      </c>
      <c r="O1142" s="232">
        <f t="shared" ca="1" si="998"/>
        <v>0</v>
      </c>
      <c r="P1142" s="232">
        <f t="shared" ca="1" si="998"/>
        <v>0</v>
      </c>
      <c r="Q1142" s="232">
        <f t="shared" ca="1" si="998"/>
        <v>0</v>
      </c>
      <c r="R1142" s="232">
        <f t="shared" ca="1" si="998"/>
        <v>0</v>
      </c>
      <c r="S1142" s="232">
        <f t="shared" ca="1" si="998"/>
        <v>0</v>
      </c>
      <c r="T1142" s="232">
        <f t="shared" ca="1" si="998"/>
        <v>0</v>
      </c>
      <c r="U1142" s="232">
        <f t="shared" ca="1" si="998"/>
        <v>0</v>
      </c>
      <c r="V1142" s="232">
        <f t="shared" ca="1" si="998"/>
        <v>0</v>
      </c>
      <c r="W1142" s="232">
        <f t="shared" ca="1" si="998"/>
        <v>0</v>
      </c>
      <c r="X1142" s="232">
        <f t="shared" ca="1" si="998"/>
        <v>0</v>
      </c>
      <c r="Y1142" s="232">
        <f t="shared" ca="1" si="998"/>
        <v>0</v>
      </c>
      <c r="Z1142" s="232">
        <f t="shared" ca="1" si="998"/>
        <v>0</v>
      </c>
      <c r="AA1142" s="232">
        <f t="shared" ca="1" si="998"/>
        <v>0</v>
      </c>
    </row>
    <row r="1143" spans="6:27">
      <c r="F1143" s="656"/>
      <c r="G1143" s="307" t="str">
        <f t="shared" si="997"/>
        <v>Taxi</v>
      </c>
      <c r="H1143" s="232">
        <f t="shared" ref="H1143:AA1143" si="999">H1129+(H1129*H803)</f>
        <v>0</v>
      </c>
      <c r="I1143" s="232">
        <f t="shared" ca="1" si="999"/>
        <v>0</v>
      </c>
      <c r="J1143" s="232">
        <f t="shared" ca="1" si="999"/>
        <v>0</v>
      </c>
      <c r="K1143" s="232">
        <f t="shared" ca="1" si="999"/>
        <v>0</v>
      </c>
      <c r="L1143" s="232">
        <f t="shared" ca="1" si="999"/>
        <v>0</v>
      </c>
      <c r="M1143" s="232">
        <f t="shared" ca="1" si="999"/>
        <v>0</v>
      </c>
      <c r="N1143" s="232">
        <f t="shared" ca="1" si="999"/>
        <v>0</v>
      </c>
      <c r="O1143" s="232">
        <f t="shared" ca="1" si="999"/>
        <v>0</v>
      </c>
      <c r="P1143" s="232">
        <f t="shared" ca="1" si="999"/>
        <v>0</v>
      </c>
      <c r="Q1143" s="232">
        <f t="shared" ca="1" si="999"/>
        <v>0</v>
      </c>
      <c r="R1143" s="232">
        <f t="shared" ca="1" si="999"/>
        <v>0</v>
      </c>
      <c r="S1143" s="232">
        <f t="shared" ca="1" si="999"/>
        <v>0</v>
      </c>
      <c r="T1143" s="232">
        <f t="shared" ca="1" si="999"/>
        <v>0</v>
      </c>
      <c r="U1143" s="232">
        <f t="shared" ca="1" si="999"/>
        <v>0</v>
      </c>
      <c r="V1143" s="232">
        <f t="shared" ca="1" si="999"/>
        <v>0</v>
      </c>
      <c r="W1143" s="232">
        <f t="shared" ca="1" si="999"/>
        <v>0</v>
      </c>
      <c r="X1143" s="232">
        <f t="shared" ca="1" si="999"/>
        <v>0</v>
      </c>
      <c r="Y1143" s="232">
        <f t="shared" ca="1" si="999"/>
        <v>0</v>
      </c>
      <c r="Z1143" s="232">
        <f t="shared" ca="1" si="999"/>
        <v>0</v>
      </c>
      <c r="AA1143" s="232">
        <f t="shared" ca="1" si="999"/>
        <v>0</v>
      </c>
    </row>
    <row r="1144" spans="6:27">
      <c r="F1144" s="656"/>
      <c r="G1144" s="307" t="str">
        <f t="shared" si="997"/>
        <v/>
      </c>
      <c r="H1144" s="232">
        <f t="shared" ref="H1144:AA1144" si="1000">H1130+(H1130*H804)</f>
        <v>0</v>
      </c>
      <c r="I1144" s="232">
        <f t="shared" ca="1" si="1000"/>
        <v>0</v>
      </c>
      <c r="J1144" s="232">
        <f t="shared" ca="1" si="1000"/>
        <v>0</v>
      </c>
      <c r="K1144" s="232">
        <f t="shared" ca="1" si="1000"/>
        <v>0</v>
      </c>
      <c r="L1144" s="232">
        <f t="shared" ca="1" si="1000"/>
        <v>0</v>
      </c>
      <c r="M1144" s="232">
        <f t="shared" ca="1" si="1000"/>
        <v>0</v>
      </c>
      <c r="N1144" s="232">
        <f t="shared" ca="1" si="1000"/>
        <v>0</v>
      </c>
      <c r="O1144" s="232">
        <f t="shared" ca="1" si="1000"/>
        <v>0</v>
      </c>
      <c r="P1144" s="232">
        <f t="shared" ca="1" si="1000"/>
        <v>0</v>
      </c>
      <c r="Q1144" s="232">
        <f t="shared" ca="1" si="1000"/>
        <v>0</v>
      </c>
      <c r="R1144" s="232">
        <f t="shared" ca="1" si="1000"/>
        <v>0</v>
      </c>
      <c r="S1144" s="232">
        <f t="shared" ca="1" si="1000"/>
        <v>0</v>
      </c>
      <c r="T1144" s="232">
        <f t="shared" ca="1" si="1000"/>
        <v>0</v>
      </c>
      <c r="U1144" s="232">
        <f t="shared" ca="1" si="1000"/>
        <v>0</v>
      </c>
      <c r="V1144" s="232">
        <f t="shared" ca="1" si="1000"/>
        <v>0</v>
      </c>
      <c r="W1144" s="232">
        <f t="shared" ca="1" si="1000"/>
        <v>0</v>
      </c>
      <c r="X1144" s="232">
        <f t="shared" ca="1" si="1000"/>
        <v>0</v>
      </c>
      <c r="Y1144" s="232">
        <f t="shared" ca="1" si="1000"/>
        <v>0</v>
      </c>
      <c r="Z1144" s="232">
        <f t="shared" ca="1" si="1000"/>
        <v>0</v>
      </c>
      <c r="AA1144" s="232">
        <f t="shared" ca="1" si="1000"/>
        <v>0</v>
      </c>
    </row>
    <row r="1145" spans="6:27">
      <c r="F1145" s="656"/>
      <c r="G1145" s="307" t="str">
        <f t="shared" si="997"/>
        <v/>
      </c>
      <c r="H1145" s="232">
        <f t="shared" ref="H1145:AA1145" si="1001">H1131+(H1131*H805)</f>
        <v>0</v>
      </c>
      <c r="I1145" s="232">
        <f t="shared" ca="1" si="1001"/>
        <v>0</v>
      </c>
      <c r="J1145" s="232">
        <f t="shared" ca="1" si="1001"/>
        <v>0</v>
      </c>
      <c r="K1145" s="232">
        <f t="shared" ca="1" si="1001"/>
        <v>0</v>
      </c>
      <c r="L1145" s="232">
        <f t="shared" ca="1" si="1001"/>
        <v>0</v>
      </c>
      <c r="M1145" s="232">
        <f t="shared" ca="1" si="1001"/>
        <v>0</v>
      </c>
      <c r="N1145" s="232">
        <f t="shared" ca="1" si="1001"/>
        <v>0</v>
      </c>
      <c r="O1145" s="232">
        <f t="shared" ca="1" si="1001"/>
        <v>0</v>
      </c>
      <c r="P1145" s="232">
        <f t="shared" ca="1" si="1001"/>
        <v>0</v>
      </c>
      <c r="Q1145" s="232">
        <f t="shared" ca="1" si="1001"/>
        <v>0</v>
      </c>
      <c r="R1145" s="232">
        <f t="shared" ca="1" si="1001"/>
        <v>0</v>
      </c>
      <c r="S1145" s="232">
        <f t="shared" ca="1" si="1001"/>
        <v>0</v>
      </c>
      <c r="T1145" s="232">
        <f t="shared" ca="1" si="1001"/>
        <v>0</v>
      </c>
      <c r="U1145" s="232">
        <f t="shared" ca="1" si="1001"/>
        <v>0</v>
      </c>
      <c r="V1145" s="232">
        <f t="shared" ca="1" si="1001"/>
        <v>0</v>
      </c>
      <c r="W1145" s="232">
        <f t="shared" ca="1" si="1001"/>
        <v>0</v>
      </c>
      <c r="X1145" s="232">
        <f t="shared" ca="1" si="1001"/>
        <v>0</v>
      </c>
      <c r="Y1145" s="232">
        <f t="shared" ca="1" si="1001"/>
        <v>0</v>
      </c>
      <c r="Z1145" s="232">
        <f t="shared" ca="1" si="1001"/>
        <v>0</v>
      </c>
      <c r="AA1145" s="232">
        <f t="shared" ca="1" si="1001"/>
        <v>0</v>
      </c>
    </row>
    <row r="1146" spans="6:27">
      <c r="F1146" s="656"/>
      <c r="G1146" s="307" t="str">
        <f t="shared" si="997"/>
        <v>3-wheeler</v>
      </c>
      <c r="H1146" s="232">
        <f t="shared" ref="H1146:AA1146" si="1002">H1132+(H1132*H806)</f>
        <v>0</v>
      </c>
      <c r="I1146" s="232">
        <f t="shared" ca="1" si="1002"/>
        <v>0</v>
      </c>
      <c r="J1146" s="232">
        <f t="shared" ca="1" si="1002"/>
        <v>0</v>
      </c>
      <c r="K1146" s="232">
        <f t="shared" ca="1" si="1002"/>
        <v>0</v>
      </c>
      <c r="L1146" s="232">
        <f t="shared" ca="1" si="1002"/>
        <v>0</v>
      </c>
      <c r="M1146" s="232">
        <f t="shared" ca="1" si="1002"/>
        <v>0</v>
      </c>
      <c r="N1146" s="232">
        <f t="shared" ca="1" si="1002"/>
        <v>0</v>
      </c>
      <c r="O1146" s="232">
        <f t="shared" ca="1" si="1002"/>
        <v>0</v>
      </c>
      <c r="P1146" s="232">
        <f t="shared" ca="1" si="1002"/>
        <v>0</v>
      </c>
      <c r="Q1146" s="232">
        <f t="shared" ca="1" si="1002"/>
        <v>0</v>
      </c>
      <c r="R1146" s="232">
        <f t="shared" ca="1" si="1002"/>
        <v>0</v>
      </c>
      <c r="S1146" s="232">
        <f t="shared" ca="1" si="1002"/>
        <v>0</v>
      </c>
      <c r="T1146" s="232">
        <f t="shared" ca="1" si="1002"/>
        <v>0</v>
      </c>
      <c r="U1146" s="232">
        <f t="shared" ca="1" si="1002"/>
        <v>0</v>
      </c>
      <c r="V1146" s="232">
        <f t="shared" ca="1" si="1002"/>
        <v>0</v>
      </c>
      <c r="W1146" s="232">
        <f t="shared" ca="1" si="1002"/>
        <v>0</v>
      </c>
      <c r="X1146" s="232">
        <f t="shared" ca="1" si="1002"/>
        <v>0</v>
      </c>
      <c r="Y1146" s="232">
        <f t="shared" ca="1" si="1002"/>
        <v>0</v>
      </c>
      <c r="Z1146" s="232">
        <f t="shared" ca="1" si="1002"/>
        <v>0</v>
      </c>
      <c r="AA1146" s="232">
        <f t="shared" ca="1" si="1002"/>
        <v>0</v>
      </c>
    </row>
    <row r="1147" spans="6:27">
      <c r="F1147" s="656"/>
      <c r="G1147" s="307" t="str">
        <f t="shared" si="997"/>
        <v>Bus</v>
      </c>
      <c r="H1147" s="232">
        <f t="shared" ref="H1147:AA1147" si="1003">H1133+(H1133*H807)</f>
        <v>0</v>
      </c>
      <c r="I1147" s="232">
        <f t="shared" ca="1" si="1003"/>
        <v>0</v>
      </c>
      <c r="J1147" s="232">
        <f t="shared" ca="1" si="1003"/>
        <v>0</v>
      </c>
      <c r="K1147" s="232">
        <f t="shared" ca="1" si="1003"/>
        <v>0</v>
      </c>
      <c r="L1147" s="232">
        <f t="shared" ca="1" si="1003"/>
        <v>0</v>
      </c>
      <c r="M1147" s="232">
        <f t="shared" ca="1" si="1003"/>
        <v>0</v>
      </c>
      <c r="N1147" s="232">
        <f t="shared" ca="1" si="1003"/>
        <v>0</v>
      </c>
      <c r="O1147" s="232">
        <f t="shared" ca="1" si="1003"/>
        <v>0</v>
      </c>
      <c r="P1147" s="232">
        <f t="shared" ca="1" si="1003"/>
        <v>0</v>
      </c>
      <c r="Q1147" s="232">
        <f t="shared" ca="1" si="1003"/>
        <v>0</v>
      </c>
      <c r="R1147" s="232">
        <f t="shared" ca="1" si="1003"/>
        <v>0</v>
      </c>
      <c r="S1147" s="232">
        <f t="shared" ca="1" si="1003"/>
        <v>0</v>
      </c>
      <c r="T1147" s="232">
        <f t="shared" ca="1" si="1003"/>
        <v>0</v>
      </c>
      <c r="U1147" s="232">
        <f t="shared" ca="1" si="1003"/>
        <v>0</v>
      </c>
      <c r="V1147" s="232">
        <f t="shared" ca="1" si="1003"/>
        <v>0</v>
      </c>
      <c r="W1147" s="232">
        <f t="shared" ca="1" si="1003"/>
        <v>0</v>
      </c>
      <c r="X1147" s="232">
        <f t="shared" ca="1" si="1003"/>
        <v>0</v>
      </c>
      <c r="Y1147" s="232">
        <f t="shared" ca="1" si="1003"/>
        <v>0</v>
      </c>
      <c r="Z1147" s="232">
        <f t="shared" ca="1" si="1003"/>
        <v>0</v>
      </c>
      <c r="AA1147" s="232">
        <f t="shared" ca="1" si="1003"/>
        <v>0</v>
      </c>
    </row>
    <row r="1148" spans="6:27">
      <c r="F1148" s="656"/>
      <c r="G1148" s="307" t="str">
        <f t="shared" si="997"/>
        <v>Mini-bus</v>
      </c>
      <c r="H1148" s="232">
        <f t="shared" ref="H1148:AA1148" si="1004">H1134+(H1134*H808)</f>
        <v>0</v>
      </c>
      <c r="I1148" s="232">
        <f t="shared" ca="1" si="1004"/>
        <v>0</v>
      </c>
      <c r="J1148" s="232">
        <f t="shared" ca="1" si="1004"/>
        <v>0</v>
      </c>
      <c r="K1148" s="232">
        <f t="shared" ca="1" si="1004"/>
        <v>0</v>
      </c>
      <c r="L1148" s="232">
        <f t="shared" ca="1" si="1004"/>
        <v>0</v>
      </c>
      <c r="M1148" s="232">
        <f t="shared" ca="1" si="1004"/>
        <v>0</v>
      </c>
      <c r="N1148" s="232">
        <f t="shared" ca="1" si="1004"/>
        <v>0</v>
      </c>
      <c r="O1148" s="232">
        <f t="shared" ca="1" si="1004"/>
        <v>0</v>
      </c>
      <c r="P1148" s="232">
        <f t="shared" ca="1" si="1004"/>
        <v>0</v>
      </c>
      <c r="Q1148" s="232">
        <f t="shared" ca="1" si="1004"/>
        <v>0</v>
      </c>
      <c r="R1148" s="232">
        <f t="shared" ca="1" si="1004"/>
        <v>0</v>
      </c>
      <c r="S1148" s="232">
        <f t="shared" ca="1" si="1004"/>
        <v>0</v>
      </c>
      <c r="T1148" s="232">
        <f t="shared" ca="1" si="1004"/>
        <v>0</v>
      </c>
      <c r="U1148" s="232">
        <f t="shared" ca="1" si="1004"/>
        <v>0</v>
      </c>
      <c r="V1148" s="232">
        <f t="shared" ca="1" si="1004"/>
        <v>0</v>
      </c>
      <c r="W1148" s="232">
        <f t="shared" ca="1" si="1004"/>
        <v>0</v>
      </c>
      <c r="X1148" s="232">
        <f t="shared" ca="1" si="1004"/>
        <v>0</v>
      </c>
      <c r="Y1148" s="232">
        <f t="shared" ca="1" si="1004"/>
        <v>0</v>
      </c>
      <c r="Z1148" s="232">
        <f t="shared" ca="1" si="1004"/>
        <v>0</v>
      </c>
      <c r="AA1148" s="232">
        <f t="shared" ca="1" si="1004"/>
        <v>0</v>
      </c>
    </row>
    <row r="1149" spans="6:27">
      <c r="F1149" s="656"/>
      <c r="G1149" s="307" t="str">
        <f t="shared" si="997"/>
        <v/>
      </c>
      <c r="H1149" s="232">
        <f t="shared" ref="H1149:AA1149" si="1005">H1135+(H1135*H809)</f>
        <v>0</v>
      </c>
      <c r="I1149" s="232">
        <f t="shared" ca="1" si="1005"/>
        <v>0</v>
      </c>
      <c r="J1149" s="232">
        <f t="shared" ca="1" si="1005"/>
        <v>0</v>
      </c>
      <c r="K1149" s="232">
        <f t="shared" ca="1" si="1005"/>
        <v>0</v>
      </c>
      <c r="L1149" s="232">
        <f t="shared" ca="1" si="1005"/>
        <v>0</v>
      </c>
      <c r="M1149" s="232">
        <f t="shared" ca="1" si="1005"/>
        <v>0</v>
      </c>
      <c r="N1149" s="232">
        <f t="shared" ca="1" si="1005"/>
        <v>0</v>
      </c>
      <c r="O1149" s="232">
        <f t="shared" ca="1" si="1005"/>
        <v>0</v>
      </c>
      <c r="P1149" s="232">
        <f t="shared" ca="1" si="1005"/>
        <v>0</v>
      </c>
      <c r="Q1149" s="232">
        <f t="shared" ca="1" si="1005"/>
        <v>0</v>
      </c>
      <c r="R1149" s="232">
        <f t="shared" ca="1" si="1005"/>
        <v>0</v>
      </c>
      <c r="S1149" s="232">
        <f t="shared" ca="1" si="1005"/>
        <v>0</v>
      </c>
      <c r="T1149" s="232">
        <f t="shared" ca="1" si="1005"/>
        <v>0</v>
      </c>
      <c r="U1149" s="232">
        <f t="shared" ca="1" si="1005"/>
        <v>0</v>
      </c>
      <c r="V1149" s="232">
        <f t="shared" ca="1" si="1005"/>
        <v>0</v>
      </c>
      <c r="W1149" s="232">
        <f t="shared" ca="1" si="1005"/>
        <v>0</v>
      </c>
      <c r="X1149" s="232">
        <f t="shared" ca="1" si="1005"/>
        <v>0</v>
      </c>
      <c r="Y1149" s="232">
        <f t="shared" ca="1" si="1005"/>
        <v>0</v>
      </c>
      <c r="Z1149" s="232">
        <f t="shared" ca="1" si="1005"/>
        <v>0</v>
      </c>
      <c r="AA1149" s="232">
        <f t="shared" ca="1" si="1005"/>
        <v>0</v>
      </c>
    </row>
    <row r="1150" spans="6:27">
      <c r="F1150" s="657"/>
      <c r="G1150" s="307" t="str">
        <f t="shared" si="997"/>
        <v/>
      </c>
      <c r="H1150" s="232">
        <f t="shared" ref="H1150:AA1150" si="1006">H1136+(H1136*H810)</f>
        <v>0</v>
      </c>
      <c r="I1150" s="232">
        <f t="shared" ca="1" si="1006"/>
        <v>0</v>
      </c>
      <c r="J1150" s="232">
        <f t="shared" ca="1" si="1006"/>
        <v>0</v>
      </c>
      <c r="K1150" s="232">
        <f t="shared" ca="1" si="1006"/>
        <v>0</v>
      </c>
      <c r="L1150" s="232">
        <f t="shared" ca="1" si="1006"/>
        <v>0</v>
      </c>
      <c r="M1150" s="232">
        <f t="shared" ca="1" si="1006"/>
        <v>0</v>
      </c>
      <c r="N1150" s="232">
        <f t="shared" ca="1" si="1006"/>
        <v>0</v>
      </c>
      <c r="O1150" s="232">
        <f t="shared" ca="1" si="1006"/>
        <v>0</v>
      </c>
      <c r="P1150" s="232">
        <f t="shared" ca="1" si="1006"/>
        <v>0</v>
      </c>
      <c r="Q1150" s="232">
        <f t="shared" ca="1" si="1006"/>
        <v>0</v>
      </c>
      <c r="R1150" s="232">
        <f t="shared" ca="1" si="1006"/>
        <v>0</v>
      </c>
      <c r="S1150" s="232">
        <f t="shared" ca="1" si="1006"/>
        <v>0</v>
      </c>
      <c r="T1150" s="232">
        <f t="shared" ca="1" si="1006"/>
        <v>0</v>
      </c>
      <c r="U1150" s="232">
        <f t="shared" ca="1" si="1006"/>
        <v>0</v>
      </c>
      <c r="V1150" s="232">
        <f t="shared" ca="1" si="1006"/>
        <v>0</v>
      </c>
      <c r="W1150" s="232">
        <f t="shared" ca="1" si="1006"/>
        <v>0</v>
      </c>
      <c r="X1150" s="232">
        <f t="shared" ca="1" si="1006"/>
        <v>0</v>
      </c>
      <c r="Y1150" s="232">
        <f t="shared" ca="1" si="1006"/>
        <v>0</v>
      </c>
      <c r="Z1150" s="232">
        <f t="shared" ca="1" si="1006"/>
        <v>0</v>
      </c>
      <c r="AA1150" s="232">
        <f t="shared" ca="1" si="1006"/>
        <v>0</v>
      </c>
    </row>
    <row r="1151" spans="6:27">
      <c r="G1151" s="307" t="str">
        <f t="shared" si="997"/>
        <v>BRT</v>
      </c>
      <c r="H1151" s="232">
        <f t="shared" ref="H1151:AA1151" si="1007">H1137+(H1137*H811)</f>
        <v>0</v>
      </c>
      <c r="I1151" s="232">
        <f t="shared" ca="1" si="1007"/>
        <v>0</v>
      </c>
      <c r="J1151" s="232">
        <f t="shared" ca="1" si="1007"/>
        <v>0</v>
      </c>
      <c r="K1151" s="232">
        <f t="shared" ca="1" si="1007"/>
        <v>0</v>
      </c>
      <c r="L1151" s="232">
        <f t="shared" ca="1" si="1007"/>
        <v>0</v>
      </c>
      <c r="M1151" s="232">
        <f t="shared" ca="1" si="1007"/>
        <v>0</v>
      </c>
      <c r="N1151" s="232">
        <f t="shared" ca="1" si="1007"/>
        <v>0</v>
      </c>
      <c r="O1151" s="232">
        <f t="shared" ca="1" si="1007"/>
        <v>0</v>
      </c>
      <c r="P1151" s="232">
        <f t="shared" ca="1" si="1007"/>
        <v>0</v>
      </c>
      <c r="Q1151" s="232">
        <f t="shared" ca="1" si="1007"/>
        <v>0</v>
      </c>
      <c r="R1151" s="232">
        <f t="shared" ca="1" si="1007"/>
        <v>0</v>
      </c>
      <c r="S1151" s="232">
        <f t="shared" ca="1" si="1007"/>
        <v>0</v>
      </c>
      <c r="T1151" s="232">
        <f t="shared" ca="1" si="1007"/>
        <v>0</v>
      </c>
      <c r="U1151" s="232">
        <f t="shared" ca="1" si="1007"/>
        <v>0</v>
      </c>
      <c r="V1151" s="232">
        <f t="shared" ca="1" si="1007"/>
        <v>0</v>
      </c>
      <c r="W1151" s="232">
        <f t="shared" ca="1" si="1007"/>
        <v>0</v>
      </c>
      <c r="X1151" s="232">
        <f t="shared" ca="1" si="1007"/>
        <v>0</v>
      </c>
      <c r="Y1151" s="232">
        <f t="shared" ca="1" si="1007"/>
        <v>0</v>
      </c>
      <c r="Z1151" s="232">
        <f t="shared" ca="1" si="1007"/>
        <v>0</v>
      </c>
      <c r="AA1151" s="232">
        <f t="shared" ca="1" si="1007"/>
        <v>0</v>
      </c>
    </row>
    <row r="1154" spans="6:27">
      <c r="G1154" s="305" t="str">
        <f>IF('IF Factors'!J8="","not included",CONCATENATE("PM Emission Factor ",'IF Factors'!J8))</f>
        <v>PM Emission Factor Ethanol</v>
      </c>
    </row>
    <row r="1155" spans="6:27">
      <c r="H1155" s="243"/>
      <c r="I1155" s="243"/>
      <c r="L1155" s="242"/>
    </row>
    <row r="1156" spans="6:27">
      <c r="H1156" s="243"/>
      <c r="I1156" s="243"/>
      <c r="J1156" s="243"/>
      <c r="K1156" s="55" t="s">
        <v>385</v>
      </c>
      <c r="O1156" s="55" t="s">
        <v>387</v>
      </c>
      <c r="Q1156" s="55" t="s">
        <v>388</v>
      </c>
      <c r="Z1156" s="243"/>
      <c r="AA1156" s="243"/>
    </row>
    <row r="1157" spans="6:27">
      <c r="G1157" s="306"/>
      <c r="H1157" s="243"/>
      <c r="I1157" s="243"/>
      <c r="J1157" s="243"/>
      <c r="K1157" s="244">
        <f>K1110</f>
        <v>0</v>
      </c>
      <c r="L1157" s="244">
        <f>L1110</f>
        <v>9</v>
      </c>
      <c r="M1157" s="244">
        <f>M1110</f>
        <v>19</v>
      </c>
      <c r="O1157" s="231" t="s">
        <v>389</v>
      </c>
      <c r="P1157" s="231" t="s">
        <v>390</v>
      </c>
      <c r="Q1157" s="231" t="s">
        <v>389</v>
      </c>
      <c r="R1157" s="231" t="s">
        <v>390</v>
      </c>
      <c r="T1157" s="231">
        <f>K1157</f>
        <v>0</v>
      </c>
      <c r="U1157" s="231">
        <f>L1157</f>
        <v>9</v>
      </c>
      <c r="V1157" s="231">
        <f>M1157</f>
        <v>19</v>
      </c>
      <c r="X1157" s="231" t="s">
        <v>387</v>
      </c>
      <c r="Y1157" s="231" t="s">
        <v>388</v>
      </c>
      <c r="Z1157" s="243"/>
      <c r="AA1157" s="243"/>
    </row>
    <row r="1158" spans="6:27">
      <c r="F1158" s="655" t="s">
        <v>530</v>
      </c>
      <c r="G1158" s="307" t="str">
        <f>G1141</f>
        <v>Cars</v>
      </c>
      <c r="H1158" s="243"/>
      <c r="I1158" s="243"/>
      <c r="J1158" s="243"/>
      <c r="K1158" s="246">
        <f>'IF Factors'!AI106</f>
        <v>0</v>
      </c>
      <c r="L1158" s="246">
        <f ca="1">OFFSET('IF Factors'!AI106,0,5)</f>
        <v>0</v>
      </c>
      <c r="M1158" s="246">
        <f ca="1">OFFSET('IF Factors'!AI106,0,10)</f>
        <v>0</v>
      </c>
      <c r="O1158" s="231">
        <f ca="1">INTERCEPT(K1158:L1158,$K$7:$L$7)</f>
        <v>0</v>
      </c>
      <c r="P1158" s="231">
        <f ca="1">SLOPE(K1158:L1158,$K$7:$L$7)</f>
        <v>0</v>
      </c>
      <c r="Q1158" s="231">
        <f ca="1">INTERCEPT(L1158:M1158,$L$7:$M$7)</f>
        <v>0</v>
      </c>
      <c r="R1158" s="231">
        <f ca="1">SLOPE(L1158:M1158,$L$7:$M$7)</f>
        <v>0</v>
      </c>
      <c r="T1158" s="231">
        <f>IF(K1158&lt;&gt;0,0,1)</f>
        <v>1</v>
      </c>
      <c r="U1158" s="231">
        <f ca="1">IF(L1158&lt;&gt;0,0,1)</f>
        <v>1</v>
      </c>
      <c r="V1158" s="231">
        <f ca="1">IF(M1158&lt;&gt;0,0,1)</f>
        <v>1</v>
      </c>
      <c r="X1158" s="231">
        <f ca="1">IF(T1158+U1158=1,1,0)</f>
        <v>0</v>
      </c>
      <c r="Y1158" s="231">
        <f t="shared" ref="Y1158:Y1168" ca="1" si="1008">IF(U1158+V1158=1,1,0)</f>
        <v>0</v>
      </c>
      <c r="Z1158" s="243"/>
      <c r="AA1158" s="243"/>
    </row>
    <row r="1159" spans="6:27">
      <c r="F1159" s="656"/>
      <c r="G1159" s="307" t="str">
        <f t="shared" ref="G1159:G1168" si="1009">G1142</f>
        <v>2-wheeler</v>
      </c>
      <c r="H1159" s="243"/>
      <c r="I1159" s="243"/>
      <c r="J1159" s="243"/>
      <c r="K1159" s="246">
        <f>'IF Factors'!AI107</f>
        <v>0</v>
      </c>
      <c r="L1159" s="246">
        <f ca="1">OFFSET('IF Factors'!AI107,0,5)</f>
        <v>0</v>
      </c>
      <c r="M1159" s="246">
        <f ca="1">OFFSET('IF Factors'!AI107,0,10)</f>
        <v>0</v>
      </c>
      <c r="O1159" s="231">
        <f t="shared" ref="O1159:O1168" ca="1" si="1010">INTERCEPT(K1159:L1159,$K$7:$L$7)</f>
        <v>0</v>
      </c>
      <c r="P1159" s="231">
        <f t="shared" ref="P1159:P1168" ca="1" si="1011">SLOPE(K1159:L1159,$K$7:$L$7)</f>
        <v>0</v>
      </c>
      <c r="Q1159" s="231">
        <f t="shared" ref="Q1159:Q1168" ca="1" si="1012">INTERCEPT(L1159:M1159,$L$7:$M$7)</f>
        <v>0</v>
      </c>
      <c r="R1159" s="231">
        <f t="shared" ref="R1159:R1168" ca="1" si="1013">SLOPE(L1159:M1159,$L$7:$M$7)</f>
        <v>0</v>
      </c>
      <c r="T1159" s="231">
        <f t="shared" ref="T1159:T1168" si="1014">IF(K1159&lt;&gt;0,0,1)</f>
        <v>1</v>
      </c>
      <c r="U1159" s="231">
        <f t="shared" ref="U1159:U1168" ca="1" si="1015">IF(L1159&lt;&gt;0,0,1)</f>
        <v>1</v>
      </c>
      <c r="V1159" s="231">
        <f t="shared" ref="V1159:V1168" ca="1" si="1016">IF(M1159&lt;&gt;0,0,1)</f>
        <v>1</v>
      </c>
      <c r="X1159" s="231">
        <f t="shared" ref="X1159:X1168" ca="1" si="1017">IF(T1159+U1159=1,1,0)</f>
        <v>0</v>
      </c>
      <c r="Y1159" s="231">
        <f t="shared" ca="1" si="1008"/>
        <v>0</v>
      </c>
      <c r="Z1159" s="243"/>
      <c r="AA1159" s="243"/>
    </row>
    <row r="1160" spans="6:27">
      <c r="F1160" s="656"/>
      <c r="G1160" s="307" t="str">
        <f t="shared" si="1009"/>
        <v>Taxi</v>
      </c>
      <c r="H1160" s="243"/>
      <c r="I1160" s="243"/>
      <c r="J1160" s="243"/>
      <c r="K1160" s="246">
        <f>'IF Factors'!AI108</f>
        <v>0</v>
      </c>
      <c r="L1160" s="246">
        <f ca="1">OFFSET('IF Factors'!AI108,0,5)</f>
        <v>0</v>
      </c>
      <c r="M1160" s="246">
        <f ca="1">OFFSET('IF Factors'!AI108,0,10)</f>
        <v>0</v>
      </c>
      <c r="O1160" s="231">
        <f t="shared" ca="1" si="1010"/>
        <v>0</v>
      </c>
      <c r="P1160" s="231">
        <f t="shared" ca="1" si="1011"/>
        <v>0</v>
      </c>
      <c r="Q1160" s="231">
        <f t="shared" ca="1" si="1012"/>
        <v>0</v>
      </c>
      <c r="R1160" s="231">
        <f t="shared" ca="1" si="1013"/>
        <v>0</v>
      </c>
      <c r="T1160" s="231">
        <f t="shared" si="1014"/>
        <v>1</v>
      </c>
      <c r="U1160" s="231">
        <f t="shared" ca="1" si="1015"/>
        <v>1</v>
      </c>
      <c r="V1160" s="231">
        <f t="shared" ca="1" si="1016"/>
        <v>1</v>
      </c>
      <c r="X1160" s="231">
        <f t="shared" ca="1" si="1017"/>
        <v>0</v>
      </c>
      <c r="Y1160" s="231">
        <f t="shared" ca="1" si="1008"/>
        <v>0</v>
      </c>
      <c r="Z1160" s="243"/>
      <c r="AA1160" s="243"/>
    </row>
    <row r="1161" spans="6:27">
      <c r="F1161" s="656"/>
      <c r="G1161" s="307" t="str">
        <f t="shared" si="1009"/>
        <v/>
      </c>
      <c r="H1161" s="243"/>
      <c r="I1161" s="243"/>
      <c r="J1161" s="243"/>
      <c r="K1161" s="246">
        <f>'IF Factors'!AI109</f>
        <v>0</v>
      </c>
      <c r="L1161" s="246">
        <f ca="1">OFFSET('IF Factors'!AI109,0,5)</f>
        <v>0</v>
      </c>
      <c r="M1161" s="246">
        <f ca="1">OFFSET('IF Factors'!AI109,0,10)</f>
        <v>0</v>
      </c>
      <c r="O1161" s="231">
        <f t="shared" ca="1" si="1010"/>
        <v>0</v>
      </c>
      <c r="P1161" s="231">
        <f t="shared" ca="1" si="1011"/>
        <v>0</v>
      </c>
      <c r="Q1161" s="231">
        <f t="shared" ca="1" si="1012"/>
        <v>0</v>
      </c>
      <c r="R1161" s="231">
        <f t="shared" ca="1" si="1013"/>
        <v>0</v>
      </c>
      <c r="T1161" s="231">
        <f t="shared" si="1014"/>
        <v>1</v>
      </c>
      <c r="U1161" s="231">
        <f t="shared" ca="1" si="1015"/>
        <v>1</v>
      </c>
      <c r="V1161" s="231">
        <f t="shared" ca="1" si="1016"/>
        <v>1</v>
      </c>
      <c r="X1161" s="231">
        <f t="shared" ca="1" si="1017"/>
        <v>0</v>
      </c>
      <c r="Y1161" s="231">
        <f t="shared" ca="1" si="1008"/>
        <v>0</v>
      </c>
      <c r="Z1161" s="243"/>
      <c r="AA1161" s="243"/>
    </row>
    <row r="1162" spans="6:27">
      <c r="F1162" s="656"/>
      <c r="G1162" s="307" t="str">
        <f t="shared" si="1009"/>
        <v/>
      </c>
      <c r="H1162" s="243"/>
      <c r="I1162" s="243"/>
      <c r="J1162" s="243"/>
      <c r="K1162" s="246">
        <f>'IF Factors'!AI110</f>
        <v>0</v>
      </c>
      <c r="L1162" s="246">
        <f ca="1">OFFSET('IF Factors'!AI110,0,5)</f>
        <v>0</v>
      </c>
      <c r="M1162" s="246">
        <f ca="1">OFFSET('IF Factors'!AI110,0,10)</f>
        <v>0</v>
      </c>
      <c r="O1162" s="231">
        <f t="shared" ca="1" si="1010"/>
        <v>0</v>
      </c>
      <c r="P1162" s="231">
        <f t="shared" ca="1" si="1011"/>
        <v>0</v>
      </c>
      <c r="Q1162" s="231">
        <f t="shared" ca="1" si="1012"/>
        <v>0</v>
      </c>
      <c r="R1162" s="231">
        <f t="shared" ca="1" si="1013"/>
        <v>0</v>
      </c>
      <c r="T1162" s="231">
        <f t="shared" si="1014"/>
        <v>1</v>
      </c>
      <c r="U1162" s="231">
        <f t="shared" ca="1" si="1015"/>
        <v>1</v>
      </c>
      <c r="V1162" s="231">
        <f t="shared" ca="1" si="1016"/>
        <v>1</v>
      </c>
      <c r="X1162" s="231">
        <f t="shared" ca="1" si="1017"/>
        <v>0</v>
      </c>
      <c r="Y1162" s="231">
        <f t="shared" ca="1" si="1008"/>
        <v>0</v>
      </c>
      <c r="Z1162" s="243"/>
      <c r="AA1162" s="243"/>
    </row>
    <row r="1163" spans="6:27">
      <c r="F1163" s="656"/>
      <c r="G1163" s="307" t="str">
        <f t="shared" si="1009"/>
        <v>3-wheeler</v>
      </c>
      <c r="H1163" s="243"/>
      <c r="I1163" s="243"/>
      <c r="J1163" s="243"/>
      <c r="K1163" s="246">
        <f>'IF Factors'!AI111</f>
        <v>0</v>
      </c>
      <c r="L1163" s="246">
        <f ca="1">OFFSET('IF Factors'!AI111,0,5)</f>
        <v>0</v>
      </c>
      <c r="M1163" s="246">
        <f ca="1">OFFSET('IF Factors'!AI111,0,10)</f>
        <v>0</v>
      </c>
      <c r="O1163" s="231">
        <f t="shared" ca="1" si="1010"/>
        <v>0</v>
      </c>
      <c r="P1163" s="231">
        <f t="shared" ca="1" si="1011"/>
        <v>0</v>
      </c>
      <c r="Q1163" s="231">
        <f t="shared" ca="1" si="1012"/>
        <v>0</v>
      </c>
      <c r="R1163" s="231">
        <f t="shared" ca="1" si="1013"/>
        <v>0</v>
      </c>
      <c r="T1163" s="231">
        <f t="shared" si="1014"/>
        <v>1</v>
      </c>
      <c r="U1163" s="231">
        <f t="shared" ca="1" si="1015"/>
        <v>1</v>
      </c>
      <c r="V1163" s="231">
        <f t="shared" ca="1" si="1016"/>
        <v>1</v>
      </c>
      <c r="X1163" s="231">
        <f t="shared" ca="1" si="1017"/>
        <v>0</v>
      </c>
      <c r="Y1163" s="231">
        <f t="shared" ca="1" si="1008"/>
        <v>0</v>
      </c>
      <c r="Z1163" s="243"/>
      <c r="AA1163" s="243"/>
    </row>
    <row r="1164" spans="6:27">
      <c r="F1164" s="656"/>
      <c r="G1164" s="307" t="str">
        <f t="shared" si="1009"/>
        <v>Bus</v>
      </c>
      <c r="H1164" s="243"/>
      <c r="I1164" s="243"/>
      <c r="J1164" s="243"/>
      <c r="K1164" s="246">
        <f>'IF Factors'!AI112</f>
        <v>0</v>
      </c>
      <c r="L1164" s="246">
        <f ca="1">OFFSET('IF Factors'!AI112,0,5)</f>
        <v>0</v>
      </c>
      <c r="M1164" s="246">
        <f ca="1">OFFSET('IF Factors'!AI112,0,10)</f>
        <v>0</v>
      </c>
      <c r="O1164" s="231">
        <f t="shared" ca="1" si="1010"/>
        <v>0</v>
      </c>
      <c r="P1164" s="231">
        <f t="shared" ca="1" si="1011"/>
        <v>0</v>
      </c>
      <c r="Q1164" s="231">
        <f t="shared" ca="1" si="1012"/>
        <v>0</v>
      </c>
      <c r="R1164" s="231">
        <f t="shared" ca="1" si="1013"/>
        <v>0</v>
      </c>
      <c r="T1164" s="231">
        <f t="shared" si="1014"/>
        <v>1</v>
      </c>
      <c r="U1164" s="231">
        <f t="shared" ca="1" si="1015"/>
        <v>1</v>
      </c>
      <c r="V1164" s="231">
        <f t="shared" ca="1" si="1016"/>
        <v>1</v>
      </c>
      <c r="X1164" s="231">
        <f t="shared" ca="1" si="1017"/>
        <v>0</v>
      </c>
      <c r="Y1164" s="231">
        <f t="shared" ca="1" si="1008"/>
        <v>0</v>
      </c>
      <c r="Z1164" s="243"/>
      <c r="AA1164" s="243"/>
    </row>
    <row r="1165" spans="6:27">
      <c r="F1165" s="656"/>
      <c r="G1165" s="307" t="str">
        <f t="shared" si="1009"/>
        <v>Mini-bus</v>
      </c>
      <c r="H1165" s="243"/>
      <c r="I1165" s="243"/>
      <c r="J1165" s="243"/>
      <c r="K1165" s="246">
        <f>'IF Factors'!AI113</f>
        <v>0</v>
      </c>
      <c r="L1165" s="246">
        <f ca="1">OFFSET('IF Factors'!AI113,0,5)</f>
        <v>0</v>
      </c>
      <c r="M1165" s="246">
        <f ca="1">OFFSET('IF Factors'!AI113,0,10)</f>
        <v>0</v>
      </c>
      <c r="O1165" s="231">
        <f t="shared" ca="1" si="1010"/>
        <v>0</v>
      </c>
      <c r="P1165" s="231">
        <f t="shared" ca="1" si="1011"/>
        <v>0</v>
      </c>
      <c r="Q1165" s="231">
        <f t="shared" ca="1" si="1012"/>
        <v>0</v>
      </c>
      <c r="R1165" s="231">
        <f t="shared" ca="1" si="1013"/>
        <v>0</v>
      </c>
      <c r="T1165" s="231">
        <f t="shared" si="1014"/>
        <v>1</v>
      </c>
      <c r="U1165" s="231">
        <f t="shared" ca="1" si="1015"/>
        <v>1</v>
      </c>
      <c r="V1165" s="231">
        <f t="shared" ca="1" si="1016"/>
        <v>1</v>
      </c>
      <c r="X1165" s="231">
        <f t="shared" ca="1" si="1017"/>
        <v>0</v>
      </c>
      <c r="Y1165" s="231">
        <f t="shared" ca="1" si="1008"/>
        <v>0</v>
      </c>
      <c r="Z1165" s="243"/>
      <c r="AA1165" s="243"/>
    </row>
    <row r="1166" spans="6:27">
      <c r="F1166" s="656"/>
      <c r="G1166" s="307" t="str">
        <f t="shared" si="1009"/>
        <v/>
      </c>
      <c r="H1166" s="243"/>
      <c r="I1166" s="243"/>
      <c r="J1166" s="243"/>
      <c r="K1166" s="246">
        <f>'IF Factors'!AI114</f>
        <v>0</v>
      </c>
      <c r="L1166" s="246">
        <f ca="1">OFFSET('IF Factors'!AI114,0,5)</f>
        <v>0</v>
      </c>
      <c r="M1166" s="246">
        <f ca="1">OFFSET('IF Factors'!AI114,0,10)</f>
        <v>0</v>
      </c>
      <c r="O1166" s="231">
        <f t="shared" ca="1" si="1010"/>
        <v>0</v>
      </c>
      <c r="P1166" s="231">
        <f t="shared" ca="1" si="1011"/>
        <v>0</v>
      </c>
      <c r="Q1166" s="231">
        <f t="shared" ca="1" si="1012"/>
        <v>0</v>
      </c>
      <c r="R1166" s="231">
        <f t="shared" ca="1" si="1013"/>
        <v>0</v>
      </c>
      <c r="T1166" s="231">
        <f t="shared" si="1014"/>
        <v>1</v>
      </c>
      <c r="U1166" s="231">
        <f t="shared" ca="1" si="1015"/>
        <v>1</v>
      </c>
      <c r="V1166" s="231">
        <f t="shared" ca="1" si="1016"/>
        <v>1</v>
      </c>
      <c r="X1166" s="231">
        <f t="shared" ca="1" si="1017"/>
        <v>0</v>
      </c>
      <c r="Y1166" s="231">
        <f t="shared" ca="1" si="1008"/>
        <v>0</v>
      </c>
      <c r="Z1166" s="243"/>
      <c r="AA1166" s="243"/>
    </row>
    <row r="1167" spans="6:27">
      <c r="F1167" s="657"/>
      <c r="G1167" s="307" t="str">
        <f t="shared" si="1009"/>
        <v/>
      </c>
      <c r="H1167" s="243"/>
      <c r="I1167" s="243"/>
      <c r="J1167" s="243"/>
      <c r="K1167" s="246">
        <f>'IF Factors'!AI115</f>
        <v>0</v>
      </c>
      <c r="L1167" s="246">
        <f ca="1">OFFSET('IF Factors'!AI115,0,5)</f>
        <v>0</v>
      </c>
      <c r="M1167" s="246">
        <f ca="1">OFFSET('IF Factors'!AI115,0,10)</f>
        <v>0</v>
      </c>
      <c r="O1167" s="231">
        <f t="shared" ca="1" si="1010"/>
        <v>0</v>
      </c>
      <c r="P1167" s="231">
        <f t="shared" ca="1" si="1011"/>
        <v>0</v>
      </c>
      <c r="Q1167" s="231">
        <f t="shared" ca="1" si="1012"/>
        <v>0</v>
      </c>
      <c r="R1167" s="231">
        <f t="shared" ca="1" si="1013"/>
        <v>0</v>
      </c>
      <c r="T1167" s="231">
        <f t="shared" si="1014"/>
        <v>1</v>
      </c>
      <c r="U1167" s="231">
        <f t="shared" ca="1" si="1015"/>
        <v>1</v>
      </c>
      <c r="V1167" s="231">
        <f t="shared" ca="1" si="1016"/>
        <v>1</v>
      </c>
      <c r="X1167" s="231">
        <f t="shared" ca="1" si="1017"/>
        <v>0</v>
      </c>
      <c r="Y1167" s="231">
        <f t="shared" ca="1" si="1008"/>
        <v>0</v>
      </c>
      <c r="Z1167" s="243"/>
      <c r="AA1167" s="243"/>
    </row>
    <row r="1168" spans="6:27">
      <c r="G1168" s="307" t="str">
        <f t="shared" si="1009"/>
        <v>BRT</v>
      </c>
      <c r="H1168" s="243"/>
      <c r="I1168" s="243"/>
      <c r="J1168" s="243"/>
      <c r="K1168" s="246">
        <f>'IF Factors'!AI116</f>
        <v>0</v>
      </c>
      <c r="L1168" s="246">
        <f ca="1">OFFSET('IF Factors'!AI116,0,5)</f>
        <v>0</v>
      </c>
      <c r="M1168" s="246">
        <f ca="1">OFFSET('IF Factors'!AI116,0,10)</f>
        <v>0</v>
      </c>
      <c r="O1168" s="231">
        <f t="shared" ca="1" si="1010"/>
        <v>0</v>
      </c>
      <c r="P1168" s="231">
        <f t="shared" ca="1" si="1011"/>
        <v>0</v>
      </c>
      <c r="Q1168" s="231">
        <f t="shared" ca="1" si="1012"/>
        <v>0</v>
      </c>
      <c r="R1168" s="231">
        <f t="shared" ca="1" si="1013"/>
        <v>0</v>
      </c>
      <c r="T1168" s="231">
        <f t="shared" si="1014"/>
        <v>1</v>
      </c>
      <c r="U1168" s="231">
        <f t="shared" ca="1" si="1015"/>
        <v>1</v>
      </c>
      <c r="V1168" s="231">
        <f t="shared" ca="1" si="1016"/>
        <v>1</v>
      </c>
      <c r="X1168" s="231">
        <f t="shared" ca="1" si="1017"/>
        <v>0</v>
      </c>
      <c r="Y1168" s="231">
        <f t="shared" ca="1" si="1008"/>
        <v>0</v>
      </c>
      <c r="Z1168" s="243"/>
      <c r="AA1168" s="243"/>
    </row>
    <row r="1169" spans="6:27">
      <c r="G1169" s="308"/>
      <c r="H1169" s="243"/>
      <c r="I1169" s="243"/>
      <c r="J1169" s="243"/>
      <c r="K1169" s="243"/>
      <c r="L1169" s="243"/>
      <c r="M1169" s="243"/>
      <c r="N1169" s="243"/>
      <c r="O1169" s="243"/>
      <c r="P1169" s="243"/>
      <c r="Q1169" s="243"/>
      <c r="R1169" s="243"/>
      <c r="S1169" s="243"/>
      <c r="T1169" s="243"/>
      <c r="U1169" s="243"/>
      <c r="V1169" s="243"/>
      <c r="W1169" s="243"/>
      <c r="X1169" s="243"/>
      <c r="Y1169" s="243"/>
      <c r="Z1169" s="243"/>
      <c r="AA1169" s="243"/>
    </row>
    <row r="1170" spans="6:27">
      <c r="G1170" s="308"/>
      <c r="H1170" s="243"/>
      <c r="I1170" s="243"/>
      <c r="J1170" s="243"/>
      <c r="K1170" s="243"/>
      <c r="L1170" s="243"/>
      <c r="M1170" s="243"/>
      <c r="N1170" s="243"/>
      <c r="O1170" s="243"/>
      <c r="P1170" s="243"/>
      <c r="Q1170" s="243"/>
      <c r="R1170" s="243"/>
      <c r="S1170" s="243"/>
      <c r="T1170" s="243"/>
      <c r="U1170" s="243"/>
      <c r="V1170" s="243"/>
      <c r="W1170" s="243"/>
      <c r="X1170" s="243"/>
      <c r="Y1170" s="243"/>
      <c r="Z1170" s="243"/>
      <c r="AA1170" s="243"/>
    </row>
    <row r="1171" spans="6:27">
      <c r="G1171" s="308"/>
      <c r="H1171" s="243"/>
      <c r="I1171" s="243"/>
      <c r="J1171" s="243"/>
      <c r="K1171" s="243"/>
      <c r="L1171" s="243"/>
      <c r="M1171" s="243"/>
      <c r="N1171" s="243"/>
      <c r="O1171" s="243"/>
      <c r="P1171" s="243"/>
      <c r="Q1171" s="243"/>
      <c r="R1171" s="243"/>
      <c r="S1171" s="243"/>
      <c r="T1171" s="243"/>
      <c r="U1171" s="243"/>
      <c r="V1171" s="243"/>
      <c r="W1171" s="243"/>
      <c r="X1171" s="243"/>
      <c r="Y1171" s="243"/>
      <c r="Z1171" s="243"/>
      <c r="AA1171" s="243"/>
    </row>
    <row r="1172" spans="6:27">
      <c r="G1172" s="308" t="s">
        <v>384</v>
      </c>
      <c r="H1172" s="243"/>
      <c r="I1172" s="243"/>
      <c r="J1172" s="243"/>
      <c r="K1172" s="243"/>
      <c r="L1172" s="243"/>
      <c r="M1172" s="243"/>
      <c r="N1172" s="243"/>
      <c r="O1172" s="243"/>
      <c r="P1172" s="243"/>
      <c r="Q1172" s="243"/>
      <c r="R1172" s="243"/>
      <c r="S1172" s="243"/>
      <c r="T1172" s="243"/>
      <c r="U1172" s="243"/>
      <c r="V1172" s="243"/>
      <c r="W1172" s="243"/>
      <c r="X1172" s="243"/>
      <c r="Y1172" s="243"/>
      <c r="Z1172" s="243"/>
      <c r="AA1172" s="243"/>
    </row>
    <row r="1173" spans="6:27">
      <c r="G1173" s="306"/>
      <c r="H1173" s="245">
        <f>H1140</f>
        <v>0</v>
      </c>
      <c r="I1173" s="245">
        <f t="shared" ref="I1173:AA1173" si="1018">I1140</f>
        <v>1</v>
      </c>
      <c r="J1173" s="245">
        <f t="shared" si="1018"/>
        <v>2</v>
      </c>
      <c r="K1173" s="245">
        <f t="shared" si="1018"/>
        <v>3</v>
      </c>
      <c r="L1173" s="245">
        <f t="shared" si="1018"/>
        <v>4</v>
      </c>
      <c r="M1173" s="245">
        <f t="shared" si="1018"/>
        <v>5</v>
      </c>
      <c r="N1173" s="245">
        <f t="shared" si="1018"/>
        <v>6</v>
      </c>
      <c r="O1173" s="245">
        <f t="shared" si="1018"/>
        <v>7</v>
      </c>
      <c r="P1173" s="245">
        <f t="shared" si="1018"/>
        <v>8</v>
      </c>
      <c r="Q1173" s="245">
        <f t="shared" si="1018"/>
        <v>9</v>
      </c>
      <c r="R1173" s="245">
        <f t="shared" si="1018"/>
        <v>10</v>
      </c>
      <c r="S1173" s="245">
        <f t="shared" si="1018"/>
        <v>11</v>
      </c>
      <c r="T1173" s="245">
        <f t="shared" si="1018"/>
        <v>12</v>
      </c>
      <c r="U1173" s="245">
        <f t="shared" si="1018"/>
        <v>13</v>
      </c>
      <c r="V1173" s="245">
        <f t="shared" si="1018"/>
        <v>14</v>
      </c>
      <c r="W1173" s="245">
        <f t="shared" si="1018"/>
        <v>15</v>
      </c>
      <c r="X1173" s="245">
        <f t="shared" si="1018"/>
        <v>16</v>
      </c>
      <c r="Y1173" s="245">
        <f t="shared" si="1018"/>
        <v>17</v>
      </c>
      <c r="Z1173" s="245">
        <f t="shared" si="1018"/>
        <v>18</v>
      </c>
      <c r="AA1173" s="245">
        <f t="shared" si="1018"/>
        <v>19</v>
      </c>
    </row>
    <row r="1174" spans="6:27">
      <c r="F1174" s="655" t="s">
        <v>530</v>
      </c>
      <c r="G1174" s="307" t="str">
        <f>G1141</f>
        <v>Cars</v>
      </c>
      <c r="H1174" s="261">
        <f>K1158</f>
        <v>0</v>
      </c>
      <c r="I1174" s="261">
        <f ca="1">(I$23*$P1158)+$O1158</f>
        <v>0</v>
      </c>
      <c r="J1174" s="261">
        <f t="shared" ref="J1174:P1174" ca="1" si="1019">(J$23*$P1158)+$O1158</f>
        <v>0</v>
      </c>
      <c r="K1174" s="261">
        <f t="shared" ca="1" si="1019"/>
        <v>0</v>
      </c>
      <c r="L1174" s="261">
        <f t="shared" ca="1" si="1019"/>
        <v>0</v>
      </c>
      <c r="M1174" s="261">
        <f t="shared" ca="1" si="1019"/>
        <v>0</v>
      </c>
      <c r="N1174" s="261">
        <f t="shared" ca="1" si="1019"/>
        <v>0</v>
      </c>
      <c r="O1174" s="261">
        <f t="shared" ca="1" si="1019"/>
        <v>0</v>
      </c>
      <c r="P1174" s="261">
        <f t="shared" ca="1" si="1019"/>
        <v>0</v>
      </c>
      <c r="Q1174" s="261">
        <f ca="1">L1158</f>
        <v>0</v>
      </c>
      <c r="R1174" s="261">
        <f ca="1">(R$23*$R1158)+$Q1158</f>
        <v>0</v>
      </c>
      <c r="S1174" s="261">
        <f t="shared" ref="S1174:Z1174" ca="1" si="1020">(S$23*$R1158)+$Q1158</f>
        <v>0</v>
      </c>
      <c r="T1174" s="261">
        <f t="shared" ca="1" si="1020"/>
        <v>0</v>
      </c>
      <c r="U1174" s="261">
        <f t="shared" ca="1" si="1020"/>
        <v>0</v>
      </c>
      <c r="V1174" s="261">
        <f t="shared" ca="1" si="1020"/>
        <v>0</v>
      </c>
      <c r="W1174" s="261">
        <f t="shared" ca="1" si="1020"/>
        <v>0</v>
      </c>
      <c r="X1174" s="261">
        <f t="shared" ca="1" si="1020"/>
        <v>0</v>
      </c>
      <c r="Y1174" s="261">
        <f t="shared" ca="1" si="1020"/>
        <v>0</v>
      </c>
      <c r="Z1174" s="261">
        <f t="shared" ca="1" si="1020"/>
        <v>0</v>
      </c>
      <c r="AA1174" s="261">
        <f ca="1">M1158</f>
        <v>0</v>
      </c>
    </row>
    <row r="1175" spans="6:27">
      <c r="F1175" s="656"/>
      <c r="G1175" s="307" t="str">
        <f t="shared" ref="G1175:G1184" si="1021">G1142</f>
        <v>2-wheeler</v>
      </c>
      <c r="H1175" s="261">
        <f t="shared" ref="H1175:H1184" si="1022">K1159</f>
        <v>0</v>
      </c>
      <c r="I1175" s="261">
        <f t="shared" ref="I1175:P1175" ca="1" si="1023">(I$23*$P1159)+$O1159</f>
        <v>0</v>
      </c>
      <c r="J1175" s="261">
        <f t="shared" ca="1" si="1023"/>
        <v>0</v>
      </c>
      <c r="K1175" s="261">
        <f t="shared" ca="1" si="1023"/>
        <v>0</v>
      </c>
      <c r="L1175" s="261">
        <f t="shared" ca="1" si="1023"/>
        <v>0</v>
      </c>
      <c r="M1175" s="261">
        <f t="shared" ca="1" si="1023"/>
        <v>0</v>
      </c>
      <c r="N1175" s="261">
        <f t="shared" ca="1" si="1023"/>
        <v>0</v>
      </c>
      <c r="O1175" s="261">
        <f t="shared" ca="1" si="1023"/>
        <v>0</v>
      </c>
      <c r="P1175" s="261">
        <f t="shared" ca="1" si="1023"/>
        <v>0</v>
      </c>
      <c r="Q1175" s="261">
        <f t="shared" ref="Q1175:Q1184" ca="1" si="1024">L1159</f>
        <v>0</v>
      </c>
      <c r="R1175" s="261">
        <f t="shared" ref="R1175:Z1175" ca="1" si="1025">(R$23*$R1159)+$Q1159</f>
        <v>0</v>
      </c>
      <c r="S1175" s="261">
        <f t="shared" ca="1" si="1025"/>
        <v>0</v>
      </c>
      <c r="T1175" s="261">
        <f t="shared" ca="1" si="1025"/>
        <v>0</v>
      </c>
      <c r="U1175" s="261">
        <f t="shared" ca="1" si="1025"/>
        <v>0</v>
      </c>
      <c r="V1175" s="261">
        <f t="shared" ca="1" si="1025"/>
        <v>0</v>
      </c>
      <c r="W1175" s="261">
        <f t="shared" ca="1" si="1025"/>
        <v>0</v>
      </c>
      <c r="X1175" s="261">
        <f t="shared" ca="1" si="1025"/>
        <v>0</v>
      </c>
      <c r="Y1175" s="261">
        <f t="shared" ca="1" si="1025"/>
        <v>0</v>
      </c>
      <c r="Z1175" s="261">
        <f t="shared" ca="1" si="1025"/>
        <v>0</v>
      </c>
      <c r="AA1175" s="261">
        <f t="shared" ref="AA1175:AA1184" ca="1" si="1026">M1159</f>
        <v>0</v>
      </c>
    </row>
    <row r="1176" spans="6:27">
      <c r="F1176" s="656"/>
      <c r="G1176" s="307" t="str">
        <f t="shared" si="1021"/>
        <v>Taxi</v>
      </c>
      <c r="H1176" s="261">
        <f t="shared" si="1022"/>
        <v>0</v>
      </c>
      <c r="I1176" s="261">
        <f t="shared" ref="I1176:P1176" ca="1" si="1027">(I$23*$P1160)+$O1160</f>
        <v>0</v>
      </c>
      <c r="J1176" s="261">
        <f t="shared" ca="1" si="1027"/>
        <v>0</v>
      </c>
      <c r="K1176" s="261">
        <f t="shared" ca="1" si="1027"/>
        <v>0</v>
      </c>
      <c r="L1176" s="261">
        <f t="shared" ca="1" si="1027"/>
        <v>0</v>
      </c>
      <c r="M1176" s="261">
        <f t="shared" ca="1" si="1027"/>
        <v>0</v>
      </c>
      <c r="N1176" s="261">
        <f t="shared" ca="1" si="1027"/>
        <v>0</v>
      </c>
      <c r="O1176" s="261">
        <f t="shared" ca="1" si="1027"/>
        <v>0</v>
      </c>
      <c r="P1176" s="261">
        <f t="shared" ca="1" si="1027"/>
        <v>0</v>
      </c>
      <c r="Q1176" s="261">
        <f t="shared" ca="1" si="1024"/>
        <v>0</v>
      </c>
      <c r="R1176" s="261">
        <f t="shared" ref="R1176:Z1176" ca="1" si="1028">(R$23*$R1160)+$Q1160</f>
        <v>0</v>
      </c>
      <c r="S1176" s="261">
        <f t="shared" ca="1" si="1028"/>
        <v>0</v>
      </c>
      <c r="T1176" s="261">
        <f t="shared" ca="1" si="1028"/>
        <v>0</v>
      </c>
      <c r="U1176" s="261">
        <f t="shared" ca="1" si="1028"/>
        <v>0</v>
      </c>
      <c r="V1176" s="261">
        <f t="shared" ca="1" si="1028"/>
        <v>0</v>
      </c>
      <c r="W1176" s="261">
        <f t="shared" ca="1" si="1028"/>
        <v>0</v>
      </c>
      <c r="X1176" s="261">
        <f t="shared" ca="1" si="1028"/>
        <v>0</v>
      </c>
      <c r="Y1176" s="261">
        <f t="shared" ca="1" si="1028"/>
        <v>0</v>
      </c>
      <c r="Z1176" s="261">
        <f t="shared" ca="1" si="1028"/>
        <v>0</v>
      </c>
      <c r="AA1176" s="261">
        <f t="shared" ca="1" si="1026"/>
        <v>0</v>
      </c>
    </row>
    <row r="1177" spans="6:27">
      <c r="F1177" s="656"/>
      <c r="G1177" s="307" t="str">
        <f t="shared" si="1021"/>
        <v/>
      </c>
      <c r="H1177" s="261">
        <f t="shared" si="1022"/>
        <v>0</v>
      </c>
      <c r="I1177" s="261">
        <f t="shared" ref="I1177:P1177" ca="1" si="1029">(I$23*$P1161)+$O1161</f>
        <v>0</v>
      </c>
      <c r="J1177" s="261">
        <f t="shared" ca="1" si="1029"/>
        <v>0</v>
      </c>
      <c r="K1177" s="261">
        <f t="shared" ca="1" si="1029"/>
        <v>0</v>
      </c>
      <c r="L1177" s="261">
        <f t="shared" ca="1" si="1029"/>
        <v>0</v>
      </c>
      <c r="M1177" s="261">
        <f t="shared" ca="1" si="1029"/>
        <v>0</v>
      </c>
      <c r="N1177" s="261">
        <f t="shared" ca="1" si="1029"/>
        <v>0</v>
      </c>
      <c r="O1177" s="261">
        <f t="shared" ca="1" si="1029"/>
        <v>0</v>
      </c>
      <c r="P1177" s="261">
        <f t="shared" ca="1" si="1029"/>
        <v>0</v>
      </c>
      <c r="Q1177" s="261">
        <f t="shared" ca="1" si="1024"/>
        <v>0</v>
      </c>
      <c r="R1177" s="261">
        <f t="shared" ref="R1177:Z1177" ca="1" si="1030">(R$23*$R1161)+$Q1161</f>
        <v>0</v>
      </c>
      <c r="S1177" s="261">
        <f t="shared" ca="1" si="1030"/>
        <v>0</v>
      </c>
      <c r="T1177" s="261">
        <f t="shared" ca="1" si="1030"/>
        <v>0</v>
      </c>
      <c r="U1177" s="261">
        <f t="shared" ca="1" si="1030"/>
        <v>0</v>
      </c>
      <c r="V1177" s="261">
        <f t="shared" ca="1" si="1030"/>
        <v>0</v>
      </c>
      <c r="W1177" s="261">
        <f t="shared" ca="1" si="1030"/>
        <v>0</v>
      </c>
      <c r="X1177" s="261">
        <f t="shared" ca="1" si="1030"/>
        <v>0</v>
      </c>
      <c r="Y1177" s="261">
        <f t="shared" ca="1" si="1030"/>
        <v>0</v>
      </c>
      <c r="Z1177" s="261">
        <f t="shared" ca="1" si="1030"/>
        <v>0</v>
      </c>
      <c r="AA1177" s="261">
        <f t="shared" ca="1" si="1026"/>
        <v>0</v>
      </c>
    </row>
    <row r="1178" spans="6:27">
      <c r="F1178" s="656"/>
      <c r="G1178" s="307" t="str">
        <f t="shared" si="1021"/>
        <v/>
      </c>
      <c r="H1178" s="261">
        <f t="shared" si="1022"/>
        <v>0</v>
      </c>
      <c r="I1178" s="261">
        <f t="shared" ref="I1178:P1178" ca="1" si="1031">(I$23*$P1162)+$O1162</f>
        <v>0</v>
      </c>
      <c r="J1178" s="261">
        <f t="shared" ca="1" si="1031"/>
        <v>0</v>
      </c>
      <c r="K1178" s="261">
        <f t="shared" ca="1" si="1031"/>
        <v>0</v>
      </c>
      <c r="L1178" s="261">
        <f t="shared" ca="1" si="1031"/>
        <v>0</v>
      </c>
      <c r="M1178" s="261">
        <f t="shared" ca="1" si="1031"/>
        <v>0</v>
      </c>
      <c r="N1178" s="261">
        <f t="shared" ca="1" si="1031"/>
        <v>0</v>
      </c>
      <c r="O1178" s="261">
        <f t="shared" ca="1" si="1031"/>
        <v>0</v>
      </c>
      <c r="P1178" s="261">
        <f t="shared" ca="1" si="1031"/>
        <v>0</v>
      </c>
      <c r="Q1178" s="261">
        <f t="shared" ca="1" si="1024"/>
        <v>0</v>
      </c>
      <c r="R1178" s="261">
        <f t="shared" ref="R1178:Z1178" ca="1" si="1032">(R$23*$R1162)+$Q1162</f>
        <v>0</v>
      </c>
      <c r="S1178" s="261">
        <f t="shared" ca="1" si="1032"/>
        <v>0</v>
      </c>
      <c r="T1178" s="261">
        <f t="shared" ca="1" si="1032"/>
        <v>0</v>
      </c>
      <c r="U1178" s="261">
        <f t="shared" ca="1" si="1032"/>
        <v>0</v>
      </c>
      <c r="V1178" s="261">
        <f t="shared" ca="1" si="1032"/>
        <v>0</v>
      </c>
      <c r="W1178" s="261">
        <f t="shared" ca="1" si="1032"/>
        <v>0</v>
      </c>
      <c r="X1178" s="261">
        <f t="shared" ca="1" si="1032"/>
        <v>0</v>
      </c>
      <c r="Y1178" s="261">
        <f t="shared" ca="1" si="1032"/>
        <v>0</v>
      </c>
      <c r="Z1178" s="261">
        <f t="shared" ca="1" si="1032"/>
        <v>0</v>
      </c>
      <c r="AA1178" s="261">
        <f t="shared" ca="1" si="1026"/>
        <v>0</v>
      </c>
    </row>
    <row r="1179" spans="6:27">
      <c r="F1179" s="656"/>
      <c r="G1179" s="307" t="str">
        <f t="shared" si="1021"/>
        <v>3-wheeler</v>
      </c>
      <c r="H1179" s="261">
        <f t="shared" si="1022"/>
        <v>0</v>
      </c>
      <c r="I1179" s="261">
        <f t="shared" ref="I1179:P1179" ca="1" si="1033">(I$23*$P1163)+$O1163</f>
        <v>0</v>
      </c>
      <c r="J1179" s="261">
        <f t="shared" ca="1" si="1033"/>
        <v>0</v>
      </c>
      <c r="K1179" s="261">
        <f t="shared" ca="1" si="1033"/>
        <v>0</v>
      </c>
      <c r="L1179" s="261">
        <f t="shared" ca="1" si="1033"/>
        <v>0</v>
      </c>
      <c r="M1179" s="261">
        <f t="shared" ca="1" si="1033"/>
        <v>0</v>
      </c>
      <c r="N1179" s="261">
        <f t="shared" ca="1" si="1033"/>
        <v>0</v>
      </c>
      <c r="O1179" s="261">
        <f t="shared" ca="1" si="1033"/>
        <v>0</v>
      </c>
      <c r="P1179" s="261">
        <f t="shared" ca="1" si="1033"/>
        <v>0</v>
      </c>
      <c r="Q1179" s="261">
        <f t="shared" ca="1" si="1024"/>
        <v>0</v>
      </c>
      <c r="R1179" s="261">
        <f t="shared" ref="R1179:Z1179" ca="1" si="1034">(R$23*$R1163)+$Q1163</f>
        <v>0</v>
      </c>
      <c r="S1179" s="261">
        <f t="shared" ca="1" si="1034"/>
        <v>0</v>
      </c>
      <c r="T1179" s="261">
        <f t="shared" ca="1" si="1034"/>
        <v>0</v>
      </c>
      <c r="U1179" s="261">
        <f t="shared" ca="1" si="1034"/>
        <v>0</v>
      </c>
      <c r="V1179" s="261">
        <f t="shared" ca="1" si="1034"/>
        <v>0</v>
      </c>
      <c r="W1179" s="261">
        <f t="shared" ca="1" si="1034"/>
        <v>0</v>
      </c>
      <c r="X1179" s="261">
        <f t="shared" ca="1" si="1034"/>
        <v>0</v>
      </c>
      <c r="Y1179" s="261">
        <f t="shared" ca="1" si="1034"/>
        <v>0</v>
      </c>
      <c r="Z1179" s="261">
        <f t="shared" ca="1" si="1034"/>
        <v>0</v>
      </c>
      <c r="AA1179" s="261">
        <f t="shared" ca="1" si="1026"/>
        <v>0</v>
      </c>
    </row>
    <row r="1180" spans="6:27">
      <c r="F1180" s="656"/>
      <c r="G1180" s="307" t="str">
        <f t="shared" si="1021"/>
        <v>Bus</v>
      </c>
      <c r="H1180" s="261">
        <f t="shared" si="1022"/>
        <v>0</v>
      </c>
      <c r="I1180" s="261">
        <f t="shared" ref="I1180:P1180" ca="1" si="1035">(I$23*$P1164)+$O1164</f>
        <v>0</v>
      </c>
      <c r="J1180" s="261">
        <f t="shared" ca="1" si="1035"/>
        <v>0</v>
      </c>
      <c r="K1180" s="261">
        <f t="shared" ca="1" si="1035"/>
        <v>0</v>
      </c>
      <c r="L1180" s="261">
        <f t="shared" ca="1" si="1035"/>
        <v>0</v>
      </c>
      <c r="M1180" s="261">
        <f t="shared" ca="1" si="1035"/>
        <v>0</v>
      </c>
      <c r="N1180" s="261">
        <f t="shared" ca="1" si="1035"/>
        <v>0</v>
      </c>
      <c r="O1180" s="261">
        <f t="shared" ca="1" si="1035"/>
        <v>0</v>
      </c>
      <c r="P1180" s="261">
        <f t="shared" ca="1" si="1035"/>
        <v>0</v>
      </c>
      <c r="Q1180" s="261">
        <f t="shared" ca="1" si="1024"/>
        <v>0</v>
      </c>
      <c r="R1180" s="261">
        <f t="shared" ref="R1180:Z1180" ca="1" si="1036">(R$23*$R1164)+$Q1164</f>
        <v>0</v>
      </c>
      <c r="S1180" s="261">
        <f t="shared" ca="1" si="1036"/>
        <v>0</v>
      </c>
      <c r="T1180" s="261">
        <f t="shared" ca="1" si="1036"/>
        <v>0</v>
      </c>
      <c r="U1180" s="261">
        <f t="shared" ca="1" si="1036"/>
        <v>0</v>
      </c>
      <c r="V1180" s="261">
        <f t="shared" ca="1" si="1036"/>
        <v>0</v>
      </c>
      <c r="W1180" s="261">
        <f t="shared" ca="1" si="1036"/>
        <v>0</v>
      </c>
      <c r="X1180" s="261">
        <f t="shared" ca="1" si="1036"/>
        <v>0</v>
      </c>
      <c r="Y1180" s="261">
        <f t="shared" ca="1" si="1036"/>
        <v>0</v>
      </c>
      <c r="Z1180" s="261">
        <f t="shared" ca="1" si="1036"/>
        <v>0</v>
      </c>
      <c r="AA1180" s="261">
        <f t="shared" ca="1" si="1026"/>
        <v>0</v>
      </c>
    </row>
    <row r="1181" spans="6:27">
      <c r="F1181" s="656"/>
      <c r="G1181" s="307" t="str">
        <f t="shared" si="1021"/>
        <v>Mini-bus</v>
      </c>
      <c r="H1181" s="261">
        <f t="shared" si="1022"/>
        <v>0</v>
      </c>
      <c r="I1181" s="261">
        <f t="shared" ref="I1181:P1181" ca="1" si="1037">(I$23*$P1165)+$O1165</f>
        <v>0</v>
      </c>
      <c r="J1181" s="261">
        <f t="shared" ca="1" si="1037"/>
        <v>0</v>
      </c>
      <c r="K1181" s="261">
        <f t="shared" ca="1" si="1037"/>
        <v>0</v>
      </c>
      <c r="L1181" s="261">
        <f t="shared" ca="1" si="1037"/>
        <v>0</v>
      </c>
      <c r="M1181" s="261">
        <f t="shared" ca="1" si="1037"/>
        <v>0</v>
      </c>
      <c r="N1181" s="261">
        <f t="shared" ca="1" si="1037"/>
        <v>0</v>
      </c>
      <c r="O1181" s="261">
        <f t="shared" ca="1" si="1037"/>
        <v>0</v>
      </c>
      <c r="P1181" s="261">
        <f t="shared" ca="1" si="1037"/>
        <v>0</v>
      </c>
      <c r="Q1181" s="261">
        <f t="shared" ca="1" si="1024"/>
        <v>0</v>
      </c>
      <c r="R1181" s="261">
        <f t="shared" ref="R1181:Z1181" ca="1" si="1038">(R$23*$R1165)+$Q1165</f>
        <v>0</v>
      </c>
      <c r="S1181" s="261">
        <f t="shared" ca="1" si="1038"/>
        <v>0</v>
      </c>
      <c r="T1181" s="261">
        <f t="shared" ca="1" si="1038"/>
        <v>0</v>
      </c>
      <c r="U1181" s="261">
        <f t="shared" ca="1" si="1038"/>
        <v>0</v>
      </c>
      <c r="V1181" s="261">
        <f t="shared" ca="1" si="1038"/>
        <v>0</v>
      </c>
      <c r="W1181" s="261">
        <f t="shared" ca="1" si="1038"/>
        <v>0</v>
      </c>
      <c r="X1181" s="261">
        <f t="shared" ca="1" si="1038"/>
        <v>0</v>
      </c>
      <c r="Y1181" s="261">
        <f t="shared" ca="1" si="1038"/>
        <v>0</v>
      </c>
      <c r="Z1181" s="261">
        <f t="shared" ca="1" si="1038"/>
        <v>0</v>
      </c>
      <c r="AA1181" s="261">
        <f t="shared" ca="1" si="1026"/>
        <v>0</v>
      </c>
    </row>
    <row r="1182" spans="6:27">
      <c r="F1182" s="656"/>
      <c r="G1182" s="307" t="str">
        <f t="shared" si="1021"/>
        <v/>
      </c>
      <c r="H1182" s="261">
        <f t="shared" si="1022"/>
        <v>0</v>
      </c>
      <c r="I1182" s="261">
        <f t="shared" ref="I1182:P1182" ca="1" si="1039">(I$23*$P1166)+$O1166</f>
        <v>0</v>
      </c>
      <c r="J1182" s="261">
        <f t="shared" ca="1" si="1039"/>
        <v>0</v>
      </c>
      <c r="K1182" s="261">
        <f t="shared" ca="1" si="1039"/>
        <v>0</v>
      </c>
      <c r="L1182" s="261">
        <f t="shared" ca="1" si="1039"/>
        <v>0</v>
      </c>
      <c r="M1182" s="261">
        <f t="shared" ca="1" si="1039"/>
        <v>0</v>
      </c>
      <c r="N1182" s="261">
        <f t="shared" ca="1" si="1039"/>
        <v>0</v>
      </c>
      <c r="O1182" s="261">
        <f t="shared" ca="1" si="1039"/>
        <v>0</v>
      </c>
      <c r="P1182" s="261">
        <f t="shared" ca="1" si="1039"/>
        <v>0</v>
      </c>
      <c r="Q1182" s="261">
        <f t="shared" ca="1" si="1024"/>
        <v>0</v>
      </c>
      <c r="R1182" s="261">
        <f t="shared" ref="R1182:Z1182" ca="1" si="1040">(R$23*$R1166)+$Q1166</f>
        <v>0</v>
      </c>
      <c r="S1182" s="261">
        <f t="shared" ca="1" si="1040"/>
        <v>0</v>
      </c>
      <c r="T1182" s="261">
        <f t="shared" ca="1" si="1040"/>
        <v>0</v>
      </c>
      <c r="U1182" s="261">
        <f t="shared" ca="1" si="1040"/>
        <v>0</v>
      </c>
      <c r="V1182" s="261">
        <f t="shared" ca="1" si="1040"/>
        <v>0</v>
      </c>
      <c r="W1182" s="261">
        <f t="shared" ca="1" si="1040"/>
        <v>0</v>
      </c>
      <c r="X1182" s="261">
        <f t="shared" ca="1" si="1040"/>
        <v>0</v>
      </c>
      <c r="Y1182" s="261">
        <f t="shared" ca="1" si="1040"/>
        <v>0</v>
      </c>
      <c r="Z1182" s="261">
        <f t="shared" ca="1" si="1040"/>
        <v>0</v>
      </c>
      <c r="AA1182" s="261">
        <f t="shared" ca="1" si="1026"/>
        <v>0</v>
      </c>
    </row>
    <row r="1183" spans="6:27">
      <c r="F1183" s="657"/>
      <c r="G1183" s="307" t="str">
        <f t="shared" si="1021"/>
        <v/>
      </c>
      <c r="H1183" s="261">
        <f t="shared" si="1022"/>
        <v>0</v>
      </c>
      <c r="I1183" s="261">
        <f t="shared" ref="I1183:P1183" ca="1" si="1041">(I$23*$P1167)+$O1167</f>
        <v>0</v>
      </c>
      <c r="J1183" s="261">
        <f t="shared" ca="1" si="1041"/>
        <v>0</v>
      </c>
      <c r="K1183" s="261">
        <f t="shared" ca="1" si="1041"/>
        <v>0</v>
      </c>
      <c r="L1183" s="261">
        <f t="shared" ca="1" si="1041"/>
        <v>0</v>
      </c>
      <c r="M1183" s="261">
        <f t="shared" ca="1" si="1041"/>
        <v>0</v>
      </c>
      <c r="N1183" s="261">
        <f t="shared" ca="1" si="1041"/>
        <v>0</v>
      </c>
      <c r="O1183" s="261">
        <f t="shared" ca="1" si="1041"/>
        <v>0</v>
      </c>
      <c r="P1183" s="261">
        <f t="shared" ca="1" si="1041"/>
        <v>0</v>
      </c>
      <c r="Q1183" s="261">
        <f t="shared" ca="1" si="1024"/>
        <v>0</v>
      </c>
      <c r="R1183" s="261">
        <f t="shared" ref="R1183:Z1183" ca="1" si="1042">(R$23*$R1167)+$Q1167</f>
        <v>0</v>
      </c>
      <c r="S1183" s="261">
        <f t="shared" ca="1" si="1042"/>
        <v>0</v>
      </c>
      <c r="T1183" s="261">
        <f t="shared" ca="1" si="1042"/>
        <v>0</v>
      </c>
      <c r="U1183" s="261">
        <f t="shared" ca="1" si="1042"/>
        <v>0</v>
      </c>
      <c r="V1183" s="261">
        <f t="shared" ca="1" si="1042"/>
        <v>0</v>
      </c>
      <c r="W1183" s="261">
        <f t="shared" ca="1" si="1042"/>
        <v>0</v>
      </c>
      <c r="X1183" s="261">
        <f t="shared" ca="1" si="1042"/>
        <v>0</v>
      </c>
      <c r="Y1183" s="261">
        <f t="shared" ca="1" si="1042"/>
        <v>0</v>
      </c>
      <c r="Z1183" s="261">
        <f t="shared" ca="1" si="1042"/>
        <v>0</v>
      </c>
      <c r="AA1183" s="261">
        <f t="shared" ca="1" si="1026"/>
        <v>0</v>
      </c>
    </row>
    <row r="1184" spans="6:27">
      <c r="G1184" s="307" t="str">
        <f t="shared" si="1021"/>
        <v>BRT</v>
      </c>
      <c r="H1184" s="261">
        <f t="shared" si="1022"/>
        <v>0</v>
      </c>
      <c r="I1184" s="261">
        <f t="shared" ref="I1184:P1184" ca="1" si="1043">(I$23*$P1168)+$O1168</f>
        <v>0</v>
      </c>
      <c r="J1184" s="261">
        <f t="shared" ca="1" si="1043"/>
        <v>0</v>
      </c>
      <c r="K1184" s="261">
        <f t="shared" ca="1" si="1043"/>
        <v>0</v>
      </c>
      <c r="L1184" s="261">
        <f t="shared" ca="1" si="1043"/>
        <v>0</v>
      </c>
      <c r="M1184" s="261">
        <f t="shared" ca="1" si="1043"/>
        <v>0</v>
      </c>
      <c r="N1184" s="261">
        <f t="shared" ca="1" si="1043"/>
        <v>0</v>
      </c>
      <c r="O1184" s="261">
        <f t="shared" ca="1" si="1043"/>
        <v>0</v>
      </c>
      <c r="P1184" s="261">
        <f t="shared" ca="1" si="1043"/>
        <v>0</v>
      </c>
      <c r="Q1184" s="261">
        <f t="shared" ca="1" si="1024"/>
        <v>0</v>
      </c>
      <c r="R1184" s="261">
        <f t="shared" ref="R1184:Z1184" ca="1" si="1044">(R$23*$R1168)+$Q1168</f>
        <v>0</v>
      </c>
      <c r="S1184" s="261">
        <f t="shared" ca="1" si="1044"/>
        <v>0</v>
      </c>
      <c r="T1184" s="261">
        <f t="shared" ca="1" si="1044"/>
        <v>0</v>
      </c>
      <c r="U1184" s="261">
        <f t="shared" ca="1" si="1044"/>
        <v>0</v>
      </c>
      <c r="V1184" s="261">
        <f t="shared" ca="1" si="1044"/>
        <v>0</v>
      </c>
      <c r="W1184" s="261">
        <f t="shared" ca="1" si="1044"/>
        <v>0</v>
      </c>
      <c r="X1184" s="261">
        <f t="shared" ca="1" si="1044"/>
        <v>0</v>
      </c>
      <c r="Y1184" s="261">
        <f t="shared" ca="1" si="1044"/>
        <v>0</v>
      </c>
      <c r="Z1184" s="261">
        <f t="shared" ca="1" si="1044"/>
        <v>0</v>
      </c>
      <c r="AA1184" s="261">
        <f t="shared" ca="1" si="1026"/>
        <v>0</v>
      </c>
    </row>
    <row r="1186" spans="6:27">
      <c r="G1186" s="308" t="s">
        <v>392</v>
      </c>
      <c r="H1186" s="243"/>
      <c r="I1186" s="243">
        <f>I1172</f>
        <v>0</v>
      </c>
      <c r="J1186" s="243"/>
      <c r="K1186" s="243"/>
      <c r="L1186" s="243"/>
      <c r="M1186" s="243"/>
      <c r="N1186" s="243"/>
      <c r="O1186" s="243"/>
      <c r="P1186" s="243"/>
      <c r="Q1186" s="243"/>
      <c r="R1186" s="243"/>
      <c r="S1186" s="243"/>
      <c r="T1186" s="243"/>
      <c r="U1186" s="243"/>
      <c r="V1186" s="243"/>
      <c r="W1186" s="243"/>
      <c r="X1186" s="243"/>
      <c r="Y1186" s="243"/>
      <c r="Z1186" s="243"/>
      <c r="AA1186" s="243"/>
    </row>
    <row r="1187" spans="6:27">
      <c r="G1187" s="306"/>
      <c r="H1187" s="245">
        <f>H1173</f>
        <v>0</v>
      </c>
      <c r="I1187" s="245">
        <f t="shared" ref="I1187:AA1187" si="1045">I1173</f>
        <v>1</v>
      </c>
      <c r="J1187" s="245">
        <f t="shared" si="1045"/>
        <v>2</v>
      </c>
      <c r="K1187" s="245">
        <f t="shared" si="1045"/>
        <v>3</v>
      </c>
      <c r="L1187" s="245">
        <f t="shared" si="1045"/>
        <v>4</v>
      </c>
      <c r="M1187" s="245">
        <f t="shared" si="1045"/>
        <v>5</v>
      </c>
      <c r="N1187" s="245">
        <f t="shared" si="1045"/>
        <v>6</v>
      </c>
      <c r="O1187" s="245">
        <f t="shared" si="1045"/>
        <v>7</v>
      </c>
      <c r="P1187" s="245">
        <f t="shared" si="1045"/>
        <v>8</v>
      </c>
      <c r="Q1187" s="245">
        <f t="shared" si="1045"/>
        <v>9</v>
      </c>
      <c r="R1187" s="245">
        <f t="shared" si="1045"/>
        <v>10</v>
      </c>
      <c r="S1187" s="245">
        <f t="shared" si="1045"/>
        <v>11</v>
      </c>
      <c r="T1187" s="245">
        <f t="shared" si="1045"/>
        <v>12</v>
      </c>
      <c r="U1187" s="245">
        <f t="shared" si="1045"/>
        <v>13</v>
      </c>
      <c r="V1187" s="245">
        <f t="shared" si="1045"/>
        <v>14</v>
      </c>
      <c r="W1187" s="245">
        <f t="shared" si="1045"/>
        <v>15</v>
      </c>
      <c r="X1187" s="245">
        <f t="shared" si="1045"/>
        <v>16</v>
      </c>
      <c r="Y1187" s="245">
        <f t="shared" si="1045"/>
        <v>17</v>
      </c>
      <c r="Z1187" s="245">
        <f t="shared" si="1045"/>
        <v>18</v>
      </c>
      <c r="AA1187" s="245">
        <f t="shared" si="1045"/>
        <v>19</v>
      </c>
    </row>
    <row r="1188" spans="6:27">
      <c r="F1188" s="655" t="s">
        <v>530</v>
      </c>
      <c r="G1188" s="307" t="str">
        <f>G1174</f>
        <v>Cars</v>
      </c>
      <c r="H1188" s="232">
        <f>H1174+(H1174*H801)</f>
        <v>0</v>
      </c>
      <c r="I1188" s="232">
        <f t="shared" ref="I1188:AA1188" ca="1" si="1046">I1174+(I1174*I801)</f>
        <v>0</v>
      </c>
      <c r="J1188" s="232">
        <f t="shared" ca="1" si="1046"/>
        <v>0</v>
      </c>
      <c r="K1188" s="232">
        <f t="shared" ca="1" si="1046"/>
        <v>0</v>
      </c>
      <c r="L1188" s="232">
        <f t="shared" ca="1" si="1046"/>
        <v>0</v>
      </c>
      <c r="M1188" s="232">
        <f t="shared" ca="1" si="1046"/>
        <v>0</v>
      </c>
      <c r="N1188" s="232">
        <f t="shared" ca="1" si="1046"/>
        <v>0</v>
      </c>
      <c r="O1188" s="232">
        <f t="shared" ca="1" si="1046"/>
        <v>0</v>
      </c>
      <c r="P1188" s="232">
        <f t="shared" ca="1" si="1046"/>
        <v>0</v>
      </c>
      <c r="Q1188" s="232">
        <f t="shared" ca="1" si="1046"/>
        <v>0</v>
      </c>
      <c r="R1188" s="232">
        <f t="shared" ca="1" si="1046"/>
        <v>0</v>
      </c>
      <c r="S1188" s="232">
        <f t="shared" ca="1" si="1046"/>
        <v>0</v>
      </c>
      <c r="T1188" s="232">
        <f t="shared" ca="1" si="1046"/>
        <v>0</v>
      </c>
      <c r="U1188" s="232">
        <f t="shared" ca="1" si="1046"/>
        <v>0</v>
      </c>
      <c r="V1188" s="232">
        <f t="shared" ca="1" si="1046"/>
        <v>0</v>
      </c>
      <c r="W1188" s="232">
        <f t="shared" ca="1" si="1046"/>
        <v>0</v>
      </c>
      <c r="X1188" s="232">
        <f t="shared" ca="1" si="1046"/>
        <v>0</v>
      </c>
      <c r="Y1188" s="232">
        <f t="shared" ca="1" si="1046"/>
        <v>0</v>
      </c>
      <c r="Z1188" s="232">
        <f t="shared" ca="1" si="1046"/>
        <v>0</v>
      </c>
      <c r="AA1188" s="232">
        <f t="shared" ca="1" si="1046"/>
        <v>0</v>
      </c>
    </row>
    <row r="1189" spans="6:27">
      <c r="F1189" s="656"/>
      <c r="G1189" s="307" t="str">
        <f t="shared" ref="G1189:G1198" si="1047">G1175</f>
        <v>2-wheeler</v>
      </c>
      <c r="H1189" s="232">
        <f t="shared" ref="H1189:AA1189" si="1048">H1175+(H1175*H802)</f>
        <v>0</v>
      </c>
      <c r="I1189" s="232">
        <f t="shared" ca="1" si="1048"/>
        <v>0</v>
      </c>
      <c r="J1189" s="232">
        <f t="shared" ca="1" si="1048"/>
        <v>0</v>
      </c>
      <c r="K1189" s="232">
        <f t="shared" ca="1" si="1048"/>
        <v>0</v>
      </c>
      <c r="L1189" s="232">
        <f t="shared" ca="1" si="1048"/>
        <v>0</v>
      </c>
      <c r="M1189" s="232">
        <f t="shared" ca="1" si="1048"/>
        <v>0</v>
      </c>
      <c r="N1189" s="232">
        <f t="shared" ca="1" si="1048"/>
        <v>0</v>
      </c>
      <c r="O1189" s="232">
        <f t="shared" ca="1" si="1048"/>
        <v>0</v>
      </c>
      <c r="P1189" s="232">
        <f t="shared" ca="1" si="1048"/>
        <v>0</v>
      </c>
      <c r="Q1189" s="232">
        <f t="shared" ca="1" si="1048"/>
        <v>0</v>
      </c>
      <c r="R1189" s="232">
        <f t="shared" ca="1" si="1048"/>
        <v>0</v>
      </c>
      <c r="S1189" s="232">
        <f t="shared" ca="1" si="1048"/>
        <v>0</v>
      </c>
      <c r="T1189" s="232">
        <f t="shared" ca="1" si="1048"/>
        <v>0</v>
      </c>
      <c r="U1189" s="232">
        <f t="shared" ca="1" si="1048"/>
        <v>0</v>
      </c>
      <c r="V1189" s="232">
        <f t="shared" ca="1" si="1048"/>
        <v>0</v>
      </c>
      <c r="W1189" s="232">
        <f t="shared" ca="1" si="1048"/>
        <v>0</v>
      </c>
      <c r="X1189" s="232">
        <f t="shared" ca="1" si="1048"/>
        <v>0</v>
      </c>
      <c r="Y1189" s="232">
        <f t="shared" ca="1" si="1048"/>
        <v>0</v>
      </c>
      <c r="Z1189" s="232">
        <f t="shared" ca="1" si="1048"/>
        <v>0</v>
      </c>
      <c r="AA1189" s="232">
        <f t="shared" ca="1" si="1048"/>
        <v>0</v>
      </c>
    </row>
    <row r="1190" spans="6:27">
      <c r="F1190" s="656"/>
      <c r="G1190" s="307" t="str">
        <f t="shared" si="1047"/>
        <v>Taxi</v>
      </c>
      <c r="H1190" s="232">
        <f t="shared" ref="H1190:AA1190" si="1049">H1176+(H1176*H803)</f>
        <v>0</v>
      </c>
      <c r="I1190" s="232">
        <f t="shared" ca="1" si="1049"/>
        <v>0</v>
      </c>
      <c r="J1190" s="232">
        <f t="shared" ca="1" si="1049"/>
        <v>0</v>
      </c>
      <c r="K1190" s="232">
        <f t="shared" ca="1" si="1049"/>
        <v>0</v>
      </c>
      <c r="L1190" s="232">
        <f t="shared" ca="1" si="1049"/>
        <v>0</v>
      </c>
      <c r="M1190" s="232">
        <f t="shared" ca="1" si="1049"/>
        <v>0</v>
      </c>
      <c r="N1190" s="232">
        <f t="shared" ca="1" si="1049"/>
        <v>0</v>
      </c>
      <c r="O1190" s="232">
        <f t="shared" ca="1" si="1049"/>
        <v>0</v>
      </c>
      <c r="P1190" s="232">
        <f t="shared" ca="1" si="1049"/>
        <v>0</v>
      </c>
      <c r="Q1190" s="232">
        <f t="shared" ca="1" si="1049"/>
        <v>0</v>
      </c>
      <c r="R1190" s="232">
        <f t="shared" ca="1" si="1049"/>
        <v>0</v>
      </c>
      <c r="S1190" s="232">
        <f t="shared" ca="1" si="1049"/>
        <v>0</v>
      </c>
      <c r="T1190" s="232">
        <f t="shared" ca="1" si="1049"/>
        <v>0</v>
      </c>
      <c r="U1190" s="232">
        <f t="shared" ca="1" si="1049"/>
        <v>0</v>
      </c>
      <c r="V1190" s="232">
        <f t="shared" ca="1" si="1049"/>
        <v>0</v>
      </c>
      <c r="W1190" s="232">
        <f t="shared" ca="1" si="1049"/>
        <v>0</v>
      </c>
      <c r="X1190" s="232">
        <f t="shared" ca="1" si="1049"/>
        <v>0</v>
      </c>
      <c r="Y1190" s="232">
        <f t="shared" ca="1" si="1049"/>
        <v>0</v>
      </c>
      <c r="Z1190" s="232">
        <f t="shared" ca="1" si="1049"/>
        <v>0</v>
      </c>
      <c r="AA1190" s="232">
        <f t="shared" ca="1" si="1049"/>
        <v>0</v>
      </c>
    </row>
    <row r="1191" spans="6:27">
      <c r="F1191" s="656"/>
      <c r="G1191" s="307" t="str">
        <f t="shared" si="1047"/>
        <v/>
      </c>
      <c r="H1191" s="232">
        <f t="shared" ref="H1191:AA1191" si="1050">H1177+(H1177*H804)</f>
        <v>0</v>
      </c>
      <c r="I1191" s="232">
        <f t="shared" ca="1" si="1050"/>
        <v>0</v>
      </c>
      <c r="J1191" s="232">
        <f t="shared" ca="1" si="1050"/>
        <v>0</v>
      </c>
      <c r="K1191" s="232">
        <f t="shared" ca="1" si="1050"/>
        <v>0</v>
      </c>
      <c r="L1191" s="232">
        <f t="shared" ca="1" si="1050"/>
        <v>0</v>
      </c>
      <c r="M1191" s="232">
        <f t="shared" ca="1" si="1050"/>
        <v>0</v>
      </c>
      <c r="N1191" s="232">
        <f t="shared" ca="1" si="1050"/>
        <v>0</v>
      </c>
      <c r="O1191" s="232">
        <f t="shared" ca="1" si="1050"/>
        <v>0</v>
      </c>
      <c r="P1191" s="232">
        <f t="shared" ca="1" si="1050"/>
        <v>0</v>
      </c>
      <c r="Q1191" s="232">
        <f t="shared" ca="1" si="1050"/>
        <v>0</v>
      </c>
      <c r="R1191" s="232">
        <f t="shared" ca="1" si="1050"/>
        <v>0</v>
      </c>
      <c r="S1191" s="232">
        <f t="shared" ca="1" si="1050"/>
        <v>0</v>
      </c>
      <c r="T1191" s="232">
        <f t="shared" ca="1" si="1050"/>
        <v>0</v>
      </c>
      <c r="U1191" s="232">
        <f t="shared" ca="1" si="1050"/>
        <v>0</v>
      </c>
      <c r="V1191" s="232">
        <f t="shared" ca="1" si="1050"/>
        <v>0</v>
      </c>
      <c r="W1191" s="232">
        <f t="shared" ca="1" si="1050"/>
        <v>0</v>
      </c>
      <c r="X1191" s="232">
        <f t="shared" ca="1" si="1050"/>
        <v>0</v>
      </c>
      <c r="Y1191" s="232">
        <f t="shared" ca="1" si="1050"/>
        <v>0</v>
      </c>
      <c r="Z1191" s="232">
        <f t="shared" ca="1" si="1050"/>
        <v>0</v>
      </c>
      <c r="AA1191" s="232">
        <f t="shared" ca="1" si="1050"/>
        <v>0</v>
      </c>
    </row>
    <row r="1192" spans="6:27">
      <c r="F1192" s="656"/>
      <c r="G1192" s="307" t="str">
        <f t="shared" si="1047"/>
        <v/>
      </c>
      <c r="H1192" s="232">
        <f t="shared" ref="H1192:AA1192" si="1051">H1178+(H1178*H805)</f>
        <v>0</v>
      </c>
      <c r="I1192" s="232">
        <f t="shared" ca="1" si="1051"/>
        <v>0</v>
      </c>
      <c r="J1192" s="232">
        <f t="shared" ca="1" si="1051"/>
        <v>0</v>
      </c>
      <c r="K1192" s="232">
        <f t="shared" ca="1" si="1051"/>
        <v>0</v>
      </c>
      <c r="L1192" s="232">
        <f t="shared" ca="1" si="1051"/>
        <v>0</v>
      </c>
      <c r="M1192" s="232">
        <f t="shared" ca="1" si="1051"/>
        <v>0</v>
      </c>
      <c r="N1192" s="232">
        <f t="shared" ca="1" si="1051"/>
        <v>0</v>
      </c>
      <c r="O1192" s="232">
        <f t="shared" ca="1" si="1051"/>
        <v>0</v>
      </c>
      <c r="P1192" s="232">
        <f t="shared" ca="1" si="1051"/>
        <v>0</v>
      </c>
      <c r="Q1192" s="232">
        <f t="shared" ca="1" si="1051"/>
        <v>0</v>
      </c>
      <c r="R1192" s="232">
        <f t="shared" ca="1" si="1051"/>
        <v>0</v>
      </c>
      <c r="S1192" s="232">
        <f t="shared" ca="1" si="1051"/>
        <v>0</v>
      </c>
      <c r="T1192" s="232">
        <f t="shared" ca="1" si="1051"/>
        <v>0</v>
      </c>
      <c r="U1192" s="232">
        <f t="shared" ca="1" si="1051"/>
        <v>0</v>
      </c>
      <c r="V1192" s="232">
        <f t="shared" ca="1" si="1051"/>
        <v>0</v>
      </c>
      <c r="W1192" s="232">
        <f t="shared" ca="1" si="1051"/>
        <v>0</v>
      </c>
      <c r="X1192" s="232">
        <f t="shared" ca="1" si="1051"/>
        <v>0</v>
      </c>
      <c r="Y1192" s="232">
        <f t="shared" ca="1" si="1051"/>
        <v>0</v>
      </c>
      <c r="Z1192" s="232">
        <f t="shared" ca="1" si="1051"/>
        <v>0</v>
      </c>
      <c r="AA1192" s="232">
        <f t="shared" ca="1" si="1051"/>
        <v>0</v>
      </c>
    </row>
    <row r="1193" spans="6:27">
      <c r="F1193" s="656"/>
      <c r="G1193" s="307" t="str">
        <f t="shared" si="1047"/>
        <v>3-wheeler</v>
      </c>
      <c r="H1193" s="232">
        <f t="shared" ref="H1193:AA1193" si="1052">H1179+(H1179*H806)</f>
        <v>0</v>
      </c>
      <c r="I1193" s="232">
        <f t="shared" ca="1" si="1052"/>
        <v>0</v>
      </c>
      <c r="J1193" s="232">
        <f t="shared" ca="1" si="1052"/>
        <v>0</v>
      </c>
      <c r="K1193" s="232">
        <f t="shared" ca="1" si="1052"/>
        <v>0</v>
      </c>
      <c r="L1193" s="232">
        <f t="shared" ca="1" si="1052"/>
        <v>0</v>
      </c>
      <c r="M1193" s="232">
        <f t="shared" ca="1" si="1052"/>
        <v>0</v>
      </c>
      <c r="N1193" s="232">
        <f t="shared" ca="1" si="1052"/>
        <v>0</v>
      </c>
      <c r="O1193" s="232">
        <f t="shared" ca="1" si="1052"/>
        <v>0</v>
      </c>
      <c r="P1193" s="232">
        <f t="shared" ca="1" si="1052"/>
        <v>0</v>
      </c>
      <c r="Q1193" s="232">
        <f t="shared" ca="1" si="1052"/>
        <v>0</v>
      </c>
      <c r="R1193" s="232">
        <f t="shared" ca="1" si="1052"/>
        <v>0</v>
      </c>
      <c r="S1193" s="232">
        <f t="shared" ca="1" si="1052"/>
        <v>0</v>
      </c>
      <c r="T1193" s="232">
        <f t="shared" ca="1" si="1052"/>
        <v>0</v>
      </c>
      <c r="U1193" s="232">
        <f t="shared" ca="1" si="1052"/>
        <v>0</v>
      </c>
      <c r="V1193" s="232">
        <f t="shared" ca="1" si="1052"/>
        <v>0</v>
      </c>
      <c r="W1193" s="232">
        <f t="shared" ca="1" si="1052"/>
        <v>0</v>
      </c>
      <c r="X1193" s="232">
        <f t="shared" ca="1" si="1052"/>
        <v>0</v>
      </c>
      <c r="Y1193" s="232">
        <f t="shared" ca="1" si="1052"/>
        <v>0</v>
      </c>
      <c r="Z1193" s="232">
        <f t="shared" ca="1" si="1052"/>
        <v>0</v>
      </c>
      <c r="AA1193" s="232">
        <f t="shared" ca="1" si="1052"/>
        <v>0</v>
      </c>
    </row>
    <row r="1194" spans="6:27">
      <c r="F1194" s="656"/>
      <c r="G1194" s="307" t="str">
        <f t="shared" si="1047"/>
        <v>Bus</v>
      </c>
      <c r="H1194" s="232">
        <f t="shared" ref="H1194:AA1194" si="1053">H1180+(H1180*H807)</f>
        <v>0</v>
      </c>
      <c r="I1194" s="232">
        <f t="shared" ca="1" si="1053"/>
        <v>0</v>
      </c>
      <c r="J1194" s="232">
        <f t="shared" ca="1" si="1053"/>
        <v>0</v>
      </c>
      <c r="K1194" s="232">
        <f t="shared" ca="1" si="1053"/>
        <v>0</v>
      </c>
      <c r="L1194" s="232">
        <f t="shared" ca="1" si="1053"/>
        <v>0</v>
      </c>
      <c r="M1194" s="232">
        <f t="shared" ca="1" si="1053"/>
        <v>0</v>
      </c>
      <c r="N1194" s="232">
        <f t="shared" ca="1" si="1053"/>
        <v>0</v>
      </c>
      <c r="O1194" s="232">
        <f t="shared" ca="1" si="1053"/>
        <v>0</v>
      </c>
      <c r="P1194" s="232">
        <f t="shared" ca="1" si="1053"/>
        <v>0</v>
      </c>
      <c r="Q1194" s="232">
        <f t="shared" ca="1" si="1053"/>
        <v>0</v>
      </c>
      <c r="R1194" s="232">
        <f t="shared" ca="1" si="1053"/>
        <v>0</v>
      </c>
      <c r="S1194" s="232">
        <f t="shared" ca="1" si="1053"/>
        <v>0</v>
      </c>
      <c r="T1194" s="232">
        <f t="shared" ca="1" si="1053"/>
        <v>0</v>
      </c>
      <c r="U1194" s="232">
        <f t="shared" ca="1" si="1053"/>
        <v>0</v>
      </c>
      <c r="V1194" s="232">
        <f t="shared" ca="1" si="1053"/>
        <v>0</v>
      </c>
      <c r="W1194" s="232">
        <f t="shared" ca="1" si="1053"/>
        <v>0</v>
      </c>
      <c r="X1194" s="232">
        <f t="shared" ca="1" si="1053"/>
        <v>0</v>
      </c>
      <c r="Y1194" s="232">
        <f t="shared" ca="1" si="1053"/>
        <v>0</v>
      </c>
      <c r="Z1194" s="232">
        <f t="shared" ca="1" si="1053"/>
        <v>0</v>
      </c>
      <c r="AA1194" s="232">
        <f t="shared" ca="1" si="1053"/>
        <v>0</v>
      </c>
    </row>
    <row r="1195" spans="6:27">
      <c r="F1195" s="656"/>
      <c r="G1195" s="307" t="str">
        <f t="shared" si="1047"/>
        <v>Mini-bus</v>
      </c>
      <c r="H1195" s="232">
        <f t="shared" ref="H1195:AA1195" si="1054">H1181+(H1181*H808)</f>
        <v>0</v>
      </c>
      <c r="I1195" s="232">
        <f t="shared" ca="1" si="1054"/>
        <v>0</v>
      </c>
      <c r="J1195" s="232">
        <f t="shared" ca="1" si="1054"/>
        <v>0</v>
      </c>
      <c r="K1195" s="232">
        <f t="shared" ca="1" si="1054"/>
        <v>0</v>
      </c>
      <c r="L1195" s="232">
        <f t="shared" ca="1" si="1054"/>
        <v>0</v>
      </c>
      <c r="M1195" s="232">
        <f t="shared" ca="1" si="1054"/>
        <v>0</v>
      </c>
      <c r="N1195" s="232">
        <f t="shared" ca="1" si="1054"/>
        <v>0</v>
      </c>
      <c r="O1195" s="232">
        <f t="shared" ca="1" si="1054"/>
        <v>0</v>
      </c>
      <c r="P1195" s="232">
        <f t="shared" ca="1" si="1054"/>
        <v>0</v>
      </c>
      <c r="Q1195" s="232">
        <f t="shared" ca="1" si="1054"/>
        <v>0</v>
      </c>
      <c r="R1195" s="232">
        <f t="shared" ca="1" si="1054"/>
        <v>0</v>
      </c>
      <c r="S1195" s="232">
        <f t="shared" ca="1" si="1054"/>
        <v>0</v>
      </c>
      <c r="T1195" s="232">
        <f t="shared" ca="1" si="1054"/>
        <v>0</v>
      </c>
      <c r="U1195" s="232">
        <f t="shared" ca="1" si="1054"/>
        <v>0</v>
      </c>
      <c r="V1195" s="232">
        <f t="shared" ca="1" si="1054"/>
        <v>0</v>
      </c>
      <c r="W1195" s="232">
        <f t="shared" ca="1" si="1054"/>
        <v>0</v>
      </c>
      <c r="X1195" s="232">
        <f t="shared" ca="1" si="1054"/>
        <v>0</v>
      </c>
      <c r="Y1195" s="232">
        <f t="shared" ca="1" si="1054"/>
        <v>0</v>
      </c>
      <c r="Z1195" s="232">
        <f t="shared" ca="1" si="1054"/>
        <v>0</v>
      </c>
      <c r="AA1195" s="232">
        <f t="shared" ca="1" si="1054"/>
        <v>0</v>
      </c>
    </row>
    <row r="1196" spans="6:27">
      <c r="F1196" s="656"/>
      <c r="G1196" s="307" t="str">
        <f t="shared" si="1047"/>
        <v/>
      </c>
      <c r="H1196" s="232">
        <f t="shared" ref="H1196:AA1196" si="1055">H1182+(H1182*H809)</f>
        <v>0</v>
      </c>
      <c r="I1196" s="232">
        <f t="shared" ca="1" si="1055"/>
        <v>0</v>
      </c>
      <c r="J1196" s="232">
        <f t="shared" ca="1" si="1055"/>
        <v>0</v>
      </c>
      <c r="K1196" s="232">
        <f t="shared" ca="1" si="1055"/>
        <v>0</v>
      </c>
      <c r="L1196" s="232">
        <f t="shared" ca="1" si="1055"/>
        <v>0</v>
      </c>
      <c r="M1196" s="232">
        <f t="shared" ca="1" si="1055"/>
        <v>0</v>
      </c>
      <c r="N1196" s="232">
        <f t="shared" ca="1" si="1055"/>
        <v>0</v>
      </c>
      <c r="O1196" s="232">
        <f t="shared" ca="1" si="1055"/>
        <v>0</v>
      </c>
      <c r="P1196" s="232">
        <f t="shared" ca="1" si="1055"/>
        <v>0</v>
      </c>
      <c r="Q1196" s="232">
        <f t="shared" ca="1" si="1055"/>
        <v>0</v>
      </c>
      <c r="R1196" s="232">
        <f t="shared" ca="1" si="1055"/>
        <v>0</v>
      </c>
      <c r="S1196" s="232">
        <f t="shared" ca="1" si="1055"/>
        <v>0</v>
      </c>
      <c r="T1196" s="232">
        <f t="shared" ca="1" si="1055"/>
        <v>0</v>
      </c>
      <c r="U1196" s="232">
        <f t="shared" ca="1" si="1055"/>
        <v>0</v>
      </c>
      <c r="V1196" s="232">
        <f t="shared" ca="1" si="1055"/>
        <v>0</v>
      </c>
      <c r="W1196" s="232">
        <f t="shared" ca="1" si="1055"/>
        <v>0</v>
      </c>
      <c r="X1196" s="232">
        <f t="shared" ca="1" si="1055"/>
        <v>0</v>
      </c>
      <c r="Y1196" s="232">
        <f t="shared" ca="1" si="1055"/>
        <v>0</v>
      </c>
      <c r="Z1196" s="232">
        <f t="shared" ca="1" si="1055"/>
        <v>0</v>
      </c>
      <c r="AA1196" s="232">
        <f t="shared" ca="1" si="1055"/>
        <v>0</v>
      </c>
    </row>
    <row r="1197" spans="6:27">
      <c r="F1197" s="657"/>
      <c r="G1197" s="307" t="str">
        <f t="shared" si="1047"/>
        <v/>
      </c>
      <c r="H1197" s="232">
        <f t="shared" ref="H1197:AA1197" si="1056">H1183+(H1183*H810)</f>
        <v>0</v>
      </c>
      <c r="I1197" s="232">
        <f t="shared" ca="1" si="1056"/>
        <v>0</v>
      </c>
      <c r="J1197" s="232">
        <f t="shared" ca="1" si="1056"/>
        <v>0</v>
      </c>
      <c r="K1197" s="232">
        <f t="shared" ca="1" si="1056"/>
        <v>0</v>
      </c>
      <c r="L1197" s="232">
        <f t="shared" ca="1" si="1056"/>
        <v>0</v>
      </c>
      <c r="M1197" s="232">
        <f t="shared" ca="1" si="1056"/>
        <v>0</v>
      </c>
      <c r="N1197" s="232">
        <f t="shared" ca="1" si="1056"/>
        <v>0</v>
      </c>
      <c r="O1197" s="232">
        <f t="shared" ca="1" si="1056"/>
        <v>0</v>
      </c>
      <c r="P1197" s="232">
        <f t="shared" ca="1" si="1056"/>
        <v>0</v>
      </c>
      <c r="Q1197" s="232">
        <f t="shared" ca="1" si="1056"/>
        <v>0</v>
      </c>
      <c r="R1197" s="232">
        <f t="shared" ca="1" si="1056"/>
        <v>0</v>
      </c>
      <c r="S1197" s="232">
        <f t="shared" ca="1" si="1056"/>
        <v>0</v>
      </c>
      <c r="T1197" s="232">
        <f t="shared" ca="1" si="1056"/>
        <v>0</v>
      </c>
      <c r="U1197" s="232">
        <f t="shared" ca="1" si="1056"/>
        <v>0</v>
      </c>
      <c r="V1197" s="232">
        <f t="shared" ca="1" si="1056"/>
        <v>0</v>
      </c>
      <c r="W1197" s="232">
        <f t="shared" ca="1" si="1056"/>
        <v>0</v>
      </c>
      <c r="X1197" s="232">
        <f t="shared" ca="1" si="1056"/>
        <v>0</v>
      </c>
      <c r="Y1197" s="232">
        <f t="shared" ca="1" si="1056"/>
        <v>0</v>
      </c>
      <c r="Z1197" s="232">
        <f t="shared" ca="1" si="1056"/>
        <v>0</v>
      </c>
      <c r="AA1197" s="232">
        <f t="shared" ca="1" si="1056"/>
        <v>0</v>
      </c>
    </row>
    <row r="1198" spans="6:27">
      <c r="G1198" s="307" t="str">
        <f t="shared" si="1047"/>
        <v>BRT</v>
      </c>
      <c r="H1198" s="232">
        <f t="shared" ref="H1198:AA1198" si="1057">H1184+(H1184*H811)</f>
        <v>0</v>
      </c>
      <c r="I1198" s="232">
        <f t="shared" ca="1" si="1057"/>
        <v>0</v>
      </c>
      <c r="J1198" s="232">
        <f t="shared" ca="1" si="1057"/>
        <v>0</v>
      </c>
      <c r="K1198" s="232">
        <f t="shared" ca="1" si="1057"/>
        <v>0</v>
      </c>
      <c r="L1198" s="232">
        <f t="shared" ca="1" si="1057"/>
        <v>0</v>
      </c>
      <c r="M1198" s="232">
        <f t="shared" ca="1" si="1057"/>
        <v>0</v>
      </c>
      <c r="N1198" s="232">
        <f t="shared" ca="1" si="1057"/>
        <v>0</v>
      </c>
      <c r="O1198" s="232">
        <f t="shared" ca="1" si="1057"/>
        <v>0</v>
      </c>
      <c r="P1198" s="232">
        <f t="shared" ca="1" si="1057"/>
        <v>0</v>
      </c>
      <c r="Q1198" s="232">
        <f t="shared" ca="1" si="1057"/>
        <v>0</v>
      </c>
      <c r="R1198" s="232">
        <f t="shared" ca="1" si="1057"/>
        <v>0</v>
      </c>
      <c r="S1198" s="232">
        <f t="shared" ca="1" si="1057"/>
        <v>0</v>
      </c>
      <c r="T1198" s="232">
        <f t="shared" ca="1" si="1057"/>
        <v>0</v>
      </c>
      <c r="U1198" s="232">
        <f t="shared" ca="1" si="1057"/>
        <v>0</v>
      </c>
      <c r="V1198" s="232">
        <f t="shared" ca="1" si="1057"/>
        <v>0</v>
      </c>
      <c r="W1198" s="232">
        <f t="shared" ca="1" si="1057"/>
        <v>0</v>
      </c>
      <c r="X1198" s="232">
        <f t="shared" ca="1" si="1057"/>
        <v>0</v>
      </c>
      <c r="Y1198" s="232">
        <f t="shared" ca="1" si="1057"/>
        <v>0</v>
      </c>
      <c r="Z1198" s="232">
        <f t="shared" ca="1" si="1057"/>
        <v>0</v>
      </c>
      <c r="AA1198" s="232">
        <f t="shared" ca="1" si="1057"/>
        <v>0</v>
      </c>
    </row>
    <row r="1201" spans="6:27">
      <c r="G1201" s="305" t="s">
        <v>399</v>
      </c>
    </row>
    <row r="1202" spans="6:27">
      <c r="L1202" s="242"/>
    </row>
    <row r="1203" spans="6:27">
      <c r="H1203" s="243"/>
      <c r="I1203" s="243"/>
      <c r="J1203" s="243"/>
      <c r="K1203" s="55" t="s">
        <v>385</v>
      </c>
      <c r="O1203" s="55" t="s">
        <v>387</v>
      </c>
      <c r="Q1203" s="55" t="s">
        <v>388</v>
      </c>
      <c r="Z1203" s="243"/>
      <c r="AA1203" s="243"/>
    </row>
    <row r="1204" spans="6:27">
      <c r="G1204" s="306"/>
      <c r="H1204" s="243"/>
      <c r="I1204" s="243"/>
      <c r="J1204" s="243"/>
      <c r="K1204" s="244">
        <f t="shared" ref="K1204:M1204" si="1058">K7</f>
        <v>0</v>
      </c>
      <c r="L1204" s="244">
        <f t="shared" si="1058"/>
        <v>9</v>
      </c>
      <c r="M1204" s="244">
        <f t="shared" si="1058"/>
        <v>19</v>
      </c>
      <c r="O1204" s="231" t="s">
        <v>389</v>
      </c>
      <c r="P1204" s="231" t="s">
        <v>390</v>
      </c>
      <c r="Q1204" s="231" t="s">
        <v>389</v>
      </c>
      <c r="R1204" s="231" t="s">
        <v>390</v>
      </c>
      <c r="T1204" s="231">
        <f>K1204</f>
        <v>0</v>
      </c>
      <c r="U1204" s="231">
        <f>L1204</f>
        <v>9</v>
      </c>
      <c r="V1204" s="231">
        <f>M1204</f>
        <v>19</v>
      </c>
      <c r="X1204" s="231" t="s">
        <v>387</v>
      </c>
      <c r="Y1204" s="231" t="s">
        <v>388</v>
      </c>
      <c r="Z1204" s="243"/>
      <c r="AA1204" s="243"/>
    </row>
    <row r="1205" spans="6:27">
      <c r="F1205" s="655" t="s">
        <v>530</v>
      </c>
      <c r="G1205" s="307" t="str">
        <f>G1188</f>
        <v>Cars</v>
      </c>
      <c r="H1205" s="243"/>
      <c r="I1205" s="243"/>
      <c r="J1205" s="243"/>
      <c r="K1205" s="246">
        <f>'IF Factors'!BJ31</f>
        <v>0</v>
      </c>
      <c r="L1205" s="246">
        <f ca="1">OFFSET('IF Factors'!BJ31,0,5)</f>
        <v>0</v>
      </c>
      <c r="M1205" s="246">
        <f ca="1">OFFSET('IF Factors'!BJ31,0,10)</f>
        <v>0</v>
      </c>
      <c r="O1205" s="231">
        <f ca="1">INTERCEPT(K1205:L1205,$K$7:$L$7)</f>
        <v>0</v>
      </c>
      <c r="P1205" s="231">
        <f ca="1">SLOPE(K1205:L1205,$K$7:$L$7)</f>
        <v>0</v>
      </c>
      <c r="Q1205" s="231">
        <f ca="1">INTERCEPT(L1205:M1205,$L$7:$M$7)</f>
        <v>0</v>
      </c>
      <c r="R1205" s="231">
        <f ca="1">SLOPE(L1205:M1205,$L$7:$M$7)</f>
        <v>0</v>
      </c>
      <c r="T1205" s="231">
        <f>IF(K1205&lt;&gt;0,0,1)</f>
        <v>1</v>
      </c>
      <c r="U1205" s="231">
        <f ca="1">IF(L1205&lt;&gt;0,0,1)</f>
        <v>1</v>
      </c>
      <c r="V1205" s="231">
        <f ca="1">IF(M1205&lt;&gt;0,0,1)</f>
        <v>1</v>
      </c>
      <c r="X1205" s="231">
        <f ca="1">IF(T1205+U1205=1,1,0)</f>
        <v>0</v>
      </c>
      <c r="Y1205" s="231">
        <f t="shared" ref="Y1205:Y1215" ca="1" si="1059">IF(U1205+V1205=1,1,0)</f>
        <v>0</v>
      </c>
      <c r="Z1205" s="243"/>
      <c r="AA1205" s="243"/>
    </row>
    <row r="1206" spans="6:27">
      <c r="F1206" s="656"/>
      <c r="G1206" s="307" t="str">
        <f t="shared" ref="G1206:G1215" si="1060">G1189</f>
        <v>2-wheeler</v>
      </c>
      <c r="H1206" s="243"/>
      <c r="I1206" s="243"/>
      <c r="J1206" s="243"/>
      <c r="K1206" s="246">
        <f>'IF Factors'!BJ32</f>
        <v>0</v>
      </c>
      <c r="L1206" s="246">
        <f ca="1">OFFSET('IF Factors'!BJ32,0,5)</f>
        <v>0</v>
      </c>
      <c r="M1206" s="246">
        <f ca="1">OFFSET('IF Factors'!BJ32,0,10)</f>
        <v>0</v>
      </c>
      <c r="O1206" s="231">
        <f t="shared" ref="O1206:O1215" ca="1" si="1061">INTERCEPT(K1206:L1206,$K$7:$L$7)</f>
        <v>0</v>
      </c>
      <c r="P1206" s="231">
        <f t="shared" ref="P1206:P1215" ca="1" si="1062">SLOPE(K1206:L1206,$K$7:$L$7)</f>
        <v>0</v>
      </c>
      <c r="Q1206" s="231">
        <f t="shared" ref="Q1206:Q1215" ca="1" si="1063">INTERCEPT(L1206:M1206,$L$7:$M$7)</f>
        <v>0</v>
      </c>
      <c r="R1206" s="231">
        <f t="shared" ref="R1206:R1215" ca="1" si="1064">SLOPE(L1206:M1206,$L$7:$M$7)</f>
        <v>0</v>
      </c>
      <c r="T1206" s="231">
        <f t="shared" ref="T1206:T1215" si="1065">IF(K1206&lt;&gt;0,0,1)</f>
        <v>1</v>
      </c>
      <c r="U1206" s="231">
        <f t="shared" ref="U1206:U1215" ca="1" si="1066">IF(L1206&lt;&gt;0,0,1)</f>
        <v>1</v>
      </c>
      <c r="V1206" s="231">
        <f t="shared" ref="V1206:V1215" ca="1" si="1067">IF(M1206&lt;&gt;0,0,1)</f>
        <v>1</v>
      </c>
      <c r="X1206" s="231">
        <f t="shared" ref="X1206:X1215" ca="1" si="1068">IF(T1206+U1206=1,1,0)</f>
        <v>0</v>
      </c>
      <c r="Y1206" s="231">
        <f t="shared" ca="1" si="1059"/>
        <v>0</v>
      </c>
      <c r="Z1206" s="243"/>
      <c r="AA1206" s="243"/>
    </row>
    <row r="1207" spans="6:27">
      <c r="F1207" s="656"/>
      <c r="G1207" s="307" t="str">
        <f t="shared" si="1060"/>
        <v>Taxi</v>
      </c>
      <c r="H1207" s="243"/>
      <c r="I1207" s="243"/>
      <c r="J1207" s="243"/>
      <c r="K1207" s="246">
        <f>'IF Factors'!BJ33</f>
        <v>0</v>
      </c>
      <c r="L1207" s="246">
        <f ca="1">OFFSET('IF Factors'!BJ33,0,5)</f>
        <v>0</v>
      </c>
      <c r="M1207" s="246">
        <f ca="1">OFFSET('IF Factors'!BJ33,0,10)</f>
        <v>0</v>
      </c>
      <c r="O1207" s="231">
        <f t="shared" ca="1" si="1061"/>
        <v>0</v>
      </c>
      <c r="P1207" s="231">
        <f t="shared" ca="1" si="1062"/>
        <v>0</v>
      </c>
      <c r="Q1207" s="231">
        <f t="shared" ca="1" si="1063"/>
        <v>0</v>
      </c>
      <c r="R1207" s="231">
        <f t="shared" ca="1" si="1064"/>
        <v>0</v>
      </c>
      <c r="T1207" s="231">
        <f t="shared" si="1065"/>
        <v>1</v>
      </c>
      <c r="U1207" s="231">
        <f t="shared" ca="1" si="1066"/>
        <v>1</v>
      </c>
      <c r="V1207" s="231">
        <f t="shared" ca="1" si="1067"/>
        <v>1</v>
      </c>
      <c r="X1207" s="231">
        <f t="shared" ca="1" si="1068"/>
        <v>0</v>
      </c>
      <c r="Y1207" s="231">
        <f t="shared" ca="1" si="1059"/>
        <v>0</v>
      </c>
      <c r="Z1207" s="243"/>
      <c r="AA1207" s="243"/>
    </row>
    <row r="1208" spans="6:27">
      <c r="F1208" s="656"/>
      <c r="G1208" s="307" t="str">
        <f t="shared" si="1060"/>
        <v/>
      </c>
      <c r="H1208" s="243"/>
      <c r="I1208" s="243"/>
      <c r="J1208" s="243"/>
      <c r="K1208" s="246">
        <f>'IF Factors'!BJ34</f>
        <v>0</v>
      </c>
      <c r="L1208" s="246">
        <f ca="1">OFFSET('IF Factors'!BJ34,0,5)</f>
        <v>0</v>
      </c>
      <c r="M1208" s="246">
        <f ca="1">OFFSET('IF Factors'!BJ34,0,10)</f>
        <v>0</v>
      </c>
      <c r="O1208" s="231">
        <f t="shared" ca="1" si="1061"/>
        <v>0</v>
      </c>
      <c r="P1208" s="231">
        <f t="shared" ca="1" si="1062"/>
        <v>0</v>
      </c>
      <c r="Q1208" s="231">
        <f t="shared" ca="1" si="1063"/>
        <v>0</v>
      </c>
      <c r="R1208" s="231">
        <f t="shared" ca="1" si="1064"/>
        <v>0</v>
      </c>
      <c r="T1208" s="231">
        <f t="shared" si="1065"/>
        <v>1</v>
      </c>
      <c r="U1208" s="231">
        <f t="shared" ca="1" si="1066"/>
        <v>1</v>
      </c>
      <c r="V1208" s="231">
        <f t="shared" ca="1" si="1067"/>
        <v>1</v>
      </c>
      <c r="X1208" s="231">
        <f t="shared" ca="1" si="1068"/>
        <v>0</v>
      </c>
      <c r="Y1208" s="231">
        <f t="shared" ca="1" si="1059"/>
        <v>0</v>
      </c>
      <c r="Z1208" s="243"/>
      <c r="AA1208" s="243"/>
    </row>
    <row r="1209" spans="6:27">
      <c r="F1209" s="656"/>
      <c r="G1209" s="307" t="str">
        <f t="shared" si="1060"/>
        <v/>
      </c>
      <c r="H1209" s="243"/>
      <c r="I1209" s="243"/>
      <c r="J1209" s="243"/>
      <c r="K1209" s="246">
        <f>'IF Factors'!BJ35</f>
        <v>0</v>
      </c>
      <c r="L1209" s="246">
        <f ca="1">OFFSET('IF Factors'!BJ35,0,5)</f>
        <v>0</v>
      </c>
      <c r="M1209" s="246">
        <f ca="1">OFFSET('IF Factors'!BJ35,0,10)</f>
        <v>0</v>
      </c>
      <c r="O1209" s="231">
        <f t="shared" ca="1" si="1061"/>
        <v>0</v>
      </c>
      <c r="P1209" s="231">
        <f t="shared" ca="1" si="1062"/>
        <v>0</v>
      </c>
      <c r="Q1209" s="231">
        <f t="shared" ca="1" si="1063"/>
        <v>0</v>
      </c>
      <c r="R1209" s="231">
        <f t="shared" ca="1" si="1064"/>
        <v>0</v>
      </c>
      <c r="T1209" s="231">
        <f t="shared" si="1065"/>
        <v>1</v>
      </c>
      <c r="U1209" s="231">
        <f t="shared" ca="1" si="1066"/>
        <v>1</v>
      </c>
      <c r="V1209" s="231">
        <f t="shared" ca="1" si="1067"/>
        <v>1</v>
      </c>
      <c r="X1209" s="231">
        <f t="shared" ca="1" si="1068"/>
        <v>0</v>
      </c>
      <c r="Y1209" s="231">
        <f t="shared" ca="1" si="1059"/>
        <v>0</v>
      </c>
      <c r="Z1209" s="243"/>
      <c r="AA1209" s="243"/>
    </row>
    <row r="1210" spans="6:27">
      <c r="F1210" s="656"/>
      <c r="G1210" s="307" t="str">
        <f t="shared" si="1060"/>
        <v>3-wheeler</v>
      </c>
      <c r="H1210" s="243"/>
      <c r="I1210" s="243"/>
      <c r="J1210" s="243"/>
      <c r="K1210" s="246">
        <f>'IF Factors'!BJ36</f>
        <v>0</v>
      </c>
      <c r="L1210" s="246">
        <f ca="1">OFFSET('IF Factors'!BJ36,0,5)</f>
        <v>0</v>
      </c>
      <c r="M1210" s="246">
        <f ca="1">OFFSET('IF Factors'!BJ36,0,10)</f>
        <v>0</v>
      </c>
      <c r="O1210" s="231">
        <f t="shared" ca="1" si="1061"/>
        <v>0</v>
      </c>
      <c r="P1210" s="231">
        <f t="shared" ca="1" si="1062"/>
        <v>0</v>
      </c>
      <c r="Q1210" s="231">
        <f t="shared" ca="1" si="1063"/>
        <v>0</v>
      </c>
      <c r="R1210" s="231">
        <f t="shared" ca="1" si="1064"/>
        <v>0</v>
      </c>
      <c r="T1210" s="231">
        <f t="shared" si="1065"/>
        <v>1</v>
      </c>
      <c r="U1210" s="231">
        <f t="shared" ca="1" si="1066"/>
        <v>1</v>
      </c>
      <c r="V1210" s="231">
        <f t="shared" ca="1" si="1067"/>
        <v>1</v>
      </c>
      <c r="X1210" s="231">
        <f t="shared" ca="1" si="1068"/>
        <v>0</v>
      </c>
      <c r="Y1210" s="231">
        <f t="shared" ca="1" si="1059"/>
        <v>0</v>
      </c>
      <c r="Z1210" s="243"/>
      <c r="AA1210" s="243"/>
    </row>
    <row r="1211" spans="6:27">
      <c r="F1211" s="656"/>
      <c r="G1211" s="307" t="str">
        <f t="shared" si="1060"/>
        <v>Bus</v>
      </c>
      <c r="H1211" s="243"/>
      <c r="I1211" s="243"/>
      <c r="J1211" s="243"/>
      <c r="K1211" s="246">
        <f>'IF Factors'!BJ37</f>
        <v>0</v>
      </c>
      <c r="L1211" s="246">
        <f ca="1">OFFSET('IF Factors'!BJ37,0,5)</f>
        <v>0</v>
      </c>
      <c r="M1211" s="246">
        <f ca="1">OFFSET('IF Factors'!BJ37,0,10)</f>
        <v>0</v>
      </c>
      <c r="O1211" s="231">
        <f t="shared" ca="1" si="1061"/>
        <v>0</v>
      </c>
      <c r="P1211" s="231">
        <f t="shared" ca="1" si="1062"/>
        <v>0</v>
      </c>
      <c r="Q1211" s="231">
        <f t="shared" ca="1" si="1063"/>
        <v>0</v>
      </c>
      <c r="R1211" s="231">
        <f t="shared" ca="1" si="1064"/>
        <v>0</v>
      </c>
      <c r="T1211" s="231">
        <f t="shared" si="1065"/>
        <v>1</v>
      </c>
      <c r="U1211" s="231">
        <f t="shared" ca="1" si="1066"/>
        <v>1</v>
      </c>
      <c r="V1211" s="231">
        <f t="shared" ca="1" si="1067"/>
        <v>1</v>
      </c>
      <c r="X1211" s="231">
        <f t="shared" ca="1" si="1068"/>
        <v>0</v>
      </c>
      <c r="Y1211" s="231">
        <f t="shared" ca="1" si="1059"/>
        <v>0</v>
      </c>
      <c r="Z1211" s="243"/>
      <c r="AA1211" s="243"/>
    </row>
    <row r="1212" spans="6:27">
      <c r="F1212" s="656"/>
      <c r="G1212" s="307" t="str">
        <f t="shared" si="1060"/>
        <v>Mini-bus</v>
      </c>
      <c r="H1212" s="243"/>
      <c r="I1212" s="243"/>
      <c r="J1212" s="243"/>
      <c r="K1212" s="246">
        <f>'IF Factors'!BJ38</f>
        <v>0</v>
      </c>
      <c r="L1212" s="246">
        <f ca="1">OFFSET('IF Factors'!BJ38,0,5)</f>
        <v>0</v>
      </c>
      <c r="M1212" s="246">
        <f ca="1">OFFSET('IF Factors'!BJ38,0,10)</f>
        <v>0</v>
      </c>
      <c r="O1212" s="231">
        <f t="shared" ca="1" si="1061"/>
        <v>0</v>
      </c>
      <c r="P1212" s="231">
        <f t="shared" ca="1" si="1062"/>
        <v>0</v>
      </c>
      <c r="Q1212" s="231">
        <f t="shared" ca="1" si="1063"/>
        <v>0</v>
      </c>
      <c r="R1212" s="231">
        <f t="shared" ca="1" si="1064"/>
        <v>0</v>
      </c>
      <c r="T1212" s="231">
        <f t="shared" si="1065"/>
        <v>1</v>
      </c>
      <c r="U1212" s="231">
        <f t="shared" ca="1" si="1066"/>
        <v>1</v>
      </c>
      <c r="V1212" s="231">
        <f t="shared" ca="1" si="1067"/>
        <v>1</v>
      </c>
      <c r="X1212" s="231">
        <f t="shared" ca="1" si="1068"/>
        <v>0</v>
      </c>
      <c r="Y1212" s="231">
        <f t="shared" ca="1" si="1059"/>
        <v>0</v>
      </c>
      <c r="Z1212" s="243"/>
      <c r="AA1212" s="243"/>
    </row>
    <row r="1213" spans="6:27">
      <c r="F1213" s="656"/>
      <c r="G1213" s="307" t="str">
        <f t="shared" si="1060"/>
        <v/>
      </c>
      <c r="H1213" s="243"/>
      <c r="I1213" s="243"/>
      <c r="J1213" s="243"/>
      <c r="K1213" s="246">
        <f>'IF Factors'!BJ39</f>
        <v>0</v>
      </c>
      <c r="L1213" s="246">
        <f ca="1">OFFSET('IF Factors'!BJ39,0,5)</f>
        <v>0</v>
      </c>
      <c r="M1213" s="246">
        <f ca="1">OFFSET('IF Factors'!BJ39,0,10)</f>
        <v>0</v>
      </c>
      <c r="O1213" s="231">
        <f t="shared" ca="1" si="1061"/>
        <v>0</v>
      </c>
      <c r="P1213" s="231">
        <f t="shared" ca="1" si="1062"/>
        <v>0</v>
      </c>
      <c r="Q1213" s="231">
        <f t="shared" ca="1" si="1063"/>
        <v>0</v>
      </c>
      <c r="R1213" s="231">
        <f t="shared" ca="1" si="1064"/>
        <v>0</v>
      </c>
      <c r="T1213" s="231">
        <f t="shared" si="1065"/>
        <v>1</v>
      </c>
      <c r="U1213" s="231">
        <f t="shared" ca="1" si="1066"/>
        <v>1</v>
      </c>
      <c r="V1213" s="231">
        <f t="shared" ca="1" si="1067"/>
        <v>1</v>
      </c>
      <c r="X1213" s="231">
        <f t="shared" ca="1" si="1068"/>
        <v>0</v>
      </c>
      <c r="Y1213" s="231">
        <f t="shared" ca="1" si="1059"/>
        <v>0</v>
      </c>
      <c r="Z1213" s="243"/>
      <c r="AA1213" s="243"/>
    </row>
    <row r="1214" spans="6:27">
      <c r="F1214" s="657"/>
      <c r="G1214" s="307" t="str">
        <f t="shared" si="1060"/>
        <v/>
      </c>
      <c r="H1214" s="243"/>
      <c r="I1214" s="243"/>
      <c r="J1214" s="243"/>
      <c r="K1214" s="246">
        <f>'IF Factors'!BJ40</f>
        <v>0</v>
      </c>
      <c r="L1214" s="246">
        <f ca="1">OFFSET('IF Factors'!BJ40,0,5)</f>
        <v>0</v>
      </c>
      <c r="M1214" s="246">
        <f ca="1">OFFSET('IF Factors'!BJ40,0,10)</f>
        <v>0</v>
      </c>
      <c r="O1214" s="231">
        <f t="shared" ca="1" si="1061"/>
        <v>0</v>
      </c>
      <c r="P1214" s="231">
        <f t="shared" ca="1" si="1062"/>
        <v>0</v>
      </c>
      <c r="Q1214" s="231">
        <f t="shared" ca="1" si="1063"/>
        <v>0</v>
      </c>
      <c r="R1214" s="231">
        <f t="shared" ca="1" si="1064"/>
        <v>0</v>
      </c>
      <c r="T1214" s="231">
        <f t="shared" si="1065"/>
        <v>1</v>
      </c>
      <c r="U1214" s="231">
        <f t="shared" ca="1" si="1066"/>
        <v>1</v>
      </c>
      <c r="V1214" s="231">
        <f t="shared" ca="1" si="1067"/>
        <v>1</v>
      </c>
      <c r="X1214" s="231">
        <f t="shared" ca="1" si="1068"/>
        <v>0</v>
      </c>
      <c r="Y1214" s="231">
        <f t="shared" ca="1" si="1059"/>
        <v>0</v>
      </c>
      <c r="Z1214" s="243"/>
      <c r="AA1214" s="243"/>
    </row>
    <row r="1215" spans="6:27">
      <c r="G1215" s="307" t="str">
        <f t="shared" si="1060"/>
        <v>BRT</v>
      </c>
      <c r="H1215" s="243"/>
      <c r="I1215" s="243"/>
      <c r="J1215" s="243"/>
      <c r="K1215" s="246">
        <f>'IF Factors'!BJ41</f>
        <v>0</v>
      </c>
      <c r="L1215" s="246">
        <f ca="1">OFFSET('IF Factors'!BJ41,0,5)</f>
        <v>0</v>
      </c>
      <c r="M1215" s="246">
        <f ca="1">OFFSET('IF Factors'!BJ41,0,10)</f>
        <v>0</v>
      </c>
      <c r="O1215" s="231">
        <f t="shared" ca="1" si="1061"/>
        <v>0</v>
      </c>
      <c r="P1215" s="231">
        <f t="shared" ca="1" si="1062"/>
        <v>0</v>
      </c>
      <c r="Q1215" s="231">
        <f t="shared" ca="1" si="1063"/>
        <v>0</v>
      </c>
      <c r="R1215" s="231">
        <f t="shared" ca="1" si="1064"/>
        <v>0</v>
      </c>
      <c r="T1215" s="231">
        <f t="shared" si="1065"/>
        <v>1</v>
      </c>
      <c r="U1215" s="231">
        <f t="shared" ca="1" si="1066"/>
        <v>1</v>
      </c>
      <c r="V1215" s="231">
        <f t="shared" ca="1" si="1067"/>
        <v>1</v>
      </c>
      <c r="X1215" s="231">
        <f t="shared" ca="1" si="1068"/>
        <v>0</v>
      </c>
      <c r="Y1215" s="231">
        <f t="shared" ca="1" si="1059"/>
        <v>0</v>
      </c>
      <c r="Z1215" s="243"/>
      <c r="AA1215" s="243"/>
    </row>
    <row r="1216" spans="6:27">
      <c r="G1216" s="308"/>
      <c r="H1216" s="243"/>
      <c r="I1216" s="243"/>
      <c r="J1216" s="243"/>
      <c r="K1216" s="243"/>
      <c r="L1216" s="243"/>
      <c r="M1216" s="243"/>
      <c r="N1216" s="243"/>
      <c r="O1216" s="243"/>
      <c r="P1216" s="243"/>
      <c r="Q1216" s="243"/>
      <c r="R1216" s="243"/>
      <c r="S1216" s="243"/>
      <c r="T1216" s="243"/>
      <c r="U1216" s="243"/>
      <c r="V1216" s="243"/>
      <c r="W1216" s="243"/>
      <c r="X1216" s="243"/>
      <c r="Y1216" s="243"/>
      <c r="Z1216" s="243"/>
      <c r="AA1216" s="243"/>
    </row>
    <row r="1217" spans="6:27">
      <c r="G1217" s="308"/>
      <c r="H1217" s="243"/>
      <c r="I1217" s="243"/>
      <c r="J1217" s="243"/>
      <c r="K1217" s="243"/>
      <c r="L1217" s="243"/>
      <c r="M1217" s="243"/>
      <c r="N1217" s="243"/>
      <c r="O1217" s="243"/>
      <c r="P1217" s="243"/>
      <c r="Q1217" s="243"/>
      <c r="R1217" s="243"/>
      <c r="S1217" s="243"/>
      <c r="T1217" s="243"/>
      <c r="U1217" s="243"/>
      <c r="V1217" s="243"/>
      <c r="W1217" s="243"/>
      <c r="X1217" s="243"/>
      <c r="Y1217" s="243"/>
      <c r="Z1217" s="243"/>
      <c r="AA1217" s="243"/>
    </row>
    <row r="1218" spans="6:27">
      <c r="G1218" s="308"/>
      <c r="H1218" s="243"/>
      <c r="I1218" s="243"/>
      <c r="J1218" s="243"/>
      <c r="K1218" s="243"/>
      <c r="L1218" s="243"/>
      <c r="M1218" s="243"/>
      <c r="N1218" s="243"/>
      <c r="O1218" s="243"/>
      <c r="P1218" s="243"/>
      <c r="Q1218" s="243"/>
      <c r="R1218" s="243"/>
      <c r="S1218" s="243"/>
      <c r="T1218" s="243"/>
      <c r="U1218" s="243"/>
      <c r="V1218" s="243"/>
      <c r="W1218" s="243"/>
      <c r="X1218" s="243"/>
      <c r="Y1218" s="243"/>
      <c r="Z1218" s="243"/>
      <c r="AA1218" s="243"/>
    </row>
    <row r="1219" spans="6:27">
      <c r="G1219" s="308" t="s">
        <v>391</v>
      </c>
      <c r="H1219" s="243"/>
      <c r="I1219" s="243" t="s">
        <v>10</v>
      </c>
      <c r="J1219" s="243"/>
      <c r="K1219" s="243"/>
      <c r="L1219" s="243"/>
      <c r="M1219" s="243"/>
      <c r="N1219" s="243"/>
      <c r="O1219" s="243"/>
      <c r="P1219" s="243"/>
      <c r="Q1219" s="243"/>
      <c r="R1219" s="243"/>
      <c r="S1219" s="243"/>
      <c r="T1219" s="243"/>
      <c r="U1219" s="243"/>
      <c r="V1219" s="243"/>
      <c r="W1219" s="243"/>
      <c r="X1219" s="243"/>
      <c r="Y1219" s="243"/>
      <c r="Z1219" s="243"/>
      <c r="AA1219" s="243"/>
    </row>
    <row r="1220" spans="6:27">
      <c r="G1220" s="306"/>
      <c r="H1220" s="245">
        <f>H1187</f>
        <v>0</v>
      </c>
      <c r="I1220" s="245">
        <f t="shared" ref="I1220:AA1220" si="1069">I1187</f>
        <v>1</v>
      </c>
      <c r="J1220" s="245">
        <f t="shared" si="1069"/>
        <v>2</v>
      </c>
      <c r="K1220" s="245">
        <f t="shared" si="1069"/>
        <v>3</v>
      </c>
      <c r="L1220" s="245">
        <f t="shared" si="1069"/>
        <v>4</v>
      </c>
      <c r="M1220" s="245">
        <f t="shared" si="1069"/>
        <v>5</v>
      </c>
      <c r="N1220" s="245">
        <f t="shared" si="1069"/>
        <v>6</v>
      </c>
      <c r="O1220" s="245">
        <f t="shared" si="1069"/>
        <v>7</v>
      </c>
      <c r="P1220" s="245">
        <f t="shared" si="1069"/>
        <v>8</v>
      </c>
      <c r="Q1220" s="245">
        <f t="shared" si="1069"/>
        <v>9</v>
      </c>
      <c r="R1220" s="245">
        <f t="shared" si="1069"/>
        <v>10</v>
      </c>
      <c r="S1220" s="245">
        <f t="shared" si="1069"/>
        <v>11</v>
      </c>
      <c r="T1220" s="245">
        <f t="shared" si="1069"/>
        <v>12</v>
      </c>
      <c r="U1220" s="245">
        <f t="shared" si="1069"/>
        <v>13</v>
      </c>
      <c r="V1220" s="245">
        <f t="shared" si="1069"/>
        <v>14</v>
      </c>
      <c r="W1220" s="245">
        <f t="shared" si="1069"/>
        <v>15</v>
      </c>
      <c r="X1220" s="245">
        <f t="shared" si="1069"/>
        <v>16</v>
      </c>
      <c r="Y1220" s="245">
        <f t="shared" si="1069"/>
        <v>17</v>
      </c>
      <c r="Z1220" s="245">
        <f t="shared" si="1069"/>
        <v>18</v>
      </c>
      <c r="AA1220" s="245">
        <f t="shared" si="1069"/>
        <v>19</v>
      </c>
    </row>
    <row r="1221" spans="6:27">
      <c r="F1221" s="655" t="s">
        <v>530</v>
      </c>
      <c r="G1221" s="307" t="str">
        <f>G1188</f>
        <v>Cars</v>
      </c>
      <c r="H1221" s="261">
        <f>K1205</f>
        <v>0</v>
      </c>
      <c r="I1221" s="261">
        <f ca="1">(I$23*$P1205)+$O1205</f>
        <v>0</v>
      </c>
      <c r="J1221" s="261">
        <f t="shared" ref="J1221:P1221" ca="1" si="1070">(J$23*$P1205)+$O1205</f>
        <v>0</v>
      </c>
      <c r="K1221" s="261">
        <f t="shared" ca="1" si="1070"/>
        <v>0</v>
      </c>
      <c r="L1221" s="261">
        <f t="shared" ca="1" si="1070"/>
        <v>0</v>
      </c>
      <c r="M1221" s="261">
        <f t="shared" ca="1" si="1070"/>
        <v>0</v>
      </c>
      <c r="N1221" s="261">
        <f t="shared" ca="1" si="1070"/>
        <v>0</v>
      </c>
      <c r="O1221" s="261">
        <f t="shared" ca="1" si="1070"/>
        <v>0</v>
      </c>
      <c r="P1221" s="261">
        <f t="shared" ca="1" si="1070"/>
        <v>0</v>
      </c>
      <c r="Q1221" s="261">
        <f ca="1">L1205</f>
        <v>0</v>
      </c>
      <c r="R1221" s="261">
        <f ca="1">(R$23*$R1205)+$Q1205</f>
        <v>0</v>
      </c>
      <c r="S1221" s="261">
        <f t="shared" ref="S1221:Z1221" ca="1" si="1071">(S$23*$R1205)+$Q1205</f>
        <v>0</v>
      </c>
      <c r="T1221" s="261">
        <f t="shared" ca="1" si="1071"/>
        <v>0</v>
      </c>
      <c r="U1221" s="261">
        <f t="shared" ca="1" si="1071"/>
        <v>0</v>
      </c>
      <c r="V1221" s="261">
        <f t="shared" ca="1" si="1071"/>
        <v>0</v>
      </c>
      <c r="W1221" s="261">
        <f t="shared" ca="1" si="1071"/>
        <v>0</v>
      </c>
      <c r="X1221" s="261">
        <f t="shared" ca="1" si="1071"/>
        <v>0</v>
      </c>
      <c r="Y1221" s="261">
        <f t="shared" ca="1" si="1071"/>
        <v>0</v>
      </c>
      <c r="Z1221" s="261">
        <f t="shared" ca="1" si="1071"/>
        <v>0</v>
      </c>
      <c r="AA1221" s="261">
        <f ca="1">M1205</f>
        <v>0</v>
      </c>
    </row>
    <row r="1222" spans="6:27">
      <c r="F1222" s="656"/>
      <c r="G1222" s="307" t="str">
        <f t="shared" ref="G1222:G1231" si="1072">G1189</f>
        <v>2-wheeler</v>
      </c>
      <c r="H1222" s="261">
        <f t="shared" ref="H1222:H1231" si="1073">K1206</f>
        <v>0</v>
      </c>
      <c r="I1222" s="261">
        <f t="shared" ref="I1222:P1222" ca="1" si="1074">(I$23*$P1206)+$O1206</f>
        <v>0</v>
      </c>
      <c r="J1222" s="261">
        <f t="shared" ca="1" si="1074"/>
        <v>0</v>
      </c>
      <c r="K1222" s="261">
        <f t="shared" ca="1" si="1074"/>
        <v>0</v>
      </c>
      <c r="L1222" s="261">
        <f t="shared" ca="1" si="1074"/>
        <v>0</v>
      </c>
      <c r="M1222" s="261">
        <f t="shared" ca="1" si="1074"/>
        <v>0</v>
      </c>
      <c r="N1222" s="261">
        <f t="shared" ca="1" si="1074"/>
        <v>0</v>
      </c>
      <c r="O1222" s="261">
        <f t="shared" ca="1" si="1074"/>
        <v>0</v>
      </c>
      <c r="P1222" s="261">
        <f t="shared" ca="1" si="1074"/>
        <v>0</v>
      </c>
      <c r="Q1222" s="261">
        <f t="shared" ref="Q1222:Q1231" ca="1" si="1075">L1206</f>
        <v>0</v>
      </c>
      <c r="R1222" s="261">
        <f t="shared" ref="R1222:Z1222" ca="1" si="1076">(R$23*$R1206)+$Q1206</f>
        <v>0</v>
      </c>
      <c r="S1222" s="261">
        <f t="shared" ca="1" si="1076"/>
        <v>0</v>
      </c>
      <c r="T1222" s="261">
        <f t="shared" ca="1" si="1076"/>
        <v>0</v>
      </c>
      <c r="U1222" s="261">
        <f t="shared" ca="1" si="1076"/>
        <v>0</v>
      </c>
      <c r="V1222" s="261">
        <f t="shared" ca="1" si="1076"/>
        <v>0</v>
      </c>
      <c r="W1222" s="261">
        <f t="shared" ca="1" si="1076"/>
        <v>0</v>
      </c>
      <c r="X1222" s="261">
        <f t="shared" ca="1" si="1076"/>
        <v>0</v>
      </c>
      <c r="Y1222" s="261">
        <f t="shared" ca="1" si="1076"/>
        <v>0</v>
      </c>
      <c r="Z1222" s="261">
        <f t="shared" ca="1" si="1076"/>
        <v>0</v>
      </c>
      <c r="AA1222" s="261">
        <f t="shared" ref="AA1222:AA1231" ca="1" si="1077">M1206</f>
        <v>0</v>
      </c>
    </row>
    <row r="1223" spans="6:27">
      <c r="F1223" s="656"/>
      <c r="G1223" s="307" t="str">
        <f t="shared" si="1072"/>
        <v>Taxi</v>
      </c>
      <c r="H1223" s="261">
        <f t="shared" si="1073"/>
        <v>0</v>
      </c>
      <c r="I1223" s="261">
        <f t="shared" ref="I1223:P1223" ca="1" si="1078">(I$23*$P1207)+$O1207</f>
        <v>0</v>
      </c>
      <c r="J1223" s="261">
        <f t="shared" ca="1" si="1078"/>
        <v>0</v>
      </c>
      <c r="K1223" s="261">
        <f t="shared" ca="1" si="1078"/>
        <v>0</v>
      </c>
      <c r="L1223" s="261">
        <f t="shared" ca="1" si="1078"/>
        <v>0</v>
      </c>
      <c r="M1223" s="261">
        <f t="shared" ca="1" si="1078"/>
        <v>0</v>
      </c>
      <c r="N1223" s="261">
        <f t="shared" ca="1" si="1078"/>
        <v>0</v>
      </c>
      <c r="O1223" s="261">
        <f t="shared" ca="1" si="1078"/>
        <v>0</v>
      </c>
      <c r="P1223" s="261">
        <f t="shared" ca="1" si="1078"/>
        <v>0</v>
      </c>
      <c r="Q1223" s="261">
        <f t="shared" ca="1" si="1075"/>
        <v>0</v>
      </c>
      <c r="R1223" s="261">
        <f t="shared" ref="R1223:Z1223" ca="1" si="1079">(R$23*$R1207)+$Q1207</f>
        <v>0</v>
      </c>
      <c r="S1223" s="261">
        <f t="shared" ca="1" si="1079"/>
        <v>0</v>
      </c>
      <c r="T1223" s="261">
        <f t="shared" ca="1" si="1079"/>
        <v>0</v>
      </c>
      <c r="U1223" s="261">
        <f t="shared" ca="1" si="1079"/>
        <v>0</v>
      </c>
      <c r="V1223" s="261">
        <f t="shared" ca="1" si="1079"/>
        <v>0</v>
      </c>
      <c r="W1223" s="261">
        <f t="shared" ca="1" si="1079"/>
        <v>0</v>
      </c>
      <c r="X1223" s="261">
        <f t="shared" ca="1" si="1079"/>
        <v>0</v>
      </c>
      <c r="Y1223" s="261">
        <f t="shared" ca="1" si="1079"/>
        <v>0</v>
      </c>
      <c r="Z1223" s="261">
        <f t="shared" ca="1" si="1079"/>
        <v>0</v>
      </c>
      <c r="AA1223" s="261">
        <f t="shared" ca="1" si="1077"/>
        <v>0</v>
      </c>
    </row>
    <row r="1224" spans="6:27">
      <c r="F1224" s="656"/>
      <c r="G1224" s="307" t="str">
        <f t="shared" si="1072"/>
        <v/>
      </c>
      <c r="H1224" s="261">
        <f t="shared" si="1073"/>
        <v>0</v>
      </c>
      <c r="I1224" s="261">
        <f t="shared" ref="I1224:P1224" ca="1" si="1080">(I$23*$P1208)+$O1208</f>
        <v>0</v>
      </c>
      <c r="J1224" s="261">
        <f t="shared" ca="1" si="1080"/>
        <v>0</v>
      </c>
      <c r="K1224" s="261">
        <f t="shared" ca="1" si="1080"/>
        <v>0</v>
      </c>
      <c r="L1224" s="261">
        <f t="shared" ca="1" si="1080"/>
        <v>0</v>
      </c>
      <c r="M1224" s="261">
        <f t="shared" ca="1" si="1080"/>
        <v>0</v>
      </c>
      <c r="N1224" s="261">
        <f t="shared" ca="1" si="1080"/>
        <v>0</v>
      </c>
      <c r="O1224" s="261">
        <f t="shared" ca="1" si="1080"/>
        <v>0</v>
      </c>
      <c r="P1224" s="261">
        <f t="shared" ca="1" si="1080"/>
        <v>0</v>
      </c>
      <c r="Q1224" s="261">
        <f t="shared" ca="1" si="1075"/>
        <v>0</v>
      </c>
      <c r="R1224" s="261">
        <f t="shared" ref="R1224:Z1224" ca="1" si="1081">(R$23*$R1208)+$Q1208</f>
        <v>0</v>
      </c>
      <c r="S1224" s="261">
        <f t="shared" ca="1" si="1081"/>
        <v>0</v>
      </c>
      <c r="T1224" s="261">
        <f t="shared" ca="1" si="1081"/>
        <v>0</v>
      </c>
      <c r="U1224" s="261">
        <f t="shared" ca="1" si="1081"/>
        <v>0</v>
      </c>
      <c r="V1224" s="261">
        <f t="shared" ca="1" si="1081"/>
        <v>0</v>
      </c>
      <c r="W1224" s="261">
        <f t="shared" ca="1" si="1081"/>
        <v>0</v>
      </c>
      <c r="X1224" s="261">
        <f t="shared" ca="1" si="1081"/>
        <v>0</v>
      </c>
      <c r="Y1224" s="261">
        <f t="shared" ca="1" si="1081"/>
        <v>0</v>
      </c>
      <c r="Z1224" s="261">
        <f t="shared" ca="1" si="1081"/>
        <v>0</v>
      </c>
      <c r="AA1224" s="261">
        <f t="shared" ca="1" si="1077"/>
        <v>0</v>
      </c>
    </row>
    <row r="1225" spans="6:27">
      <c r="F1225" s="656"/>
      <c r="G1225" s="307" t="str">
        <f t="shared" si="1072"/>
        <v/>
      </c>
      <c r="H1225" s="261">
        <f t="shared" si="1073"/>
        <v>0</v>
      </c>
      <c r="I1225" s="261">
        <f t="shared" ref="I1225:P1225" ca="1" si="1082">(I$23*$P1209)+$O1209</f>
        <v>0</v>
      </c>
      <c r="J1225" s="261">
        <f t="shared" ca="1" si="1082"/>
        <v>0</v>
      </c>
      <c r="K1225" s="261">
        <f t="shared" ca="1" si="1082"/>
        <v>0</v>
      </c>
      <c r="L1225" s="261">
        <f t="shared" ca="1" si="1082"/>
        <v>0</v>
      </c>
      <c r="M1225" s="261">
        <f t="shared" ca="1" si="1082"/>
        <v>0</v>
      </c>
      <c r="N1225" s="261">
        <f t="shared" ca="1" si="1082"/>
        <v>0</v>
      </c>
      <c r="O1225" s="261">
        <f t="shared" ca="1" si="1082"/>
        <v>0</v>
      </c>
      <c r="P1225" s="261">
        <f t="shared" ca="1" si="1082"/>
        <v>0</v>
      </c>
      <c r="Q1225" s="261">
        <f t="shared" ca="1" si="1075"/>
        <v>0</v>
      </c>
      <c r="R1225" s="261">
        <f t="shared" ref="R1225:Z1225" ca="1" si="1083">(R$23*$R1209)+$Q1209</f>
        <v>0</v>
      </c>
      <c r="S1225" s="261">
        <f t="shared" ca="1" si="1083"/>
        <v>0</v>
      </c>
      <c r="T1225" s="261">
        <f t="shared" ca="1" si="1083"/>
        <v>0</v>
      </c>
      <c r="U1225" s="261">
        <f t="shared" ca="1" si="1083"/>
        <v>0</v>
      </c>
      <c r="V1225" s="261">
        <f t="shared" ca="1" si="1083"/>
        <v>0</v>
      </c>
      <c r="W1225" s="261">
        <f t="shared" ca="1" si="1083"/>
        <v>0</v>
      </c>
      <c r="X1225" s="261">
        <f t="shared" ca="1" si="1083"/>
        <v>0</v>
      </c>
      <c r="Y1225" s="261">
        <f t="shared" ca="1" si="1083"/>
        <v>0</v>
      </c>
      <c r="Z1225" s="261">
        <f t="shared" ca="1" si="1083"/>
        <v>0</v>
      </c>
      <c r="AA1225" s="261">
        <f t="shared" ca="1" si="1077"/>
        <v>0</v>
      </c>
    </row>
    <row r="1226" spans="6:27">
      <c r="F1226" s="656"/>
      <c r="G1226" s="307" t="str">
        <f t="shared" si="1072"/>
        <v>3-wheeler</v>
      </c>
      <c r="H1226" s="261">
        <f t="shared" si="1073"/>
        <v>0</v>
      </c>
      <c r="I1226" s="261">
        <f t="shared" ref="I1226:P1226" ca="1" si="1084">(I$23*$P1210)+$O1210</f>
        <v>0</v>
      </c>
      <c r="J1226" s="261">
        <f t="shared" ca="1" si="1084"/>
        <v>0</v>
      </c>
      <c r="K1226" s="261">
        <f t="shared" ca="1" si="1084"/>
        <v>0</v>
      </c>
      <c r="L1226" s="261">
        <f t="shared" ca="1" si="1084"/>
        <v>0</v>
      </c>
      <c r="M1226" s="261">
        <f t="shared" ca="1" si="1084"/>
        <v>0</v>
      </c>
      <c r="N1226" s="261">
        <f t="shared" ca="1" si="1084"/>
        <v>0</v>
      </c>
      <c r="O1226" s="261">
        <f t="shared" ca="1" si="1084"/>
        <v>0</v>
      </c>
      <c r="P1226" s="261">
        <f t="shared" ca="1" si="1084"/>
        <v>0</v>
      </c>
      <c r="Q1226" s="261">
        <f t="shared" ca="1" si="1075"/>
        <v>0</v>
      </c>
      <c r="R1226" s="261">
        <f t="shared" ref="R1226:Z1226" ca="1" si="1085">(R$23*$R1210)+$Q1210</f>
        <v>0</v>
      </c>
      <c r="S1226" s="261">
        <f t="shared" ca="1" si="1085"/>
        <v>0</v>
      </c>
      <c r="T1226" s="261">
        <f t="shared" ca="1" si="1085"/>
        <v>0</v>
      </c>
      <c r="U1226" s="261">
        <f t="shared" ca="1" si="1085"/>
        <v>0</v>
      </c>
      <c r="V1226" s="261">
        <f t="shared" ca="1" si="1085"/>
        <v>0</v>
      </c>
      <c r="W1226" s="261">
        <f t="shared" ca="1" si="1085"/>
        <v>0</v>
      </c>
      <c r="X1226" s="261">
        <f t="shared" ca="1" si="1085"/>
        <v>0</v>
      </c>
      <c r="Y1226" s="261">
        <f t="shared" ca="1" si="1085"/>
        <v>0</v>
      </c>
      <c r="Z1226" s="261">
        <f t="shared" ca="1" si="1085"/>
        <v>0</v>
      </c>
      <c r="AA1226" s="261">
        <f t="shared" ca="1" si="1077"/>
        <v>0</v>
      </c>
    </row>
    <row r="1227" spans="6:27">
      <c r="F1227" s="656"/>
      <c r="G1227" s="307" t="str">
        <f t="shared" si="1072"/>
        <v>Bus</v>
      </c>
      <c r="H1227" s="261">
        <f t="shared" si="1073"/>
        <v>0</v>
      </c>
      <c r="I1227" s="261">
        <f t="shared" ref="I1227:P1227" ca="1" si="1086">(I$23*$P1211)+$O1211</f>
        <v>0</v>
      </c>
      <c r="J1227" s="261">
        <f t="shared" ca="1" si="1086"/>
        <v>0</v>
      </c>
      <c r="K1227" s="261">
        <f t="shared" ca="1" si="1086"/>
        <v>0</v>
      </c>
      <c r="L1227" s="261">
        <f t="shared" ca="1" si="1086"/>
        <v>0</v>
      </c>
      <c r="M1227" s="261">
        <f t="shared" ca="1" si="1086"/>
        <v>0</v>
      </c>
      <c r="N1227" s="261">
        <f t="shared" ca="1" si="1086"/>
        <v>0</v>
      </c>
      <c r="O1227" s="261">
        <f t="shared" ca="1" si="1086"/>
        <v>0</v>
      </c>
      <c r="P1227" s="261">
        <f t="shared" ca="1" si="1086"/>
        <v>0</v>
      </c>
      <c r="Q1227" s="261">
        <f t="shared" ca="1" si="1075"/>
        <v>0</v>
      </c>
      <c r="R1227" s="261">
        <f t="shared" ref="R1227:Z1227" ca="1" si="1087">(R$23*$R1211)+$Q1211</f>
        <v>0</v>
      </c>
      <c r="S1227" s="261">
        <f t="shared" ca="1" si="1087"/>
        <v>0</v>
      </c>
      <c r="T1227" s="261">
        <f t="shared" ca="1" si="1087"/>
        <v>0</v>
      </c>
      <c r="U1227" s="261">
        <f t="shared" ca="1" si="1087"/>
        <v>0</v>
      </c>
      <c r="V1227" s="261">
        <f t="shared" ca="1" si="1087"/>
        <v>0</v>
      </c>
      <c r="W1227" s="261">
        <f t="shared" ca="1" si="1087"/>
        <v>0</v>
      </c>
      <c r="X1227" s="261">
        <f t="shared" ca="1" si="1087"/>
        <v>0</v>
      </c>
      <c r="Y1227" s="261">
        <f t="shared" ca="1" si="1087"/>
        <v>0</v>
      </c>
      <c r="Z1227" s="261">
        <f t="shared" ca="1" si="1087"/>
        <v>0</v>
      </c>
      <c r="AA1227" s="261">
        <f t="shared" ca="1" si="1077"/>
        <v>0</v>
      </c>
    </row>
    <row r="1228" spans="6:27">
      <c r="F1228" s="656"/>
      <c r="G1228" s="307" t="str">
        <f t="shared" si="1072"/>
        <v>Mini-bus</v>
      </c>
      <c r="H1228" s="261">
        <f t="shared" si="1073"/>
        <v>0</v>
      </c>
      <c r="I1228" s="261">
        <f t="shared" ref="I1228:P1228" ca="1" si="1088">(I$23*$P1212)+$O1212</f>
        <v>0</v>
      </c>
      <c r="J1228" s="261">
        <f t="shared" ca="1" si="1088"/>
        <v>0</v>
      </c>
      <c r="K1228" s="261">
        <f t="shared" ca="1" si="1088"/>
        <v>0</v>
      </c>
      <c r="L1228" s="261">
        <f t="shared" ca="1" si="1088"/>
        <v>0</v>
      </c>
      <c r="M1228" s="261">
        <f t="shared" ca="1" si="1088"/>
        <v>0</v>
      </c>
      <c r="N1228" s="261">
        <f t="shared" ca="1" si="1088"/>
        <v>0</v>
      </c>
      <c r="O1228" s="261">
        <f t="shared" ca="1" si="1088"/>
        <v>0</v>
      </c>
      <c r="P1228" s="261">
        <f t="shared" ca="1" si="1088"/>
        <v>0</v>
      </c>
      <c r="Q1228" s="261">
        <f t="shared" ca="1" si="1075"/>
        <v>0</v>
      </c>
      <c r="R1228" s="261">
        <f t="shared" ref="R1228:Z1228" ca="1" si="1089">(R$23*$R1212)+$Q1212</f>
        <v>0</v>
      </c>
      <c r="S1228" s="261">
        <f t="shared" ca="1" si="1089"/>
        <v>0</v>
      </c>
      <c r="T1228" s="261">
        <f t="shared" ca="1" si="1089"/>
        <v>0</v>
      </c>
      <c r="U1228" s="261">
        <f t="shared" ca="1" si="1089"/>
        <v>0</v>
      </c>
      <c r="V1228" s="261">
        <f t="shared" ca="1" si="1089"/>
        <v>0</v>
      </c>
      <c r="W1228" s="261">
        <f t="shared" ca="1" si="1089"/>
        <v>0</v>
      </c>
      <c r="X1228" s="261">
        <f t="shared" ca="1" si="1089"/>
        <v>0</v>
      </c>
      <c r="Y1228" s="261">
        <f t="shared" ca="1" si="1089"/>
        <v>0</v>
      </c>
      <c r="Z1228" s="261">
        <f t="shared" ca="1" si="1089"/>
        <v>0</v>
      </c>
      <c r="AA1228" s="261">
        <f t="shared" ca="1" si="1077"/>
        <v>0</v>
      </c>
    </row>
    <row r="1229" spans="6:27">
      <c r="F1229" s="656"/>
      <c r="G1229" s="307" t="str">
        <f t="shared" si="1072"/>
        <v/>
      </c>
      <c r="H1229" s="261">
        <f t="shared" si="1073"/>
        <v>0</v>
      </c>
      <c r="I1229" s="261">
        <f t="shared" ref="I1229:P1229" ca="1" si="1090">(I$23*$P1213)+$O1213</f>
        <v>0</v>
      </c>
      <c r="J1229" s="261">
        <f t="shared" ca="1" si="1090"/>
        <v>0</v>
      </c>
      <c r="K1229" s="261">
        <f t="shared" ca="1" si="1090"/>
        <v>0</v>
      </c>
      <c r="L1229" s="261">
        <f t="shared" ca="1" si="1090"/>
        <v>0</v>
      </c>
      <c r="M1229" s="261">
        <f t="shared" ca="1" si="1090"/>
        <v>0</v>
      </c>
      <c r="N1229" s="261">
        <f t="shared" ca="1" si="1090"/>
        <v>0</v>
      </c>
      <c r="O1229" s="261">
        <f t="shared" ca="1" si="1090"/>
        <v>0</v>
      </c>
      <c r="P1229" s="261">
        <f t="shared" ca="1" si="1090"/>
        <v>0</v>
      </c>
      <c r="Q1229" s="261">
        <f t="shared" ca="1" si="1075"/>
        <v>0</v>
      </c>
      <c r="R1229" s="261">
        <f t="shared" ref="R1229:Z1229" ca="1" si="1091">(R$23*$R1213)+$Q1213</f>
        <v>0</v>
      </c>
      <c r="S1229" s="261">
        <f t="shared" ca="1" si="1091"/>
        <v>0</v>
      </c>
      <c r="T1229" s="261">
        <f t="shared" ca="1" si="1091"/>
        <v>0</v>
      </c>
      <c r="U1229" s="261">
        <f t="shared" ca="1" si="1091"/>
        <v>0</v>
      </c>
      <c r="V1229" s="261">
        <f t="shared" ca="1" si="1091"/>
        <v>0</v>
      </c>
      <c r="W1229" s="261">
        <f t="shared" ca="1" si="1091"/>
        <v>0</v>
      </c>
      <c r="X1229" s="261">
        <f t="shared" ca="1" si="1091"/>
        <v>0</v>
      </c>
      <c r="Y1229" s="261">
        <f t="shared" ca="1" si="1091"/>
        <v>0</v>
      </c>
      <c r="Z1229" s="261">
        <f t="shared" ca="1" si="1091"/>
        <v>0</v>
      </c>
      <c r="AA1229" s="261">
        <f t="shared" ca="1" si="1077"/>
        <v>0</v>
      </c>
    </row>
    <row r="1230" spans="6:27">
      <c r="F1230" s="657"/>
      <c r="G1230" s="307" t="str">
        <f t="shared" si="1072"/>
        <v/>
      </c>
      <c r="H1230" s="261">
        <f t="shared" si="1073"/>
        <v>0</v>
      </c>
      <c r="I1230" s="261">
        <f t="shared" ref="I1230:P1230" ca="1" si="1092">(I$23*$P1214)+$O1214</f>
        <v>0</v>
      </c>
      <c r="J1230" s="261">
        <f t="shared" ca="1" si="1092"/>
        <v>0</v>
      </c>
      <c r="K1230" s="261">
        <f t="shared" ca="1" si="1092"/>
        <v>0</v>
      </c>
      <c r="L1230" s="261">
        <f t="shared" ca="1" si="1092"/>
        <v>0</v>
      </c>
      <c r="M1230" s="261">
        <f t="shared" ca="1" si="1092"/>
        <v>0</v>
      </c>
      <c r="N1230" s="261">
        <f t="shared" ca="1" si="1092"/>
        <v>0</v>
      </c>
      <c r="O1230" s="261">
        <f t="shared" ca="1" si="1092"/>
        <v>0</v>
      </c>
      <c r="P1230" s="261">
        <f t="shared" ca="1" si="1092"/>
        <v>0</v>
      </c>
      <c r="Q1230" s="261">
        <f t="shared" ca="1" si="1075"/>
        <v>0</v>
      </c>
      <c r="R1230" s="261">
        <f t="shared" ref="R1230:Z1230" ca="1" si="1093">(R$23*$R1214)+$Q1214</f>
        <v>0</v>
      </c>
      <c r="S1230" s="261">
        <f t="shared" ca="1" si="1093"/>
        <v>0</v>
      </c>
      <c r="T1230" s="261">
        <f t="shared" ca="1" si="1093"/>
        <v>0</v>
      </c>
      <c r="U1230" s="261">
        <f t="shared" ca="1" si="1093"/>
        <v>0</v>
      </c>
      <c r="V1230" s="261">
        <f t="shared" ca="1" si="1093"/>
        <v>0</v>
      </c>
      <c r="W1230" s="261">
        <f t="shared" ca="1" si="1093"/>
        <v>0</v>
      </c>
      <c r="X1230" s="261">
        <f t="shared" ca="1" si="1093"/>
        <v>0</v>
      </c>
      <c r="Y1230" s="261">
        <f t="shared" ca="1" si="1093"/>
        <v>0</v>
      </c>
      <c r="Z1230" s="261">
        <f t="shared" ca="1" si="1093"/>
        <v>0</v>
      </c>
      <c r="AA1230" s="261">
        <f t="shared" ca="1" si="1077"/>
        <v>0</v>
      </c>
    </row>
    <row r="1231" spans="6:27">
      <c r="G1231" s="307" t="str">
        <f t="shared" si="1072"/>
        <v>BRT</v>
      </c>
      <c r="H1231" s="261">
        <f t="shared" si="1073"/>
        <v>0</v>
      </c>
      <c r="I1231" s="261">
        <f t="shared" ref="I1231:P1231" ca="1" si="1094">(I$23*$P1215)+$O1215</f>
        <v>0</v>
      </c>
      <c r="J1231" s="261">
        <f t="shared" ca="1" si="1094"/>
        <v>0</v>
      </c>
      <c r="K1231" s="261">
        <f t="shared" ca="1" si="1094"/>
        <v>0</v>
      </c>
      <c r="L1231" s="261">
        <f t="shared" ca="1" si="1094"/>
        <v>0</v>
      </c>
      <c r="M1231" s="261">
        <f t="shared" ca="1" si="1094"/>
        <v>0</v>
      </c>
      <c r="N1231" s="261">
        <f t="shared" ca="1" si="1094"/>
        <v>0</v>
      </c>
      <c r="O1231" s="261">
        <f t="shared" ca="1" si="1094"/>
        <v>0</v>
      </c>
      <c r="P1231" s="261">
        <f t="shared" ca="1" si="1094"/>
        <v>0</v>
      </c>
      <c r="Q1231" s="261">
        <f t="shared" ca="1" si="1075"/>
        <v>0</v>
      </c>
      <c r="R1231" s="261">
        <f t="shared" ref="R1231:Z1231" ca="1" si="1095">(R$23*$R1215)+$Q1215</f>
        <v>0</v>
      </c>
      <c r="S1231" s="261">
        <f t="shared" ca="1" si="1095"/>
        <v>0</v>
      </c>
      <c r="T1231" s="261">
        <f t="shared" ca="1" si="1095"/>
        <v>0</v>
      </c>
      <c r="U1231" s="261">
        <f t="shared" ca="1" si="1095"/>
        <v>0</v>
      </c>
      <c r="V1231" s="261">
        <f t="shared" ca="1" si="1095"/>
        <v>0</v>
      </c>
      <c r="W1231" s="261">
        <f t="shared" ca="1" si="1095"/>
        <v>0</v>
      </c>
      <c r="X1231" s="261">
        <f t="shared" ca="1" si="1095"/>
        <v>0</v>
      </c>
      <c r="Y1231" s="261">
        <f t="shared" ca="1" si="1095"/>
        <v>0</v>
      </c>
      <c r="Z1231" s="261">
        <f t="shared" ca="1" si="1095"/>
        <v>0</v>
      </c>
      <c r="AA1231" s="261">
        <f t="shared" ca="1" si="1077"/>
        <v>0</v>
      </c>
    </row>
    <row r="1233" spans="6:27">
      <c r="G1233" s="308" t="s">
        <v>393</v>
      </c>
      <c r="H1233" s="243"/>
      <c r="I1233" s="243" t="str">
        <f>I1219</f>
        <v>Gasoline</v>
      </c>
      <c r="J1233" s="243"/>
      <c r="K1233" s="243"/>
      <c r="L1233" s="243"/>
      <c r="M1233" s="243"/>
      <c r="N1233" s="243"/>
      <c r="O1233" s="243"/>
      <c r="P1233" s="243"/>
      <c r="Q1233" s="243"/>
      <c r="R1233" s="243"/>
      <c r="S1233" s="243"/>
      <c r="T1233" s="243"/>
      <c r="U1233" s="243"/>
      <c r="V1233" s="243"/>
      <c r="W1233" s="243"/>
      <c r="X1233" s="243"/>
      <c r="Y1233" s="243"/>
      <c r="Z1233" s="243"/>
      <c r="AA1233" s="243"/>
    </row>
    <row r="1234" spans="6:27">
      <c r="G1234" s="306"/>
      <c r="H1234" s="245">
        <f>H1220</f>
        <v>0</v>
      </c>
      <c r="I1234" s="245">
        <f t="shared" ref="I1234:AA1234" si="1096">I1220</f>
        <v>1</v>
      </c>
      <c r="J1234" s="245">
        <f t="shared" si="1096"/>
        <v>2</v>
      </c>
      <c r="K1234" s="245">
        <f t="shared" si="1096"/>
        <v>3</v>
      </c>
      <c r="L1234" s="245">
        <f t="shared" si="1096"/>
        <v>4</v>
      </c>
      <c r="M1234" s="245">
        <f t="shared" si="1096"/>
        <v>5</v>
      </c>
      <c r="N1234" s="245">
        <f t="shared" si="1096"/>
        <v>6</v>
      </c>
      <c r="O1234" s="245">
        <f t="shared" si="1096"/>
        <v>7</v>
      </c>
      <c r="P1234" s="245">
        <f t="shared" si="1096"/>
        <v>8</v>
      </c>
      <c r="Q1234" s="245">
        <f t="shared" si="1096"/>
        <v>9</v>
      </c>
      <c r="R1234" s="245">
        <f t="shared" si="1096"/>
        <v>10</v>
      </c>
      <c r="S1234" s="245">
        <f t="shared" si="1096"/>
        <v>11</v>
      </c>
      <c r="T1234" s="245">
        <f t="shared" si="1096"/>
        <v>12</v>
      </c>
      <c r="U1234" s="245">
        <f t="shared" si="1096"/>
        <v>13</v>
      </c>
      <c r="V1234" s="245">
        <f t="shared" si="1096"/>
        <v>14</v>
      </c>
      <c r="W1234" s="245">
        <f t="shared" si="1096"/>
        <v>15</v>
      </c>
      <c r="X1234" s="245">
        <f t="shared" si="1096"/>
        <v>16</v>
      </c>
      <c r="Y1234" s="245">
        <f t="shared" si="1096"/>
        <v>17</v>
      </c>
      <c r="Z1234" s="245">
        <f t="shared" si="1096"/>
        <v>18</v>
      </c>
      <c r="AA1234" s="245">
        <f t="shared" si="1096"/>
        <v>19</v>
      </c>
    </row>
    <row r="1235" spans="6:27">
      <c r="F1235" s="655" t="s">
        <v>530</v>
      </c>
      <c r="G1235" s="307" t="str">
        <f>G1221</f>
        <v>Cars</v>
      </c>
      <c r="H1235" s="232">
        <f>H1221+(H1221*H815)</f>
        <v>0</v>
      </c>
      <c r="I1235" s="232">
        <f t="shared" ref="I1235:AA1235" ca="1" si="1097">I1221+(I1221*I815)</f>
        <v>0</v>
      </c>
      <c r="J1235" s="232">
        <f t="shared" ca="1" si="1097"/>
        <v>0</v>
      </c>
      <c r="K1235" s="232">
        <f t="shared" ca="1" si="1097"/>
        <v>0</v>
      </c>
      <c r="L1235" s="232">
        <f t="shared" ca="1" si="1097"/>
        <v>0</v>
      </c>
      <c r="M1235" s="232">
        <f t="shared" ca="1" si="1097"/>
        <v>0</v>
      </c>
      <c r="N1235" s="232">
        <f t="shared" ca="1" si="1097"/>
        <v>0</v>
      </c>
      <c r="O1235" s="232">
        <f t="shared" ca="1" si="1097"/>
        <v>0</v>
      </c>
      <c r="P1235" s="232">
        <f t="shared" ca="1" si="1097"/>
        <v>0</v>
      </c>
      <c r="Q1235" s="232">
        <f t="shared" ca="1" si="1097"/>
        <v>0</v>
      </c>
      <c r="R1235" s="232">
        <f t="shared" ca="1" si="1097"/>
        <v>0</v>
      </c>
      <c r="S1235" s="232">
        <f t="shared" ca="1" si="1097"/>
        <v>0</v>
      </c>
      <c r="T1235" s="232">
        <f t="shared" ca="1" si="1097"/>
        <v>0</v>
      </c>
      <c r="U1235" s="232">
        <f t="shared" ca="1" si="1097"/>
        <v>0</v>
      </c>
      <c r="V1235" s="232">
        <f t="shared" ca="1" si="1097"/>
        <v>0</v>
      </c>
      <c r="W1235" s="232">
        <f t="shared" ca="1" si="1097"/>
        <v>0</v>
      </c>
      <c r="X1235" s="232">
        <f t="shared" ca="1" si="1097"/>
        <v>0</v>
      </c>
      <c r="Y1235" s="232">
        <f t="shared" ca="1" si="1097"/>
        <v>0</v>
      </c>
      <c r="Z1235" s="232">
        <f t="shared" ca="1" si="1097"/>
        <v>0</v>
      </c>
      <c r="AA1235" s="232">
        <f t="shared" ca="1" si="1097"/>
        <v>0</v>
      </c>
    </row>
    <row r="1236" spans="6:27">
      <c r="F1236" s="656"/>
      <c r="G1236" s="307" t="str">
        <f t="shared" ref="G1236:G1245" si="1098">G1222</f>
        <v>2-wheeler</v>
      </c>
      <c r="H1236" s="232">
        <f t="shared" ref="H1236:AA1236" si="1099">H1222+(H1222*H816)</f>
        <v>0</v>
      </c>
      <c r="I1236" s="232">
        <f t="shared" ca="1" si="1099"/>
        <v>0</v>
      </c>
      <c r="J1236" s="232">
        <f t="shared" ca="1" si="1099"/>
        <v>0</v>
      </c>
      <c r="K1236" s="232">
        <f t="shared" ca="1" si="1099"/>
        <v>0</v>
      </c>
      <c r="L1236" s="232">
        <f t="shared" ca="1" si="1099"/>
        <v>0</v>
      </c>
      <c r="M1236" s="232">
        <f t="shared" ca="1" si="1099"/>
        <v>0</v>
      </c>
      <c r="N1236" s="232">
        <f t="shared" ca="1" si="1099"/>
        <v>0</v>
      </c>
      <c r="O1236" s="232">
        <f t="shared" ca="1" si="1099"/>
        <v>0</v>
      </c>
      <c r="P1236" s="232">
        <f t="shared" ca="1" si="1099"/>
        <v>0</v>
      </c>
      <c r="Q1236" s="232">
        <f t="shared" ca="1" si="1099"/>
        <v>0</v>
      </c>
      <c r="R1236" s="232">
        <f t="shared" ca="1" si="1099"/>
        <v>0</v>
      </c>
      <c r="S1236" s="232">
        <f t="shared" ca="1" si="1099"/>
        <v>0</v>
      </c>
      <c r="T1236" s="232">
        <f t="shared" ca="1" si="1099"/>
        <v>0</v>
      </c>
      <c r="U1236" s="232">
        <f t="shared" ca="1" si="1099"/>
        <v>0</v>
      </c>
      <c r="V1236" s="232">
        <f t="shared" ca="1" si="1099"/>
        <v>0</v>
      </c>
      <c r="W1236" s="232">
        <f t="shared" ca="1" si="1099"/>
        <v>0</v>
      </c>
      <c r="X1236" s="232">
        <f t="shared" ca="1" si="1099"/>
        <v>0</v>
      </c>
      <c r="Y1236" s="232">
        <f t="shared" ca="1" si="1099"/>
        <v>0</v>
      </c>
      <c r="Z1236" s="232">
        <f t="shared" ca="1" si="1099"/>
        <v>0</v>
      </c>
      <c r="AA1236" s="232">
        <f t="shared" ca="1" si="1099"/>
        <v>0</v>
      </c>
    </row>
    <row r="1237" spans="6:27">
      <c r="F1237" s="656"/>
      <c r="G1237" s="307" t="str">
        <f t="shared" si="1098"/>
        <v>Taxi</v>
      </c>
      <c r="H1237" s="232">
        <f t="shared" ref="H1237:AA1237" si="1100">H1223+(H1223*H817)</f>
        <v>0</v>
      </c>
      <c r="I1237" s="232">
        <f t="shared" ca="1" si="1100"/>
        <v>0</v>
      </c>
      <c r="J1237" s="232">
        <f t="shared" ca="1" si="1100"/>
        <v>0</v>
      </c>
      <c r="K1237" s="232">
        <f t="shared" ca="1" si="1100"/>
        <v>0</v>
      </c>
      <c r="L1237" s="232">
        <f t="shared" ca="1" si="1100"/>
        <v>0</v>
      </c>
      <c r="M1237" s="232">
        <f t="shared" ca="1" si="1100"/>
        <v>0</v>
      </c>
      <c r="N1237" s="232">
        <f t="shared" ca="1" si="1100"/>
        <v>0</v>
      </c>
      <c r="O1237" s="232">
        <f t="shared" ca="1" si="1100"/>
        <v>0</v>
      </c>
      <c r="P1237" s="232">
        <f t="shared" ca="1" si="1100"/>
        <v>0</v>
      </c>
      <c r="Q1237" s="232">
        <f t="shared" ca="1" si="1100"/>
        <v>0</v>
      </c>
      <c r="R1237" s="232">
        <f t="shared" ca="1" si="1100"/>
        <v>0</v>
      </c>
      <c r="S1237" s="232">
        <f t="shared" ca="1" si="1100"/>
        <v>0</v>
      </c>
      <c r="T1237" s="232">
        <f t="shared" ca="1" si="1100"/>
        <v>0</v>
      </c>
      <c r="U1237" s="232">
        <f t="shared" ca="1" si="1100"/>
        <v>0</v>
      </c>
      <c r="V1237" s="232">
        <f t="shared" ca="1" si="1100"/>
        <v>0</v>
      </c>
      <c r="W1237" s="232">
        <f t="shared" ca="1" si="1100"/>
        <v>0</v>
      </c>
      <c r="X1237" s="232">
        <f t="shared" ca="1" si="1100"/>
        <v>0</v>
      </c>
      <c r="Y1237" s="232">
        <f t="shared" ca="1" si="1100"/>
        <v>0</v>
      </c>
      <c r="Z1237" s="232">
        <f t="shared" ca="1" si="1100"/>
        <v>0</v>
      </c>
      <c r="AA1237" s="232">
        <f t="shared" ca="1" si="1100"/>
        <v>0</v>
      </c>
    </row>
    <row r="1238" spans="6:27">
      <c r="F1238" s="656"/>
      <c r="G1238" s="307" t="str">
        <f t="shared" si="1098"/>
        <v/>
      </c>
      <c r="H1238" s="232">
        <f t="shared" ref="H1238:AA1238" si="1101">H1224+(H1224*H818)</f>
        <v>0</v>
      </c>
      <c r="I1238" s="232">
        <f t="shared" ca="1" si="1101"/>
        <v>0</v>
      </c>
      <c r="J1238" s="232">
        <f t="shared" ca="1" si="1101"/>
        <v>0</v>
      </c>
      <c r="K1238" s="232">
        <f t="shared" ca="1" si="1101"/>
        <v>0</v>
      </c>
      <c r="L1238" s="232">
        <f t="shared" ca="1" si="1101"/>
        <v>0</v>
      </c>
      <c r="M1238" s="232">
        <f t="shared" ca="1" si="1101"/>
        <v>0</v>
      </c>
      <c r="N1238" s="232">
        <f t="shared" ca="1" si="1101"/>
        <v>0</v>
      </c>
      <c r="O1238" s="232">
        <f t="shared" ca="1" si="1101"/>
        <v>0</v>
      </c>
      <c r="P1238" s="232">
        <f t="shared" ca="1" si="1101"/>
        <v>0</v>
      </c>
      <c r="Q1238" s="232">
        <f t="shared" ca="1" si="1101"/>
        <v>0</v>
      </c>
      <c r="R1238" s="232">
        <f t="shared" ca="1" si="1101"/>
        <v>0</v>
      </c>
      <c r="S1238" s="232">
        <f t="shared" ca="1" si="1101"/>
        <v>0</v>
      </c>
      <c r="T1238" s="232">
        <f t="shared" ca="1" si="1101"/>
        <v>0</v>
      </c>
      <c r="U1238" s="232">
        <f t="shared" ca="1" si="1101"/>
        <v>0</v>
      </c>
      <c r="V1238" s="232">
        <f t="shared" ca="1" si="1101"/>
        <v>0</v>
      </c>
      <c r="W1238" s="232">
        <f t="shared" ca="1" si="1101"/>
        <v>0</v>
      </c>
      <c r="X1238" s="232">
        <f t="shared" ca="1" si="1101"/>
        <v>0</v>
      </c>
      <c r="Y1238" s="232">
        <f t="shared" ca="1" si="1101"/>
        <v>0</v>
      </c>
      <c r="Z1238" s="232">
        <f t="shared" ca="1" si="1101"/>
        <v>0</v>
      </c>
      <c r="AA1238" s="232">
        <f t="shared" ca="1" si="1101"/>
        <v>0</v>
      </c>
    </row>
    <row r="1239" spans="6:27">
      <c r="F1239" s="656"/>
      <c r="G1239" s="307" t="str">
        <f t="shared" si="1098"/>
        <v/>
      </c>
      <c r="H1239" s="232">
        <f t="shared" ref="H1239:AA1239" si="1102">H1225+(H1225*H819)</f>
        <v>0</v>
      </c>
      <c r="I1239" s="232">
        <f t="shared" ca="1" si="1102"/>
        <v>0</v>
      </c>
      <c r="J1239" s="232">
        <f t="shared" ca="1" si="1102"/>
        <v>0</v>
      </c>
      <c r="K1239" s="232">
        <f t="shared" ca="1" si="1102"/>
        <v>0</v>
      </c>
      <c r="L1239" s="232">
        <f t="shared" ca="1" si="1102"/>
        <v>0</v>
      </c>
      <c r="M1239" s="232">
        <f t="shared" ca="1" si="1102"/>
        <v>0</v>
      </c>
      <c r="N1239" s="232">
        <f t="shared" ca="1" si="1102"/>
        <v>0</v>
      </c>
      <c r="O1239" s="232">
        <f t="shared" ca="1" si="1102"/>
        <v>0</v>
      </c>
      <c r="P1239" s="232">
        <f t="shared" ca="1" si="1102"/>
        <v>0</v>
      </c>
      <c r="Q1239" s="232">
        <f t="shared" ca="1" si="1102"/>
        <v>0</v>
      </c>
      <c r="R1239" s="232">
        <f t="shared" ca="1" si="1102"/>
        <v>0</v>
      </c>
      <c r="S1239" s="232">
        <f t="shared" ca="1" si="1102"/>
        <v>0</v>
      </c>
      <c r="T1239" s="232">
        <f t="shared" ca="1" si="1102"/>
        <v>0</v>
      </c>
      <c r="U1239" s="232">
        <f t="shared" ca="1" si="1102"/>
        <v>0</v>
      </c>
      <c r="V1239" s="232">
        <f t="shared" ca="1" si="1102"/>
        <v>0</v>
      </c>
      <c r="W1239" s="232">
        <f t="shared" ca="1" si="1102"/>
        <v>0</v>
      </c>
      <c r="X1239" s="232">
        <f t="shared" ca="1" si="1102"/>
        <v>0</v>
      </c>
      <c r="Y1239" s="232">
        <f t="shared" ca="1" si="1102"/>
        <v>0</v>
      </c>
      <c r="Z1239" s="232">
        <f t="shared" ca="1" si="1102"/>
        <v>0</v>
      </c>
      <c r="AA1239" s="232">
        <f t="shared" ca="1" si="1102"/>
        <v>0</v>
      </c>
    </row>
    <row r="1240" spans="6:27">
      <c r="F1240" s="656"/>
      <c r="G1240" s="307" t="str">
        <f t="shared" si="1098"/>
        <v>3-wheeler</v>
      </c>
      <c r="H1240" s="232">
        <f t="shared" ref="H1240:AA1240" si="1103">H1226+(H1226*H820)</f>
        <v>0</v>
      </c>
      <c r="I1240" s="232">
        <f t="shared" ca="1" si="1103"/>
        <v>0</v>
      </c>
      <c r="J1240" s="232">
        <f t="shared" ca="1" si="1103"/>
        <v>0</v>
      </c>
      <c r="K1240" s="232">
        <f t="shared" ca="1" si="1103"/>
        <v>0</v>
      </c>
      <c r="L1240" s="232">
        <f t="shared" ca="1" si="1103"/>
        <v>0</v>
      </c>
      <c r="M1240" s="232">
        <f t="shared" ca="1" si="1103"/>
        <v>0</v>
      </c>
      <c r="N1240" s="232">
        <f t="shared" ca="1" si="1103"/>
        <v>0</v>
      </c>
      <c r="O1240" s="232">
        <f t="shared" ca="1" si="1103"/>
        <v>0</v>
      </c>
      <c r="P1240" s="232">
        <f t="shared" ca="1" si="1103"/>
        <v>0</v>
      </c>
      <c r="Q1240" s="232">
        <f t="shared" ca="1" si="1103"/>
        <v>0</v>
      </c>
      <c r="R1240" s="232">
        <f t="shared" ca="1" si="1103"/>
        <v>0</v>
      </c>
      <c r="S1240" s="232">
        <f t="shared" ca="1" si="1103"/>
        <v>0</v>
      </c>
      <c r="T1240" s="232">
        <f t="shared" ca="1" si="1103"/>
        <v>0</v>
      </c>
      <c r="U1240" s="232">
        <f t="shared" ca="1" si="1103"/>
        <v>0</v>
      </c>
      <c r="V1240" s="232">
        <f t="shared" ca="1" si="1103"/>
        <v>0</v>
      </c>
      <c r="W1240" s="232">
        <f t="shared" ca="1" si="1103"/>
        <v>0</v>
      </c>
      <c r="X1240" s="232">
        <f t="shared" ca="1" si="1103"/>
        <v>0</v>
      </c>
      <c r="Y1240" s="232">
        <f t="shared" ca="1" si="1103"/>
        <v>0</v>
      </c>
      <c r="Z1240" s="232">
        <f t="shared" ca="1" si="1103"/>
        <v>0</v>
      </c>
      <c r="AA1240" s="232">
        <f t="shared" ca="1" si="1103"/>
        <v>0</v>
      </c>
    </row>
    <row r="1241" spans="6:27">
      <c r="F1241" s="656"/>
      <c r="G1241" s="307" t="str">
        <f t="shared" si="1098"/>
        <v>Bus</v>
      </c>
      <c r="H1241" s="232">
        <f t="shared" ref="H1241:AA1241" si="1104">H1227+(H1227*H821)</f>
        <v>0</v>
      </c>
      <c r="I1241" s="232">
        <f t="shared" ca="1" si="1104"/>
        <v>0</v>
      </c>
      <c r="J1241" s="232">
        <f t="shared" ca="1" si="1104"/>
        <v>0</v>
      </c>
      <c r="K1241" s="232">
        <f t="shared" ca="1" si="1104"/>
        <v>0</v>
      </c>
      <c r="L1241" s="232">
        <f t="shared" ca="1" si="1104"/>
        <v>0</v>
      </c>
      <c r="M1241" s="232">
        <f t="shared" ca="1" si="1104"/>
        <v>0</v>
      </c>
      <c r="N1241" s="232">
        <f t="shared" ca="1" si="1104"/>
        <v>0</v>
      </c>
      <c r="O1241" s="232">
        <f t="shared" ca="1" si="1104"/>
        <v>0</v>
      </c>
      <c r="P1241" s="232">
        <f t="shared" ca="1" si="1104"/>
        <v>0</v>
      </c>
      <c r="Q1241" s="232">
        <f t="shared" ca="1" si="1104"/>
        <v>0</v>
      </c>
      <c r="R1241" s="232">
        <f t="shared" ca="1" si="1104"/>
        <v>0</v>
      </c>
      <c r="S1241" s="232">
        <f t="shared" ca="1" si="1104"/>
        <v>0</v>
      </c>
      <c r="T1241" s="232">
        <f t="shared" ca="1" si="1104"/>
        <v>0</v>
      </c>
      <c r="U1241" s="232">
        <f t="shared" ca="1" si="1104"/>
        <v>0</v>
      </c>
      <c r="V1241" s="232">
        <f t="shared" ca="1" si="1104"/>
        <v>0</v>
      </c>
      <c r="W1241" s="232">
        <f t="shared" ca="1" si="1104"/>
        <v>0</v>
      </c>
      <c r="X1241" s="232">
        <f t="shared" ca="1" si="1104"/>
        <v>0</v>
      </c>
      <c r="Y1241" s="232">
        <f t="shared" ca="1" si="1104"/>
        <v>0</v>
      </c>
      <c r="Z1241" s="232">
        <f t="shared" ca="1" si="1104"/>
        <v>0</v>
      </c>
      <c r="AA1241" s="232">
        <f t="shared" ca="1" si="1104"/>
        <v>0</v>
      </c>
    </row>
    <row r="1242" spans="6:27">
      <c r="F1242" s="656"/>
      <c r="G1242" s="307" t="str">
        <f t="shared" si="1098"/>
        <v>Mini-bus</v>
      </c>
      <c r="H1242" s="232">
        <f t="shared" ref="H1242:AA1242" si="1105">H1228+(H1228*H822)</f>
        <v>0</v>
      </c>
      <c r="I1242" s="232">
        <f t="shared" ca="1" si="1105"/>
        <v>0</v>
      </c>
      <c r="J1242" s="232">
        <f t="shared" ca="1" si="1105"/>
        <v>0</v>
      </c>
      <c r="K1242" s="232">
        <f t="shared" ca="1" si="1105"/>
        <v>0</v>
      </c>
      <c r="L1242" s="232">
        <f t="shared" ca="1" si="1105"/>
        <v>0</v>
      </c>
      <c r="M1242" s="232">
        <f t="shared" ca="1" si="1105"/>
        <v>0</v>
      </c>
      <c r="N1242" s="232">
        <f t="shared" ca="1" si="1105"/>
        <v>0</v>
      </c>
      <c r="O1242" s="232">
        <f t="shared" ca="1" si="1105"/>
        <v>0</v>
      </c>
      <c r="P1242" s="232">
        <f t="shared" ca="1" si="1105"/>
        <v>0</v>
      </c>
      <c r="Q1242" s="232">
        <f t="shared" ca="1" si="1105"/>
        <v>0</v>
      </c>
      <c r="R1242" s="232">
        <f t="shared" ca="1" si="1105"/>
        <v>0</v>
      </c>
      <c r="S1242" s="232">
        <f t="shared" ca="1" si="1105"/>
        <v>0</v>
      </c>
      <c r="T1242" s="232">
        <f t="shared" ca="1" si="1105"/>
        <v>0</v>
      </c>
      <c r="U1242" s="232">
        <f t="shared" ca="1" si="1105"/>
        <v>0</v>
      </c>
      <c r="V1242" s="232">
        <f t="shared" ca="1" si="1105"/>
        <v>0</v>
      </c>
      <c r="W1242" s="232">
        <f t="shared" ca="1" si="1105"/>
        <v>0</v>
      </c>
      <c r="X1242" s="232">
        <f t="shared" ca="1" si="1105"/>
        <v>0</v>
      </c>
      <c r="Y1242" s="232">
        <f t="shared" ca="1" si="1105"/>
        <v>0</v>
      </c>
      <c r="Z1242" s="232">
        <f t="shared" ca="1" si="1105"/>
        <v>0</v>
      </c>
      <c r="AA1242" s="232">
        <f t="shared" ca="1" si="1105"/>
        <v>0</v>
      </c>
    </row>
    <row r="1243" spans="6:27">
      <c r="F1243" s="656"/>
      <c r="G1243" s="307" t="str">
        <f t="shared" si="1098"/>
        <v/>
      </c>
      <c r="H1243" s="232">
        <f t="shared" ref="H1243:AA1243" si="1106">H1229+(H1229*H823)</f>
        <v>0</v>
      </c>
      <c r="I1243" s="232">
        <f t="shared" ca="1" si="1106"/>
        <v>0</v>
      </c>
      <c r="J1243" s="232">
        <f t="shared" ca="1" si="1106"/>
        <v>0</v>
      </c>
      <c r="K1243" s="232">
        <f t="shared" ca="1" si="1106"/>
        <v>0</v>
      </c>
      <c r="L1243" s="232">
        <f t="shared" ca="1" si="1106"/>
        <v>0</v>
      </c>
      <c r="M1243" s="232">
        <f t="shared" ca="1" si="1106"/>
        <v>0</v>
      </c>
      <c r="N1243" s="232">
        <f t="shared" ca="1" si="1106"/>
        <v>0</v>
      </c>
      <c r="O1243" s="232">
        <f t="shared" ca="1" si="1106"/>
        <v>0</v>
      </c>
      <c r="P1243" s="232">
        <f t="shared" ca="1" si="1106"/>
        <v>0</v>
      </c>
      <c r="Q1243" s="232">
        <f t="shared" ca="1" si="1106"/>
        <v>0</v>
      </c>
      <c r="R1243" s="232">
        <f t="shared" ca="1" si="1106"/>
        <v>0</v>
      </c>
      <c r="S1243" s="232">
        <f t="shared" ca="1" si="1106"/>
        <v>0</v>
      </c>
      <c r="T1243" s="232">
        <f t="shared" ca="1" si="1106"/>
        <v>0</v>
      </c>
      <c r="U1243" s="232">
        <f t="shared" ca="1" si="1106"/>
        <v>0</v>
      </c>
      <c r="V1243" s="232">
        <f t="shared" ca="1" si="1106"/>
        <v>0</v>
      </c>
      <c r="W1243" s="232">
        <f t="shared" ca="1" si="1106"/>
        <v>0</v>
      </c>
      <c r="X1243" s="232">
        <f t="shared" ca="1" si="1106"/>
        <v>0</v>
      </c>
      <c r="Y1243" s="232">
        <f t="shared" ca="1" si="1106"/>
        <v>0</v>
      </c>
      <c r="Z1243" s="232">
        <f t="shared" ca="1" si="1106"/>
        <v>0</v>
      </c>
      <c r="AA1243" s="232">
        <f t="shared" ca="1" si="1106"/>
        <v>0</v>
      </c>
    </row>
    <row r="1244" spans="6:27">
      <c r="F1244" s="657"/>
      <c r="G1244" s="307" t="str">
        <f t="shared" si="1098"/>
        <v/>
      </c>
      <c r="H1244" s="232">
        <f t="shared" ref="H1244:AA1244" si="1107">H1230+(H1230*H824)</f>
        <v>0</v>
      </c>
      <c r="I1244" s="232">
        <f t="shared" ca="1" si="1107"/>
        <v>0</v>
      </c>
      <c r="J1244" s="232">
        <f t="shared" ca="1" si="1107"/>
        <v>0</v>
      </c>
      <c r="K1244" s="232">
        <f t="shared" ca="1" si="1107"/>
        <v>0</v>
      </c>
      <c r="L1244" s="232">
        <f t="shared" ca="1" si="1107"/>
        <v>0</v>
      </c>
      <c r="M1244" s="232">
        <f t="shared" ca="1" si="1107"/>
        <v>0</v>
      </c>
      <c r="N1244" s="232">
        <f t="shared" ca="1" si="1107"/>
        <v>0</v>
      </c>
      <c r="O1244" s="232">
        <f t="shared" ca="1" si="1107"/>
        <v>0</v>
      </c>
      <c r="P1244" s="232">
        <f t="shared" ca="1" si="1107"/>
        <v>0</v>
      </c>
      <c r="Q1244" s="232">
        <f t="shared" ca="1" si="1107"/>
        <v>0</v>
      </c>
      <c r="R1244" s="232">
        <f t="shared" ca="1" si="1107"/>
        <v>0</v>
      </c>
      <c r="S1244" s="232">
        <f t="shared" ca="1" si="1107"/>
        <v>0</v>
      </c>
      <c r="T1244" s="232">
        <f t="shared" ca="1" si="1107"/>
        <v>0</v>
      </c>
      <c r="U1244" s="232">
        <f t="shared" ca="1" si="1107"/>
        <v>0</v>
      </c>
      <c r="V1244" s="232">
        <f t="shared" ca="1" si="1107"/>
        <v>0</v>
      </c>
      <c r="W1244" s="232">
        <f t="shared" ca="1" si="1107"/>
        <v>0</v>
      </c>
      <c r="X1244" s="232">
        <f t="shared" ca="1" si="1107"/>
        <v>0</v>
      </c>
      <c r="Y1244" s="232">
        <f t="shared" ca="1" si="1107"/>
        <v>0</v>
      </c>
      <c r="Z1244" s="232">
        <f t="shared" ca="1" si="1107"/>
        <v>0</v>
      </c>
      <c r="AA1244" s="232">
        <f t="shared" ca="1" si="1107"/>
        <v>0</v>
      </c>
    </row>
    <row r="1245" spans="6:27">
      <c r="G1245" s="307" t="str">
        <f t="shared" si="1098"/>
        <v>BRT</v>
      </c>
      <c r="H1245" s="232">
        <f t="shared" ref="H1245:AA1245" si="1108">H1231+(H1231*H825)</f>
        <v>0</v>
      </c>
      <c r="I1245" s="232">
        <f t="shared" ca="1" si="1108"/>
        <v>0</v>
      </c>
      <c r="J1245" s="232">
        <f t="shared" ca="1" si="1108"/>
        <v>0</v>
      </c>
      <c r="K1245" s="232">
        <f t="shared" ca="1" si="1108"/>
        <v>0</v>
      </c>
      <c r="L1245" s="232">
        <f t="shared" ca="1" si="1108"/>
        <v>0</v>
      </c>
      <c r="M1245" s="232">
        <f t="shared" ca="1" si="1108"/>
        <v>0</v>
      </c>
      <c r="N1245" s="232">
        <f t="shared" ca="1" si="1108"/>
        <v>0</v>
      </c>
      <c r="O1245" s="232">
        <f t="shared" ca="1" si="1108"/>
        <v>0</v>
      </c>
      <c r="P1245" s="232">
        <f t="shared" ca="1" si="1108"/>
        <v>0</v>
      </c>
      <c r="Q1245" s="232">
        <f t="shared" ca="1" si="1108"/>
        <v>0</v>
      </c>
      <c r="R1245" s="232">
        <f t="shared" ca="1" si="1108"/>
        <v>0</v>
      </c>
      <c r="S1245" s="232">
        <f t="shared" ca="1" si="1108"/>
        <v>0</v>
      </c>
      <c r="T1245" s="232">
        <f t="shared" ca="1" si="1108"/>
        <v>0</v>
      </c>
      <c r="U1245" s="232">
        <f t="shared" ca="1" si="1108"/>
        <v>0</v>
      </c>
      <c r="V1245" s="232">
        <f t="shared" ca="1" si="1108"/>
        <v>0</v>
      </c>
      <c r="W1245" s="232">
        <f t="shared" ca="1" si="1108"/>
        <v>0</v>
      </c>
      <c r="X1245" s="232">
        <f t="shared" ca="1" si="1108"/>
        <v>0</v>
      </c>
      <c r="Y1245" s="232">
        <f t="shared" ca="1" si="1108"/>
        <v>0</v>
      </c>
      <c r="Z1245" s="232">
        <f t="shared" ca="1" si="1108"/>
        <v>0</v>
      </c>
      <c r="AA1245" s="232">
        <f t="shared" ca="1" si="1108"/>
        <v>0</v>
      </c>
    </row>
    <row r="1248" spans="6:27">
      <c r="G1248" s="305" t="s">
        <v>400</v>
      </c>
    </row>
    <row r="1249" spans="6:27">
      <c r="L1249" s="242"/>
    </row>
    <row r="1250" spans="6:27">
      <c r="H1250" s="243"/>
      <c r="I1250" s="243"/>
      <c r="J1250" s="243"/>
      <c r="K1250" s="55" t="s">
        <v>385</v>
      </c>
      <c r="O1250" s="55" t="s">
        <v>387</v>
      </c>
      <c r="Q1250" s="55" t="s">
        <v>388</v>
      </c>
      <c r="Z1250" s="243"/>
      <c r="AA1250" s="243"/>
    </row>
    <row r="1251" spans="6:27">
      <c r="G1251" s="306"/>
      <c r="H1251" s="243"/>
      <c r="I1251" s="243"/>
      <c r="J1251" s="243"/>
      <c r="K1251" s="244">
        <f>K1204</f>
        <v>0</v>
      </c>
      <c r="L1251" s="244">
        <f>L1204</f>
        <v>9</v>
      </c>
      <c r="M1251" s="244">
        <f>M1204</f>
        <v>19</v>
      </c>
      <c r="O1251" s="231" t="s">
        <v>389</v>
      </c>
      <c r="P1251" s="231" t="s">
        <v>390</v>
      </c>
      <c r="Q1251" s="231" t="s">
        <v>389</v>
      </c>
      <c r="R1251" s="231" t="s">
        <v>390</v>
      </c>
      <c r="T1251" s="231">
        <f>K1251</f>
        <v>0</v>
      </c>
      <c r="U1251" s="231">
        <f>L1251</f>
        <v>9</v>
      </c>
      <c r="V1251" s="231">
        <f>M1251</f>
        <v>19</v>
      </c>
      <c r="X1251" s="231" t="s">
        <v>387</v>
      </c>
      <c r="Y1251" s="231" t="s">
        <v>388</v>
      </c>
      <c r="Z1251" s="243"/>
      <c r="AA1251" s="243"/>
    </row>
    <row r="1252" spans="6:27">
      <c r="F1252" s="655" t="s">
        <v>530</v>
      </c>
      <c r="G1252" s="307" t="str">
        <f>G1235</f>
        <v>Cars</v>
      </c>
      <c r="H1252" s="243"/>
      <c r="I1252" s="243"/>
      <c r="J1252" s="243"/>
      <c r="K1252" s="246">
        <f>'IF Factors'!BJ46</f>
        <v>0</v>
      </c>
      <c r="L1252" s="246">
        <f ca="1">OFFSET('IF Factors'!BJ46,0,5)</f>
        <v>0</v>
      </c>
      <c r="M1252" s="246">
        <f ca="1">OFFSET('IF Factors'!BJ46,0,10)</f>
        <v>0</v>
      </c>
      <c r="O1252" s="231">
        <f ca="1">INTERCEPT(K1252:L1252,$K$7:$L$7)</f>
        <v>0</v>
      </c>
      <c r="P1252" s="231">
        <f ca="1">SLOPE(K1252:L1252,$K$7:$L$7)</f>
        <v>0</v>
      </c>
      <c r="Q1252" s="231">
        <f ca="1">INTERCEPT(L1252:M1252,$L$7:$M$7)</f>
        <v>0</v>
      </c>
      <c r="R1252" s="231">
        <f ca="1">SLOPE(L1252:M1252,$L$7:$M$7)</f>
        <v>0</v>
      </c>
      <c r="T1252" s="231">
        <f>IF(K1252&lt;&gt;0,0,1)</f>
        <v>1</v>
      </c>
      <c r="U1252" s="231">
        <f ca="1">IF(L1252&lt;&gt;0,0,1)</f>
        <v>1</v>
      </c>
      <c r="V1252" s="231">
        <f ca="1">IF(M1252&lt;&gt;0,0,1)</f>
        <v>1</v>
      </c>
      <c r="X1252" s="231">
        <f ca="1">IF(T1252+U1252=1,1,0)</f>
        <v>0</v>
      </c>
      <c r="Y1252" s="231">
        <f t="shared" ref="Y1252:Y1262" ca="1" si="1109">IF(U1252+V1252=1,1,0)</f>
        <v>0</v>
      </c>
      <c r="Z1252" s="243"/>
      <c r="AA1252" s="243"/>
    </row>
    <row r="1253" spans="6:27">
      <c r="F1253" s="656"/>
      <c r="G1253" s="307" t="str">
        <f t="shared" ref="G1253:G1262" si="1110">G1236</f>
        <v>2-wheeler</v>
      </c>
      <c r="H1253" s="243"/>
      <c r="I1253" s="243"/>
      <c r="J1253" s="243"/>
      <c r="K1253" s="246">
        <f>'IF Factors'!BJ47</f>
        <v>0</v>
      </c>
      <c r="L1253" s="246">
        <f ca="1">OFFSET('IF Factors'!BJ47,0,5)</f>
        <v>0</v>
      </c>
      <c r="M1253" s="246">
        <f ca="1">OFFSET('IF Factors'!BJ47,0,10)</f>
        <v>0</v>
      </c>
      <c r="O1253" s="231">
        <f t="shared" ref="O1253:O1262" ca="1" si="1111">INTERCEPT(K1253:L1253,$K$7:$L$7)</f>
        <v>0</v>
      </c>
      <c r="P1253" s="231">
        <f t="shared" ref="P1253:P1262" ca="1" si="1112">SLOPE(K1253:L1253,$K$7:$L$7)</f>
        <v>0</v>
      </c>
      <c r="Q1253" s="231">
        <f t="shared" ref="Q1253:Q1262" ca="1" si="1113">INTERCEPT(L1253:M1253,$L$7:$M$7)</f>
        <v>0</v>
      </c>
      <c r="R1253" s="231">
        <f t="shared" ref="R1253:R1262" ca="1" si="1114">SLOPE(L1253:M1253,$L$7:$M$7)</f>
        <v>0</v>
      </c>
      <c r="T1253" s="231">
        <f t="shared" ref="T1253:T1262" si="1115">IF(K1253&lt;&gt;0,0,1)</f>
        <v>1</v>
      </c>
      <c r="U1253" s="231">
        <f t="shared" ref="U1253:U1262" ca="1" si="1116">IF(L1253&lt;&gt;0,0,1)</f>
        <v>1</v>
      </c>
      <c r="V1253" s="231">
        <f t="shared" ref="V1253:V1262" ca="1" si="1117">IF(M1253&lt;&gt;0,0,1)</f>
        <v>1</v>
      </c>
      <c r="X1253" s="231">
        <f t="shared" ref="X1253:X1262" ca="1" si="1118">IF(T1253+U1253=1,1,0)</f>
        <v>0</v>
      </c>
      <c r="Y1253" s="231">
        <f t="shared" ca="1" si="1109"/>
        <v>0</v>
      </c>
      <c r="Z1253" s="243"/>
      <c r="AA1253" s="243"/>
    </row>
    <row r="1254" spans="6:27">
      <c r="F1254" s="656"/>
      <c r="G1254" s="307" t="str">
        <f t="shared" si="1110"/>
        <v>Taxi</v>
      </c>
      <c r="H1254" s="243"/>
      <c r="I1254" s="243"/>
      <c r="J1254" s="243"/>
      <c r="K1254" s="246">
        <f>'IF Factors'!BJ48</f>
        <v>0</v>
      </c>
      <c r="L1254" s="246">
        <f ca="1">OFFSET('IF Factors'!BJ48,0,5)</f>
        <v>0</v>
      </c>
      <c r="M1254" s="246">
        <f ca="1">OFFSET('IF Factors'!BJ48,0,10)</f>
        <v>0</v>
      </c>
      <c r="O1254" s="231">
        <f t="shared" ca="1" si="1111"/>
        <v>0</v>
      </c>
      <c r="P1254" s="231">
        <f t="shared" ca="1" si="1112"/>
        <v>0</v>
      </c>
      <c r="Q1254" s="231">
        <f t="shared" ca="1" si="1113"/>
        <v>0</v>
      </c>
      <c r="R1254" s="231">
        <f t="shared" ca="1" si="1114"/>
        <v>0</v>
      </c>
      <c r="T1254" s="231">
        <f t="shared" si="1115"/>
        <v>1</v>
      </c>
      <c r="U1254" s="231">
        <f t="shared" ca="1" si="1116"/>
        <v>1</v>
      </c>
      <c r="V1254" s="231">
        <f t="shared" ca="1" si="1117"/>
        <v>1</v>
      </c>
      <c r="X1254" s="231">
        <f t="shared" ca="1" si="1118"/>
        <v>0</v>
      </c>
      <c r="Y1254" s="231">
        <f t="shared" ca="1" si="1109"/>
        <v>0</v>
      </c>
      <c r="Z1254" s="243"/>
      <c r="AA1254" s="243"/>
    </row>
    <row r="1255" spans="6:27">
      <c r="F1255" s="656"/>
      <c r="G1255" s="307" t="str">
        <f t="shared" si="1110"/>
        <v/>
      </c>
      <c r="H1255" s="243"/>
      <c r="I1255" s="243"/>
      <c r="J1255" s="243"/>
      <c r="K1255" s="246">
        <f>'IF Factors'!BJ49</f>
        <v>0</v>
      </c>
      <c r="L1255" s="246">
        <f ca="1">OFFSET('IF Factors'!BJ49,0,5)</f>
        <v>0</v>
      </c>
      <c r="M1255" s="246">
        <f ca="1">OFFSET('IF Factors'!BJ49,0,10)</f>
        <v>0</v>
      </c>
      <c r="O1255" s="231">
        <f t="shared" ca="1" si="1111"/>
        <v>0</v>
      </c>
      <c r="P1255" s="231">
        <f t="shared" ca="1" si="1112"/>
        <v>0</v>
      </c>
      <c r="Q1255" s="231">
        <f t="shared" ca="1" si="1113"/>
        <v>0</v>
      </c>
      <c r="R1255" s="231">
        <f t="shared" ca="1" si="1114"/>
        <v>0</v>
      </c>
      <c r="T1255" s="231">
        <f t="shared" si="1115"/>
        <v>1</v>
      </c>
      <c r="U1255" s="231">
        <f t="shared" ca="1" si="1116"/>
        <v>1</v>
      </c>
      <c r="V1255" s="231">
        <f t="shared" ca="1" si="1117"/>
        <v>1</v>
      </c>
      <c r="X1255" s="231">
        <f t="shared" ca="1" si="1118"/>
        <v>0</v>
      </c>
      <c r="Y1255" s="231">
        <f t="shared" ca="1" si="1109"/>
        <v>0</v>
      </c>
      <c r="Z1255" s="243"/>
      <c r="AA1255" s="243"/>
    </row>
    <row r="1256" spans="6:27">
      <c r="F1256" s="656"/>
      <c r="G1256" s="307" t="str">
        <f t="shared" si="1110"/>
        <v/>
      </c>
      <c r="H1256" s="243"/>
      <c r="I1256" s="243"/>
      <c r="J1256" s="243"/>
      <c r="K1256" s="246">
        <f>'IF Factors'!BJ50</f>
        <v>0</v>
      </c>
      <c r="L1256" s="246">
        <f ca="1">OFFSET('IF Factors'!BJ50,0,5)</f>
        <v>0</v>
      </c>
      <c r="M1256" s="246">
        <f ca="1">OFFSET('IF Factors'!BJ50,0,10)</f>
        <v>0</v>
      </c>
      <c r="O1256" s="231">
        <f t="shared" ca="1" si="1111"/>
        <v>0</v>
      </c>
      <c r="P1256" s="231">
        <f t="shared" ca="1" si="1112"/>
        <v>0</v>
      </c>
      <c r="Q1256" s="231">
        <f t="shared" ca="1" si="1113"/>
        <v>0</v>
      </c>
      <c r="R1256" s="231">
        <f t="shared" ca="1" si="1114"/>
        <v>0</v>
      </c>
      <c r="T1256" s="231">
        <f t="shared" si="1115"/>
        <v>1</v>
      </c>
      <c r="U1256" s="231">
        <f t="shared" ca="1" si="1116"/>
        <v>1</v>
      </c>
      <c r="V1256" s="231">
        <f t="shared" ca="1" si="1117"/>
        <v>1</v>
      </c>
      <c r="X1256" s="231">
        <f t="shared" ca="1" si="1118"/>
        <v>0</v>
      </c>
      <c r="Y1256" s="231">
        <f t="shared" ca="1" si="1109"/>
        <v>0</v>
      </c>
      <c r="Z1256" s="243"/>
      <c r="AA1256" s="243"/>
    </row>
    <row r="1257" spans="6:27">
      <c r="F1257" s="656"/>
      <c r="G1257" s="307" t="str">
        <f t="shared" si="1110"/>
        <v>3-wheeler</v>
      </c>
      <c r="H1257" s="243"/>
      <c r="I1257" s="243"/>
      <c r="J1257" s="243"/>
      <c r="K1257" s="246">
        <f>'IF Factors'!BJ51</f>
        <v>0</v>
      </c>
      <c r="L1257" s="246">
        <f ca="1">OFFSET('IF Factors'!BJ51,0,5)</f>
        <v>0</v>
      </c>
      <c r="M1257" s="246">
        <f ca="1">OFFSET('IF Factors'!BJ51,0,10)</f>
        <v>0</v>
      </c>
      <c r="O1257" s="231">
        <f t="shared" ca="1" si="1111"/>
        <v>0</v>
      </c>
      <c r="P1257" s="231">
        <f t="shared" ca="1" si="1112"/>
        <v>0</v>
      </c>
      <c r="Q1257" s="231">
        <f t="shared" ca="1" si="1113"/>
        <v>0</v>
      </c>
      <c r="R1257" s="231">
        <f t="shared" ca="1" si="1114"/>
        <v>0</v>
      </c>
      <c r="T1257" s="231">
        <f t="shared" si="1115"/>
        <v>1</v>
      </c>
      <c r="U1257" s="231">
        <f t="shared" ca="1" si="1116"/>
        <v>1</v>
      </c>
      <c r="V1257" s="231">
        <f t="shared" ca="1" si="1117"/>
        <v>1</v>
      </c>
      <c r="X1257" s="231">
        <f t="shared" ca="1" si="1118"/>
        <v>0</v>
      </c>
      <c r="Y1257" s="231">
        <f t="shared" ca="1" si="1109"/>
        <v>0</v>
      </c>
      <c r="Z1257" s="243"/>
      <c r="AA1257" s="243"/>
    </row>
    <row r="1258" spans="6:27">
      <c r="F1258" s="656"/>
      <c r="G1258" s="307" t="str">
        <f t="shared" si="1110"/>
        <v>Bus</v>
      </c>
      <c r="H1258" s="243"/>
      <c r="I1258" s="243"/>
      <c r="J1258" s="243"/>
      <c r="K1258" s="246">
        <f>'IF Factors'!BJ52</f>
        <v>0</v>
      </c>
      <c r="L1258" s="246">
        <f ca="1">OFFSET('IF Factors'!BJ52,0,5)</f>
        <v>0</v>
      </c>
      <c r="M1258" s="246">
        <f ca="1">OFFSET('IF Factors'!BJ52,0,10)</f>
        <v>0</v>
      </c>
      <c r="O1258" s="231">
        <f t="shared" ca="1" si="1111"/>
        <v>0</v>
      </c>
      <c r="P1258" s="231">
        <f t="shared" ca="1" si="1112"/>
        <v>0</v>
      </c>
      <c r="Q1258" s="231">
        <f t="shared" ca="1" si="1113"/>
        <v>0</v>
      </c>
      <c r="R1258" s="231">
        <f t="shared" ca="1" si="1114"/>
        <v>0</v>
      </c>
      <c r="T1258" s="231">
        <f t="shared" si="1115"/>
        <v>1</v>
      </c>
      <c r="U1258" s="231">
        <f t="shared" ca="1" si="1116"/>
        <v>1</v>
      </c>
      <c r="V1258" s="231">
        <f t="shared" ca="1" si="1117"/>
        <v>1</v>
      </c>
      <c r="X1258" s="231">
        <f t="shared" ca="1" si="1118"/>
        <v>0</v>
      </c>
      <c r="Y1258" s="231">
        <f t="shared" ca="1" si="1109"/>
        <v>0</v>
      </c>
      <c r="Z1258" s="243"/>
      <c r="AA1258" s="243"/>
    </row>
    <row r="1259" spans="6:27">
      <c r="F1259" s="656"/>
      <c r="G1259" s="307" t="str">
        <f t="shared" si="1110"/>
        <v>Mini-bus</v>
      </c>
      <c r="H1259" s="243"/>
      <c r="I1259" s="243"/>
      <c r="J1259" s="243"/>
      <c r="K1259" s="246">
        <f>'IF Factors'!BJ53</f>
        <v>0</v>
      </c>
      <c r="L1259" s="246">
        <f ca="1">OFFSET('IF Factors'!BJ53,0,5)</f>
        <v>0</v>
      </c>
      <c r="M1259" s="246">
        <f ca="1">OFFSET('IF Factors'!BJ53,0,10)</f>
        <v>0</v>
      </c>
      <c r="O1259" s="231">
        <f t="shared" ca="1" si="1111"/>
        <v>0</v>
      </c>
      <c r="P1259" s="231">
        <f t="shared" ca="1" si="1112"/>
        <v>0</v>
      </c>
      <c r="Q1259" s="231">
        <f t="shared" ca="1" si="1113"/>
        <v>0</v>
      </c>
      <c r="R1259" s="231">
        <f t="shared" ca="1" si="1114"/>
        <v>0</v>
      </c>
      <c r="T1259" s="231">
        <f t="shared" si="1115"/>
        <v>1</v>
      </c>
      <c r="U1259" s="231">
        <f t="shared" ca="1" si="1116"/>
        <v>1</v>
      </c>
      <c r="V1259" s="231">
        <f t="shared" ca="1" si="1117"/>
        <v>1</v>
      </c>
      <c r="X1259" s="231">
        <f t="shared" ca="1" si="1118"/>
        <v>0</v>
      </c>
      <c r="Y1259" s="231">
        <f t="shared" ca="1" si="1109"/>
        <v>0</v>
      </c>
      <c r="Z1259" s="243"/>
      <c r="AA1259" s="243"/>
    </row>
    <row r="1260" spans="6:27">
      <c r="F1260" s="656"/>
      <c r="G1260" s="307" t="str">
        <f t="shared" si="1110"/>
        <v/>
      </c>
      <c r="H1260" s="243"/>
      <c r="I1260" s="243"/>
      <c r="J1260" s="243"/>
      <c r="K1260" s="246">
        <f>'IF Factors'!BJ54</f>
        <v>0</v>
      </c>
      <c r="L1260" s="246">
        <f ca="1">OFFSET('IF Factors'!BJ54,0,5)</f>
        <v>0</v>
      </c>
      <c r="M1260" s="246">
        <f ca="1">OFFSET('IF Factors'!BJ54,0,10)</f>
        <v>0</v>
      </c>
      <c r="O1260" s="231">
        <f t="shared" ca="1" si="1111"/>
        <v>0</v>
      </c>
      <c r="P1260" s="231">
        <f t="shared" ca="1" si="1112"/>
        <v>0</v>
      </c>
      <c r="Q1260" s="231">
        <f t="shared" ca="1" si="1113"/>
        <v>0</v>
      </c>
      <c r="R1260" s="231">
        <f t="shared" ca="1" si="1114"/>
        <v>0</v>
      </c>
      <c r="T1260" s="231">
        <f t="shared" si="1115"/>
        <v>1</v>
      </c>
      <c r="U1260" s="231">
        <f t="shared" ca="1" si="1116"/>
        <v>1</v>
      </c>
      <c r="V1260" s="231">
        <f t="shared" ca="1" si="1117"/>
        <v>1</v>
      </c>
      <c r="X1260" s="231">
        <f t="shared" ca="1" si="1118"/>
        <v>0</v>
      </c>
      <c r="Y1260" s="231">
        <f t="shared" ca="1" si="1109"/>
        <v>0</v>
      </c>
      <c r="Z1260" s="243"/>
      <c r="AA1260" s="243"/>
    </row>
    <row r="1261" spans="6:27">
      <c r="F1261" s="657"/>
      <c r="G1261" s="307" t="str">
        <f t="shared" si="1110"/>
        <v/>
      </c>
      <c r="H1261" s="243"/>
      <c r="I1261" s="243"/>
      <c r="J1261" s="243"/>
      <c r="K1261" s="246">
        <f>'IF Factors'!BJ55</f>
        <v>0</v>
      </c>
      <c r="L1261" s="246">
        <f ca="1">OFFSET('IF Factors'!BJ55,0,5)</f>
        <v>0</v>
      </c>
      <c r="M1261" s="246">
        <f ca="1">OFFSET('IF Factors'!BJ55,0,10)</f>
        <v>0</v>
      </c>
      <c r="O1261" s="231">
        <f t="shared" ca="1" si="1111"/>
        <v>0</v>
      </c>
      <c r="P1261" s="231">
        <f t="shared" ca="1" si="1112"/>
        <v>0</v>
      </c>
      <c r="Q1261" s="231">
        <f t="shared" ca="1" si="1113"/>
        <v>0</v>
      </c>
      <c r="R1261" s="231">
        <f t="shared" ca="1" si="1114"/>
        <v>0</v>
      </c>
      <c r="T1261" s="231">
        <f t="shared" si="1115"/>
        <v>1</v>
      </c>
      <c r="U1261" s="231">
        <f t="shared" ca="1" si="1116"/>
        <v>1</v>
      </c>
      <c r="V1261" s="231">
        <f t="shared" ca="1" si="1117"/>
        <v>1</v>
      </c>
      <c r="X1261" s="231">
        <f t="shared" ca="1" si="1118"/>
        <v>0</v>
      </c>
      <c r="Y1261" s="231">
        <f t="shared" ca="1" si="1109"/>
        <v>0</v>
      </c>
      <c r="Z1261" s="243"/>
      <c r="AA1261" s="243"/>
    </row>
    <row r="1262" spans="6:27">
      <c r="G1262" s="307" t="str">
        <f t="shared" si="1110"/>
        <v>BRT</v>
      </c>
      <c r="H1262" s="243"/>
      <c r="I1262" s="243"/>
      <c r="J1262" s="243"/>
      <c r="K1262" s="246">
        <f>'IF Factors'!BJ56</f>
        <v>0</v>
      </c>
      <c r="L1262" s="246">
        <f ca="1">OFFSET('IF Factors'!BJ56,0,5)</f>
        <v>0</v>
      </c>
      <c r="M1262" s="246">
        <f ca="1">OFFSET('IF Factors'!BJ56,0,10)</f>
        <v>0</v>
      </c>
      <c r="O1262" s="231">
        <f t="shared" ca="1" si="1111"/>
        <v>0</v>
      </c>
      <c r="P1262" s="231">
        <f t="shared" ca="1" si="1112"/>
        <v>0</v>
      </c>
      <c r="Q1262" s="231">
        <f t="shared" ca="1" si="1113"/>
        <v>0</v>
      </c>
      <c r="R1262" s="231">
        <f t="shared" ca="1" si="1114"/>
        <v>0</v>
      </c>
      <c r="T1262" s="231">
        <f t="shared" si="1115"/>
        <v>1</v>
      </c>
      <c r="U1262" s="231">
        <f t="shared" ca="1" si="1116"/>
        <v>1</v>
      </c>
      <c r="V1262" s="231">
        <f t="shared" ca="1" si="1117"/>
        <v>1</v>
      </c>
      <c r="X1262" s="231">
        <f t="shared" ca="1" si="1118"/>
        <v>0</v>
      </c>
      <c r="Y1262" s="231">
        <f t="shared" ca="1" si="1109"/>
        <v>0</v>
      </c>
      <c r="Z1262" s="243"/>
      <c r="AA1262" s="243"/>
    </row>
    <row r="1263" spans="6:27">
      <c r="G1263" s="308"/>
      <c r="H1263" s="243"/>
      <c r="I1263" s="243"/>
      <c r="J1263" s="243"/>
      <c r="K1263" s="243"/>
      <c r="L1263" s="243"/>
      <c r="M1263" s="243"/>
      <c r="N1263" s="243"/>
      <c r="O1263" s="243"/>
      <c r="P1263" s="243"/>
      <c r="Q1263" s="243"/>
      <c r="R1263" s="243"/>
      <c r="S1263" s="243"/>
      <c r="T1263" s="243"/>
      <c r="U1263" s="243"/>
      <c r="V1263" s="243"/>
      <c r="W1263" s="243"/>
      <c r="X1263" s="243"/>
      <c r="Y1263" s="243"/>
      <c r="Z1263" s="243"/>
      <c r="AA1263" s="243"/>
    </row>
    <row r="1264" spans="6:27">
      <c r="G1264" s="308"/>
      <c r="H1264" s="243"/>
      <c r="I1264" s="243"/>
      <c r="J1264" s="243"/>
      <c r="K1264" s="243"/>
      <c r="L1264" s="243"/>
      <c r="M1264" s="243"/>
      <c r="N1264" s="243"/>
      <c r="O1264" s="243"/>
      <c r="P1264" s="243"/>
      <c r="Q1264" s="243"/>
      <c r="R1264" s="243"/>
      <c r="S1264" s="243"/>
      <c r="T1264" s="243"/>
      <c r="U1264" s="243"/>
      <c r="V1264" s="243"/>
      <c r="W1264" s="243"/>
      <c r="X1264" s="243"/>
      <c r="Y1264" s="243"/>
      <c r="Z1264" s="243"/>
      <c r="AA1264" s="243"/>
    </row>
    <row r="1265" spans="6:27">
      <c r="G1265" s="308"/>
      <c r="H1265" s="243"/>
      <c r="I1265" s="243"/>
      <c r="J1265" s="243"/>
      <c r="K1265" s="243"/>
      <c r="L1265" s="243"/>
      <c r="M1265" s="243"/>
      <c r="N1265" s="243"/>
      <c r="O1265" s="243"/>
      <c r="P1265" s="243"/>
      <c r="Q1265" s="243"/>
      <c r="R1265" s="243"/>
      <c r="S1265" s="243"/>
      <c r="T1265" s="243"/>
      <c r="U1265" s="243"/>
      <c r="V1265" s="243"/>
      <c r="W1265" s="243"/>
      <c r="X1265" s="243"/>
      <c r="Y1265" s="243"/>
      <c r="Z1265" s="243"/>
      <c r="AA1265" s="243"/>
    </row>
    <row r="1266" spans="6:27">
      <c r="G1266" s="308" t="s">
        <v>391</v>
      </c>
      <c r="H1266" s="243"/>
      <c r="I1266" s="243" t="s">
        <v>11</v>
      </c>
      <c r="J1266" s="243"/>
      <c r="K1266" s="243"/>
      <c r="L1266" s="243"/>
      <c r="M1266" s="243"/>
      <c r="N1266" s="243"/>
      <c r="O1266" s="243"/>
      <c r="P1266" s="243"/>
      <c r="Q1266" s="243"/>
      <c r="R1266" s="243"/>
      <c r="S1266" s="243"/>
      <c r="T1266" s="243"/>
      <c r="U1266" s="243"/>
      <c r="V1266" s="243"/>
      <c r="W1266" s="243"/>
      <c r="X1266" s="243"/>
      <c r="Y1266" s="243"/>
      <c r="Z1266" s="243"/>
      <c r="AA1266" s="243"/>
    </row>
    <row r="1267" spans="6:27">
      <c r="G1267" s="306"/>
      <c r="H1267" s="245">
        <f>H1234</f>
        <v>0</v>
      </c>
      <c r="I1267" s="245">
        <f t="shared" ref="I1267:AA1267" si="1119">I1234</f>
        <v>1</v>
      </c>
      <c r="J1267" s="245">
        <f t="shared" si="1119"/>
        <v>2</v>
      </c>
      <c r="K1267" s="245">
        <f t="shared" si="1119"/>
        <v>3</v>
      </c>
      <c r="L1267" s="245">
        <f t="shared" si="1119"/>
        <v>4</v>
      </c>
      <c r="M1267" s="245">
        <f t="shared" si="1119"/>
        <v>5</v>
      </c>
      <c r="N1267" s="245">
        <f t="shared" si="1119"/>
        <v>6</v>
      </c>
      <c r="O1267" s="245">
        <f t="shared" si="1119"/>
        <v>7</v>
      </c>
      <c r="P1267" s="245">
        <f t="shared" si="1119"/>
        <v>8</v>
      </c>
      <c r="Q1267" s="245">
        <f t="shared" si="1119"/>
        <v>9</v>
      </c>
      <c r="R1267" s="245">
        <f t="shared" si="1119"/>
        <v>10</v>
      </c>
      <c r="S1267" s="245">
        <f t="shared" si="1119"/>
        <v>11</v>
      </c>
      <c r="T1267" s="245">
        <f t="shared" si="1119"/>
        <v>12</v>
      </c>
      <c r="U1267" s="245">
        <f t="shared" si="1119"/>
        <v>13</v>
      </c>
      <c r="V1267" s="245">
        <f t="shared" si="1119"/>
        <v>14</v>
      </c>
      <c r="W1267" s="245">
        <f t="shared" si="1119"/>
        <v>15</v>
      </c>
      <c r="X1267" s="245">
        <f t="shared" si="1119"/>
        <v>16</v>
      </c>
      <c r="Y1267" s="245">
        <f t="shared" si="1119"/>
        <v>17</v>
      </c>
      <c r="Z1267" s="245">
        <f t="shared" si="1119"/>
        <v>18</v>
      </c>
      <c r="AA1267" s="245">
        <f t="shared" si="1119"/>
        <v>19</v>
      </c>
    </row>
    <row r="1268" spans="6:27">
      <c r="F1268" s="655" t="s">
        <v>530</v>
      </c>
      <c r="G1268" s="307" t="str">
        <f>G1235</f>
        <v>Cars</v>
      </c>
      <c r="H1268" s="261">
        <f>K1252</f>
        <v>0</v>
      </c>
      <c r="I1268" s="261">
        <f ca="1">(I$23*$P1252)+$O1252</f>
        <v>0</v>
      </c>
      <c r="J1268" s="261">
        <f t="shared" ref="J1268:P1268" ca="1" si="1120">(J$23*$P1252)+$O1252</f>
        <v>0</v>
      </c>
      <c r="K1268" s="261">
        <f t="shared" ca="1" si="1120"/>
        <v>0</v>
      </c>
      <c r="L1268" s="261">
        <f t="shared" ca="1" si="1120"/>
        <v>0</v>
      </c>
      <c r="M1268" s="261">
        <f t="shared" ca="1" si="1120"/>
        <v>0</v>
      </c>
      <c r="N1268" s="261">
        <f t="shared" ca="1" si="1120"/>
        <v>0</v>
      </c>
      <c r="O1268" s="261">
        <f t="shared" ca="1" si="1120"/>
        <v>0</v>
      </c>
      <c r="P1268" s="261">
        <f t="shared" ca="1" si="1120"/>
        <v>0</v>
      </c>
      <c r="Q1268" s="261">
        <f ca="1">L1252</f>
        <v>0</v>
      </c>
      <c r="R1268" s="261">
        <f ca="1">(R$23*$R1252)+$Q1252</f>
        <v>0</v>
      </c>
      <c r="S1268" s="261">
        <f t="shared" ref="S1268:Z1268" ca="1" si="1121">(S$23*$R1252)+$Q1252</f>
        <v>0</v>
      </c>
      <c r="T1268" s="261">
        <f t="shared" ca="1" si="1121"/>
        <v>0</v>
      </c>
      <c r="U1268" s="261">
        <f t="shared" ca="1" si="1121"/>
        <v>0</v>
      </c>
      <c r="V1268" s="261">
        <f t="shared" ca="1" si="1121"/>
        <v>0</v>
      </c>
      <c r="W1268" s="261">
        <f t="shared" ca="1" si="1121"/>
        <v>0</v>
      </c>
      <c r="X1268" s="261">
        <f t="shared" ca="1" si="1121"/>
        <v>0</v>
      </c>
      <c r="Y1268" s="261">
        <f t="shared" ca="1" si="1121"/>
        <v>0</v>
      </c>
      <c r="Z1268" s="261">
        <f t="shared" ca="1" si="1121"/>
        <v>0</v>
      </c>
      <c r="AA1268" s="261">
        <f ca="1">M1252</f>
        <v>0</v>
      </c>
    </row>
    <row r="1269" spans="6:27">
      <c r="F1269" s="656"/>
      <c r="G1269" s="307" t="str">
        <f t="shared" ref="G1269:G1278" si="1122">G1236</f>
        <v>2-wheeler</v>
      </c>
      <c r="H1269" s="261">
        <f t="shared" ref="H1269:H1278" si="1123">K1253</f>
        <v>0</v>
      </c>
      <c r="I1269" s="261">
        <f t="shared" ref="I1269:P1269" ca="1" si="1124">(I$23*$P1253)+$O1253</f>
        <v>0</v>
      </c>
      <c r="J1269" s="261">
        <f t="shared" ca="1" si="1124"/>
        <v>0</v>
      </c>
      <c r="K1269" s="261">
        <f t="shared" ca="1" si="1124"/>
        <v>0</v>
      </c>
      <c r="L1269" s="261">
        <f t="shared" ca="1" si="1124"/>
        <v>0</v>
      </c>
      <c r="M1269" s="261">
        <f t="shared" ca="1" si="1124"/>
        <v>0</v>
      </c>
      <c r="N1269" s="261">
        <f t="shared" ca="1" si="1124"/>
        <v>0</v>
      </c>
      <c r="O1269" s="261">
        <f t="shared" ca="1" si="1124"/>
        <v>0</v>
      </c>
      <c r="P1269" s="261">
        <f t="shared" ca="1" si="1124"/>
        <v>0</v>
      </c>
      <c r="Q1269" s="261">
        <f t="shared" ref="Q1269:Q1278" ca="1" si="1125">L1253</f>
        <v>0</v>
      </c>
      <c r="R1269" s="261">
        <f t="shared" ref="R1269:Z1269" ca="1" si="1126">(R$23*$R1253)+$Q1253</f>
        <v>0</v>
      </c>
      <c r="S1269" s="261">
        <f t="shared" ca="1" si="1126"/>
        <v>0</v>
      </c>
      <c r="T1269" s="261">
        <f t="shared" ca="1" si="1126"/>
        <v>0</v>
      </c>
      <c r="U1269" s="261">
        <f t="shared" ca="1" si="1126"/>
        <v>0</v>
      </c>
      <c r="V1269" s="261">
        <f t="shared" ca="1" si="1126"/>
        <v>0</v>
      </c>
      <c r="W1269" s="261">
        <f t="shared" ca="1" si="1126"/>
        <v>0</v>
      </c>
      <c r="X1269" s="261">
        <f t="shared" ca="1" si="1126"/>
        <v>0</v>
      </c>
      <c r="Y1269" s="261">
        <f t="shared" ca="1" si="1126"/>
        <v>0</v>
      </c>
      <c r="Z1269" s="261">
        <f t="shared" ca="1" si="1126"/>
        <v>0</v>
      </c>
      <c r="AA1269" s="261">
        <f t="shared" ref="AA1269:AA1278" ca="1" si="1127">M1253</f>
        <v>0</v>
      </c>
    </row>
    <row r="1270" spans="6:27">
      <c r="F1270" s="656"/>
      <c r="G1270" s="307" t="str">
        <f t="shared" si="1122"/>
        <v>Taxi</v>
      </c>
      <c r="H1270" s="261">
        <f t="shared" si="1123"/>
        <v>0</v>
      </c>
      <c r="I1270" s="261">
        <f t="shared" ref="I1270:P1270" ca="1" si="1128">(I$23*$P1254)+$O1254</f>
        <v>0</v>
      </c>
      <c r="J1270" s="261">
        <f t="shared" ca="1" si="1128"/>
        <v>0</v>
      </c>
      <c r="K1270" s="261">
        <f t="shared" ca="1" si="1128"/>
        <v>0</v>
      </c>
      <c r="L1270" s="261">
        <f t="shared" ca="1" si="1128"/>
        <v>0</v>
      </c>
      <c r="M1270" s="261">
        <f t="shared" ca="1" si="1128"/>
        <v>0</v>
      </c>
      <c r="N1270" s="261">
        <f t="shared" ca="1" si="1128"/>
        <v>0</v>
      </c>
      <c r="O1270" s="261">
        <f t="shared" ca="1" si="1128"/>
        <v>0</v>
      </c>
      <c r="P1270" s="261">
        <f t="shared" ca="1" si="1128"/>
        <v>0</v>
      </c>
      <c r="Q1270" s="261">
        <f t="shared" ca="1" si="1125"/>
        <v>0</v>
      </c>
      <c r="R1270" s="261">
        <f t="shared" ref="R1270:Z1270" ca="1" si="1129">(R$23*$R1254)+$Q1254</f>
        <v>0</v>
      </c>
      <c r="S1270" s="261">
        <f t="shared" ca="1" si="1129"/>
        <v>0</v>
      </c>
      <c r="T1270" s="261">
        <f t="shared" ca="1" si="1129"/>
        <v>0</v>
      </c>
      <c r="U1270" s="261">
        <f t="shared" ca="1" si="1129"/>
        <v>0</v>
      </c>
      <c r="V1270" s="261">
        <f t="shared" ca="1" si="1129"/>
        <v>0</v>
      </c>
      <c r="W1270" s="261">
        <f t="shared" ca="1" si="1129"/>
        <v>0</v>
      </c>
      <c r="X1270" s="261">
        <f t="shared" ca="1" si="1129"/>
        <v>0</v>
      </c>
      <c r="Y1270" s="261">
        <f t="shared" ca="1" si="1129"/>
        <v>0</v>
      </c>
      <c r="Z1270" s="261">
        <f t="shared" ca="1" si="1129"/>
        <v>0</v>
      </c>
      <c r="AA1270" s="261">
        <f t="shared" ca="1" si="1127"/>
        <v>0</v>
      </c>
    </row>
    <row r="1271" spans="6:27">
      <c r="F1271" s="656"/>
      <c r="G1271" s="307" t="str">
        <f t="shared" si="1122"/>
        <v/>
      </c>
      <c r="H1271" s="261">
        <f t="shared" si="1123"/>
        <v>0</v>
      </c>
      <c r="I1271" s="261">
        <f t="shared" ref="I1271:P1271" ca="1" si="1130">(I$23*$P1255)+$O1255</f>
        <v>0</v>
      </c>
      <c r="J1271" s="261">
        <f t="shared" ca="1" si="1130"/>
        <v>0</v>
      </c>
      <c r="K1271" s="261">
        <f t="shared" ca="1" si="1130"/>
        <v>0</v>
      </c>
      <c r="L1271" s="261">
        <f t="shared" ca="1" si="1130"/>
        <v>0</v>
      </c>
      <c r="M1271" s="261">
        <f t="shared" ca="1" si="1130"/>
        <v>0</v>
      </c>
      <c r="N1271" s="261">
        <f t="shared" ca="1" si="1130"/>
        <v>0</v>
      </c>
      <c r="O1271" s="261">
        <f t="shared" ca="1" si="1130"/>
        <v>0</v>
      </c>
      <c r="P1271" s="261">
        <f t="shared" ca="1" si="1130"/>
        <v>0</v>
      </c>
      <c r="Q1271" s="261">
        <f t="shared" ca="1" si="1125"/>
        <v>0</v>
      </c>
      <c r="R1271" s="261">
        <f t="shared" ref="R1271:Z1271" ca="1" si="1131">(R$23*$R1255)+$Q1255</f>
        <v>0</v>
      </c>
      <c r="S1271" s="261">
        <f t="shared" ca="1" si="1131"/>
        <v>0</v>
      </c>
      <c r="T1271" s="261">
        <f t="shared" ca="1" si="1131"/>
        <v>0</v>
      </c>
      <c r="U1271" s="261">
        <f t="shared" ca="1" si="1131"/>
        <v>0</v>
      </c>
      <c r="V1271" s="261">
        <f t="shared" ca="1" si="1131"/>
        <v>0</v>
      </c>
      <c r="W1271" s="261">
        <f t="shared" ca="1" si="1131"/>
        <v>0</v>
      </c>
      <c r="X1271" s="261">
        <f t="shared" ca="1" si="1131"/>
        <v>0</v>
      </c>
      <c r="Y1271" s="261">
        <f t="shared" ca="1" si="1131"/>
        <v>0</v>
      </c>
      <c r="Z1271" s="261">
        <f t="shared" ca="1" si="1131"/>
        <v>0</v>
      </c>
      <c r="AA1271" s="261">
        <f t="shared" ca="1" si="1127"/>
        <v>0</v>
      </c>
    </row>
    <row r="1272" spans="6:27">
      <c r="F1272" s="656"/>
      <c r="G1272" s="307" t="str">
        <f t="shared" si="1122"/>
        <v/>
      </c>
      <c r="H1272" s="261">
        <f t="shared" si="1123"/>
        <v>0</v>
      </c>
      <c r="I1272" s="261">
        <f t="shared" ref="I1272:P1272" ca="1" si="1132">(I$23*$P1256)+$O1256</f>
        <v>0</v>
      </c>
      <c r="J1272" s="261">
        <f t="shared" ca="1" si="1132"/>
        <v>0</v>
      </c>
      <c r="K1272" s="261">
        <f t="shared" ca="1" si="1132"/>
        <v>0</v>
      </c>
      <c r="L1272" s="261">
        <f t="shared" ca="1" si="1132"/>
        <v>0</v>
      </c>
      <c r="M1272" s="261">
        <f t="shared" ca="1" si="1132"/>
        <v>0</v>
      </c>
      <c r="N1272" s="261">
        <f t="shared" ca="1" si="1132"/>
        <v>0</v>
      </c>
      <c r="O1272" s="261">
        <f t="shared" ca="1" si="1132"/>
        <v>0</v>
      </c>
      <c r="P1272" s="261">
        <f t="shared" ca="1" si="1132"/>
        <v>0</v>
      </c>
      <c r="Q1272" s="261">
        <f t="shared" ca="1" si="1125"/>
        <v>0</v>
      </c>
      <c r="R1272" s="261">
        <f t="shared" ref="R1272:Z1272" ca="1" si="1133">(R$23*$R1256)+$Q1256</f>
        <v>0</v>
      </c>
      <c r="S1272" s="261">
        <f t="shared" ca="1" si="1133"/>
        <v>0</v>
      </c>
      <c r="T1272" s="261">
        <f t="shared" ca="1" si="1133"/>
        <v>0</v>
      </c>
      <c r="U1272" s="261">
        <f t="shared" ca="1" si="1133"/>
        <v>0</v>
      </c>
      <c r="V1272" s="261">
        <f t="shared" ca="1" si="1133"/>
        <v>0</v>
      </c>
      <c r="W1272" s="261">
        <f t="shared" ca="1" si="1133"/>
        <v>0</v>
      </c>
      <c r="X1272" s="261">
        <f t="shared" ca="1" si="1133"/>
        <v>0</v>
      </c>
      <c r="Y1272" s="261">
        <f t="shared" ca="1" si="1133"/>
        <v>0</v>
      </c>
      <c r="Z1272" s="261">
        <f t="shared" ca="1" si="1133"/>
        <v>0</v>
      </c>
      <c r="AA1272" s="261">
        <f t="shared" ca="1" si="1127"/>
        <v>0</v>
      </c>
    </row>
    <row r="1273" spans="6:27">
      <c r="F1273" s="656"/>
      <c r="G1273" s="307" t="str">
        <f t="shared" si="1122"/>
        <v>3-wheeler</v>
      </c>
      <c r="H1273" s="261">
        <f t="shared" si="1123"/>
        <v>0</v>
      </c>
      <c r="I1273" s="261">
        <f t="shared" ref="I1273:P1273" ca="1" si="1134">(I$23*$P1257)+$O1257</f>
        <v>0</v>
      </c>
      <c r="J1273" s="261">
        <f t="shared" ca="1" si="1134"/>
        <v>0</v>
      </c>
      <c r="K1273" s="261">
        <f t="shared" ca="1" si="1134"/>
        <v>0</v>
      </c>
      <c r="L1273" s="261">
        <f t="shared" ca="1" si="1134"/>
        <v>0</v>
      </c>
      <c r="M1273" s="261">
        <f t="shared" ca="1" si="1134"/>
        <v>0</v>
      </c>
      <c r="N1273" s="261">
        <f t="shared" ca="1" si="1134"/>
        <v>0</v>
      </c>
      <c r="O1273" s="261">
        <f t="shared" ca="1" si="1134"/>
        <v>0</v>
      </c>
      <c r="P1273" s="261">
        <f t="shared" ca="1" si="1134"/>
        <v>0</v>
      </c>
      <c r="Q1273" s="261">
        <f t="shared" ca="1" si="1125"/>
        <v>0</v>
      </c>
      <c r="R1273" s="261">
        <f t="shared" ref="R1273:Z1273" ca="1" si="1135">(R$23*$R1257)+$Q1257</f>
        <v>0</v>
      </c>
      <c r="S1273" s="261">
        <f t="shared" ca="1" si="1135"/>
        <v>0</v>
      </c>
      <c r="T1273" s="261">
        <f t="shared" ca="1" si="1135"/>
        <v>0</v>
      </c>
      <c r="U1273" s="261">
        <f t="shared" ca="1" si="1135"/>
        <v>0</v>
      </c>
      <c r="V1273" s="261">
        <f t="shared" ca="1" si="1135"/>
        <v>0</v>
      </c>
      <c r="W1273" s="261">
        <f t="shared" ca="1" si="1135"/>
        <v>0</v>
      </c>
      <c r="X1273" s="261">
        <f t="shared" ca="1" si="1135"/>
        <v>0</v>
      </c>
      <c r="Y1273" s="261">
        <f t="shared" ca="1" si="1135"/>
        <v>0</v>
      </c>
      <c r="Z1273" s="261">
        <f t="shared" ca="1" si="1135"/>
        <v>0</v>
      </c>
      <c r="AA1273" s="261">
        <f t="shared" ca="1" si="1127"/>
        <v>0</v>
      </c>
    </row>
    <row r="1274" spans="6:27">
      <c r="F1274" s="656"/>
      <c r="G1274" s="307" t="str">
        <f t="shared" si="1122"/>
        <v>Bus</v>
      </c>
      <c r="H1274" s="261">
        <f t="shared" si="1123"/>
        <v>0</v>
      </c>
      <c r="I1274" s="261">
        <f t="shared" ref="I1274:P1274" ca="1" si="1136">(I$23*$P1258)+$O1258</f>
        <v>0</v>
      </c>
      <c r="J1274" s="261">
        <f t="shared" ca="1" si="1136"/>
        <v>0</v>
      </c>
      <c r="K1274" s="261">
        <f t="shared" ca="1" si="1136"/>
        <v>0</v>
      </c>
      <c r="L1274" s="261">
        <f t="shared" ca="1" si="1136"/>
        <v>0</v>
      </c>
      <c r="M1274" s="261">
        <f t="shared" ca="1" si="1136"/>
        <v>0</v>
      </c>
      <c r="N1274" s="261">
        <f t="shared" ca="1" si="1136"/>
        <v>0</v>
      </c>
      <c r="O1274" s="261">
        <f t="shared" ca="1" si="1136"/>
        <v>0</v>
      </c>
      <c r="P1274" s="261">
        <f t="shared" ca="1" si="1136"/>
        <v>0</v>
      </c>
      <c r="Q1274" s="261">
        <f t="shared" ca="1" si="1125"/>
        <v>0</v>
      </c>
      <c r="R1274" s="261">
        <f t="shared" ref="R1274:Z1274" ca="1" si="1137">(R$23*$R1258)+$Q1258</f>
        <v>0</v>
      </c>
      <c r="S1274" s="261">
        <f t="shared" ca="1" si="1137"/>
        <v>0</v>
      </c>
      <c r="T1274" s="261">
        <f t="shared" ca="1" si="1137"/>
        <v>0</v>
      </c>
      <c r="U1274" s="261">
        <f t="shared" ca="1" si="1137"/>
        <v>0</v>
      </c>
      <c r="V1274" s="261">
        <f t="shared" ca="1" si="1137"/>
        <v>0</v>
      </c>
      <c r="W1274" s="261">
        <f t="shared" ca="1" si="1137"/>
        <v>0</v>
      </c>
      <c r="X1274" s="261">
        <f t="shared" ca="1" si="1137"/>
        <v>0</v>
      </c>
      <c r="Y1274" s="261">
        <f t="shared" ca="1" si="1137"/>
        <v>0</v>
      </c>
      <c r="Z1274" s="261">
        <f t="shared" ca="1" si="1137"/>
        <v>0</v>
      </c>
      <c r="AA1274" s="261">
        <f t="shared" ca="1" si="1127"/>
        <v>0</v>
      </c>
    </row>
    <row r="1275" spans="6:27">
      <c r="F1275" s="656"/>
      <c r="G1275" s="307" t="str">
        <f t="shared" si="1122"/>
        <v>Mini-bus</v>
      </c>
      <c r="H1275" s="261">
        <f t="shared" si="1123"/>
        <v>0</v>
      </c>
      <c r="I1275" s="261">
        <f t="shared" ref="I1275:P1275" ca="1" si="1138">(I$23*$P1259)+$O1259</f>
        <v>0</v>
      </c>
      <c r="J1275" s="261">
        <f t="shared" ca="1" si="1138"/>
        <v>0</v>
      </c>
      <c r="K1275" s="261">
        <f t="shared" ca="1" si="1138"/>
        <v>0</v>
      </c>
      <c r="L1275" s="261">
        <f t="shared" ca="1" si="1138"/>
        <v>0</v>
      </c>
      <c r="M1275" s="261">
        <f t="shared" ca="1" si="1138"/>
        <v>0</v>
      </c>
      <c r="N1275" s="261">
        <f t="shared" ca="1" si="1138"/>
        <v>0</v>
      </c>
      <c r="O1275" s="261">
        <f t="shared" ca="1" si="1138"/>
        <v>0</v>
      </c>
      <c r="P1275" s="261">
        <f t="shared" ca="1" si="1138"/>
        <v>0</v>
      </c>
      <c r="Q1275" s="261">
        <f t="shared" ca="1" si="1125"/>
        <v>0</v>
      </c>
      <c r="R1275" s="261">
        <f t="shared" ref="R1275:Z1275" ca="1" si="1139">(R$23*$R1259)+$Q1259</f>
        <v>0</v>
      </c>
      <c r="S1275" s="261">
        <f t="shared" ca="1" si="1139"/>
        <v>0</v>
      </c>
      <c r="T1275" s="261">
        <f t="shared" ca="1" si="1139"/>
        <v>0</v>
      </c>
      <c r="U1275" s="261">
        <f t="shared" ca="1" si="1139"/>
        <v>0</v>
      </c>
      <c r="V1275" s="261">
        <f t="shared" ca="1" si="1139"/>
        <v>0</v>
      </c>
      <c r="W1275" s="261">
        <f t="shared" ca="1" si="1139"/>
        <v>0</v>
      </c>
      <c r="X1275" s="261">
        <f t="shared" ca="1" si="1139"/>
        <v>0</v>
      </c>
      <c r="Y1275" s="261">
        <f t="shared" ca="1" si="1139"/>
        <v>0</v>
      </c>
      <c r="Z1275" s="261">
        <f t="shared" ca="1" si="1139"/>
        <v>0</v>
      </c>
      <c r="AA1275" s="261">
        <f t="shared" ca="1" si="1127"/>
        <v>0</v>
      </c>
    </row>
    <row r="1276" spans="6:27">
      <c r="F1276" s="656"/>
      <c r="G1276" s="307" t="str">
        <f t="shared" si="1122"/>
        <v/>
      </c>
      <c r="H1276" s="261">
        <f t="shared" si="1123"/>
        <v>0</v>
      </c>
      <c r="I1276" s="261">
        <f t="shared" ref="I1276:P1276" ca="1" si="1140">(I$23*$P1260)+$O1260</f>
        <v>0</v>
      </c>
      <c r="J1276" s="261">
        <f t="shared" ca="1" si="1140"/>
        <v>0</v>
      </c>
      <c r="K1276" s="261">
        <f t="shared" ca="1" si="1140"/>
        <v>0</v>
      </c>
      <c r="L1276" s="261">
        <f t="shared" ca="1" si="1140"/>
        <v>0</v>
      </c>
      <c r="M1276" s="261">
        <f t="shared" ca="1" si="1140"/>
        <v>0</v>
      </c>
      <c r="N1276" s="261">
        <f t="shared" ca="1" si="1140"/>
        <v>0</v>
      </c>
      <c r="O1276" s="261">
        <f t="shared" ca="1" si="1140"/>
        <v>0</v>
      </c>
      <c r="P1276" s="261">
        <f t="shared" ca="1" si="1140"/>
        <v>0</v>
      </c>
      <c r="Q1276" s="261">
        <f t="shared" ca="1" si="1125"/>
        <v>0</v>
      </c>
      <c r="R1276" s="261">
        <f t="shared" ref="R1276:Z1276" ca="1" si="1141">(R$23*$R1260)+$Q1260</f>
        <v>0</v>
      </c>
      <c r="S1276" s="261">
        <f t="shared" ca="1" si="1141"/>
        <v>0</v>
      </c>
      <c r="T1276" s="261">
        <f t="shared" ca="1" si="1141"/>
        <v>0</v>
      </c>
      <c r="U1276" s="261">
        <f t="shared" ca="1" si="1141"/>
        <v>0</v>
      </c>
      <c r="V1276" s="261">
        <f t="shared" ca="1" si="1141"/>
        <v>0</v>
      </c>
      <c r="W1276" s="261">
        <f t="shared" ca="1" si="1141"/>
        <v>0</v>
      </c>
      <c r="X1276" s="261">
        <f t="shared" ca="1" si="1141"/>
        <v>0</v>
      </c>
      <c r="Y1276" s="261">
        <f t="shared" ca="1" si="1141"/>
        <v>0</v>
      </c>
      <c r="Z1276" s="261">
        <f t="shared" ca="1" si="1141"/>
        <v>0</v>
      </c>
      <c r="AA1276" s="261">
        <f t="shared" ca="1" si="1127"/>
        <v>0</v>
      </c>
    </row>
    <row r="1277" spans="6:27">
      <c r="F1277" s="657"/>
      <c r="G1277" s="307" t="str">
        <f t="shared" si="1122"/>
        <v/>
      </c>
      <c r="H1277" s="261">
        <f t="shared" si="1123"/>
        <v>0</v>
      </c>
      <c r="I1277" s="261">
        <f t="shared" ref="I1277:P1277" ca="1" si="1142">(I$23*$P1261)+$O1261</f>
        <v>0</v>
      </c>
      <c r="J1277" s="261">
        <f t="shared" ca="1" si="1142"/>
        <v>0</v>
      </c>
      <c r="K1277" s="261">
        <f t="shared" ca="1" si="1142"/>
        <v>0</v>
      </c>
      <c r="L1277" s="261">
        <f t="shared" ca="1" si="1142"/>
        <v>0</v>
      </c>
      <c r="M1277" s="261">
        <f t="shared" ca="1" si="1142"/>
        <v>0</v>
      </c>
      <c r="N1277" s="261">
        <f t="shared" ca="1" si="1142"/>
        <v>0</v>
      </c>
      <c r="O1277" s="261">
        <f t="shared" ca="1" si="1142"/>
        <v>0</v>
      </c>
      <c r="P1277" s="261">
        <f t="shared" ca="1" si="1142"/>
        <v>0</v>
      </c>
      <c r="Q1277" s="261">
        <f t="shared" ca="1" si="1125"/>
        <v>0</v>
      </c>
      <c r="R1277" s="261">
        <f t="shared" ref="R1277:Z1277" ca="1" si="1143">(R$23*$R1261)+$Q1261</f>
        <v>0</v>
      </c>
      <c r="S1277" s="261">
        <f t="shared" ca="1" si="1143"/>
        <v>0</v>
      </c>
      <c r="T1277" s="261">
        <f t="shared" ca="1" si="1143"/>
        <v>0</v>
      </c>
      <c r="U1277" s="261">
        <f t="shared" ca="1" si="1143"/>
        <v>0</v>
      </c>
      <c r="V1277" s="261">
        <f t="shared" ca="1" si="1143"/>
        <v>0</v>
      </c>
      <c r="W1277" s="261">
        <f t="shared" ca="1" si="1143"/>
        <v>0</v>
      </c>
      <c r="X1277" s="261">
        <f t="shared" ca="1" si="1143"/>
        <v>0</v>
      </c>
      <c r="Y1277" s="261">
        <f t="shared" ca="1" si="1143"/>
        <v>0</v>
      </c>
      <c r="Z1277" s="261">
        <f t="shared" ca="1" si="1143"/>
        <v>0</v>
      </c>
      <c r="AA1277" s="261">
        <f t="shared" ca="1" si="1127"/>
        <v>0</v>
      </c>
    </row>
    <row r="1278" spans="6:27">
      <c r="G1278" s="307" t="str">
        <f t="shared" si="1122"/>
        <v>BRT</v>
      </c>
      <c r="H1278" s="261">
        <f t="shared" si="1123"/>
        <v>0</v>
      </c>
      <c r="I1278" s="261">
        <f t="shared" ref="I1278:P1278" ca="1" si="1144">(I$23*$P1262)+$O1262</f>
        <v>0</v>
      </c>
      <c r="J1278" s="261">
        <f t="shared" ca="1" si="1144"/>
        <v>0</v>
      </c>
      <c r="K1278" s="261">
        <f t="shared" ca="1" si="1144"/>
        <v>0</v>
      </c>
      <c r="L1278" s="261">
        <f t="shared" ca="1" si="1144"/>
        <v>0</v>
      </c>
      <c r="M1278" s="261">
        <f t="shared" ca="1" si="1144"/>
        <v>0</v>
      </c>
      <c r="N1278" s="261">
        <f t="shared" ca="1" si="1144"/>
        <v>0</v>
      </c>
      <c r="O1278" s="261">
        <f t="shared" ca="1" si="1144"/>
        <v>0</v>
      </c>
      <c r="P1278" s="261">
        <f t="shared" ca="1" si="1144"/>
        <v>0</v>
      </c>
      <c r="Q1278" s="261">
        <f t="shared" ca="1" si="1125"/>
        <v>0</v>
      </c>
      <c r="R1278" s="261">
        <f t="shared" ref="R1278:Z1278" ca="1" si="1145">(R$23*$R1262)+$Q1262</f>
        <v>0</v>
      </c>
      <c r="S1278" s="261">
        <f t="shared" ca="1" si="1145"/>
        <v>0</v>
      </c>
      <c r="T1278" s="261">
        <f t="shared" ca="1" si="1145"/>
        <v>0</v>
      </c>
      <c r="U1278" s="261">
        <f t="shared" ca="1" si="1145"/>
        <v>0</v>
      </c>
      <c r="V1278" s="261">
        <f t="shared" ca="1" si="1145"/>
        <v>0</v>
      </c>
      <c r="W1278" s="261">
        <f t="shared" ca="1" si="1145"/>
        <v>0</v>
      </c>
      <c r="X1278" s="261">
        <f t="shared" ca="1" si="1145"/>
        <v>0</v>
      </c>
      <c r="Y1278" s="261">
        <f t="shared" ca="1" si="1145"/>
        <v>0</v>
      </c>
      <c r="Z1278" s="261">
        <f t="shared" ca="1" si="1145"/>
        <v>0</v>
      </c>
      <c r="AA1278" s="261">
        <f t="shared" ca="1" si="1127"/>
        <v>0</v>
      </c>
    </row>
    <row r="1280" spans="6:27">
      <c r="G1280" s="308" t="s">
        <v>393</v>
      </c>
      <c r="H1280" s="243"/>
      <c r="I1280" s="243" t="str">
        <f>I1266</f>
        <v>Diesel</v>
      </c>
      <c r="J1280" s="243"/>
      <c r="K1280" s="243"/>
      <c r="L1280" s="243"/>
      <c r="M1280" s="243"/>
      <c r="N1280" s="243"/>
      <c r="O1280" s="243"/>
      <c r="P1280" s="243"/>
      <c r="Q1280" s="243"/>
      <c r="R1280" s="243"/>
      <c r="S1280" s="243"/>
      <c r="T1280" s="243"/>
      <c r="U1280" s="243"/>
      <c r="V1280" s="243"/>
      <c r="W1280" s="243"/>
      <c r="X1280" s="243"/>
      <c r="Y1280" s="243"/>
      <c r="Z1280" s="243"/>
      <c r="AA1280" s="243"/>
    </row>
    <row r="1281" spans="6:27">
      <c r="G1281" s="306"/>
      <c r="H1281" s="245">
        <f>H1267</f>
        <v>0</v>
      </c>
      <c r="I1281" s="245">
        <f t="shared" ref="I1281:AA1281" si="1146">I1267</f>
        <v>1</v>
      </c>
      <c r="J1281" s="245">
        <f t="shared" si="1146"/>
        <v>2</v>
      </c>
      <c r="K1281" s="245">
        <f t="shared" si="1146"/>
        <v>3</v>
      </c>
      <c r="L1281" s="245">
        <f t="shared" si="1146"/>
        <v>4</v>
      </c>
      <c r="M1281" s="245">
        <f t="shared" si="1146"/>
        <v>5</v>
      </c>
      <c r="N1281" s="245">
        <f t="shared" si="1146"/>
        <v>6</v>
      </c>
      <c r="O1281" s="245">
        <f t="shared" si="1146"/>
        <v>7</v>
      </c>
      <c r="P1281" s="245">
        <f t="shared" si="1146"/>
        <v>8</v>
      </c>
      <c r="Q1281" s="245">
        <f t="shared" si="1146"/>
        <v>9</v>
      </c>
      <c r="R1281" s="245">
        <f t="shared" si="1146"/>
        <v>10</v>
      </c>
      <c r="S1281" s="245">
        <f t="shared" si="1146"/>
        <v>11</v>
      </c>
      <c r="T1281" s="245">
        <f t="shared" si="1146"/>
        <v>12</v>
      </c>
      <c r="U1281" s="245">
        <f t="shared" si="1146"/>
        <v>13</v>
      </c>
      <c r="V1281" s="245">
        <f t="shared" si="1146"/>
        <v>14</v>
      </c>
      <c r="W1281" s="245">
        <f t="shared" si="1146"/>
        <v>15</v>
      </c>
      <c r="X1281" s="245">
        <f t="shared" si="1146"/>
        <v>16</v>
      </c>
      <c r="Y1281" s="245">
        <f t="shared" si="1146"/>
        <v>17</v>
      </c>
      <c r="Z1281" s="245">
        <f t="shared" si="1146"/>
        <v>18</v>
      </c>
      <c r="AA1281" s="245">
        <f t="shared" si="1146"/>
        <v>19</v>
      </c>
    </row>
    <row r="1282" spans="6:27">
      <c r="F1282" s="655" t="s">
        <v>530</v>
      </c>
      <c r="G1282" s="307" t="str">
        <f>G1268</f>
        <v>Cars</v>
      </c>
      <c r="H1282" s="232">
        <f>H1268+(H1268*H815)</f>
        <v>0</v>
      </c>
      <c r="I1282" s="232">
        <f t="shared" ref="I1282:AA1282" ca="1" si="1147">I1268+(I1268*I815)</f>
        <v>0</v>
      </c>
      <c r="J1282" s="232">
        <f t="shared" ca="1" si="1147"/>
        <v>0</v>
      </c>
      <c r="K1282" s="232">
        <f t="shared" ca="1" si="1147"/>
        <v>0</v>
      </c>
      <c r="L1282" s="232">
        <f t="shared" ca="1" si="1147"/>
        <v>0</v>
      </c>
      <c r="M1282" s="232">
        <f t="shared" ca="1" si="1147"/>
        <v>0</v>
      </c>
      <c r="N1282" s="232">
        <f t="shared" ca="1" si="1147"/>
        <v>0</v>
      </c>
      <c r="O1282" s="232">
        <f t="shared" ca="1" si="1147"/>
        <v>0</v>
      </c>
      <c r="P1282" s="232">
        <f t="shared" ca="1" si="1147"/>
        <v>0</v>
      </c>
      <c r="Q1282" s="232">
        <f t="shared" ca="1" si="1147"/>
        <v>0</v>
      </c>
      <c r="R1282" s="232">
        <f t="shared" ca="1" si="1147"/>
        <v>0</v>
      </c>
      <c r="S1282" s="232">
        <f t="shared" ca="1" si="1147"/>
        <v>0</v>
      </c>
      <c r="T1282" s="232">
        <f t="shared" ca="1" si="1147"/>
        <v>0</v>
      </c>
      <c r="U1282" s="232">
        <f t="shared" ca="1" si="1147"/>
        <v>0</v>
      </c>
      <c r="V1282" s="232">
        <f t="shared" ca="1" si="1147"/>
        <v>0</v>
      </c>
      <c r="W1282" s="232">
        <f t="shared" ca="1" si="1147"/>
        <v>0</v>
      </c>
      <c r="X1282" s="232">
        <f t="shared" ca="1" si="1147"/>
        <v>0</v>
      </c>
      <c r="Y1282" s="232">
        <f t="shared" ca="1" si="1147"/>
        <v>0</v>
      </c>
      <c r="Z1282" s="232">
        <f t="shared" ca="1" si="1147"/>
        <v>0</v>
      </c>
      <c r="AA1282" s="232">
        <f t="shared" ca="1" si="1147"/>
        <v>0</v>
      </c>
    </row>
    <row r="1283" spans="6:27">
      <c r="F1283" s="656"/>
      <c r="G1283" s="307" t="str">
        <f t="shared" ref="G1283:G1292" si="1148">G1269</f>
        <v>2-wheeler</v>
      </c>
      <c r="H1283" s="232">
        <f t="shared" ref="H1283:AA1283" si="1149">H1269+(H1269*H816)</f>
        <v>0</v>
      </c>
      <c r="I1283" s="232">
        <f t="shared" ca="1" si="1149"/>
        <v>0</v>
      </c>
      <c r="J1283" s="232">
        <f t="shared" ca="1" si="1149"/>
        <v>0</v>
      </c>
      <c r="K1283" s="232">
        <f t="shared" ca="1" si="1149"/>
        <v>0</v>
      </c>
      <c r="L1283" s="232">
        <f t="shared" ca="1" si="1149"/>
        <v>0</v>
      </c>
      <c r="M1283" s="232">
        <f t="shared" ca="1" si="1149"/>
        <v>0</v>
      </c>
      <c r="N1283" s="232">
        <f t="shared" ca="1" si="1149"/>
        <v>0</v>
      </c>
      <c r="O1283" s="232">
        <f t="shared" ca="1" si="1149"/>
        <v>0</v>
      </c>
      <c r="P1283" s="232">
        <f t="shared" ca="1" si="1149"/>
        <v>0</v>
      </c>
      <c r="Q1283" s="232">
        <f t="shared" ca="1" si="1149"/>
        <v>0</v>
      </c>
      <c r="R1283" s="232">
        <f t="shared" ca="1" si="1149"/>
        <v>0</v>
      </c>
      <c r="S1283" s="232">
        <f t="shared" ca="1" si="1149"/>
        <v>0</v>
      </c>
      <c r="T1283" s="232">
        <f t="shared" ca="1" si="1149"/>
        <v>0</v>
      </c>
      <c r="U1283" s="232">
        <f t="shared" ca="1" si="1149"/>
        <v>0</v>
      </c>
      <c r="V1283" s="232">
        <f t="shared" ca="1" si="1149"/>
        <v>0</v>
      </c>
      <c r="W1283" s="232">
        <f t="shared" ca="1" si="1149"/>
        <v>0</v>
      </c>
      <c r="X1283" s="232">
        <f t="shared" ca="1" si="1149"/>
        <v>0</v>
      </c>
      <c r="Y1283" s="232">
        <f t="shared" ca="1" si="1149"/>
        <v>0</v>
      </c>
      <c r="Z1283" s="232">
        <f t="shared" ca="1" si="1149"/>
        <v>0</v>
      </c>
      <c r="AA1283" s="232">
        <f t="shared" ca="1" si="1149"/>
        <v>0</v>
      </c>
    </row>
    <row r="1284" spans="6:27">
      <c r="F1284" s="656"/>
      <c r="G1284" s="307" t="str">
        <f t="shared" si="1148"/>
        <v>Taxi</v>
      </c>
      <c r="H1284" s="232">
        <f t="shared" ref="H1284:AA1284" si="1150">H1270+(H1270*H817)</f>
        <v>0</v>
      </c>
      <c r="I1284" s="232">
        <f t="shared" ca="1" si="1150"/>
        <v>0</v>
      </c>
      <c r="J1284" s="232">
        <f t="shared" ca="1" si="1150"/>
        <v>0</v>
      </c>
      <c r="K1284" s="232">
        <f t="shared" ca="1" si="1150"/>
        <v>0</v>
      </c>
      <c r="L1284" s="232">
        <f t="shared" ca="1" si="1150"/>
        <v>0</v>
      </c>
      <c r="M1284" s="232">
        <f t="shared" ca="1" si="1150"/>
        <v>0</v>
      </c>
      <c r="N1284" s="232">
        <f t="shared" ca="1" si="1150"/>
        <v>0</v>
      </c>
      <c r="O1284" s="232">
        <f t="shared" ca="1" si="1150"/>
        <v>0</v>
      </c>
      <c r="P1284" s="232">
        <f t="shared" ca="1" si="1150"/>
        <v>0</v>
      </c>
      <c r="Q1284" s="232">
        <f t="shared" ca="1" si="1150"/>
        <v>0</v>
      </c>
      <c r="R1284" s="232">
        <f t="shared" ca="1" si="1150"/>
        <v>0</v>
      </c>
      <c r="S1284" s="232">
        <f t="shared" ca="1" si="1150"/>
        <v>0</v>
      </c>
      <c r="T1284" s="232">
        <f t="shared" ca="1" si="1150"/>
        <v>0</v>
      </c>
      <c r="U1284" s="232">
        <f t="shared" ca="1" si="1150"/>
        <v>0</v>
      </c>
      <c r="V1284" s="232">
        <f t="shared" ca="1" si="1150"/>
        <v>0</v>
      </c>
      <c r="W1284" s="232">
        <f t="shared" ca="1" si="1150"/>
        <v>0</v>
      </c>
      <c r="X1284" s="232">
        <f t="shared" ca="1" si="1150"/>
        <v>0</v>
      </c>
      <c r="Y1284" s="232">
        <f t="shared" ca="1" si="1150"/>
        <v>0</v>
      </c>
      <c r="Z1284" s="232">
        <f t="shared" ca="1" si="1150"/>
        <v>0</v>
      </c>
      <c r="AA1284" s="232">
        <f t="shared" ca="1" si="1150"/>
        <v>0</v>
      </c>
    </row>
    <row r="1285" spans="6:27">
      <c r="F1285" s="656"/>
      <c r="G1285" s="307" t="str">
        <f t="shared" si="1148"/>
        <v/>
      </c>
      <c r="H1285" s="232">
        <f t="shared" ref="H1285:AA1285" si="1151">H1271+(H1271*H818)</f>
        <v>0</v>
      </c>
      <c r="I1285" s="232">
        <f t="shared" ca="1" si="1151"/>
        <v>0</v>
      </c>
      <c r="J1285" s="232">
        <f t="shared" ca="1" si="1151"/>
        <v>0</v>
      </c>
      <c r="K1285" s="232">
        <f t="shared" ca="1" si="1151"/>
        <v>0</v>
      </c>
      <c r="L1285" s="232">
        <f t="shared" ca="1" si="1151"/>
        <v>0</v>
      </c>
      <c r="M1285" s="232">
        <f t="shared" ca="1" si="1151"/>
        <v>0</v>
      </c>
      <c r="N1285" s="232">
        <f t="shared" ca="1" si="1151"/>
        <v>0</v>
      </c>
      <c r="O1285" s="232">
        <f t="shared" ca="1" si="1151"/>
        <v>0</v>
      </c>
      <c r="P1285" s="232">
        <f t="shared" ca="1" si="1151"/>
        <v>0</v>
      </c>
      <c r="Q1285" s="232">
        <f t="shared" ca="1" si="1151"/>
        <v>0</v>
      </c>
      <c r="R1285" s="232">
        <f t="shared" ca="1" si="1151"/>
        <v>0</v>
      </c>
      <c r="S1285" s="232">
        <f t="shared" ca="1" si="1151"/>
        <v>0</v>
      </c>
      <c r="T1285" s="232">
        <f t="shared" ca="1" si="1151"/>
        <v>0</v>
      </c>
      <c r="U1285" s="232">
        <f t="shared" ca="1" si="1151"/>
        <v>0</v>
      </c>
      <c r="V1285" s="232">
        <f t="shared" ca="1" si="1151"/>
        <v>0</v>
      </c>
      <c r="W1285" s="232">
        <f t="shared" ca="1" si="1151"/>
        <v>0</v>
      </c>
      <c r="X1285" s="232">
        <f t="shared" ca="1" si="1151"/>
        <v>0</v>
      </c>
      <c r="Y1285" s="232">
        <f t="shared" ca="1" si="1151"/>
        <v>0</v>
      </c>
      <c r="Z1285" s="232">
        <f t="shared" ca="1" si="1151"/>
        <v>0</v>
      </c>
      <c r="AA1285" s="232">
        <f t="shared" ca="1" si="1151"/>
        <v>0</v>
      </c>
    </row>
    <row r="1286" spans="6:27">
      <c r="F1286" s="656"/>
      <c r="G1286" s="307" t="str">
        <f t="shared" si="1148"/>
        <v/>
      </c>
      <c r="H1286" s="232">
        <f t="shared" ref="H1286:AA1286" si="1152">H1272+(H1272*H819)</f>
        <v>0</v>
      </c>
      <c r="I1286" s="232">
        <f t="shared" ca="1" si="1152"/>
        <v>0</v>
      </c>
      <c r="J1286" s="232">
        <f t="shared" ca="1" si="1152"/>
        <v>0</v>
      </c>
      <c r="K1286" s="232">
        <f t="shared" ca="1" si="1152"/>
        <v>0</v>
      </c>
      <c r="L1286" s="232">
        <f t="shared" ca="1" si="1152"/>
        <v>0</v>
      </c>
      <c r="M1286" s="232">
        <f t="shared" ca="1" si="1152"/>
        <v>0</v>
      </c>
      <c r="N1286" s="232">
        <f t="shared" ca="1" si="1152"/>
        <v>0</v>
      </c>
      <c r="O1286" s="232">
        <f t="shared" ca="1" si="1152"/>
        <v>0</v>
      </c>
      <c r="P1286" s="232">
        <f t="shared" ca="1" si="1152"/>
        <v>0</v>
      </c>
      <c r="Q1286" s="232">
        <f t="shared" ca="1" si="1152"/>
        <v>0</v>
      </c>
      <c r="R1286" s="232">
        <f t="shared" ca="1" si="1152"/>
        <v>0</v>
      </c>
      <c r="S1286" s="232">
        <f t="shared" ca="1" si="1152"/>
        <v>0</v>
      </c>
      <c r="T1286" s="232">
        <f t="shared" ca="1" si="1152"/>
        <v>0</v>
      </c>
      <c r="U1286" s="232">
        <f t="shared" ca="1" si="1152"/>
        <v>0</v>
      </c>
      <c r="V1286" s="232">
        <f t="shared" ca="1" si="1152"/>
        <v>0</v>
      </c>
      <c r="W1286" s="232">
        <f t="shared" ca="1" si="1152"/>
        <v>0</v>
      </c>
      <c r="X1286" s="232">
        <f t="shared" ca="1" si="1152"/>
        <v>0</v>
      </c>
      <c r="Y1286" s="232">
        <f t="shared" ca="1" si="1152"/>
        <v>0</v>
      </c>
      <c r="Z1286" s="232">
        <f t="shared" ca="1" si="1152"/>
        <v>0</v>
      </c>
      <c r="AA1286" s="232">
        <f t="shared" ca="1" si="1152"/>
        <v>0</v>
      </c>
    </row>
    <row r="1287" spans="6:27">
      <c r="F1287" s="656"/>
      <c r="G1287" s="307" t="str">
        <f t="shared" si="1148"/>
        <v>3-wheeler</v>
      </c>
      <c r="H1287" s="232">
        <f t="shared" ref="H1287:AA1287" si="1153">H1273+(H1273*H820)</f>
        <v>0</v>
      </c>
      <c r="I1287" s="232">
        <f t="shared" ca="1" si="1153"/>
        <v>0</v>
      </c>
      <c r="J1287" s="232">
        <f t="shared" ca="1" si="1153"/>
        <v>0</v>
      </c>
      <c r="K1287" s="232">
        <f t="shared" ca="1" si="1153"/>
        <v>0</v>
      </c>
      <c r="L1287" s="232">
        <f t="shared" ca="1" si="1153"/>
        <v>0</v>
      </c>
      <c r="M1287" s="232">
        <f t="shared" ca="1" si="1153"/>
        <v>0</v>
      </c>
      <c r="N1287" s="232">
        <f t="shared" ca="1" si="1153"/>
        <v>0</v>
      </c>
      <c r="O1287" s="232">
        <f t="shared" ca="1" si="1153"/>
        <v>0</v>
      </c>
      <c r="P1287" s="232">
        <f t="shared" ca="1" si="1153"/>
        <v>0</v>
      </c>
      <c r="Q1287" s="232">
        <f t="shared" ca="1" si="1153"/>
        <v>0</v>
      </c>
      <c r="R1287" s="232">
        <f t="shared" ca="1" si="1153"/>
        <v>0</v>
      </c>
      <c r="S1287" s="232">
        <f t="shared" ca="1" si="1153"/>
        <v>0</v>
      </c>
      <c r="T1287" s="232">
        <f t="shared" ca="1" si="1153"/>
        <v>0</v>
      </c>
      <c r="U1287" s="232">
        <f t="shared" ca="1" si="1153"/>
        <v>0</v>
      </c>
      <c r="V1287" s="232">
        <f t="shared" ca="1" si="1153"/>
        <v>0</v>
      </c>
      <c r="W1287" s="232">
        <f t="shared" ca="1" si="1153"/>
        <v>0</v>
      </c>
      <c r="X1287" s="232">
        <f t="shared" ca="1" si="1153"/>
        <v>0</v>
      </c>
      <c r="Y1287" s="232">
        <f t="shared" ca="1" si="1153"/>
        <v>0</v>
      </c>
      <c r="Z1287" s="232">
        <f t="shared" ca="1" si="1153"/>
        <v>0</v>
      </c>
      <c r="AA1287" s="232">
        <f t="shared" ca="1" si="1153"/>
        <v>0</v>
      </c>
    </row>
    <row r="1288" spans="6:27">
      <c r="F1288" s="656"/>
      <c r="G1288" s="307" t="str">
        <f t="shared" si="1148"/>
        <v>Bus</v>
      </c>
      <c r="H1288" s="232">
        <f t="shared" ref="H1288:AA1288" si="1154">H1274+(H1274*H821)</f>
        <v>0</v>
      </c>
      <c r="I1288" s="232">
        <f t="shared" ca="1" si="1154"/>
        <v>0</v>
      </c>
      <c r="J1288" s="232">
        <f t="shared" ca="1" si="1154"/>
        <v>0</v>
      </c>
      <c r="K1288" s="232">
        <f t="shared" ca="1" si="1154"/>
        <v>0</v>
      </c>
      <c r="L1288" s="232">
        <f t="shared" ca="1" si="1154"/>
        <v>0</v>
      </c>
      <c r="M1288" s="232">
        <f t="shared" ca="1" si="1154"/>
        <v>0</v>
      </c>
      <c r="N1288" s="232">
        <f t="shared" ca="1" si="1154"/>
        <v>0</v>
      </c>
      <c r="O1288" s="232">
        <f t="shared" ca="1" si="1154"/>
        <v>0</v>
      </c>
      <c r="P1288" s="232">
        <f t="shared" ca="1" si="1154"/>
        <v>0</v>
      </c>
      <c r="Q1288" s="232">
        <f t="shared" ca="1" si="1154"/>
        <v>0</v>
      </c>
      <c r="R1288" s="232">
        <f t="shared" ca="1" si="1154"/>
        <v>0</v>
      </c>
      <c r="S1288" s="232">
        <f t="shared" ca="1" si="1154"/>
        <v>0</v>
      </c>
      <c r="T1288" s="232">
        <f t="shared" ca="1" si="1154"/>
        <v>0</v>
      </c>
      <c r="U1288" s="232">
        <f t="shared" ca="1" si="1154"/>
        <v>0</v>
      </c>
      <c r="V1288" s="232">
        <f t="shared" ca="1" si="1154"/>
        <v>0</v>
      </c>
      <c r="W1288" s="232">
        <f t="shared" ca="1" si="1154"/>
        <v>0</v>
      </c>
      <c r="X1288" s="232">
        <f t="shared" ca="1" si="1154"/>
        <v>0</v>
      </c>
      <c r="Y1288" s="232">
        <f t="shared" ca="1" si="1154"/>
        <v>0</v>
      </c>
      <c r="Z1288" s="232">
        <f t="shared" ca="1" si="1154"/>
        <v>0</v>
      </c>
      <c r="AA1288" s="232">
        <f t="shared" ca="1" si="1154"/>
        <v>0</v>
      </c>
    </row>
    <row r="1289" spans="6:27">
      <c r="F1289" s="656"/>
      <c r="G1289" s="307" t="str">
        <f t="shared" si="1148"/>
        <v>Mini-bus</v>
      </c>
      <c r="H1289" s="232">
        <f t="shared" ref="H1289:AA1289" si="1155">H1275+(H1275*H822)</f>
        <v>0</v>
      </c>
      <c r="I1289" s="232">
        <f t="shared" ca="1" si="1155"/>
        <v>0</v>
      </c>
      <c r="J1289" s="232">
        <f t="shared" ca="1" si="1155"/>
        <v>0</v>
      </c>
      <c r="K1289" s="232">
        <f t="shared" ca="1" si="1155"/>
        <v>0</v>
      </c>
      <c r="L1289" s="232">
        <f t="shared" ca="1" si="1155"/>
        <v>0</v>
      </c>
      <c r="M1289" s="232">
        <f t="shared" ca="1" si="1155"/>
        <v>0</v>
      </c>
      <c r="N1289" s="232">
        <f t="shared" ca="1" si="1155"/>
        <v>0</v>
      </c>
      <c r="O1289" s="232">
        <f t="shared" ca="1" si="1155"/>
        <v>0</v>
      </c>
      <c r="P1289" s="232">
        <f t="shared" ca="1" si="1155"/>
        <v>0</v>
      </c>
      <c r="Q1289" s="232">
        <f t="shared" ca="1" si="1155"/>
        <v>0</v>
      </c>
      <c r="R1289" s="232">
        <f t="shared" ca="1" si="1155"/>
        <v>0</v>
      </c>
      <c r="S1289" s="232">
        <f t="shared" ca="1" si="1155"/>
        <v>0</v>
      </c>
      <c r="T1289" s="232">
        <f t="shared" ca="1" si="1155"/>
        <v>0</v>
      </c>
      <c r="U1289" s="232">
        <f t="shared" ca="1" si="1155"/>
        <v>0</v>
      </c>
      <c r="V1289" s="232">
        <f t="shared" ca="1" si="1155"/>
        <v>0</v>
      </c>
      <c r="W1289" s="232">
        <f t="shared" ca="1" si="1155"/>
        <v>0</v>
      </c>
      <c r="X1289" s="232">
        <f t="shared" ca="1" si="1155"/>
        <v>0</v>
      </c>
      <c r="Y1289" s="232">
        <f t="shared" ca="1" si="1155"/>
        <v>0</v>
      </c>
      <c r="Z1289" s="232">
        <f t="shared" ca="1" si="1155"/>
        <v>0</v>
      </c>
      <c r="AA1289" s="232">
        <f t="shared" ca="1" si="1155"/>
        <v>0</v>
      </c>
    </row>
    <row r="1290" spans="6:27">
      <c r="F1290" s="656"/>
      <c r="G1290" s="307" t="str">
        <f t="shared" si="1148"/>
        <v/>
      </c>
      <c r="H1290" s="232">
        <f t="shared" ref="H1290:AA1290" si="1156">H1276+(H1276*H823)</f>
        <v>0</v>
      </c>
      <c r="I1290" s="232">
        <f t="shared" ca="1" si="1156"/>
        <v>0</v>
      </c>
      <c r="J1290" s="232">
        <f t="shared" ca="1" si="1156"/>
        <v>0</v>
      </c>
      <c r="K1290" s="232">
        <f t="shared" ca="1" si="1156"/>
        <v>0</v>
      </c>
      <c r="L1290" s="232">
        <f t="shared" ca="1" si="1156"/>
        <v>0</v>
      </c>
      <c r="M1290" s="232">
        <f t="shared" ca="1" si="1156"/>
        <v>0</v>
      </c>
      <c r="N1290" s="232">
        <f t="shared" ca="1" si="1156"/>
        <v>0</v>
      </c>
      <c r="O1290" s="232">
        <f t="shared" ca="1" si="1156"/>
        <v>0</v>
      </c>
      <c r="P1290" s="232">
        <f t="shared" ca="1" si="1156"/>
        <v>0</v>
      </c>
      <c r="Q1290" s="232">
        <f t="shared" ca="1" si="1156"/>
        <v>0</v>
      </c>
      <c r="R1290" s="232">
        <f t="shared" ca="1" si="1156"/>
        <v>0</v>
      </c>
      <c r="S1290" s="232">
        <f t="shared" ca="1" si="1156"/>
        <v>0</v>
      </c>
      <c r="T1290" s="232">
        <f t="shared" ca="1" si="1156"/>
        <v>0</v>
      </c>
      <c r="U1290" s="232">
        <f t="shared" ca="1" si="1156"/>
        <v>0</v>
      </c>
      <c r="V1290" s="232">
        <f t="shared" ca="1" si="1156"/>
        <v>0</v>
      </c>
      <c r="W1290" s="232">
        <f t="shared" ca="1" si="1156"/>
        <v>0</v>
      </c>
      <c r="X1290" s="232">
        <f t="shared" ca="1" si="1156"/>
        <v>0</v>
      </c>
      <c r="Y1290" s="232">
        <f t="shared" ca="1" si="1156"/>
        <v>0</v>
      </c>
      <c r="Z1290" s="232">
        <f t="shared" ca="1" si="1156"/>
        <v>0</v>
      </c>
      <c r="AA1290" s="232">
        <f t="shared" ca="1" si="1156"/>
        <v>0</v>
      </c>
    </row>
    <row r="1291" spans="6:27">
      <c r="F1291" s="657"/>
      <c r="G1291" s="307" t="str">
        <f t="shared" si="1148"/>
        <v/>
      </c>
      <c r="H1291" s="232">
        <f t="shared" ref="H1291:AA1291" si="1157">H1277+(H1277*H824)</f>
        <v>0</v>
      </c>
      <c r="I1291" s="232">
        <f t="shared" ca="1" si="1157"/>
        <v>0</v>
      </c>
      <c r="J1291" s="232">
        <f t="shared" ca="1" si="1157"/>
        <v>0</v>
      </c>
      <c r="K1291" s="232">
        <f t="shared" ca="1" si="1157"/>
        <v>0</v>
      </c>
      <c r="L1291" s="232">
        <f t="shared" ca="1" si="1157"/>
        <v>0</v>
      </c>
      <c r="M1291" s="232">
        <f t="shared" ca="1" si="1157"/>
        <v>0</v>
      </c>
      <c r="N1291" s="232">
        <f t="shared" ca="1" si="1157"/>
        <v>0</v>
      </c>
      <c r="O1291" s="232">
        <f t="shared" ca="1" si="1157"/>
        <v>0</v>
      </c>
      <c r="P1291" s="232">
        <f t="shared" ca="1" si="1157"/>
        <v>0</v>
      </c>
      <c r="Q1291" s="232">
        <f t="shared" ca="1" si="1157"/>
        <v>0</v>
      </c>
      <c r="R1291" s="232">
        <f t="shared" ca="1" si="1157"/>
        <v>0</v>
      </c>
      <c r="S1291" s="232">
        <f t="shared" ca="1" si="1157"/>
        <v>0</v>
      </c>
      <c r="T1291" s="232">
        <f t="shared" ca="1" si="1157"/>
        <v>0</v>
      </c>
      <c r="U1291" s="232">
        <f t="shared" ca="1" si="1157"/>
        <v>0</v>
      </c>
      <c r="V1291" s="232">
        <f t="shared" ca="1" si="1157"/>
        <v>0</v>
      </c>
      <c r="W1291" s="232">
        <f t="shared" ca="1" si="1157"/>
        <v>0</v>
      </c>
      <c r="X1291" s="232">
        <f t="shared" ca="1" si="1157"/>
        <v>0</v>
      </c>
      <c r="Y1291" s="232">
        <f t="shared" ca="1" si="1157"/>
        <v>0</v>
      </c>
      <c r="Z1291" s="232">
        <f t="shared" ca="1" si="1157"/>
        <v>0</v>
      </c>
      <c r="AA1291" s="232">
        <f t="shared" ca="1" si="1157"/>
        <v>0</v>
      </c>
    </row>
    <row r="1292" spans="6:27">
      <c r="G1292" s="307" t="str">
        <f t="shared" si="1148"/>
        <v>BRT</v>
      </c>
      <c r="H1292" s="232">
        <f t="shared" ref="H1292:AA1292" si="1158">H1278+(H1278*H825)</f>
        <v>0</v>
      </c>
      <c r="I1292" s="232">
        <f t="shared" ca="1" si="1158"/>
        <v>0</v>
      </c>
      <c r="J1292" s="232">
        <f t="shared" ca="1" si="1158"/>
        <v>0</v>
      </c>
      <c r="K1292" s="232">
        <f t="shared" ca="1" si="1158"/>
        <v>0</v>
      </c>
      <c r="L1292" s="232">
        <f t="shared" ca="1" si="1158"/>
        <v>0</v>
      </c>
      <c r="M1292" s="232">
        <f t="shared" ca="1" si="1158"/>
        <v>0</v>
      </c>
      <c r="N1292" s="232">
        <f t="shared" ca="1" si="1158"/>
        <v>0</v>
      </c>
      <c r="O1292" s="232">
        <f t="shared" ca="1" si="1158"/>
        <v>0</v>
      </c>
      <c r="P1292" s="232">
        <f t="shared" ca="1" si="1158"/>
        <v>0</v>
      </c>
      <c r="Q1292" s="232">
        <f t="shared" ca="1" si="1158"/>
        <v>0</v>
      </c>
      <c r="R1292" s="232">
        <f t="shared" ca="1" si="1158"/>
        <v>0</v>
      </c>
      <c r="S1292" s="232">
        <f t="shared" ca="1" si="1158"/>
        <v>0</v>
      </c>
      <c r="T1292" s="232">
        <f t="shared" ca="1" si="1158"/>
        <v>0</v>
      </c>
      <c r="U1292" s="232">
        <f t="shared" ca="1" si="1158"/>
        <v>0</v>
      </c>
      <c r="V1292" s="232">
        <f t="shared" ca="1" si="1158"/>
        <v>0</v>
      </c>
      <c r="W1292" s="232">
        <f t="shared" ca="1" si="1158"/>
        <v>0</v>
      </c>
      <c r="X1292" s="232">
        <f t="shared" ca="1" si="1158"/>
        <v>0</v>
      </c>
      <c r="Y1292" s="232">
        <f t="shared" ca="1" si="1158"/>
        <v>0</v>
      </c>
      <c r="Z1292" s="232">
        <f t="shared" ca="1" si="1158"/>
        <v>0</v>
      </c>
      <c r="AA1292" s="232">
        <f t="shared" ca="1" si="1158"/>
        <v>0</v>
      </c>
    </row>
    <row r="1295" spans="6:27">
      <c r="G1295" s="305" t="s">
        <v>401</v>
      </c>
    </row>
    <row r="1296" spans="6:27">
      <c r="L1296" s="242"/>
    </row>
    <row r="1297" spans="6:27">
      <c r="H1297" s="243"/>
      <c r="I1297" s="243"/>
      <c r="J1297" s="243"/>
      <c r="K1297" s="55" t="s">
        <v>385</v>
      </c>
      <c r="O1297" s="55" t="s">
        <v>387</v>
      </c>
      <c r="Q1297" s="55" t="s">
        <v>388</v>
      </c>
      <c r="Z1297" s="243"/>
      <c r="AA1297" s="243"/>
    </row>
    <row r="1298" spans="6:27">
      <c r="G1298" s="306"/>
      <c r="H1298" s="243"/>
      <c r="I1298" s="243"/>
      <c r="J1298" s="243"/>
      <c r="K1298" s="244">
        <f>K1251</f>
        <v>0</v>
      </c>
      <c r="L1298" s="244">
        <f>L1251</f>
        <v>9</v>
      </c>
      <c r="M1298" s="244">
        <f>M1251</f>
        <v>19</v>
      </c>
      <c r="O1298" s="231" t="s">
        <v>389</v>
      </c>
      <c r="P1298" s="231" t="s">
        <v>390</v>
      </c>
      <c r="Q1298" s="231" t="s">
        <v>389</v>
      </c>
      <c r="R1298" s="231" t="s">
        <v>390</v>
      </c>
      <c r="T1298" s="231">
        <f>K1298</f>
        <v>0</v>
      </c>
      <c r="U1298" s="231">
        <f>L1298</f>
        <v>9</v>
      </c>
      <c r="V1298" s="231">
        <f>M1298</f>
        <v>19</v>
      </c>
      <c r="X1298" s="231" t="s">
        <v>387</v>
      </c>
      <c r="Y1298" s="231" t="s">
        <v>388</v>
      </c>
      <c r="Z1298" s="243"/>
      <c r="AA1298" s="243"/>
    </row>
    <row r="1299" spans="6:27">
      <c r="F1299" s="655" t="s">
        <v>530</v>
      </c>
      <c r="G1299" s="307" t="str">
        <f>G1282</f>
        <v>Cars</v>
      </c>
      <c r="H1299" s="243"/>
      <c r="I1299" s="243"/>
      <c r="J1299" s="243"/>
      <c r="K1299" s="246">
        <f>'IF Factors'!BJ61</f>
        <v>0</v>
      </c>
      <c r="L1299" s="246">
        <f ca="1">OFFSET('IF Factors'!BJ61,0,5)</f>
        <v>0</v>
      </c>
      <c r="M1299" s="246">
        <f ca="1">OFFSET('IF Factors'!BJ61,0,10)</f>
        <v>0</v>
      </c>
      <c r="O1299" s="231">
        <f ca="1">INTERCEPT(K1299:L1299,$K$7:$L$7)</f>
        <v>0</v>
      </c>
      <c r="P1299" s="231">
        <f ca="1">SLOPE(K1299:L1299,$K$7:$L$7)</f>
        <v>0</v>
      </c>
      <c r="Q1299" s="231">
        <f ca="1">INTERCEPT(L1299:M1299,$L$7:$M$7)</f>
        <v>0</v>
      </c>
      <c r="R1299" s="231">
        <f ca="1">SLOPE(L1299:M1299,$L$7:$M$7)</f>
        <v>0</v>
      </c>
      <c r="T1299" s="231">
        <f>IF(K1299&lt;&gt;0,0,1)</f>
        <v>1</v>
      </c>
      <c r="U1299" s="231">
        <f ca="1">IF(L1299&lt;&gt;0,0,1)</f>
        <v>1</v>
      </c>
      <c r="V1299" s="231">
        <f ca="1">IF(M1299&lt;&gt;0,0,1)</f>
        <v>1</v>
      </c>
      <c r="X1299" s="231">
        <f ca="1">IF(T1299+U1299=1,1,0)</f>
        <v>0</v>
      </c>
      <c r="Y1299" s="231">
        <f t="shared" ref="Y1299:Y1309" ca="1" si="1159">IF(U1299+V1299=1,1,0)</f>
        <v>0</v>
      </c>
      <c r="Z1299" s="243"/>
      <c r="AA1299" s="243"/>
    </row>
    <row r="1300" spans="6:27">
      <c r="F1300" s="656"/>
      <c r="G1300" s="307" t="str">
        <f t="shared" ref="G1300:G1309" si="1160">G1283</f>
        <v>2-wheeler</v>
      </c>
      <c r="H1300" s="243"/>
      <c r="I1300" s="243"/>
      <c r="J1300" s="243"/>
      <c r="K1300" s="246">
        <f>'IF Factors'!BJ62</f>
        <v>0</v>
      </c>
      <c r="L1300" s="246">
        <f ca="1">OFFSET('IF Factors'!BJ62,0,5)</f>
        <v>0</v>
      </c>
      <c r="M1300" s="246">
        <f ca="1">OFFSET('IF Factors'!BJ62,0,10)</f>
        <v>0</v>
      </c>
      <c r="O1300" s="231">
        <f t="shared" ref="O1300:O1309" ca="1" si="1161">INTERCEPT(K1300:L1300,$K$7:$L$7)</f>
        <v>0</v>
      </c>
      <c r="P1300" s="231">
        <f t="shared" ref="P1300:P1309" ca="1" si="1162">SLOPE(K1300:L1300,$K$7:$L$7)</f>
        <v>0</v>
      </c>
      <c r="Q1300" s="231">
        <f t="shared" ref="Q1300:Q1309" ca="1" si="1163">INTERCEPT(L1300:M1300,$L$7:$M$7)</f>
        <v>0</v>
      </c>
      <c r="R1300" s="231">
        <f t="shared" ref="R1300:R1309" ca="1" si="1164">SLOPE(L1300:M1300,$L$7:$M$7)</f>
        <v>0</v>
      </c>
      <c r="T1300" s="231">
        <f t="shared" ref="T1300:T1309" si="1165">IF(K1300&lt;&gt;0,0,1)</f>
        <v>1</v>
      </c>
      <c r="U1300" s="231">
        <f t="shared" ref="U1300:U1309" ca="1" si="1166">IF(L1300&lt;&gt;0,0,1)</f>
        <v>1</v>
      </c>
      <c r="V1300" s="231">
        <f t="shared" ref="V1300:V1309" ca="1" si="1167">IF(M1300&lt;&gt;0,0,1)</f>
        <v>1</v>
      </c>
      <c r="X1300" s="231">
        <f t="shared" ref="X1300:X1309" ca="1" si="1168">IF(T1300+U1300=1,1,0)</f>
        <v>0</v>
      </c>
      <c r="Y1300" s="231">
        <f t="shared" ca="1" si="1159"/>
        <v>0</v>
      </c>
      <c r="Z1300" s="243"/>
      <c r="AA1300" s="243"/>
    </row>
    <row r="1301" spans="6:27">
      <c r="F1301" s="656"/>
      <c r="G1301" s="307" t="str">
        <f t="shared" si="1160"/>
        <v>Taxi</v>
      </c>
      <c r="H1301" s="243"/>
      <c r="I1301" s="243"/>
      <c r="J1301" s="243"/>
      <c r="K1301" s="246">
        <f>'IF Factors'!BJ63</f>
        <v>0</v>
      </c>
      <c r="L1301" s="246">
        <f ca="1">OFFSET('IF Factors'!BJ63,0,5)</f>
        <v>0</v>
      </c>
      <c r="M1301" s="246">
        <f ca="1">OFFSET('IF Factors'!BJ63,0,10)</f>
        <v>0</v>
      </c>
      <c r="O1301" s="231">
        <f t="shared" ca="1" si="1161"/>
        <v>0</v>
      </c>
      <c r="P1301" s="231">
        <f t="shared" ca="1" si="1162"/>
        <v>0</v>
      </c>
      <c r="Q1301" s="231">
        <f t="shared" ca="1" si="1163"/>
        <v>0</v>
      </c>
      <c r="R1301" s="231">
        <f t="shared" ca="1" si="1164"/>
        <v>0</v>
      </c>
      <c r="T1301" s="231">
        <f t="shared" si="1165"/>
        <v>1</v>
      </c>
      <c r="U1301" s="231">
        <f t="shared" ca="1" si="1166"/>
        <v>1</v>
      </c>
      <c r="V1301" s="231">
        <f t="shared" ca="1" si="1167"/>
        <v>1</v>
      </c>
      <c r="X1301" s="231">
        <f t="shared" ca="1" si="1168"/>
        <v>0</v>
      </c>
      <c r="Y1301" s="231">
        <f t="shared" ca="1" si="1159"/>
        <v>0</v>
      </c>
      <c r="Z1301" s="243"/>
      <c r="AA1301" s="243"/>
    </row>
    <row r="1302" spans="6:27">
      <c r="F1302" s="656"/>
      <c r="G1302" s="307" t="str">
        <f t="shared" si="1160"/>
        <v/>
      </c>
      <c r="H1302" s="243"/>
      <c r="I1302" s="243"/>
      <c r="J1302" s="243"/>
      <c r="K1302" s="246">
        <f>'IF Factors'!BJ64</f>
        <v>0</v>
      </c>
      <c r="L1302" s="246">
        <f ca="1">OFFSET('IF Factors'!BJ64,0,5)</f>
        <v>0</v>
      </c>
      <c r="M1302" s="246">
        <f ca="1">OFFSET('IF Factors'!BJ64,0,10)</f>
        <v>0</v>
      </c>
      <c r="O1302" s="231">
        <f t="shared" ca="1" si="1161"/>
        <v>0</v>
      </c>
      <c r="P1302" s="231">
        <f t="shared" ca="1" si="1162"/>
        <v>0</v>
      </c>
      <c r="Q1302" s="231">
        <f t="shared" ca="1" si="1163"/>
        <v>0</v>
      </c>
      <c r="R1302" s="231">
        <f t="shared" ca="1" si="1164"/>
        <v>0</v>
      </c>
      <c r="T1302" s="231">
        <f t="shared" si="1165"/>
        <v>1</v>
      </c>
      <c r="U1302" s="231">
        <f t="shared" ca="1" si="1166"/>
        <v>1</v>
      </c>
      <c r="V1302" s="231">
        <f t="shared" ca="1" si="1167"/>
        <v>1</v>
      </c>
      <c r="X1302" s="231">
        <f t="shared" ca="1" si="1168"/>
        <v>0</v>
      </c>
      <c r="Y1302" s="231">
        <f t="shared" ca="1" si="1159"/>
        <v>0</v>
      </c>
      <c r="Z1302" s="243"/>
      <c r="AA1302" s="243"/>
    </row>
    <row r="1303" spans="6:27">
      <c r="F1303" s="656"/>
      <c r="G1303" s="307" t="str">
        <f t="shared" si="1160"/>
        <v/>
      </c>
      <c r="H1303" s="243"/>
      <c r="I1303" s="243"/>
      <c r="J1303" s="243"/>
      <c r="K1303" s="246">
        <f>'IF Factors'!BJ65</f>
        <v>0</v>
      </c>
      <c r="L1303" s="246">
        <f ca="1">OFFSET('IF Factors'!BJ65,0,5)</f>
        <v>0</v>
      </c>
      <c r="M1303" s="246">
        <f ca="1">OFFSET('IF Factors'!BJ65,0,10)</f>
        <v>0</v>
      </c>
      <c r="O1303" s="231">
        <f t="shared" ca="1" si="1161"/>
        <v>0</v>
      </c>
      <c r="P1303" s="231">
        <f t="shared" ca="1" si="1162"/>
        <v>0</v>
      </c>
      <c r="Q1303" s="231">
        <f t="shared" ca="1" si="1163"/>
        <v>0</v>
      </c>
      <c r="R1303" s="231">
        <f t="shared" ca="1" si="1164"/>
        <v>0</v>
      </c>
      <c r="T1303" s="231">
        <f t="shared" si="1165"/>
        <v>1</v>
      </c>
      <c r="U1303" s="231">
        <f t="shared" ca="1" si="1166"/>
        <v>1</v>
      </c>
      <c r="V1303" s="231">
        <f t="shared" ca="1" si="1167"/>
        <v>1</v>
      </c>
      <c r="X1303" s="231">
        <f t="shared" ca="1" si="1168"/>
        <v>0</v>
      </c>
      <c r="Y1303" s="231">
        <f t="shared" ca="1" si="1159"/>
        <v>0</v>
      </c>
      <c r="Z1303" s="243"/>
      <c r="AA1303" s="243"/>
    </row>
    <row r="1304" spans="6:27">
      <c r="F1304" s="656"/>
      <c r="G1304" s="307" t="str">
        <f t="shared" si="1160"/>
        <v>3-wheeler</v>
      </c>
      <c r="H1304" s="243"/>
      <c r="I1304" s="243"/>
      <c r="J1304" s="243"/>
      <c r="K1304" s="246">
        <f>'IF Factors'!BJ66</f>
        <v>0</v>
      </c>
      <c r="L1304" s="246">
        <f ca="1">OFFSET('IF Factors'!BJ66,0,5)</f>
        <v>0</v>
      </c>
      <c r="M1304" s="246">
        <f ca="1">OFFSET('IF Factors'!BJ66,0,10)</f>
        <v>0</v>
      </c>
      <c r="O1304" s="231">
        <f t="shared" ca="1" si="1161"/>
        <v>0</v>
      </c>
      <c r="P1304" s="231">
        <f t="shared" ca="1" si="1162"/>
        <v>0</v>
      </c>
      <c r="Q1304" s="231">
        <f t="shared" ca="1" si="1163"/>
        <v>0</v>
      </c>
      <c r="R1304" s="231">
        <f t="shared" ca="1" si="1164"/>
        <v>0</v>
      </c>
      <c r="T1304" s="231">
        <f t="shared" si="1165"/>
        <v>1</v>
      </c>
      <c r="U1304" s="231">
        <f t="shared" ca="1" si="1166"/>
        <v>1</v>
      </c>
      <c r="V1304" s="231">
        <f t="shared" ca="1" si="1167"/>
        <v>1</v>
      </c>
      <c r="X1304" s="231">
        <f t="shared" ca="1" si="1168"/>
        <v>0</v>
      </c>
      <c r="Y1304" s="231">
        <f t="shared" ca="1" si="1159"/>
        <v>0</v>
      </c>
      <c r="Z1304" s="243"/>
      <c r="AA1304" s="243"/>
    </row>
    <row r="1305" spans="6:27">
      <c r="F1305" s="656"/>
      <c r="G1305" s="307" t="str">
        <f t="shared" si="1160"/>
        <v>Bus</v>
      </c>
      <c r="H1305" s="243"/>
      <c r="I1305" s="243"/>
      <c r="J1305" s="243"/>
      <c r="K1305" s="246">
        <f>'IF Factors'!BJ67</f>
        <v>0</v>
      </c>
      <c r="L1305" s="246">
        <f ca="1">OFFSET('IF Factors'!BJ67,0,5)</f>
        <v>0</v>
      </c>
      <c r="M1305" s="246">
        <f ca="1">OFFSET('IF Factors'!BJ67,0,10)</f>
        <v>0</v>
      </c>
      <c r="O1305" s="231">
        <f t="shared" ca="1" si="1161"/>
        <v>0</v>
      </c>
      <c r="P1305" s="231">
        <f t="shared" ca="1" si="1162"/>
        <v>0</v>
      </c>
      <c r="Q1305" s="231">
        <f t="shared" ca="1" si="1163"/>
        <v>0</v>
      </c>
      <c r="R1305" s="231">
        <f t="shared" ca="1" si="1164"/>
        <v>0</v>
      </c>
      <c r="T1305" s="231">
        <f t="shared" si="1165"/>
        <v>1</v>
      </c>
      <c r="U1305" s="231">
        <f t="shared" ca="1" si="1166"/>
        <v>1</v>
      </c>
      <c r="V1305" s="231">
        <f t="shared" ca="1" si="1167"/>
        <v>1</v>
      </c>
      <c r="X1305" s="231">
        <f t="shared" ca="1" si="1168"/>
        <v>0</v>
      </c>
      <c r="Y1305" s="231">
        <f t="shared" ca="1" si="1159"/>
        <v>0</v>
      </c>
      <c r="Z1305" s="243"/>
      <c r="AA1305" s="243"/>
    </row>
    <row r="1306" spans="6:27">
      <c r="F1306" s="656"/>
      <c r="G1306" s="307" t="str">
        <f t="shared" si="1160"/>
        <v>Mini-bus</v>
      </c>
      <c r="H1306" s="243"/>
      <c r="I1306" s="243"/>
      <c r="J1306" s="243"/>
      <c r="K1306" s="246">
        <f>'IF Factors'!BJ68</f>
        <v>0</v>
      </c>
      <c r="L1306" s="246">
        <f ca="1">OFFSET('IF Factors'!BJ68,0,5)</f>
        <v>0</v>
      </c>
      <c r="M1306" s="246">
        <f ca="1">OFFSET('IF Factors'!BJ68,0,10)</f>
        <v>0</v>
      </c>
      <c r="O1306" s="231">
        <f t="shared" ca="1" si="1161"/>
        <v>0</v>
      </c>
      <c r="P1306" s="231">
        <f t="shared" ca="1" si="1162"/>
        <v>0</v>
      </c>
      <c r="Q1306" s="231">
        <f t="shared" ca="1" si="1163"/>
        <v>0</v>
      </c>
      <c r="R1306" s="231">
        <f t="shared" ca="1" si="1164"/>
        <v>0</v>
      </c>
      <c r="T1306" s="231">
        <f t="shared" si="1165"/>
        <v>1</v>
      </c>
      <c r="U1306" s="231">
        <f t="shared" ca="1" si="1166"/>
        <v>1</v>
      </c>
      <c r="V1306" s="231">
        <f t="shared" ca="1" si="1167"/>
        <v>1</v>
      </c>
      <c r="X1306" s="231">
        <f t="shared" ca="1" si="1168"/>
        <v>0</v>
      </c>
      <c r="Y1306" s="231">
        <f t="shared" ca="1" si="1159"/>
        <v>0</v>
      </c>
      <c r="Z1306" s="243"/>
      <c r="AA1306" s="243"/>
    </row>
    <row r="1307" spans="6:27">
      <c r="F1307" s="656"/>
      <c r="G1307" s="307" t="str">
        <f t="shared" si="1160"/>
        <v/>
      </c>
      <c r="H1307" s="243"/>
      <c r="I1307" s="243"/>
      <c r="J1307" s="243"/>
      <c r="K1307" s="246">
        <f>'IF Factors'!BJ69</f>
        <v>0</v>
      </c>
      <c r="L1307" s="246">
        <f ca="1">OFFSET('IF Factors'!BJ69,0,5)</f>
        <v>0</v>
      </c>
      <c r="M1307" s="246">
        <f ca="1">OFFSET('IF Factors'!BJ69,0,10)</f>
        <v>0</v>
      </c>
      <c r="O1307" s="231">
        <f t="shared" ca="1" si="1161"/>
        <v>0</v>
      </c>
      <c r="P1307" s="231">
        <f t="shared" ca="1" si="1162"/>
        <v>0</v>
      </c>
      <c r="Q1307" s="231">
        <f t="shared" ca="1" si="1163"/>
        <v>0</v>
      </c>
      <c r="R1307" s="231">
        <f t="shared" ca="1" si="1164"/>
        <v>0</v>
      </c>
      <c r="T1307" s="231">
        <f t="shared" si="1165"/>
        <v>1</v>
      </c>
      <c r="U1307" s="231">
        <f t="shared" ca="1" si="1166"/>
        <v>1</v>
      </c>
      <c r="V1307" s="231">
        <f t="shared" ca="1" si="1167"/>
        <v>1</v>
      </c>
      <c r="X1307" s="231">
        <f t="shared" ca="1" si="1168"/>
        <v>0</v>
      </c>
      <c r="Y1307" s="231">
        <f t="shared" ca="1" si="1159"/>
        <v>0</v>
      </c>
      <c r="Z1307" s="243"/>
      <c r="AA1307" s="243"/>
    </row>
    <row r="1308" spans="6:27">
      <c r="F1308" s="657"/>
      <c r="G1308" s="307" t="str">
        <f t="shared" si="1160"/>
        <v/>
      </c>
      <c r="H1308" s="243"/>
      <c r="I1308" s="243"/>
      <c r="J1308" s="243"/>
      <c r="K1308" s="246">
        <f>'IF Factors'!BJ70</f>
        <v>0</v>
      </c>
      <c r="L1308" s="246">
        <f ca="1">OFFSET('IF Factors'!BJ70,0,5)</f>
        <v>0</v>
      </c>
      <c r="M1308" s="246">
        <f ca="1">OFFSET('IF Factors'!BJ70,0,10)</f>
        <v>0</v>
      </c>
      <c r="O1308" s="231">
        <f t="shared" ca="1" si="1161"/>
        <v>0</v>
      </c>
      <c r="P1308" s="231">
        <f t="shared" ca="1" si="1162"/>
        <v>0</v>
      </c>
      <c r="Q1308" s="231">
        <f t="shared" ca="1" si="1163"/>
        <v>0</v>
      </c>
      <c r="R1308" s="231">
        <f t="shared" ca="1" si="1164"/>
        <v>0</v>
      </c>
      <c r="T1308" s="231">
        <f t="shared" si="1165"/>
        <v>1</v>
      </c>
      <c r="U1308" s="231">
        <f t="shared" ca="1" si="1166"/>
        <v>1</v>
      </c>
      <c r="V1308" s="231">
        <f t="shared" ca="1" si="1167"/>
        <v>1</v>
      </c>
      <c r="X1308" s="231">
        <f t="shared" ca="1" si="1168"/>
        <v>0</v>
      </c>
      <c r="Y1308" s="231">
        <f t="shared" ca="1" si="1159"/>
        <v>0</v>
      </c>
      <c r="Z1308" s="243"/>
      <c r="AA1308" s="243"/>
    </row>
    <row r="1309" spans="6:27">
      <c r="G1309" s="307" t="str">
        <f t="shared" si="1160"/>
        <v>BRT</v>
      </c>
      <c r="H1309" s="243"/>
      <c r="I1309" s="243"/>
      <c r="J1309" s="243"/>
      <c r="K1309" s="246">
        <f>'IF Factors'!BJ71</f>
        <v>0</v>
      </c>
      <c r="L1309" s="246">
        <f ca="1">OFFSET('IF Factors'!BJ71,0,5)</f>
        <v>0</v>
      </c>
      <c r="M1309" s="246">
        <f ca="1">OFFSET('IF Factors'!BJ71,0,10)</f>
        <v>0</v>
      </c>
      <c r="O1309" s="231">
        <f t="shared" ca="1" si="1161"/>
        <v>0</v>
      </c>
      <c r="P1309" s="231">
        <f t="shared" ca="1" si="1162"/>
        <v>0</v>
      </c>
      <c r="Q1309" s="231">
        <f t="shared" ca="1" si="1163"/>
        <v>0</v>
      </c>
      <c r="R1309" s="231">
        <f t="shared" ca="1" si="1164"/>
        <v>0</v>
      </c>
      <c r="T1309" s="231">
        <f t="shared" si="1165"/>
        <v>1</v>
      </c>
      <c r="U1309" s="231">
        <f t="shared" ca="1" si="1166"/>
        <v>1</v>
      </c>
      <c r="V1309" s="231">
        <f t="shared" ca="1" si="1167"/>
        <v>1</v>
      </c>
      <c r="X1309" s="231">
        <f t="shared" ca="1" si="1168"/>
        <v>0</v>
      </c>
      <c r="Y1309" s="231">
        <f t="shared" ca="1" si="1159"/>
        <v>0</v>
      </c>
      <c r="Z1309" s="243"/>
      <c r="AA1309" s="243"/>
    </row>
    <row r="1310" spans="6:27">
      <c r="G1310" s="308"/>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row>
    <row r="1311" spans="6:27">
      <c r="G1311" s="308"/>
      <c r="H1311" s="243"/>
      <c r="I1311" s="243"/>
      <c r="J1311" s="243"/>
      <c r="K1311" s="243"/>
      <c r="L1311" s="243"/>
      <c r="M1311" s="243"/>
      <c r="N1311" s="243"/>
      <c r="O1311" s="243"/>
      <c r="P1311" s="243"/>
      <c r="Q1311" s="243"/>
      <c r="R1311" s="243"/>
      <c r="S1311" s="243"/>
      <c r="T1311" s="243"/>
      <c r="U1311" s="243"/>
      <c r="V1311" s="243"/>
      <c r="W1311" s="243"/>
      <c r="X1311" s="243"/>
      <c r="Y1311" s="243"/>
      <c r="Z1311" s="243"/>
      <c r="AA1311" s="243"/>
    </row>
    <row r="1312" spans="6:27">
      <c r="G1312" s="308"/>
      <c r="H1312" s="243"/>
      <c r="I1312" s="243"/>
      <c r="J1312" s="243"/>
      <c r="K1312" s="243"/>
      <c r="L1312" s="243"/>
      <c r="M1312" s="243"/>
      <c r="N1312" s="243"/>
      <c r="O1312" s="243"/>
      <c r="P1312" s="243"/>
      <c r="Q1312" s="243"/>
      <c r="R1312" s="243"/>
      <c r="S1312" s="243"/>
      <c r="T1312" s="243"/>
      <c r="U1312" s="243"/>
      <c r="V1312" s="243"/>
      <c r="W1312" s="243"/>
      <c r="X1312" s="243"/>
      <c r="Y1312" s="243"/>
      <c r="Z1312" s="243"/>
      <c r="AA1312" s="243"/>
    </row>
    <row r="1313" spans="6:27">
      <c r="G1313" s="308" t="s">
        <v>391</v>
      </c>
      <c r="H1313" s="243"/>
      <c r="I1313" s="243" t="s">
        <v>331</v>
      </c>
      <c r="J1313" s="243"/>
      <c r="K1313" s="243"/>
      <c r="L1313" s="243"/>
      <c r="M1313" s="243"/>
      <c r="N1313" s="243"/>
      <c r="O1313" s="243"/>
      <c r="P1313" s="243"/>
      <c r="Q1313" s="243"/>
      <c r="R1313" s="243"/>
      <c r="S1313" s="243"/>
      <c r="T1313" s="243"/>
      <c r="U1313" s="243"/>
      <c r="V1313" s="243"/>
      <c r="W1313" s="243"/>
      <c r="X1313" s="243"/>
      <c r="Y1313" s="243"/>
      <c r="Z1313" s="243"/>
      <c r="AA1313" s="243"/>
    </row>
    <row r="1314" spans="6:27">
      <c r="G1314" s="306"/>
      <c r="H1314" s="245">
        <f>H1281</f>
        <v>0</v>
      </c>
      <c r="I1314" s="245">
        <f t="shared" ref="I1314:AA1314" si="1169">I1281</f>
        <v>1</v>
      </c>
      <c r="J1314" s="245">
        <f t="shared" si="1169"/>
        <v>2</v>
      </c>
      <c r="K1314" s="245">
        <f t="shared" si="1169"/>
        <v>3</v>
      </c>
      <c r="L1314" s="245">
        <f t="shared" si="1169"/>
        <v>4</v>
      </c>
      <c r="M1314" s="245">
        <f t="shared" si="1169"/>
        <v>5</v>
      </c>
      <c r="N1314" s="245">
        <f t="shared" si="1169"/>
        <v>6</v>
      </c>
      <c r="O1314" s="245">
        <f t="shared" si="1169"/>
        <v>7</v>
      </c>
      <c r="P1314" s="245">
        <f t="shared" si="1169"/>
        <v>8</v>
      </c>
      <c r="Q1314" s="245">
        <f t="shared" si="1169"/>
        <v>9</v>
      </c>
      <c r="R1314" s="245">
        <f t="shared" si="1169"/>
        <v>10</v>
      </c>
      <c r="S1314" s="245">
        <f t="shared" si="1169"/>
        <v>11</v>
      </c>
      <c r="T1314" s="245">
        <f t="shared" si="1169"/>
        <v>12</v>
      </c>
      <c r="U1314" s="245">
        <f t="shared" si="1169"/>
        <v>13</v>
      </c>
      <c r="V1314" s="245">
        <f t="shared" si="1169"/>
        <v>14</v>
      </c>
      <c r="W1314" s="245">
        <f t="shared" si="1169"/>
        <v>15</v>
      </c>
      <c r="X1314" s="245">
        <f t="shared" si="1169"/>
        <v>16</v>
      </c>
      <c r="Y1314" s="245">
        <f t="shared" si="1169"/>
        <v>17</v>
      </c>
      <c r="Z1314" s="245">
        <f t="shared" si="1169"/>
        <v>18</v>
      </c>
      <c r="AA1314" s="245">
        <f t="shared" si="1169"/>
        <v>19</v>
      </c>
    </row>
    <row r="1315" spans="6:27">
      <c r="F1315" s="655" t="s">
        <v>530</v>
      </c>
      <c r="G1315" s="307" t="str">
        <f>G1282</f>
        <v>Cars</v>
      </c>
      <c r="H1315" s="261">
        <f>K1299</f>
        <v>0</v>
      </c>
      <c r="I1315" s="261">
        <f ca="1">(I$23*$P1299)+$O1299</f>
        <v>0</v>
      </c>
      <c r="J1315" s="261">
        <f t="shared" ref="J1315:P1315" ca="1" si="1170">(J$23*$P1299)+$O1299</f>
        <v>0</v>
      </c>
      <c r="K1315" s="261">
        <f t="shared" ca="1" si="1170"/>
        <v>0</v>
      </c>
      <c r="L1315" s="261">
        <f t="shared" ca="1" si="1170"/>
        <v>0</v>
      </c>
      <c r="M1315" s="261">
        <f t="shared" ca="1" si="1170"/>
        <v>0</v>
      </c>
      <c r="N1315" s="261">
        <f t="shared" ca="1" si="1170"/>
        <v>0</v>
      </c>
      <c r="O1315" s="261">
        <f t="shared" ca="1" si="1170"/>
        <v>0</v>
      </c>
      <c r="P1315" s="261">
        <f t="shared" ca="1" si="1170"/>
        <v>0</v>
      </c>
      <c r="Q1315" s="261">
        <f ca="1">L1299</f>
        <v>0</v>
      </c>
      <c r="R1315" s="261">
        <f ca="1">(R$23*$R1299)+$Q1299</f>
        <v>0</v>
      </c>
      <c r="S1315" s="261">
        <f t="shared" ref="S1315:Z1315" ca="1" si="1171">(S$23*$R1299)+$Q1299</f>
        <v>0</v>
      </c>
      <c r="T1315" s="261">
        <f t="shared" ca="1" si="1171"/>
        <v>0</v>
      </c>
      <c r="U1315" s="261">
        <f t="shared" ca="1" si="1171"/>
        <v>0</v>
      </c>
      <c r="V1315" s="261">
        <f t="shared" ca="1" si="1171"/>
        <v>0</v>
      </c>
      <c r="W1315" s="261">
        <f t="shared" ca="1" si="1171"/>
        <v>0</v>
      </c>
      <c r="X1315" s="261">
        <f t="shared" ca="1" si="1171"/>
        <v>0</v>
      </c>
      <c r="Y1315" s="261">
        <f t="shared" ca="1" si="1171"/>
        <v>0</v>
      </c>
      <c r="Z1315" s="261">
        <f t="shared" ca="1" si="1171"/>
        <v>0</v>
      </c>
      <c r="AA1315" s="261">
        <f ca="1">M1299</f>
        <v>0</v>
      </c>
    </row>
    <row r="1316" spans="6:27">
      <c r="F1316" s="656"/>
      <c r="G1316" s="307" t="str">
        <f t="shared" ref="G1316:G1325" si="1172">G1283</f>
        <v>2-wheeler</v>
      </c>
      <c r="H1316" s="261">
        <f t="shared" ref="H1316:H1325" si="1173">K1300</f>
        <v>0</v>
      </c>
      <c r="I1316" s="261">
        <f t="shared" ref="I1316:P1316" ca="1" si="1174">(I$23*$P1300)+$O1300</f>
        <v>0</v>
      </c>
      <c r="J1316" s="261">
        <f t="shared" ca="1" si="1174"/>
        <v>0</v>
      </c>
      <c r="K1316" s="261">
        <f t="shared" ca="1" si="1174"/>
        <v>0</v>
      </c>
      <c r="L1316" s="261">
        <f t="shared" ca="1" si="1174"/>
        <v>0</v>
      </c>
      <c r="M1316" s="261">
        <f t="shared" ca="1" si="1174"/>
        <v>0</v>
      </c>
      <c r="N1316" s="261">
        <f t="shared" ca="1" si="1174"/>
        <v>0</v>
      </c>
      <c r="O1316" s="261">
        <f t="shared" ca="1" si="1174"/>
        <v>0</v>
      </c>
      <c r="P1316" s="261">
        <f t="shared" ca="1" si="1174"/>
        <v>0</v>
      </c>
      <c r="Q1316" s="261">
        <f t="shared" ref="Q1316:Q1325" ca="1" si="1175">L1300</f>
        <v>0</v>
      </c>
      <c r="R1316" s="261">
        <f t="shared" ref="R1316:Z1316" ca="1" si="1176">(R$23*$R1300)+$Q1300</f>
        <v>0</v>
      </c>
      <c r="S1316" s="261">
        <f t="shared" ca="1" si="1176"/>
        <v>0</v>
      </c>
      <c r="T1316" s="261">
        <f t="shared" ca="1" si="1176"/>
        <v>0</v>
      </c>
      <c r="U1316" s="261">
        <f t="shared" ca="1" si="1176"/>
        <v>0</v>
      </c>
      <c r="V1316" s="261">
        <f t="shared" ca="1" si="1176"/>
        <v>0</v>
      </c>
      <c r="W1316" s="261">
        <f t="shared" ca="1" si="1176"/>
        <v>0</v>
      </c>
      <c r="X1316" s="261">
        <f t="shared" ca="1" si="1176"/>
        <v>0</v>
      </c>
      <c r="Y1316" s="261">
        <f t="shared" ca="1" si="1176"/>
        <v>0</v>
      </c>
      <c r="Z1316" s="261">
        <f t="shared" ca="1" si="1176"/>
        <v>0</v>
      </c>
      <c r="AA1316" s="261">
        <f t="shared" ref="AA1316:AA1325" ca="1" si="1177">M1300</f>
        <v>0</v>
      </c>
    </row>
    <row r="1317" spans="6:27">
      <c r="F1317" s="656"/>
      <c r="G1317" s="307" t="str">
        <f t="shared" si="1172"/>
        <v>Taxi</v>
      </c>
      <c r="H1317" s="261">
        <f t="shared" si="1173"/>
        <v>0</v>
      </c>
      <c r="I1317" s="261">
        <f t="shared" ref="I1317:P1317" ca="1" si="1178">(I$23*$P1301)+$O1301</f>
        <v>0</v>
      </c>
      <c r="J1317" s="261">
        <f t="shared" ca="1" si="1178"/>
        <v>0</v>
      </c>
      <c r="K1317" s="261">
        <f t="shared" ca="1" si="1178"/>
        <v>0</v>
      </c>
      <c r="L1317" s="261">
        <f t="shared" ca="1" si="1178"/>
        <v>0</v>
      </c>
      <c r="M1317" s="261">
        <f t="shared" ca="1" si="1178"/>
        <v>0</v>
      </c>
      <c r="N1317" s="261">
        <f t="shared" ca="1" si="1178"/>
        <v>0</v>
      </c>
      <c r="O1317" s="261">
        <f t="shared" ca="1" si="1178"/>
        <v>0</v>
      </c>
      <c r="P1317" s="261">
        <f t="shared" ca="1" si="1178"/>
        <v>0</v>
      </c>
      <c r="Q1317" s="261">
        <f t="shared" ca="1" si="1175"/>
        <v>0</v>
      </c>
      <c r="R1317" s="261">
        <f t="shared" ref="R1317:Z1317" ca="1" si="1179">(R$23*$R1301)+$Q1301</f>
        <v>0</v>
      </c>
      <c r="S1317" s="261">
        <f t="shared" ca="1" si="1179"/>
        <v>0</v>
      </c>
      <c r="T1317" s="261">
        <f t="shared" ca="1" si="1179"/>
        <v>0</v>
      </c>
      <c r="U1317" s="261">
        <f t="shared" ca="1" si="1179"/>
        <v>0</v>
      </c>
      <c r="V1317" s="261">
        <f t="shared" ca="1" si="1179"/>
        <v>0</v>
      </c>
      <c r="W1317" s="261">
        <f t="shared" ca="1" si="1179"/>
        <v>0</v>
      </c>
      <c r="X1317" s="261">
        <f t="shared" ca="1" si="1179"/>
        <v>0</v>
      </c>
      <c r="Y1317" s="261">
        <f t="shared" ca="1" si="1179"/>
        <v>0</v>
      </c>
      <c r="Z1317" s="261">
        <f t="shared" ca="1" si="1179"/>
        <v>0</v>
      </c>
      <c r="AA1317" s="261">
        <f t="shared" ca="1" si="1177"/>
        <v>0</v>
      </c>
    </row>
    <row r="1318" spans="6:27">
      <c r="F1318" s="656"/>
      <c r="G1318" s="307" t="str">
        <f t="shared" si="1172"/>
        <v/>
      </c>
      <c r="H1318" s="261">
        <f t="shared" si="1173"/>
        <v>0</v>
      </c>
      <c r="I1318" s="261">
        <f t="shared" ref="I1318:P1318" ca="1" si="1180">(I$23*$P1302)+$O1302</f>
        <v>0</v>
      </c>
      <c r="J1318" s="261">
        <f t="shared" ca="1" si="1180"/>
        <v>0</v>
      </c>
      <c r="K1318" s="261">
        <f t="shared" ca="1" si="1180"/>
        <v>0</v>
      </c>
      <c r="L1318" s="261">
        <f t="shared" ca="1" si="1180"/>
        <v>0</v>
      </c>
      <c r="M1318" s="261">
        <f t="shared" ca="1" si="1180"/>
        <v>0</v>
      </c>
      <c r="N1318" s="261">
        <f t="shared" ca="1" si="1180"/>
        <v>0</v>
      </c>
      <c r="O1318" s="261">
        <f t="shared" ca="1" si="1180"/>
        <v>0</v>
      </c>
      <c r="P1318" s="261">
        <f t="shared" ca="1" si="1180"/>
        <v>0</v>
      </c>
      <c r="Q1318" s="261">
        <f t="shared" ca="1" si="1175"/>
        <v>0</v>
      </c>
      <c r="R1318" s="261">
        <f t="shared" ref="R1318:Z1318" ca="1" si="1181">(R$23*$R1302)+$Q1302</f>
        <v>0</v>
      </c>
      <c r="S1318" s="261">
        <f t="shared" ca="1" si="1181"/>
        <v>0</v>
      </c>
      <c r="T1318" s="261">
        <f t="shared" ca="1" si="1181"/>
        <v>0</v>
      </c>
      <c r="U1318" s="261">
        <f t="shared" ca="1" si="1181"/>
        <v>0</v>
      </c>
      <c r="V1318" s="261">
        <f t="shared" ca="1" si="1181"/>
        <v>0</v>
      </c>
      <c r="W1318" s="261">
        <f t="shared" ca="1" si="1181"/>
        <v>0</v>
      </c>
      <c r="X1318" s="261">
        <f t="shared" ca="1" si="1181"/>
        <v>0</v>
      </c>
      <c r="Y1318" s="261">
        <f t="shared" ca="1" si="1181"/>
        <v>0</v>
      </c>
      <c r="Z1318" s="261">
        <f t="shared" ca="1" si="1181"/>
        <v>0</v>
      </c>
      <c r="AA1318" s="261">
        <f t="shared" ca="1" si="1177"/>
        <v>0</v>
      </c>
    </row>
    <row r="1319" spans="6:27">
      <c r="F1319" s="656"/>
      <c r="G1319" s="307" t="str">
        <f t="shared" si="1172"/>
        <v/>
      </c>
      <c r="H1319" s="261">
        <f t="shared" si="1173"/>
        <v>0</v>
      </c>
      <c r="I1319" s="261">
        <f t="shared" ref="I1319:P1319" ca="1" si="1182">(I$23*$P1303)+$O1303</f>
        <v>0</v>
      </c>
      <c r="J1319" s="261">
        <f t="shared" ca="1" si="1182"/>
        <v>0</v>
      </c>
      <c r="K1319" s="261">
        <f t="shared" ca="1" si="1182"/>
        <v>0</v>
      </c>
      <c r="L1319" s="261">
        <f t="shared" ca="1" si="1182"/>
        <v>0</v>
      </c>
      <c r="M1319" s="261">
        <f t="shared" ca="1" si="1182"/>
        <v>0</v>
      </c>
      <c r="N1319" s="261">
        <f t="shared" ca="1" si="1182"/>
        <v>0</v>
      </c>
      <c r="O1319" s="261">
        <f t="shared" ca="1" si="1182"/>
        <v>0</v>
      </c>
      <c r="P1319" s="261">
        <f t="shared" ca="1" si="1182"/>
        <v>0</v>
      </c>
      <c r="Q1319" s="261">
        <f t="shared" ca="1" si="1175"/>
        <v>0</v>
      </c>
      <c r="R1319" s="261">
        <f t="shared" ref="R1319:Z1319" ca="1" si="1183">(R$23*$R1303)+$Q1303</f>
        <v>0</v>
      </c>
      <c r="S1319" s="261">
        <f t="shared" ca="1" si="1183"/>
        <v>0</v>
      </c>
      <c r="T1319" s="261">
        <f t="shared" ca="1" si="1183"/>
        <v>0</v>
      </c>
      <c r="U1319" s="261">
        <f t="shared" ca="1" si="1183"/>
        <v>0</v>
      </c>
      <c r="V1319" s="261">
        <f t="shared" ca="1" si="1183"/>
        <v>0</v>
      </c>
      <c r="W1319" s="261">
        <f t="shared" ca="1" si="1183"/>
        <v>0</v>
      </c>
      <c r="X1319" s="261">
        <f t="shared" ca="1" si="1183"/>
        <v>0</v>
      </c>
      <c r="Y1319" s="261">
        <f t="shared" ca="1" si="1183"/>
        <v>0</v>
      </c>
      <c r="Z1319" s="261">
        <f t="shared" ca="1" si="1183"/>
        <v>0</v>
      </c>
      <c r="AA1319" s="261">
        <f t="shared" ca="1" si="1177"/>
        <v>0</v>
      </c>
    </row>
    <row r="1320" spans="6:27">
      <c r="F1320" s="656"/>
      <c r="G1320" s="307" t="str">
        <f t="shared" si="1172"/>
        <v>3-wheeler</v>
      </c>
      <c r="H1320" s="261">
        <f t="shared" si="1173"/>
        <v>0</v>
      </c>
      <c r="I1320" s="261">
        <f t="shared" ref="I1320:P1320" ca="1" si="1184">(I$23*$P1304)+$O1304</f>
        <v>0</v>
      </c>
      <c r="J1320" s="261">
        <f t="shared" ca="1" si="1184"/>
        <v>0</v>
      </c>
      <c r="K1320" s="261">
        <f t="shared" ca="1" si="1184"/>
        <v>0</v>
      </c>
      <c r="L1320" s="261">
        <f t="shared" ca="1" si="1184"/>
        <v>0</v>
      </c>
      <c r="M1320" s="261">
        <f t="shared" ca="1" si="1184"/>
        <v>0</v>
      </c>
      <c r="N1320" s="261">
        <f t="shared" ca="1" si="1184"/>
        <v>0</v>
      </c>
      <c r="O1320" s="261">
        <f t="shared" ca="1" si="1184"/>
        <v>0</v>
      </c>
      <c r="P1320" s="261">
        <f t="shared" ca="1" si="1184"/>
        <v>0</v>
      </c>
      <c r="Q1320" s="261">
        <f t="shared" ca="1" si="1175"/>
        <v>0</v>
      </c>
      <c r="R1320" s="261">
        <f t="shared" ref="R1320:Z1320" ca="1" si="1185">(R$23*$R1304)+$Q1304</f>
        <v>0</v>
      </c>
      <c r="S1320" s="261">
        <f t="shared" ca="1" si="1185"/>
        <v>0</v>
      </c>
      <c r="T1320" s="261">
        <f t="shared" ca="1" si="1185"/>
        <v>0</v>
      </c>
      <c r="U1320" s="261">
        <f t="shared" ca="1" si="1185"/>
        <v>0</v>
      </c>
      <c r="V1320" s="261">
        <f t="shared" ca="1" si="1185"/>
        <v>0</v>
      </c>
      <c r="W1320" s="261">
        <f t="shared" ca="1" si="1185"/>
        <v>0</v>
      </c>
      <c r="X1320" s="261">
        <f t="shared" ca="1" si="1185"/>
        <v>0</v>
      </c>
      <c r="Y1320" s="261">
        <f t="shared" ca="1" si="1185"/>
        <v>0</v>
      </c>
      <c r="Z1320" s="261">
        <f t="shared" ca="1" si="1185"/>
        <v>0</v>
      </c>
      <c r="AA1320" s="261">
        <f t="shared" ca="1" si="1177"/>
        <v>0</v>
      </c>
    </row>
    <row r="1321" spans="6:27">
      <c r="F1321" s="656"/>
      <c r="G1321" s="307" t="str">
        <f t="shared" si="1172"/>
        <v>Bus</v>
      </c>
      <c r="H1321" s="261">
        <f t="shared" si="1173"/>
        <v>0</v>
      </c>
      <c r="I1321" s="261">
        <f t="shared" ref="I1321:P1321" ca="1" si="1186">(I$23*$P1305)+$O1305</f>
        <v>0</v>
      </c>
      <c r="J1321" s="261">
        <f t="shared" ca="1" si="1186"/>
        <v>0</v>
      </c>
      <c r="K1321" s="261">
        <f t="shared" ca="1" si="1186"/>
        <v>0</v>
      </c>
      <c r="L1321" s="261">
        <f t="shared" ca="1" si="1186"/>
        <v>0</v>
      </c>
      <c r="M1321" s="261">
        <f t="shared" ca="1" si="1186"/>
        <v>0</v>
      </c>
      <c r="N1321" s="261">
        <f t="shared" ca="1" si="1186"/>
        <v>0</v>
      </c>
      <c r="O1321" s="261">
        <f t="shared" ca="1" si="1186"/>
        <v>0</v>
      </c>
      <c r="P1321" s="261">
        <f t="shared" ca="1" si="1186"/>
        <v>0</v>
      </c>
      <c r="Q1321" s="261">
        <f t="shared" ca="1" si="1175"/>
        <v>0</v>
      </c>
      <c r="R1321" s="261">
        <f t="shared" ref="R1321:Z1321" ca="1" si="1187">(R$23*$R1305)+$Q1305</f>
        <v>0</v>
      </c>
      <c r="S1321" s="261">
        <f t="shared" ca="1" si="1187"/>
        <v>0</v>
      </c>
      <c r="T1321" s="261">
        <f t="shared" ca="1" si="1187"/>
        <v>0</v>
      </c>
      <c r="U1321" s="261">
        <f t="shared" ca="1" si="1187"/>
        <v>0</v>
      </c>
      <c r="V1321" s="261">
        <f t="shared" ca="1" si="1187"/>
        <v>0</v>
      </c>
      <c r="W1321" s="261">
        <f t="shared" ca="1" si="1187"/>
        <v>0</v>
      </c>
      <c r="X1321" s="261">
        <f t="shared" ca="1" si="1187"/>
        <v>0</v>
      </c>
      <c r="Y1321" s="261">
        <f t="shared" ca="1" si="1187"/>
        <v>0</v>
      </c>
      <c r="Z1321" s="261">
        <f t="shared" ca="1" si="1187"/>
        <v>0</v>
      </c>
      <c r="AA1321" s="261">
        <f t="shared" ca="1" si="1177"/>
        <v>0</v>
      </c>
    </row>
    <row r="1322" spans="6:27">
      <c r="F1322" s="656"/>
      <c r="G1322" s="307" t="str">
        <f t="shared" si="1172"/>
        <v>Mini-bus</v>
      </c>
      <c r="H1322" s="261">
        <f t="shared" si="1173"/>
        <v>0</v>
      </c>
      <c r="I1322" s="261">
        <f t="shared" ref="I1322:P1322" ca="1" si="1188">(I$23*$P1306)+$O1306</f>
        <v>0</v>
      </c>
      <c r="J1322" s="261">
        <f t="shared" ca="1" si="1188"/>
        <v>0</v>
      </c>
      <c r="K1322" s="261">
        <f t="shared" ca="1" si="1188"/>
        <v>0</v>
      </c>
      <c r="L1322" s="261">
        <f t="shared" ca="1" si="1188"/>
        <v>0</v>
      </c>
      <c r="M1322" s="261">
        <f t="shared" ca="1" si="1188"/>
        <v>0</v>
      </c>
      <c r="N1322" s="261">
        <f t="shared" ca="1" si="1188"/>
        <v>0</v>
      </c>
      <c r="O1322" s="261">
        <f t="shared" ca="1" si="1188"/>
        <v>0</v>
      </c>
      <c r="P1322" s="261">
        <f t="shared" ca="1" si="1188"/>
        <v>0</v>
      </c>
      <c r="Q1322" s="261">
        <f t="shared" ca="1" si="1175"/>
        <v>0</v>
      </c>
      <c r="R1322" s="261">
        <f t="shared" ref="R1322:Z1322" ca="1" si="1189">(R$23*$R1306)+$Q1306</f>
        <v>0</v>
      </c>
      <c r="S1322" s="261">
        <f t="shared" ca="1" si="1189"/>
        <v>0</v>
      </c>
      <c r="T1322" s="261">
        <f t="shared" ca="1" si="1189"/>
        <v>0</v>
      </c>
      <c r="U1322" s="261">
        <f t="shared" ca="1" si="1189"/>
        <v>0</v>
      </c>
      <c r="V1322" s="261">
        <f t="shared" ca="1" si="1189"/>
        <v>0</v>
      </c>
      <c r="W1322" s="261">
        <f t="shared" ca="1" si="1189"/>
        <v>0</v>
      </c>
      <c r="X1322" s="261">
        <f t="shared" ca="1" si="1189"/>
        <v>0</v>
      </c>
      <c r="Y1322" s="261">
        <f t="shared" ca="1" si="1189"/>
        <v>0</v>
      </c>
      <c r="Z1322" s="261">
        <f t="shared" ca="1" si="1189"/>
        <v>0</v>
      </c>
      <c r="AA1322" s="261">
        <f t="shared" ca="1" si="1177"/>
        <v>0</v>
      </c>
    </row>
    <row r="1323" spans="6:27">
      <c r="F1323" s="656"/>
      <c r="G1323" s="307" t="str">
        <f t="shared" si="1172"/>
        <v/>
      </c>
      <c r="H1323" s="261">
        <f t="shared" si="1173"/>
        <v>0</v>
      </c>
      <c r="I1323" s="261">
        <f t="shared" ref="I1323:P1323" ca="1" si="1190">(I$23*$P1307)+$O1307</f>
        <v>0</v>
      </c>
      <c r="J1323" s="261">
        <f t="shared" ca="1" si="1190"/>
        <v>0</v>
      </c>
      <c r="K1323" s="261">
        <f t="shared" ca="1" si="1190"/>
        <v>0</v>
      </c>
      <c r="L1323" s="261">
        <f t="shared" ca="1" si="1190"/>
        <v>0</v>
      </c>
      <c r="M1323" s="261">
        <f t="shared" ca="1" si="1190"/>
        <v>0</v>
      </c>
      <c r="N1323" s="261">
        <f t="shared" ca="1" si="1190"/>
        <v>0</v>
      </c>
      <c r="O1323" s="261">
        <f t="shared" ca="1" si="1190"/>
        <v>0</v>
      </c>
      <c r="P1323" s="261">
        <f t="shared" ca="1" si="1190"/>
        <v>0</v>
      </c>
      <c r="Q1323" s="261">
        <f t="shared" ca="1" si="1175"/>
        <v>0</v>
      </c>
      <c r="R1323" s="261">
        <f t="shared" ref="R1323:Z1323" ca="1" si="1191">(R$23*$R1307)+$Q1307</f>
        <v>0</v>
      </c>
      <c r="S1323" s="261">
        <f t="shared" ca="1" si="1191"/>
        <v>0</v>
      </c>
      <c r="T1323" s="261">
        <f t="shared" ca="1" si="1191"/>
        <v>0</v>
      </c>
      <c r="U1323" s="261">
        <f t="shared" ca="1" si="1191"/>
        <v>0</v>
      </c>
      <c r="V1323" s="261">
        <f t="shared" ca="1" si="1191"/>
        <v>0</v>
      </c>
      <c r="W1323" s="261">
        <f t="shared" ca="1" si="1191"/>
        <v>0</v>
      </c>
      <c r="X1323" s="261">
        <f t="shared" ca="1" si="1191"/>
        <v>0</v>
      </c>
      <c r="Y1323" s="261">
        <f t="shared" ca="1" si="1191"/>
        <v>0</v>
      </c>
      <c r="Z1323" s="261">
        <f t="shared" ca="1" si="1191"/>
        <v>0</v>
      </c>
      <c r="AA1323" s="261">
        <f t="shared" ca="1" si="1177"/>
        <v>0</v>
      </c>
    </row>
    <row r="1324" spans="6:27">
      <c r="F1324" s="657"/>
      <c r="G1324" s="307" t="str">
        <f t="shared" si="1172"/>
        <v/>
      </c>
      <c r="H1324" s="261">
        <f t="shared" si="1173"/>
        <v>0</v>
      </c>
      <c r="I1324" s="261">
        <f t="shared" ref="I1324:P1324" ca="1" si="1192">(I$23*$P1308)+$O1308</f>
        <v>0</v>
      </c>
      <c r="J1324" s="261">
        <f t="shared" ca="1" si="1192"/>
        <v>0</v>
      </c>
      <c r="K1324" s="261">
        <f t="shared" ca="1" si="1192"/>
        <v>0</v>
      </c>
      <c r="L1324" s="261">
        <f t="shared" ca="1" si="1192"/>
        <v>0</v>
      </c>
      <c r="M1324" s="261">
        <f t="shared" ca="1" si="1192"/>
        <v>0</v>
      </c>
      <c r="N1324" s="261">
        <f t="shared" ca="1" si="1192"/>
        <v>0</v>
      </c>
      <c r="O1324" s="261">
        <f t="shared" ca="1" si="1192"/>
        <v>0</v>
      </c>
      <c r="P1324" s="261">
        <f t="shared" ca="1" si="1192"/>
        <v>0</v>
      </c>
      <c r="Q1324" s="261">
        <f t="shared" ca="1" si="1175"/>
        <v>0</v>
      </c>
      <c r="R1324" s="261">
        <f t="shared" ref="R1324:Z1324" ca="1" si="1193">(R$23*$R1308)+$Q1308</f>
        <v>0</v>
      </c>
      <c r="S1324" s="261">
        <f t="shared" ca="1" si="1193"/>
        <v>0</v>
      </c>
      <c r="T1324" s="261">
        <f t="shared" ca="1" si="1193"/>
        <v>0</v>
      </c>
      <c r="U1324" s="261">
        <f t="shared" ca="1" si="1193"/>
        <v>0</v>
      </c>
      <c r="V1324" s="261">
        <f t="shared" ca="1" si="1193"/>
        <v>0</v>
      </c>
      <c r="W1324" s="261">
        <f t="shared" ca="1" si="1193"/>
        <v>0</v>
      </c>
      <c r="X1324" s="261">
        <f t="shared" ca="1" si="1193"/>
        <v>0</v>
      </c>
      <c r="Y1324" s="261">
        <f t="shared" ca="1" si="1193"/>
        <v>0</v>
      </c>
      <c r="Z1324" s="261">
        <f t="shared" ca="1" si="1193"/>
        <v>0</v>
      </c>
      <c r="AA1324" s="261">
        <f t="shared" ca="1" si="1177"/>
        <v>0</v>
      </c>
    </row>
    <row r="1325" spans="6:27">
      <c r="G1325" s="307" t="str">
        <f t="shared" si="1172"/>
        <v>BRT</v>
      </c>
      <c r="H1325" s="261">
        <f t="shared" si="1173"/>
        <v>0</v>
      </c>
      <c r="I1325" s="261">
        <f t="shared" ref="I1325:P1325" ca="1" si="1194">(I$23*$P1309)+$O1309</f>
        <v>0</v>
      </c>
      <c r="J1325" s="261">
        <f t="shared" ca="1" si="1194"/>
        <v>0</v>
      </c>
      <c r="K1325" s="261">
        <f t="shared" ca="1" si="1194"/>
        <v>0</v>
      </c>
      <c r="L1325" s="261">
        <f t="shared" ca="1" si="1194"/>
        <v>0</v>
      </c>
      <c r="M1325" s="261">
        <f t="shared" ca="1" si="1194"/>
        <v>0</v>
      </c>
      <c r="N1325" s="261">
        <f t="shared" ca="1" si="1194"/>
        <v>0</v>
      </c>
      <c r="O1325" s="261">
        <f t="shared" ca="1" si="1194"/>
        <v>0</v>
      </c>
      <c r="P1325" s="261">
        <f t="shared" ca="1" si="1194"/>
        <v>0</v>
      </c>
      <c r="Q1325" s="261">
        <f t="shared" ca="1" si="1175"/>
        <v>0</v>
      </c>
      <c r="R1325" s="261">
        <f t="shared" ref="R1325:Z1325" ca="1" si="1195">(R$23*$R1309)+$Q1309</f>
        <v>0</v>
      </c>
      <c r="S1325" s="261">
        <f t="shared" ca="1" si="1195"/>
        <v>0</v>
      </c>
      <c r="T1325" s="261">
        <f t="shared" ca="1" si="1195"/>
        <v>0</v>
      </c>
      <c r="U1325" s="261">
        <f t="shared" ca="1" si="1195"/>
        <v>0</v>
      </c>
      <c r="V1325" s="261">
        <f t="shared" ca="1" si="1195"/>
        <v>0</v>
      </c>
      <c r="W1325" s="261">
        <f t="shared" ca="1" si="1195"/>
        <v>0</v>
      </c>
      <c r="X1325" s="261">
        <f t="shared" ca="1" si="1195"/>
        <v>0</v>
      </c>
      <c r="Y1325" s="261">
        <f t="shared" ca="1" si="1195"/>
        <v>0</v>
      </c>
      <c r="Z1325" s="261">
        <f t="shared" ca="1" si="1195"/>
        <v>0</v>
      </c>
      <c r="AA1325" s="261">
        <f t="shared" ca="1" si="1177"/>
        <v>0</v>
      </c>
    </row>
    <row r="1327" spans="6:27">
      <c r="G1327" s="308" t="s">
        <v>393</v>
      </c>
      <c r="H1327" s="243"/>
      <c r="I1327" s="243" t="str">
        <f>I1313</f>
        <v>LPG</v>
      </c>
      <c r="J1327" s="243"/>
      <c r="K1327" s="243"/>
      <c r="L1327" s="243"/>
      <c r="M1327" s="243"/>
      <c r="N1327" s="243"/>
      <c r="O1327" s="243"/>
      <c r="P1327" s="243"/>
      <c r="Q1327" s="243"/>
      <c r="R1327" s="243"/>
      <c r="S1327" s="243"/>
      <c r="T1327" s="243"/>
      <c r="U1327" s="243"/>
      <c r="V1327" s="243"/>
      <c r="W1327" s="243"/>
      <c r="X1327" s="243"/>
      <c r="Y1327" s="243"/>
      <c r="Z1327" s="243"/>
      <c r="AA1327" s="243"/>
    </row>
    <row r="1328" spans="6:27">
      <c r="G1328" s="306"/>
      <c r="H1328" s="245">
        <f>H1314</f>
        <v>0</v>
      </c>
      <c r="I1328" s="245">
        <f t="shared" ref="I1328:AA1328" si="1196">I1314</f>
        <v>1</v>
      </c>
      <c r="J1328" s="245">
        <f t="shared" si="1196"/>
        <v>2</v>
      </c>
      <c r="K1328" s="245">
        <f t="shared" si="1196"/>
        <v>3</v>
      </c>
      <c r="L1328" s="245">
        <f t="shared" si="1196"/>
        <v>4</v>
      </c>
      <c r="M1328" s="245">
        <f t="shared" si="1196"/>
        <v>5</v>
      </c>
      <c r="N1328" s="245">
        <f t="shared" si="1196"/>
        <v>6</v>
      </c>
      <c r="O1328" s="245">
        <f t="shared" si="1196"/>
        <v>7</v>
      </c>
      <c r="P1328" s="245">
        <f t="shared" si="1196"/>
        <v>8</v>
      </c>
      <c r="Q1328" s="245">
        <f t="shared" si="1196"/>
        <v>9</v>
      </c>
      <c r="R1328" s="245">
        <f t="shared" si="1196"/>
        <v>10</v>
      </c>
      <c r="S1328" s="245">
        <f t="shared" si="1196"/>
        <v>11</v>
      </c>
      <c r="T1328" s="245">
        <f t="shared" si="1196"/>
        <v>12</v>
      </c>
      <c r="U1328" s="245">
        <f t="shared" si="1196"/>
        <v>13</v>
      </c>
      <c r="V1328" s="245">
        <f t="shared" si="1196"/>
        <v>14</v>
      </c>
      <c r="W1328" s="245">
        <f t="shared" si="1196"/>
        <v>15</v>
      </c>
      <c r="X1328" s="245">
        <f t="shared" si="1196"/>
        <v>16</v>
      </c>
      <c r="Y1328" s="245">
        <f t="shared" si="1196"/>
        <v>17</v>
      </c>
      <c r="Z1328" s="245">
        <f t="shared" si="1196"/>
        <v>18</v>
      </c>
      <c r="AA1328" s="245">
        <f t="shared" si="1196"/>
        <v>19</v>
      </c>
    </row>
    <row r="1329" spans="6:27">
      <c r="F1329" s="655" t="s">
        <v>530</v>
      </c>
      <c r="G1329" s="307" t="str">
        <f>G1315</f>
        <v>Cars</v>
      </c>
      <c r="H1329" s="232">
        <f>H1315+(H1315*H815)</f>
        <v>0</v>
      </c>
      <c r="I1329" s="232">
        <f t="shared" ref="I1329:AA1329" ca="1" si="1197">I1315+(I1315*I815)</f>
        <v>0</v>
      </c>
      <c r="J1329" s="232">
        <f t="shared" ca="1" si="1197"/>
        <v>0</v>
      </c>
      <c r="K1329" s="232">
        <f t="shared" ca="1" si="1197"/>
        <v>0</v>
      </c>
      <c r="L1329" s="232">
        <f t="shared" ca="1" si="1197"/>
        <v>0</v>
      </c>
      <c r="M1329" s="232">
        <f t="shared" ca="1" si="1197"/>
        <v>0</v>
      </c>
      <c r="N1329" s="232">
        <f t="shared" ca="1" si="1197"/>
        <v>0</v>
      </c>
      <c r="O1329" s="232">
        <f t="shared" ca="1" si="1197"/>
        <v>0</v>
      </c>
      <c r="P1329" s="232">
        <f t="shared" ca="1" si="1197"/>
        <v>0</v>
      </c>
      <c r="Q1329" s="232">
        <f t="shared" ca="1" si="1197"/>
        <v>0</v>
      </c>
      <c r="R1329" s="232">
        <f t="shared" ca="1" si="1197"/>
        <v>0</v>
      </c>
      <c r="S1329" s="232">
        <f t="shared" ca="1" si="1197"/>
        <v>0</v>
      </c>
      <c r="T1329" s="232">
        <f t="shared" ca="1" si="1197"/>
        <v>0</v>
      </c>
      <c r="U1329" s="232">
        <f t="shared" ca="1" si="1197"/>
        <v>0</v>
      </c>
      <c r="V1329" s="232">
        <f t="shared" ca="1" si="1197"/>
        <v>0</v>
      </c>
      <c r="W1329" s="232">
        <f t="shared" ca="1" si="1197"/>
        <v>0</v>
      </c>
      <c r="X1329" s="232">
        <f t="shared" ca="1" si="1197"/>
        <v>0</v>
      </c>
      <c r="Y1329" s="232">
        <f t="shared" ca="1" si="1197"/>
        <v>0</v>
      </c>
      <c r="Z1329" s="232">
        <f t="shared" ca="1" si="1197"/>
        <v>0</v>
      </c>
      <c r="AA1329" s="232">
        <f t="shared" ca="1" si="1197"/>
        <v>0</v>
      </c>
    </row>
    <row r="1330" spans="6:27">
      <c r="F1330" s="656"/>
      <c r="G1330" s="307" t="str">
        <f t="shared" ref="G1330:G1339" si="1198">G1316</f>
        <v>2-wheeler</v>
      </c>
      <c r="H1330" s="232">
        <f t="shared" ref="H1330:AA1330" si="1199">H1316+(H1316*H816)</f>
        <v>0</v>
      </c>
      <c r="I1330" s="232">
        <f t="shared" ca="1" si="1199"/>
        <v>0</v>
      </c>
      <c r="J1330" s="232">
        <f t="shared" ca="1" si="1199"/>
        <v>0</v>
      </c>
      <c r="K1330" s="232">
        <f t="shared" ca="1" si="1199"/>
        <v>0</v>
      </c>
      <c r="L1330" s="232">
        <f t="shared" ca="1" si="1199"/>
        <v>0</v>
      </c>
      <c r="M1330" s="232">
        <f t="shared" ca="1" si="1199"/>
        <v>0</v>
      </c>
      <c r="N1330" s="232">
        <f t="shared" ca="1" si="1199"/>
        <v>0</v>
      </c>
      <c r="O1330" s="232">
        <f t="shared" ca="1" si="1199"/>
        <v>0</v>
      </c>
      <c r="P1330" s="232">
        <f t="shared" ca="1" si="1199"/>
        <v>0</v>
      </c>
      <c r="Q1330" s="232">
        <f t="shared" ca="1" si="1199"/>
        <v>0</v>
      </c>
      <c r="R1330" s="232">
        <f t="shared" ca="1" si="1199"/>
        <v>0</v>
      </c>
      <c r="S1330" s="232">
        <f t="shared" ca="1" si="1199"/>
        <v>0</v>
      </c>
      <c r="T1330" s="232">
        <f t="shared" ca="1" si="1199"/>
        <v>0</v>
      </c>
      <c r="U1330" s="232">
        <f t="shared" ca="1" si="1199"/>
        <v>0</v>
      </c>
      <c r="V1330" s="232">
        <f t="shared" ca="1" si="1199"/>
        <v>0</v>
      </c>
      <c r="W1330" s="232">
        <f t="shared" ca="1" si="1199"/>
        <v>0</v>
      </c>
      <c r="X1330" s="232">
        <f t="shared" ca="1" si="1199"/>
        <v>0</v>
      </c>
      <c r="Y1330" s="232">
        <f t="shared" ca="1" si="1199"/>
        <v>0</v>
      </c>
      <c r="Z1330" s="232">
        <f t="shared" ca="1" si="1199"/>
        <v>0</v>
      </c>
      <c r="AA1330" s="232">
        <f t="shared" ca="1" si="1199"/>
        <v>0</v>
      </c>
    </row>
    <row r="1331" spans="6:27">
      <c r="F1331" s="656"/>
      <c r="G1331" s="307" t="str">
        <f t="shared" si="1198"/>
        <v>Taxi</v>
      </c>
      <c r="H1331" s="232">
        <f t="shared" ref="H1331:AA1331" si="1200">H1317+(H1317*H817)</f>
        <v>0</v>
      </c>
      <c r="I1331" s="232">
        <f t="shared" ca="1" si="1200"/>
        <v>0</v>
      </c>
      <c r="J1331" s="232">
        <f t="shared" ca="1" si="1200"/>
        <v>0</v>
      </c>
      <c r="K1331" s="232">
        <f t="shared" ca="1" si="1200"/>
        <v>0</v>
      </c>
      <c r="L1331" s="232">
        <f t="shared" ca="1" si="1200"/>
        <v>0</v>
      </c>
      <c r="M1331" s="232">
        <f t="shared" ca="1" si="1200"/>
        <v>0</v>
      </c>
      <c r="N1331" s="232">
        <f t="shared" ca="1" si="1200"/>
        <v>0</v>
      </c>
      <c r="O1331" s="232">
        <f t="shared" ca="1" si="1200"/>
        <v>0</v>
      </c>
      <c r="P1331" s="232">
        <f t="shared" ca="1" si="1200"/>
        <v>0</v>
      </c>
      <c r="Q1331" s="232">
        <f t="shared" ca="1" si="1200"/>
        <v>0</v>
      </c>
      <c r="R1331" s="232">
        <f t="shared" ca="1" si="1200"/>
        <v>0</v>
      </c>
      <c r="S1331" s="232">
        <f t="shared" ca="1" si="1200"/>
        <v>0</v>
      </c>
      <c r="T1331" s="232">
        <f t="shared" ca="1" si="1200"/>
        <v>0</v>
      </c>
      <c r="U1331" s="232">
        <f t="shared" ca="1" si="1200"/>
        <v>0</v>
      </c>
      <c r="V1331" s="232">
        <f t="shared" ca="1" si="1200"/>
        <v>0</v>
      </c>
      <c r="W1331" s="232">
        <f t="shared" ca="1" si="1200"/>
        <v>0</v>
      </c>
      <c r="X1331" s="232">
        <f t="shared" ca="1" si="1200"/>
        <v>0</v>
      </c>
      <c r="Y1331" s="232">
        <f t="shared" ca="1" si="1200"/>
        <v>0</v>
      </c>
      <c r="Z1331" s="232">
        <f t="shared" ca="1" si="1200"/>
        <v>0</v>
      </c>
      <c r="AA1331" s="232">
        <f t="shared" ca="1" si="1200"/>
        <v>0</v>
      </c>
    </row>
    <row r="1332" spans="6:27">
      <c r="F1332" s="656"/>
      <c r="G1332" s="307" t="str">
        <f t="shared" si="1198"/>
        <v/>
      </c>
      <c r="H1332" s="232">
        <f t="shared" ref="H1332:AA1332" si="1201">H1318+(H1318*H818)</f>
        <v>0</v>
      </c>
      <c r="I1332" s="232">
        <f t="shared" ca="1" si="1201"/>
        <v>0</v>
      </c>
      <c r="J1332" s="232">
        <f t="shared" ca="1" si="1201"/>
        <v>0</v>
      </c>
      <c r="K1332" s="232">
        <f t="shared" ca="1" si="1201"/>
        <v>0</v>
      </c>
      <c r="L1332" s="232">
        <f t="shared" ca="1" si="1201"/>
        <v>0</v>
      </c>
      <c r="M1332" s="232">
        <f t="shared" ca="1" si="1201"/>
        <v>0</v>
      </c>
      <c r="N1332" s="232">
        <f t="shared" ca="1" si="1201"/>
        <v>0</v>
      </c>
      <c r="O1332" s="232">
        <f t="shared" ca="1" si="1201"/>
        <v>0</v>
      </c>
      <c r="P1332" s="232">
        <f t="shared" ca="1" si="1201"/>
        <v>0</v>
      </c>
      <c r="Q1332" s="232">
        <f t="shared" ca="1" si="1201"/>
        <v>0</v>
      </c>
      <c r="R1332" s="232">
        <f t="shared" ca="1" si="1201"/>
        <v>0</v>
      </c>
      <c r="S1332" s="232">
        <f t="shared" ca="1" si="1201"/>
        <v>0</v>
      </c>
      <c r="T1332" s="232">
        <f t="shared" ca="1" si="1201"/>
        <v>0</v>
      </c>
      <c r="U1332" s="232">
        <f t="shared" ca="1" si="1201"/>
        <v>0</v>
      </c>
      <c r="V1332" s="232">
        <f t="shared" ca="1" si="1201"/>
        <v>0</v>
      </c>
      <c r="W1332" s="232">
        <f t="shared" ca="1" si="1201"/>
        <v>0</v>
      </c>
      <c r="X1332" s="232">
        <f t="shared" ca="1" si="1201"/>
        <v>0</v>
      </c>
      <c r="Y1332" s="232">
        <f t="shared" ca="1" si="1201"/>
        <v>0</v>
      </c>
      <c r="Z1332" s="232">
        <f t="shared" ca="1" si="1201"/>
        <v>0</v>
      </c>
      <c r="AA1332" s="232">
        <f t="shared" ca="1" si="1201"/>
        <v>0</v>
      </c>
    </row>
    <row r="1333" spans="6:27">
      <c r="F1333" s="656"/>
      <c r="G1333" s="307" t="str">
        <f t="shared" si="1198"/>
        <v/>
      </c>
      <c r="H1333" s="232">
        <f t="shared" ref="H1333:AA1333" si="1202">H1319+(H1319*H819)</f>
        <v>0</v>
      </c>
      <c r="I1333" s="232">
        <f t="shared" ca="1" si="1202"/>
        <v>0</v>
      </c>
      <c r="J1333" s="232">
        <f t="shared" ca="1" si="1202"/>
        <v>0</v>
      </c>
      <c r="K1333" s="232">
        <f t="shared" ca="1" si="1202"/>
        <v>0</v>
      </c>
      <c r="L1333" s="232">
        <f t="shared" ca="1" si="1202"/>
        <v>0</v>
      </c>
      <c r="M1333" s="232">
        <f t="shared" ca="1" si="1202"/>
        <v>0</v>
      </c>
      <c r="N1333" s="232">
        <f t="shared" ca="1" si="1202"/>
        <v>0</v>
      </c>
      <c r="O1333" s="232">
        <f t="shared" ca="1" si="1202"/>
        <v>0</v>
      </c>
      <c r="P1333" s="232">
        <f t="shared" ca="1" si="1202"/>
        <v>0</v>
      </c>
      <c r="Q1333" s="232">
        <f t="shared" ca="1" si="1202"/>
        <v>0</v>
      </c>
      <c r="R1333" s="232">
        <f t="shared" ca="1" si="1202"/>
        <v>0</v>
      </c>
      <c r="S1333" s="232">
        <f t="shared" ca="1" si="1202"/>
        <v>0</v>
      </c>
      <c r="T1333" s="232">
        <f t="shared" ca="1" si="1202"/>
        <v>0</v>
      </c>
      <c r="U1333" s="232">
        <f t="shared" ca="1" si="1202"/>
        <v>0</v>
      </c>
      <c r="V1333" s="232">
        <f t="shared" ca="1" si="1202"/>
        <v>0</v>
      </c>
      <c r="W1333" s="232">
        <f t="shared" ca="1" si="1202"/>
        <v>0</v>
      </c>
      <c r="X1333" s="232">
        <f t="shared" ca="1" si="1202"/>
        <v>0</v>
      </c>
      <c r="Y1333" s="232">
        <f t="shared" ca="1" si="1202"/>
        <v>0</v>
      </c>
      <c r="Z1333" s="232">
        <f t="shared" ca="1" si="1202"/>
        <v>0</v>
      </c>
      <c r="AA1333" s="232">
        <f t="shared" ca="1" si="1202"/>
        <v>0</v>
      </c>
    </row>
    <row r="1334" spans="6:27">
      <c r="F1334" s="656"/>
      <c r="G1334" s="307" t="str">
        <f t="shared" si="1198"/>
        <v>3-wheeler</v>
      </c>
      <c r="H1334" s="232">
        <f t="shared" ref="H1334:AA1334" si="1203">H1320+(H1320*H820)</f>
        <v>0</v>
      </c>
      <c r="I1334" s="232">
        <f t="shared" ca="1" si="1203"/>
        <v>0</v>
      </c>
      <c r="J1334" s="232">
        <f t="shared" ca="1" si="1203"/>
        <v>0</v>
      </c>
      <c r="K1334" s="232">
        <f t="shared" ca="1" si="1203"/>
        <v>0</v>
      </c>
      <c r="L1334" s="232">
        <f t="shared" ca="1" si="1203"/>
        <v>0</v>
      </c>
      <c r="M1334" s="232">
        <f t="shared" ca="1" si="1203"/>
        <v>0</v>
      </c>
      <c r="N1334" s="232">
        <f t="shared" ca="1" si="1203"/>
        <v>0</v>
      </c>
      <c r="O1334" s="232">
        <f t="shared" ca="1" si="1203"/>
        <v>0</v>
      </c>
      <c r="P1334" s="232">
        <f t="shared" ca="1" si="1203"/>
        <v>0</v>
      </c>
      <c r="Q1334" s="232">
        <f t="shared" ca="1" si="1203"/>
        <v>0</v>
      </c>
      <c r="R1334" s="232">
        <f t="shared" ca="1" si="1203"/>
        <v>0</v>
      </c>
      <c r="S1334" s="232">
        <f t="shared" ca="1" si="1203"/>
        <v>0</v>
      </c>
      <c r="T1334" s="232">
        <f t="shared" ca="1" si="1203"/>
        <v>0</v>
      </c>
      <c r="U1334" s="232">
        <f t="shared" ca="1" si="1203"/>
        <v>0</v>
      </c>
      <c r="V1334" s="232">
        <f t="shared" ca="1" si="1203"/>
        <v>0</v>
      </c>
      <c r="W1334" s="232">
        <f t="shared" ca="1" si="1203"/>
        <v>0</v>
      </c>
      <c r="X1334" s="232">
        <f t="shared" ca="1" si="1203"/>
        <v>0</v>
      </c>
      <c r="Y1334" s="232">
        <f t="shared" ca="1" si="1203"/>
        <v>0</v>
      </c>
      <c r="Z1334" s="232">
        <f t="shared" ca="1" si="1203"/>
        <v>0</v>
      </c>
      <c r="AA1334" s="232">
        <f t="shared" ca="1" si="1203"/>
        <v>0</v>
      </c>
    </row>
    <row r="1335" spans="6:27">
      <c r="F1335" s="656"/>
      <c r="G1335" s="307" t="str">
        <f t="shared" si="1198"/>
        <v>Bus</v>
      </c>
      <c r="H1335" s="232">
        <f t="shared" ref="H1335:AA1335" si="1204">H1321+(H1321*H821)</f>
        <v>0</v>
      </c>
      <c r="I1335" s="232">
        <f t="shared" ca="1" si="1204"/>
        <v>0</v>
      </c>
      <c r="J1335" s="232">
        <f t="shared" ca="1" si="1204"/>
        <v>0</v>
      </c>
      <c r="K1335" s="232">
        <f t="shared" ca="1" si="1204"/>
        <v>0</v>
      </c>
      <c r="L1335" s="232">
        <f t="shared" ca="1" si="1204"/>
        <v>0</v>
      </c>
      <c r="M1335" s="232">
        <f t="shared" ca="1" si="1204"/>
        <v>0</v>
      </c>
      <c r="N1335" s="232">
        <f t="shared" ca="1" si="1204"/>
        <v>0</v>
      </c>
      <c r="O1335" s="232">
        <f t="shared" ca="1" si="1204"/>
        <v>0</v>
      </c>
      <c r="P1335" s="232">
        <f t="shared" ca="1" si="1204"/>
        <v>0</v>
      </c>
      <c r="Q1335" s="232">
        <f t="shared" ca="1" si="1204"/>
        <v>0</v>
      </c>
      <c r="R1335" s="232">
        <f t="shared" ca="1" si="1204"/>
        <v>0</v>
      </c>
      <c r="S1335" s="232">
        <f t="shared" ca="1" si="1204"/>
        <v>0</v>
      </c>
      <c r="T1335" s="232">
        <f t="shared" ca="1" si="1204"/>
        <v>0</v>
      </c>
      <c r="U1335" s="232">
        <f t="shared" ca="1" si="1204"/>
        <v>0</v>
      </c>
      <c r="V1335" s="232">
        <f t="shared" ca="1" si="1204"/>
        <v>0</v>
      </c>
      <c r="W1335" s="232">
        <f t="shared" ca="1" si="1204"/>
        <v>0</v>
      </c>
      <c r="X1335" s="232">
        <f t="shared" ca="1" si="1204"/>
        <v>0</v>
      </c>
      <c r="Y1335" s="232">
        <f t="shared" ca="1" si="1204"/>
        <v>0</v>
      </c>
      <c r="Z1335" s="232">
        <f t="shared" ca="1" si="1204"/>
        <v>0</v>
      </c>
      <c r="AA1335" s="232">
        <f t="shared" ca="1" si="1204"/>
        <v>0</v>
      </c>
    </row>
    <row r="1336" spans="6:27">
      <c r="F1336" s="656"/>
      <c r="G1336" s="307" t="str">
        <f t="shared" si="1198"/>
        <v>Mini-bus</v>
      </c>
      <c r="H1336" s="232">
        <f t="shared" ref="H1336:AA1336" si="1205">H1322+(H1322*H822)</f>
        <v>0</v>
      </c>
      <c r="I1336" s="232">
        <f t="shared" ca="1" si="1205"/>
        <v>0</v>
      </c>
      <c r="J1336" s="232">
        <f t="shared" ca="1" si="1205"/>
        <v>0</v>
      </c>
      <c r="K1336" s="232">
        <f t="shared" ca="1" si="1205"/>
        <v>0</v>
      </c>
      <c r="L1336" s="232">
        <f t="shared" ca="1" si="1205"/>
        <v>0</v>
      </c>
      <c r="M1336" s="232">
        <f t="shared" ca="1" si="1205"/>
        <v>0</v>
      </c>
      <c r="N1336" s="232">
        <f t="shared" ca="1" si="1205"/>
        <v>0</v>
      </c>
      <c r="O1336" s="232">
        <f t="shared" ca="1" si="1205"/>
        <v>0</v>
      </c>
      <c r="P1336" s="232">
        <f t="shared" ca="1" si="1205"/>
        <v>0</v>
      </c>
      <c r="Q1336" s="232">
        <f t="shared" ca="1" si="1205"/>
        <v>0</v>
      </c>
      <c r="R1336" s="232">
        <f t="shared" ca="1" si="1205"/>
        <v>0</v>
      </c>
      <c r="S1336" s="232">
        <f t="shared" ca="1" si="1205"/>
        <v>0</v>
      </c>
      <c r="T1336" s="232">
        <f t="shared" ca="1" si="1205"/>
        <v>0</v>
      </c>
      <c r="U1336" s="232">
        <f t="shared" ca="1" si="1205"/>
        <v>0</v>
      </c>
      <c r="V1336" s="232">
        <f t="shared" ca="1" si="1205"/>
        <v>0</v>
      </c>
      <c r="W1336" s="232">
        <f t="shared" ca="1" si="1205"/>
        <v>0</v>
      </c>
      <c r="X1336" s="232">
        <f t="shared" ca="1" si="1205"/>
        <v>0</v>
      </c>
      <c r="Y1336" s="232">
        <f t="shared" ca="1" si="1205"/>
        <v>0</v>
      </c>
      <c r="Z1336" s="232">
        <f t="shared" ca="1" si="1205"/>
        <v>0</v>
      </c>
      <c r="AA1336" s="232">
        <f t="shared" ca="1" si="1205"/>
        <v>0</v>
      </c>
    </row>
    <row r="1337" spans="6:27">
      <c r="F1337" s="656"/>
      <c r="G1337" s="307" t="str">
        <f t="shared" si="1198"/>
        <v/>
      </c>
      <c r="H1337" s="232">
        <f t="shared" ref="H1337:AA1337" si="1206">H1323+(H1323*H823)</f>
        <v>0</v>
      </c>
      <c r="I1337" s="232">
        <f t="shared" ca="1" si="1206"/>
        <v>0</v>
      </c>
      <c r="J1337" s="232">
        <f t="shared" ca="1" si="1206"/>
        <v>0</v>
      </c>
      <c r="K1337" s="232">
        <f t="shared" ca="1" si="1206"/>
        <v>0</v>
      </c>
      <c r="L1337" s="232">
        <f t="shared" ca="1" si="1206"/>
        <v>0</v>
      </c>
      <c r="M1337" s="232">
        <f t="shared" ca="1" si="1206"/>
        <v>0</v>
      </c>
      <c r="N1337" s="232">
        <f t="shared" ca="1" si="1206"/>
        <v>0</v>
      </c>
      <c r="O1337" s="232">
        <f t="shared" ca="1" si="1206"/>
        <v>0</v>
      </c>
      <c r="P1337" s="232">
        <f t="shared" ca="1" si="1206"/>
        <v>0</v>
      </c>
      <c r="Q1337" s="232">
        <f t="shared" ca="1" si="1206"/>
        <v>0</v>
      </c>
      <c r="R1337" s="232">
        <f t="shared" ca="1" si="1206"/>
        <v>0</v>
      </c>
      <c r="S1337" s="232">
        <f t="shared" ca="1" si="1206"/>
        <v>0</v>
      </c>
      <c r="T1337" s="232">
        <f t="shared" ca="1" si="1206"/>
        <v>0</v>
      </c>
      <c r="U1337" s="232">
        <f t="shared" ca="1" si="1206"/>
        <v>0</v>
      </c>
      <c r="V1337" s="232">
        <f t="shared" ca="1" si="1206"/>
        <v>0</v>
      </c>
      <c r="W1337" s="232">
        <f t="shared" ca="1" si="1206"/>
        <v>0</v>
      </c>
      <c r="X1337" s="232">
        <f t="shared" ca="1" si="1206"/>
        <v>0</v>
      </c>
      <c r="Y1337" s="232">
        <f t="shared" ca="1" si="1206"/>
        <v>0</v>
      </c>
      <c r="Z1337" s="232">
        <f t="shared" ca="1" si="1206"/>
        <v>0</v>
      </c>
      <c r="AA1337" s="232">
        <f t="shared" ca="1" si="1206"/>
        <v>0</v>
      </c>
    </row>
    <row r="1338" spans="6:27">
      <c r="F1338" s="657"/>
      <c r="G1338" s="307" t="str">
        <f t="shared" si="1198"/>
        <v/>
      </c>
      <c r="H1338" s="232">
        <f t="shared" ref="H1338:AA1338" si="1207">H1324+(H1324*H824)</f>
        <v>0</v>
      </c>
      <c r="I1338" s="232">
        <f t="shared" ca="1" si="1207"/>
        <v>0</v>
      </c>
      <c r="J1338" s="232">
        <f t="shared" ca="1" si="1207"/>
        <v>0</v>
      </c>
      <c r="K1338" s="232">
        <f t="shared" ca="1" si="1207"/>
        <v>0</v>
      </c>
      <c r="L1338" s="232">
        <f t="shared" ca="1" si="1207"/>
        <v>0</v>
      </c>
      <c r="M1338" s="232">
        <f t="shared" ca="1" si="1207"/>
        <v>0</v>
      </c>
      <c r="N1338" s="232">
        <f t="shared" ca="1" si="1207"/>
        <v>0</v>
      </c>
      <c r="O1338" s="232">
        <f t="shared" ca="1" si="1207"/>
        <v>0</v>
      </c>
      <c r="P1338" s="232">
        <f t="shared" ca="1" si="1207"/>
        <v>0</v>
      </c>
      <c r="Q1338" s="232">
        <f t="shared" ca="1" si="1207"/>
        <v>0</v>
      </c>
      <c r="R1338" s="232">
        <f t="shared" ca="1" si="1207"/>
        <v>0</v>
      </c>
      <c r="S1338" s="232">
        <f t="shared" ca="1" si="1207"/>
        <v>0</v>
      </c>
      <c r="T1338" s="232">
        <f t="shared" ca="1" si="1207"/>
        <v>0</v>
      </c>
      <c r="U1338" s="232">
        <f t="shared" ca="1" si="1207"/>
        <v>0</v>
      </c>
      <c r="V1338" s="232">
        <f t="shared" ca="1" si="1207"/>
        <v>0</v>
      </c>
      <c r="W1338" s="232">
        <f t="shared" ca="1" si="1207"/>
        <v>0</v>
      </c>
      <c r="X1338" s="232">
        <f t="shared" ca="1" si="1207"/>
        <v>0</v>
      </c>
      <c r="Y1338" s="232">
        <f t="shared" ca="1" si="1207"/>
        <v>0</v>
      </c>
      <c r="Z1338" s="232">
        <f t="shared" ca="1" si="1207"/>
        <v>0</v>
      </c>
      <c r="AA1338" s="232">
        <f t="shared" ca="1" si="1207"/>
        <v>0</v>
      </c>
    </row>
    <row r="1339" spans="6:27">
      <c r="G1339" s="307" t="str">
        <f t="shared" si="1198"/>
        <v>BRT</v>
      </c>
      <c r="H1339" s="232">
        <f t="shared" ref="H1339:AA1339" si="1208">H1325+(H1325*H825)</f>
        <v>0</v>
      </c>
      <c r="I1339" s="232">
        <f t="shared" ca="1" si="1208"/>
        <v>0</v>
      </c>
      <c r="J1339" s="232">
        <f t="shared" ca="1" si="1208"/>
        <v>0</v>
      </c>
      <c r="K1339" s="232">
        <f t="shared" ca="1" si="1208"/>
        <v>0</v>
      </c>
      <c r="L1339" s="232">
        <f t="shared" ca="1" si="1208"/>
        <v>0</v>
      </c>
      <c r="M1339" s="232">
        <f t="shared" ca="1" si="1208"/>
        <v>0</v>
      </c>
      <c r="N1339" s="232">
        <f t="shared" ca="1" si="1208"/>
        <v>0</v>
      </c>
      <c r="O1339" s="232">
        <f t="shared" ca="1" si="1208"/>
        <v>0</v>
      </c>
      <c r="P1339" s="232">
        <f t="shared" ca="1" si="1208"/>
        <v>0</v>
      </c>
      <c r="Q1339" s="232">
        <f t="shared" ca="1" si="1208"/>
        <v>0</v>
      </c>
      <c r="R1339" s="232">
        <f t="shared" ca="1" si="1208"/>
        <v>0</v>
      </c>
      <c r="S1339" s="232">
        <f t="shared" ca="1" si="1208"/>
        <v>0</v>
      </c>
      <c r="T1339" s="232">
        <f t="shared" ca="1" si="1208"/>
        <v>0</v>
      </c>
      <c r="U1339" s="232">
        <f t="shared" ca="1" si="1208"/>
        <v>0</v>
      </c>
      <c r="V1339" s="232">
        <f t="shared" ca="1" si="1208"/>
        <v>0</v>
      </c>
      <c r="W1339" s="232">
        <f t="shared" ca="1" si="1208"/>
        <v>0</v>
      </c>
      <c r="X1339" s="232">
        <f t="shared" ca="1" si="1208"/>
        <v>0</v>
      </c>
      <c r="Y1339" s="232">
        <f t="shared" ca="1" si="1208"/>
        <v>0</v>
      </c>
      <c r="Z1339" s="232">
        <f t="shared" ca="1" si="1208"/>
        <v>0</v>
      </c>
      <c r="AA1339" s="232">
        <f t="shared" ca="1" si="1208"/>
        <v>0</v>
      </c>
    </row>
    <row r="1342" spans="6:27">
      <c r="G1342" s="305" t="s">
        <v>402</v>
      </c>
    </row>
    <row r="1343" spans="6:27">
      <c r="L1343" s="242"/>
    </row>
    <row r="1344" spans="6:27">
      <c r="H1344" s="243"/>
      <c r="I1344" s="243"/>
      <c r="J1344" s="243"/>
      <c r="K1344" s="55" t="s">
        <v>385</v>
      </c>
      <c r="O1344" s="55" t="s">
        <v>387</v>
      </c>
      <c r="Q1344" s="55" t="s">
        <v>388</v>
      </c>
      <c r="Z1344" s="243"/>
      <c r="AA1344" s="243"/>
    </row>
    <row r="1345" spans="6:27">
      <c r="G1345" s="306"/>
      <c r="H1345" s="243"/>
      <c r="I1345" s="243"/>
      <c r="J1345" s="243"/>
      <c r="K1345" s="244">
        <f>K1298</f>
        <v>0</v>
      </c>
      <c r="L1345" s="244">
        <f>L1298</f>
        <v>9</v>
      </c>
      <c r="M1345" s="244">
        <f>M1298</f>
        <v>19</v>
      </c>
      <c r="O1345" s="231" t="s">
        <v>389</v>
      </c>
      <c r="P1345" s="231" t="s">
        <v>390</v>
      </c>
      <c r="Q1345" s="231" t="s">
        <v>389</v>
      </c>
      <c r="R1345" s="231" t="s">
        <v>390</v>
      </c>
      <c r="T1345" s="231">
        <f>K1345</f>
        <v>0</v>
      </c>
      <c r="U1345" s="231">
        <f>L1345</f>
        <v>9</v>
      </c>
      <c r="V1345" s="231">
        <f>M1345</f>
        <v>19</v>
      </c>
      <c r="X1345" s="231" t="s">
        <v>387</v>
      </c>
      <c r="Y1345" s="231" t="s">
        <v>388</v>
      </c>
      <c r="Z1345" s="243"/>
      <c r="AA1345" s="243"/>
    </row>
    <row r="1346" spans="6:27">
      <c r="F1346" s="655" t="s">
        <v>530</v>
      </c>
      <c r="G1346" s="307" t="str">
        <f>G1329</f>
        <v>Cars</v>
      </c>
      <c r="H1346" s="243"/>
      <c r="I1346" s="243"/>
      <c r="J1346" s="243"/>
      <c r="K1346" s="246">
        <f>'IF Factors'!BJ76</f>
        <v>0</v>
      </c>
      <c r="L1346" s="246">
        <f ca="1">OFFSET('IF Factors'!BJ76,0,5)</f>
        <v>0</v>
      </c>
      <c r="M1346" s="246">
        <f ca="1">OFFSET('IF Factors'!BJ76,0,10)</f>
        <v>0</v>
      </c>
      <c r="O1346" s="231">
        <f ca="1">INTERCEPT(K1346:L1346,$K$7:$L$7)</f>
        <v>0</v>
      </c>
      <c r="P1346" s="231">
        <f ca="1">SLOPE(K1346:L1346,$K$7:$L$7)</f>
        <v>0</v>
      </c>
      <c r="Q1346" s="231">
        <f ca="1">INTERCEPT(L1346:M1346,$L$7:$M$7)</f>
        <v>0</v>
      </c>
      <c r="R1346" s="231">
        <f ca="1">SLOPE(L1346:M1346,$L$7:$M$7)</f>
        <v>0</v>
      </c>
      <c r="T1346" s="231">
        <f>IF(K1346&lt;&gt;0,0,1)</f>
        <v>1</v>
      </c>
      <c r="U1346" s="231">
        <f ca="1">IF(L1346&lt;&gt;0,0,1)</f>
        <v>1</v>
      </c>
      <c r="V1346" s="231">
        <f ca="1">IF(M1346&lt;&gt;0,0,1)</f>
        <v>1</v>
      </c>
      <c r="X1346" s="231">
        <f ca="1">IF(T1346+U1346=1,1,0)</f>
        <v>0</v>
      </c>
      <c r="Y1346" s="231">
        <f t="shared" ref="Y1346:Y1356" ca="1" si="1209">IF(U1346+V1346=1,1,0)</f>
        <v>0</v>
      </c>
      <c r="Z1346" s="243"/>
      <c r="AA1346" s="243"/>
    </row>
    <row r="1347" spans="6:27">
      <c r="F1347" s="656"/>
      <c r="G1347" s="307" t="str">
        <f t="shared" ref="G1347:G1356" si="1210">G1330</f>
        <v>2-wheeler</v>
      </c>
      <c r="H1347" s="243"/>
      <c r="I1347" s="243"/>
      <c r="J1347" s="243"/>
      <c r="K1347" s="246">
        <f>'IF Factors'!BJ77</f>
        <v>0</v>
      </c>
      <c r="L1347" s="246">
        <f ca="1">OFFSET('IF Factors'!BJ77,0,5)</f>
        <v>0</v>
      </c>
      <c r="M1347" s="246">
        <f ca="1">OFFSET('IF Factors'!BJ77,0,10)</f>
        <v>0</v>
      </c>
      <c r="O1347" s="231">
        <f t="shared" ref="O1347:O1356" ca="1" si="1211">INTERCEPT(K1347:L1347,$K$7:$L$7)</f>
        <v>0</v>
      </c>
      <c r="P1347" s="231">
        <f t="shared" ref="P1347:P1356" ca="1" si="1212">SLOPE(K1347:L1347,$K$7:$L$7)</f>
        <v>0</v>
      </c>
      <c r="Q1347" s="231">
        <f t="shared" ref="Q1347:Q1356" ca="1" si="1213">INTERCEPT(L1347:M1347,$L$7:$M$7)</f>
        <v>0</v>
      </c>
      <c r="R1347" s="231">
        <f t="shared" ref="R1347:R1356" ca="1" si="1214">SLOPE(L1347:M1347,$L$7:$M$7)</f>
        <v>0</v>
      </c>
      <c r="T1347" s="231">
        <f t="shared" ref="T1347:T1356" si="1215">IF(K1347&lt;&gt;0,0,1)</f>
        <v>1</v>
      </c>
      <c r="U1347" s="231">
        <f t="shared" ref="U1347:U1356" ca="1" si="1216">IF(L1347&lt;&gt;0,0,1)</f>
        <v>1</v>
      </c>
      <c r="V1347" s="231">
        <f t="shared" ref="V1347:V1356" ca="1" si="1217">IF(M1347&lt;&gt;0,0,1)</f>
        <v>1</v>
      </c>
      <c r="X1347" s="231">
        <f t="shared" ref="X1347:X1356" ca="1" si="1218">IF(T1347+U1347=1,1,0)</f>
        <v>0</v>
      </c>
      <c r="Y1347" s="231">
        <f t="shared" ca="1" si="1209"/>
        <v>0</v>
      </c>
      <c r="Z1347" s="243"/>
      <c r="AA1347" s="243"/>
    </row>
    <row r="1348" spans="6:27">
      <c r="F1348" s="656"/>
      <c r="G1348" s="307" t="str">
        <f t="shared" si="1210"/>
        <v>Taxi</v>
      </c>
      <c r="H1348" s="243"/>
      <c r="I1348" s="243"/>
      <c r="J1348" s="243"/>
      <c r="K1348" s="246">
        <f>'IF Factors'!BJ78</f>
        <v>0</v>
      </c>
      <c r="L1348" s="246">
        <f ca="1">OFFSET('IF Factors'!BJ78,0,5)</f>
        <v>0</v>
      </c>
      <c r="M1348" s="246">
        <f ca="1">OFFSET('IF Factors'!BJ78,0,10)</f>
        <v>0</v>
      </c>
      <c r="O1348" s="231">
        <f t="shared" ca="1" si="1211"/>
        <v>0</v>
      </c>
      <c r="P1348" s="231">
        <f t="shared" ca="1" si="1212"/>
        <v>0</v>
      </c>
      <c r="Q1348" s="231">
        <f t="shared" ca="1" si="1213"/>
        <v>0</v>
      </c>
      <c r="R1348" s="231">
        <f t="shared" ca="1" si="1214"/>
        <v>0</v>
      </c>
      <c r="T1348" s="231">
        <f t="shared" si="1215"/>
        <v>1</v>
      </c>
      <c r="U1348" s="231">
        <f t="shared" ca="1" si="1216"/>
        <v>1</v>
      </c>
      <c r="V1348" s="231">
        <f t="shared" ca="1" si="1217"/>
        <v>1</v>
      </c>
      <c r="X1348" s="231">
        <f t="shared" ca="1" si="1218"/>
        <v>0</v>
      </c>
      <c r="Y1348" s="231">
        <f t="shared" ca="1" si="1209"/>
        <v>0</v>
      </c>
      <c r="Z1348" s="243"/>
      <c r="AA1348" s="243"/>
    </row>
    <row r="1349" spans="6:27">
      <c r="F1349" s="656"/>
      <c r="G1349" s="307" t="str">
        <f t="shared" si="1210"/>
        <v/>
      </c>
      <c r="H1349" s="243"/>
      <c r="I1349" s="243"/>
      <c r="J1349" s="243"/>
      <c r="K1349" s="246">
        <f>'IF Factors'!BJ79</f>
        <v>0</v>
      </c>
      <c r="L1349" s="246">
        <f ca="1">OFFSET('IF Factors'!BJ79,0,5)</f>
        <v>0</v>
      </c>
      <c r="M1349" s="246">
        <f ca="1">OFFSET('IF Factors'!BJ79,0,10)</f>
        <v>0</v>
      </c>
      <c r="O1349" s="231">
        <f t="shared" ca="1" si="1211"/>
        <v>0</v>
      </c>
      <c r="P1349" s="231">
        <f t="shared" ca="1" si="1212"/>
        <v>0</v>
      </c>
      <c r="Q1349" s="231">
        <f t="shared" ca="1" si="1213"/>
        <v>0</v>
      </c>
      <c r="R1349" s="231">
        <f t="shared" ca="1" si="1214"/>
        <v>0</v>
      </c>
      <c r="T1349" s="231">
        <f t="shared" si="1215"/>
        <v>1</v>
      </c>
      <c r="U1349" s="231">
        <f t="shared" ca="1" si="1216"/>
        <v>1</v>
      </c>
      <c r="V1349" s="231">
        <f t="shared" ca="1" si="1217"/>
        <v>1</v>
      </c>
      <c r="X1349" s="231">
        <f t="shared" ca="1" si="1218"/>
        <v>0</v>
      </c>
      <c r="Y1349" s="231">
        <f t="shared" ca="1" si="1209"/>
        <v>0</v>
      </c>
      <c r="Z1349" s="243"/>
      <c r="AA1349" s="243"/>
    </row>
    <row r="1350" spans="6:27">
      <c r="F1350" s="656"/>
      <c r="G1350" s="307" t="str">
        <f t="shared" si="1210"/>
        <v/>
      </c>
      <c r="H1350" s="243"/>
      <c r="I1350" s="243"/>
      <c r="J1350" s="243"/>
      <c r="K1350" s="246">
        <f>'IF Factors'!BJ80</f>
        <v>0</v>
      </c>
      <c r="L1350" s="246">
        <f ca="1">OFFSET('IF Factors'!BJ80,0,5)</f>
        <v>0</v>
      </c>
      <c r="M1350" s="246">
        <f ca="1">OFFSET('IF Factors'!BJ80,0,10)</f>
        <v>0</v>
      </c>
      <c r="O1350" s="231">
        <f t="shared" ca="1" si="1211"/>
        <v>0</v>
      </c>
      <c r="P1350" s="231">
        <f t="shared" ca="1" si="1212"/>
        <v>0</v>
      </c>
      <c r="Q1350" s="231">
        <f t="shared" ca="1" si="1213"/>
        <v>0</v>
      </c>
      <c r="R1350" s="231">
        <f t="shared" ca="1" si="1214"/>
        <v>0</v>
      </c>
      <c r="T1350" s="231">
        <f t="shared" si="1215"/>
        <v>1</v>
      </c>
      <c r="U1350" s="231">
        <f t="shared" ca="1" si="1216"/>
        <v>1</v>
      </c>
      <c r="V1350" s="231">
        <f t="shared" ca="1" si="1217"/>
        <v>1</v>
      </c>
      <c r="X1350" s="231">
        <f t="shared" ca="1" si="1218"/>
        <v>0</v>
      </c>
      <c r="Y1350" s="231">
        <f t="shared" ca="1" si="1209"/>
        <v>0</v>
      </c>
      <c r="Z1350" s="243"/>
      <c r="AA1350" s="243"/>
    </row>
    <row r="1351" spans="6:27">
      <c r="F1351" s="656"/>
      <c r="G1351" s="307" t="str">
        <f t="shared" si="1210"/>
        <v>3-wheeler</v>
      </c>
      <c r="H1351" s="243"/>
      <c r="I1351" s="243"/>
      <c r="J1351" s="243"/>
      <c r="K1351" s="246">
        <f>'IF Factors'!BJ81</f>
        <v>0</v>
      </c>
      <c r="L1351" s="246">
        <f ca="1">OFFSET('IF Factors'!BJ81,0,5)</f>
        <v>0</v>
      </c>
      <c r="M1351" s="246">
        <f ca="1">OFFSET('IF Factors'!BJ81,0,10)</f>
        <v>0</v>
      </c>
      <c r="O1351" s="231">
        <f t="shared" ca="1" si="1211"/>
        <v>0</v>
      </c>
      <c r="P1351" s="231">
        <f t="shared" ca="1" si="1212"/>
        <v>0</v>
      </c>
      <c r="Q1351" s="231">
        <f t="shared" ca="1" si="1213"/>
        <v>0</v>
      </c>
      <c r="R1351" s="231">
        <f t="shared" ca="1" si="1214"/>
        <v>0</v>
      </c>
      <c r="T1351" s="231">
        <f t="shared" si="1215"/>
        <v>1</v>
      </c>
      <c r="U1351" s="231">
        <f t="shared" ca="1" si="1216"/>
        <v>1</v>
      </c>
      <c r="V1351" s="231">
        <f t="shared" ca="1" si="1217"/>
        <v>1</v>
      </c>
      <c r="X1351" s="231">
        <f t="shared" ca="1" si="1218"/>
        <v>0</v>
      </c>
      <c r="Y1351" s="231">
        <f t="shared" ca="1" si="1209"/>
        <v>0</v>
      </c>
      <c r="Z1351" s="243"/>
      <c r="AA1351" s="243"/>
    </row>
    <row r="1352" spans="6:27">
      <c r="F1352" s="656"/>
      <c r="G1352" s="307" t="str">
        <f t="shared" si="1210"/>
        <v>Bus</v>
      </c>
      <c r="H1352" s="243"/>
      <c r="I1352" s="243"/>
      <c r="J1352" s="243"/>
      <c r="K1352" s="246">
        <f>'IF Factors'!BJ82</f>
        <v>0</v>
      </c>
      <c r="L1352" s="246">
        <f ca="1">OFFSET('IF Factors'!BJ82,0,5)</f>
        <v>0</v>
      </c>
      <c r="M1352" s="246">
        <f ca="1">OFFSET('IF Factors'!BJ82,0,10)</f>
        <v>0</v>
      </c>
      <c r="O1352" s="231">
        <f t="shared" ca="1" si="1211"/>
        <v>0</v>
      </c>
      <c r="P1352" s="231">
        <f t="shared" ca="1" si="1212"/>
        <v>0</v>
      </c>
      <c r="Q1352" s="231">
        <f t="shared" ca="1" si="1213"/>
        <v>0</v>
      </c>
      <c r="R1352" s="231">
        <f t="shared" ca="1" si="1214"/>
        <v>0</v>
      </c>
      <c r="T1352" s="231">
        <f t="shared" si="1215"/>
        <v>1</v>
      </c>
      <c r="U1352" s="231">
        <f t="shared" ca="1" si="1216"/>
        <v>1</v>
      </c>
      <c r="V1352" s="231">
        <f t="shared" ca="1" si="1217"/>
        <v>1</v>
      </c>
      <c r="X1352" s="231">
        <f t="shared" ca="1" si="1218"/>
        <v>0</v>
      </c>
      <c r="Y1352" s="231">
        <f t="shared" ca="1" si="1209"/>
        <v>0</v>
      </c>
      <c r="Z1352" s="243"/>
      <c r="AA1352" s="243"/>
    </row>
    <row r="1353" spans="6:27">
      <c r="F1353" s="656"/>
      <c r="G1353" s="307" t="str">
        <f t="shared" si="1210"/>
        <v>Mini-bus</v>
      </c>
      <c r="H1353" s="243"/>
      <c r="I1353" s="243"/>
      <c r="J1353" s="243"/>
      <c r="K1353" s="246">
        <f>'IF Factors'!BJ83</f>
        <v>0</v>
      </c>
      <c r="L1353" s="246">
        <f ca="1">OFFSET('IF Factors'!BJ83,0,5)</f>
        <v>0</v>
      </c>
      <c r="M1353" s="246">
        <f ca="1">OFFSET('IF Factors'!BJ83,0,10)</f>
        <v>0</v>
      </c>
      <c r="O1353" s="231">
        <f t="shared" ca="1" si="1211"/>
        <v>0</v>
      </c>
      <c r="P1353" s="231">
        <f t="shared" ca="1" si="1212"/>
        <v>0</v>
      </c>
      <c r="Q1353" s="231">
        <f t="shared" ca="1" si="1213"/>
        <v>0</v>
      </c>
      <c r="R1353" s="231">
        <f t="shared" ca="1" si="1214"/>
        <v>0</v>
      </c>
      <c r="T1353" s="231">
        <f t="shared" si="1215"/>
        <v>1</v>
      </c>
      <c r="U1353" s="231">
        <f t="shared" ca="1" si="1216"/>
        <v>1</v>
      </c>
      <c r="V1353" s="231">
        <f t="shared" ca="1" si="1217"/>
        <v>1</v>
      </c>
      <c r="X1353" s="231">
        <f t="shared" ca="1" si="1218"/>
        <v>0</v>
      </c>
      <c r="Y1353" s="231">
        <f t="shared" ca="1" si="1209"/>
        <v>0</v>
      </c>
      <c r="Z1353" s="243"/>
      <c r="AA1353" s="243"/>
    </row>
    <row r="1354" spans="6:27">
      <c r="F1354" s="656"/>
      <c r="G1354" s="307" t="str">
        <f t="shared" si="1210"/>
        <v/>
      </c>
      <c r="H1354" s="243"/>
      <c r="I1354" s="243"/>
      <c r="J1354" s="243"/>
      <c r="K1354" s="246">
        <f>'IF Factors'!BJ84</f>
        <v>0</v>
      </c>
      <c r="L1354" s="246">
        <f ca="1">OFFSET('IF Factors'!BJ84,0,5)</f>
        <v>0</v>
      </c>
      <c r="M1354" s="246">
        <f ca="1">OFFSET('IF Factors'!BJ84,0,10)</f>
        <v>0</v>
      </c>
      <c r="O1354" s="231">
        <f t="shared" ca="1" si="1211"/>
        <v>0</v>
      </c>
      <c r="P1354" s="231">
        <f t="shared" ca="1" si="1212"/>
        <v>0</v>
      </c>
      <c r="Q1354" s="231">
        <f t="shared" ca="1" si="1213"/>
        <v>0</v>
      </c>
      <c r="R1354" s="231">
        <f t="shared" ca="1" si="1214"/>
        <v>0</v>
      </c>
      <c r="T1354" s="231">
        <f t="shared" si="1215"/>
        <v>1</v>
      </c>
      <c r="U1354" s="231">
        <f t="shared" ca="1" si="1216"/>
        <v>1</v>
      </c>
      <c r="V1354" s="231">
        <f t="shared" ca="1" si="1217"/>
        <v>1</v>
      </c>
      <c r="X1354" s="231">
        <f t="shared" ca="1" si="1218"/>
        <v>0</v>
      </c>
      <c r="Y1354" s="231">
        <f t="shared" ca="1" si="1209"/>
        <v>0</v>
      </c>
      <c r="Z1354" s="243"/>
      <c r="AA1354" s="243"/>
    </row>
    <row r="1355" spans="6:27">
      <c r="F1355" s="657"/>
      <c r="G1355" s="307" t="str">
        <f t="shared" si="1210"/>
        <v/>
      </c>
      <c r="H1355" s="243"/>
      <c r="I1355" s="243"/>
      <c r="J1355" s="243"/>
      <c r="K1355" s="246">
        <f>'IF Factors'!BJ85</f>
        <v>0</v>
      </c>
      <c r="L1355" s="246">
        <f ca="1">OFFSET('IF Factors'!BJ85,0,5)</f>
        <v>0</v>
      </c>
      <c r="M1355" s="246">
        <f ca="1">OFFSET('IF Factors'!BJ85,0,10)</f>
        <v>0</v>
      </c>
      <c r="O1355" s="231">
        <f t="shared" ca="1" si="1211"/>
        <v>0</v>
      </c>
      <c r="P1355" s="231">
        <f t="shared" ca="1" si="1212"/>
        <v>0</v>
      </c>
      <c r="Q1355" s="231">
        <f t="shared" ca="1" si="1213"/>
        <v>0</v>
      </c>
      <c r="R1355" s="231">
        <f t="shared" ca="1" si="1214"/>
        <v>0</v>
      </c>
      <c r="T1355" s="231">
        <f t="shared" si="1215"/>
        <v>1</v>
      </c>
      <c r="U1355" s="231">
        <f t="shared" ca="1" si="1216"/>
        <v>1</v>
      </c>
      <c r="V1355" s="231">
        <f t="shared" ca="1" si="1217"/>
        <v>1</v>
      </c>
      <c r="X1355" s="231">
        <f t="shared" ca="1" si="1218"/>
        <v>0</v>
      </c>
      <c r="Y1355" s="231">
        <f t="shared" ca="1" si="1209"/>
        <v>0</v>
      </c>
      <c r="Z1355" s="243"/>
      <c r="AA1355" s="243"/>
    </row>
    <row r="1356" spans="6:27">
      <c r="G1356" s="307" t="str">
        <f t="shared" si="1210"/>
        <v>BRT</v>
      </c>
      <c r="H1356" s="243"/>
      <c r="I1356" s="243"/>
      <c r="J1356" s="243"/>
      <c r="K1356" s="246">
        <f>'IF Factors'!BJ86</f>
        <v>0</v>
      </c>
      <c r="L1356" s="246">
        <f ca="1">OFFSET('IF Factors'!BJ86,0,5)</f>
        <v>0</v>
      </c>
      <c r="M1356" s="246">
        <f ca="1">OFFSET('IF Factors'!BJ86,0,10)</f>
        <v>0</v>
      </c>
      <c r="O1356" s="231">
        <f t="shared" ca="1" si="1211"/>
        <v>0</v>
      </c>
      <c r="P1356" s="231">
        <f t="shared" ca="1" si="1212"/>
        <v>0</v>
      </c>
      <c r="Q1356" s="231">
        <f t="shared" ca="1" si="1213"/>
        <v>0</v>
      </c>
      <c r="R1356" s="231">
        <f t="shared" ca="1" si="1214"/>
        <v>0</v>
      </c>
      <c r="T1356" s="231">
        <f t="shared" si="1215"/>
        <v>1</v>
      </c>
      <c r="U1356" s="231">
        <f t="shared" ca="1" si="1216"/>
        <v>1</v>
      </c>
      <c r="V1356" s="231">
        <f t="shared" ca="1" si="1217"/>
        <v>1</v>
      </c>
      <c r="X1356" s="231">
        <f t="shared" ca="1" si="1218"/>
        <v>0</v>
      </c>
      <c r="Y1356" s="231">
        <f t="shared" ca="1" si="1209"/>
        <v>0</v>
      </c>
      <c r="Z1356" s="243"/>
      <c r="AA1356" s="243"/>
    </row>
    <row r="1357" spans="6:27">
      <c r="G1357" s="308"/>
      <c r="H1357" s="243"/>
      <c r="I1357" s="243"/>
      <c r="J1357" s="243"/>
      <c r="K1357" s="243"/>
      <c r="L1357" s="243"/>
      <c r="M1357" s="243"/>
      <c r="N1357" s="243"/>
      <c r="O1357" s="243"/>
      <c r="P1357" s="243"/>
      <c r="Q1357" s="243"/>
      <c r="R1357" s="243"/>
      <c r="S1357" s="243"/>
      <c r="T1357" s="243"/>
      <c r="U1357" s="243"/>
      <c r="V1357" s="243"/>
      <c r="W1357" s="243"/>
      <c r="X1357" s="243"/>
      <c r="Y1357" s="243"/>
      <c r="Z1357" s="243"/>
      <c r="AA1357" s="243"/>
    </row>
    <row r="1358" spans="6:27">
      <c r="G1358" s="308"/>
      <c r="H1358" s="243"/>
      <c r="I1358" s="243"/>
      <c r="J1358" s="243"/>
      <c r="K1358" s="243"/>
      <c r="L1358" s="243"/>
      <c r="M1358" s="243"/>
      <c r="N1358" s="243"/>
      <c r="O1358" s="243"/>
      <c r="P1358" s="243"/>
      <c r="Q1358" s="243"/>
      <c r="R1358" s="243"/>
      <c r="S1358" s="243"/>
      <c r="T1358" s="243"/>
      <c r="U1358" s="243"/>
      <c r="V1358" s="243"/>
      <c r="W1358" s="243"/>
      <c r="X1358" s="243"/>
      <c r="Y1358" s="243"/>
      <c r="Z1358" s="243"/>
      <c r="AA1358" s="243"/>
    </row>
    <row r="1359" spans="6:27">
      <c r="G1359" s="308"/>
      <c r="H1359" s="243"/>
      <c r="I1359" s="243"/>
      <c r="J1359" s="243"/>
      <c r="K1359" s="243"/>
      <c r="L1359" s="243"/>
      <c r="M1359" s="243"/>
      <c r="N1359" s="243"/>
      <c r="O1359" s="243"/>
      <c r="P1359" s="243"/>
      <c r="Q1359" s="243"/>
      <c r="R1359" s="243"/>
      <c r="S1359" s="243"/>
      <c r="T1359" s="243"/>
      <c r="U1359" s="243"/>
      <c r="V1359" s="243"/>
      <c r="W1359" s="243"/>
      <c r="X1359" s="243"/>
      <c r="Y1359" s="243"/>
      <c r="Z1359" s="243"/>
      <c r="AA1359" s="243"/>
    </row>
    <row r="1360" spans="6:27">
      <c r="G1360" s="308" t="s">
        <v>391</v>
      </c>
      <c r="H1360" s="243"/>
      <c r="I1360" s="243" t="s">
        <v>18</v>
      </c>
      <c r="J1360" s="243"/>
      <c r="K1360" s="243"/>
      <c r="L1360" s="243"/>
      <c r="M1360" s="243"/>
      <c r="N1360" s="243"/>
      <c r="O1360" s="243"/>
      <c r="P1360" s="243"/>
      <c r="Q1360" s="243"/>
      <c r="R1360" s="243"/>
      <c r="S1360" s="243"/>
      <c r="T1360" s="243"/>
      <c r="U1360" s="243"/>
      <c r="V1360" s="243"/>
      <c r="W1360" s="243"/>
      <c r="X1360" s="243"/>
      <c r="Y1360" s="243"/>
      <c r="Z1360" s="243"/>
      <c r="AA1360" s="243"/>
    </row>
    <row r="1361" spans="6:27">
      <c r="G1361" s="306"/>
      <c r="H1361" s="245">
        <f>H1328</f>
        <v>0</v>
      </c>
      <c r="I1361" s="245">
        <f t="shared" ref="I1361:AA1361" si="1219">I1328</f>
        <v>1</v>
      </c>
      <c r="J1361" s="245">
        <f t="shared" si="1219"/>
        <v>2</v>
      </c>
      <c r="K1361" s="245">
        <f t="shared" si="1219"/>
        <v>3</v>
      </c>
      <c r="L1361" s="245">
        <f t="shared" si="1219"/>
        <v>4</v>
      </c>
      <c r="M1361" s="245">
        <f t="shared" si="1219"/>
        <v>5</v>
      </c>
      <c r="N1361" s="245">
        <f t="shared" si="1219"/>
        <v>6</v>
      </c>
      <c r="O1361" s="245">
        <f t="shared" si="1219"/>
        <v>7</v>
      </c>
      <c r="P1361" s="245">
        <f t="shared" si="1219"/>
        <v>8</v>
      </c>
      <c r="Q1361" s="245">
        <f t="shared" si="1219"/>
        <v>9</v>
      </c>
      <c r="R1361" s="245">
        <f t="shared" si="1219"/>
        <v>10</v>
      </c>
      <c r="S1361" s="245">
        <f t="shared" si="1219"/>
        <v>11</v>
      </c>
      <c r="T1361" s="245">
        <f t="shared" si="1219"/>
        <v>12</v>
      </c>
      <c r="U1361" s="245">
        <f t="shared" si="1219"/>
        <v>13</v>
      </c>
      <c r="V1361" s="245">
        <f t="shared" si="1219"/>
        <v>14</v>
      </c>
      <c r="W1361" s="245">
        <f t="shared" si="1219"/>
        <v>15</v>
      </c>
      <c r="X1361" s="245">
        <f t="shared" si="1219"/>
        <v>16</v>
      </c>
      <c r="Y1361" s="245">
        <f t="shared" si="1219"/>
        <v>17</v>
      </c>
      <c r="Z1361" s="245">
        <f t="shared" si="1219"/>
        <v>18</v>
      </c>
      <c r="AA1361" s="245">
        <f t="shared" si="1219"/>
        <v>19</v>
      </c>
    </row>
    <row r="1362" spans="6:27">
      <c r="F1362" s="655" t="s">
        <v>530</v>
      </c>
      <c r="G1362" s="307" t="str">
        <f>G1329</f>
        <v>Cars</v>
      </c>
      <c r="H1362" s="261">
        <f>K1346</f>
        <v>0</v>
      </c>
      <c r="I1362" s="261">
        <f ca="1">(I$23*$P1346)+$O1346</f>
        <v>0</v>
      </c>
      <c r="J1362" s="261">
        <f t="shared" ref="J1362:P1362" ca="1" si="1220">(J$23*$P1346)+$O1346</f>
        <v>0</v>
      </c>
      <c r="K1362" s="261">
        <f t="shared" ca="1" si="1220"/>
        <v>0</v>
      </c>
      <c r="L1362" s="261">
        <f t="shared" ca="1" si="1220"/>
        <v>0</v>
      </c>
      <c r="M1362" s="261">
        <f t="shared" ca="1" si="1220"/>
        <v>0</v>
      </c>
      <c r="N1362" s="261">
        <f t="shared" ca="1" si="1220"/>
        <v>0</v>
      </c>
      <c r="O1362" s="261">
        <f t="shared" ca="1" si="1220"/>
        <v>0</v>
      </c>
      <c r="P1362" s="261">
        <f t="shared" ca="1" si="1220"/>
        <v>0</v>
      </c>
      <c r="Q1362" s="261">
        <f ca="1">L1346</f>
        <v>0</v>
      </c>
      <c r="R1362" s="261">
        <f ca="1">(R$23*$R1346)+$Q1346</f>
        <v>0</v>
      </c>
      <c r="S1362" s="261">
        <f t="shared" ref="S1362:Z1362" ca="1" si="1221">(S$23*$R1346)+$Q1346</f>
        <v>0</v>
      </c>
      <c r="T1362" s="261">
        <f t="shared" ca="1" si="1221"/>
        <v>0</v>
      </c>
      <c r="U1362" s="261">
        <f t="shared" ca="1" si="1221"/>
        <v>0</v>
      </c>
      <c r="V1362" s="261">
        <f t="shared" ca="1" si="1221"/>
        <v>0</v>
      </c>
      <c r="W1362" s="261">
        <f t="shared" ca="1" si="1221"/>
        <v>0</v>
      </c>
      <c r="X1362" s="261">
        <f t="shared" ca="1" si="1221"/>
        <v>0</v>
      </c>
      <c r="Y1362" s="261">
        <f t="shared" ca="1" si="1221"/>
        <v>0</v>
      </c>
      <c r="Z1362" s="261">
        <f t="shared" ca="1" si="1221"/>
        <v>0</v>
      </c>
      <c r="AA1362" s="261">
        <f ca="1">M1346</f>
        <v>0</v>
      </c>
    </row>
    <row r="1363" spans="6:27">
      <c r="F1363" s="656"/>
      <c r="G1363" s="307" t="str">
        <f t="shared" ref="G1363:G1372" si="1222">G1330</f>
        <v>2-wheeler</v>
      </c>
      <c r="H1363" s="261">
        <f t="shared" ref="H1363:H1372" si="1223">K1347</f>
        <v>0</v>
      </c>
      <c r="I1363" s="261">
        <f t="shared" ref="I1363:P1363" ca="1" si="1224">(I$23*$P1347)+$O1347</f>
        <v>0</v>
      </c>
      <c r="J1363" s="261">
        <f t="shared" ca="1" si="1224"/>
        <v>0</v>
      </c>
      <c r="K1363" s="261">
        <f t="shared" ca="1" si="1224"/>
        <v>0</v>
      </c>
      <c r="L1363" s="261">
        <f t="shared" ca="1" si="1224"/>
        <v>0</v>
      </c>
      <c r="M1363" s="261">
        <f t="shared" ca="1" si="1224"/>
        <v>0</v>
      </c>
      <c r="N1363" s="261">
        <f t="shared" ca="1" si="1224"/>
        <v>0</v>
      </c>
      <c r="O1363" s="261">
        <f t="shared" ca="1" si="1224"/>
        <v>0</v>
      </c>
      <c r="P1363" s="261">
        <f t="shared" ca="1" si="1224"/>
        <v>0</v>
      </c>
      <c r="Q1363" s="261">
        <f t="shared" ref="Q1363:Q1372" ca="1" si="1225">L1347</f>
        <v>0</v>
      </c>
      <c r="R1363" s="261">
        <f t="shared" ref="R1363:Z1363" ca="1" si="1226">(R$23*$R1347)+$Q1347</f>
        <v>0</v>
      </c>
      <c r="S1363" s="261">
        <f t="shared" ca="1" si="1226"/>
        <v>0</v>
      </c>
      <c r="T1363" s="261">
        <f t="shared" ca="1" si="1226"/>
        <v>0</v>
      </c>
      <c r="U1363" s="261">
        <f t="shared" ca="1" si="1226"/>
        <v>0</v>
      </c>
      <c r="V1363" s="261">
        <f t="shared" ca="1" si="1226"/>
        <v>0</v>
      </c>
      <c r="W1363" s="261">
        <f t="shared" ca="1" si="1226"/>
        <v>0</v>
      </c>
      <c r="X1363" s="261">
        <f t="shared" ca="1" si="1226"/>
        <v>0</v>
      </c>
      <c r="Y1363" s="261">
        <f t="shared" ca="1" si="1226"/>
        <v>0</v>
      </c>
      <c r="Z1363" s="261">
        <f t="shared" ca="1" si="1226"/>
        <v>0</v>
      </c>
      <c r="AA1363" s="261">
        <f t="shared" ref="AA1363:AA1372" ca="1" si="1227">M1347</f>
        <v>0</v>
      </c>
    </row>
    <row r="1364" spans="6:27">
      <c r="F1364" s="656"/>
      <c r="G1364" s="307" t="str">
        <f t="shared" si="1222"/>
        <v>Taxi</v>
      </c>
      <c r="H1364" s="261">
        <f t="shared" si="1223"/>
        <v>0</v>
      </c>
      <c r="I1364" s="261">
        <f t="shared" ref="I1364:P1364" ca="1" si="1228">(I$23*$P1348)+$O1348</f>
        <v>0</v>
      </c>
      <c r="J1364" s="261">
        <f t="shared" ca="1" si="1228"/>
        <v>0</v>
      </c>
      <c r="K1364" s="261">
        <f t="shared" ca="1" si="1228"/>
        <v>0</v>
      </c>
      <c r="L1364" s="261">
        <f t="shared" ca="1" si="1228"/>
        <v>0</v>
      </c>
      <c r="M1364" s="261">
        <f t="shared" ca="1" si="1228"/>
        <v>0</v>
      </c>
      <c r="N1364" s="261">
        <f t="shared" ca="1" si="1228"/>
        <v>0</v>
      </c>
      <c r="O1364" s="261">
        <f t="shared" ca="1" si="1228"/>
        <v>0</v>
      </c>
      <c r="P1364" s="261">
        <f t="shared" ca="1" si="1228"/>
        <v>0</v>
      </c>
      <c r="Q1364" s="261">
        <f t="shared" ca="1" si="1225"/>
        <v>0</v>
      </c>
      <c r="R1364" s="261">
        <f t="shared" ref="R1364:Z1364" ca="1" si="1229">(R$23*$R1348)+$Q1348</f>
        <v>0</v>
      </c>
      <c r="S1364" s="261">
        <f t="shared" ca="1" si="1229"/>
        <v>0</v>
      </c>
      <c r="T1364" s="261">
        <f t="shared" ca="1" si="1229"/>
        <v>0</v>
      </c>
      <c r="U1364" s="261">
        <f t="shared" ca="1" si="1229"/>
        <v>0</v>
      </c>
      <c r="V1364" s="261">
        <f t="shared" ca="1" si="1229"/>
        <v>0</v>
      </c>
      <c r="W1364" s="261">
        <f t="shared" ca="1" si="1229"/>
        <v>0</v>
      </c>
      <c r="X1364" s="261">
        <f t="shared" ca="1" si="1229"/>
        <v>0</v>
      </c>
      <c r="Y1364" s="261">
        <f t="shared" ca="1" si="1229"/>
        <v>0</v>
      </c>
      <c r="Z1364" s="261">
        <f t="shared" ca="1" si="1229"/>
        <v>0</v>
      </c>
      <c r="AA1364" s="261">
        <f t="shared" ca="1" si="1227"/>
        <v>0</v>
      </c>
    </row>
    <row r="1365" spans="6:27">
      <c r="F1365" s="656"/>
      <c r="G1365" s="307" t="str">
        <f t="shared" si="1222"/>
        <v/>
      </c>
      <c r="H1365" s="261">
        <f t="shared" si="1223"/>
        <v>0</v>
      </c>
      <c r="I1365" s="261">
        <f t="shared" ref="I1365:P1365" ca="1" si="1230">(I$23*$P1349)+$O1349</f>
        <v>0</v>
      </c>
      <c r="J1365" s="261">
        <f t="shared" ca="1" si="1230"/>
        <v>0</v>
      </c>
      <c r="K1365" s="261">
        <f t="shared" ca="1" si="1230"/>
        <v>0</v>
      </c>
      <c r="L1365" s="261">
        <f t="shared" ca="1" si="1230"/>
        <v>0</v>
      </c>
      <c r="M1365" s="261">
        <f t="shared" ca="1" si="1230"/>
        <v>0</v>
      </c>
      <c r="N1365" s="261">
        <f t="shared" ca="1" si="1230"/>
        <v>0</v>
      </c>
      <c r="O1365" s="261">
        <f t="shared" ca="1" si="1230"/>
        <v>0</v>
      </c>
      <c r="P1365" s="261">
        <f t="shared" ca="1" si="1230"/>
        <v>0</v>
      </c>
      <c r="Q1365" s="261">
        <f t="shared" ca="1" si="1225"/>
        <v>0</v>
      </c>
      <c r="R1365" s="261">
        <f t="shared" ref="R1365:Z1365" ca="1" si="1231">(R$23*$R1349)+$Q1349</f>
        <v>0</v>
      </c>
      <c r="S1365" s="261">
        <f t="shared" ca="1" si="1231"/>
        <v>0</v>
      </c>
      <c r="T1365" s="261">
        <f t="shared" ca="1" si="1231"/>
        <v>0</v>
      </c>
      <c r="U1365" s="261">
        <f t="shared" ca="1" si="1231"/>
        <v>0</v>
      </c>
      <c r="V1365" s="261">
        <f t="shared" ca="1" si="1231"/>
        <v>0</v>
      </c>
      <c r="W1365" s="261">
        <f t="shared" ca="1" si="1231"/>
        <v>0</v>
      </c>
      <c r="X1365" s="261">
        <f t="shared" ca="1" si="1231"/>
        <v>0</v>
      </c>
      <c r="Y1365" s="261">
        <f t="shared" ca="1" si="1231"/>
        <v>0</v>
      </c>
      <c r="Z1365" s="261">
        <f t="shared" ca="1" si="1231"/>
        <v>0</v>
      </c>
      <c r="AA1365" s="261">
        <f t="shared" ca="1" si="1227"/>
        <v>0</v>
      </c>
    </row>
    <row r="1366" spans="6:27">
      <c r="F1366" s="656"/>
      <c r="G1366" s="307" t="str">
        <f t="shared" si="1222"/>
        <v/>
      </c>
      <c r="H1366" s="261">
        <f t="shared" si="1223"/>
        <v>0</v>
      </c>
      <c r="I1366" s="261">
        <f t="shared" ref="I1366:P1366" ca="1" si="1232">(I$23*$P1350)+$O1350</f>
        <v>0</v>
      </c>
      <c r="J1366" s="261">
        <f t="shared" ca="1" si="1232"/>
        <v>0</v>
      </c>
      <c r="K1366" s="261">
        <f t="shared" ca="1" si="1232"/>
        <v>0</v>
      </c>
      <c r="L1366" s="261">
        <f t="shared" ca="1" si="1232"/>
        <v>0</v>
      </c>
      <c r="M1366" s="261">
        <f t="shared" ca="1" si="1232"/>
        <v>0</v>
      </c>
      <c r="N1366" s="261">
        <f t="shared" ca="1" si="1232"/>
        <v>0</v>
      </c>
      <c r="O1366" s="261">
        <f t="shared" ca="1" si="1232"/>
        <v>0</v>
      </c>
      <c r="P1366" s="261">
        <f t="shared" ca="1" si="1232"/>
        <v>0</v>
      </c>
      <c r="Q1366" s="261">
        <f t="shared" ca="1" si="1225"/>
        <v>0</v>
      </c>
      <c r="R1366" s="261">
        <f t="shared" ref="R1366:Z1366" ca="1" si="1233">(R$23*$R1350)+$Q1350</f>
        <v>0</v>
      </c>
      <c r="S1366" s="261">
        <f t="shared" ca="1" si="1233"/>
        <v>0</v>
      </c>
      <c r="T1366" s="261">
        <f t="shared" ca="1" si="1233"/>
        <v>0</v>
      </c>
      <c r="U1366" s="261">
        <f t="shared" ca="1" si="1233"/>
        <v>0</v>
      </c>
      <c r="V1366" s="261">
        <f t="shared" ca="1" si="1233"/>
        <v>0</v>
      </c>
      <c r="W1366" s="261">
        <f t="shared" ca="1" si="1233"/>
        <v>0</v>
      </c>
      <c r="X1366" s="261">
        <f t="shared" ca="1" si="1233"/>
        <v>0</v>
      </c>
      <c r="Y1366" s="261">
        <f t="shared" ca="1" si="1233"/>
        <v>0</v>
      </c>
      <c r="Z1366" s="261">
        <f t="shared" ca="1" si="1233"/>
        <v>0</v>
      </c>
      <c r="AA1366" s="261">
        <f t="shared" ca="1" si="1227"/>
        <v>0</v>
      </c>
    </row>
    <row r="1367" spans="6:27">
      <c r="F1367" s="656"/>
      <c r="G1367" s="307" t="str">
        <f t="shared" si="1222"/>
        <v>3-wheeler</v>
      </c>
      <c r="H1367" s="261">
        <f t="shared" si="1223"/>
        <v>0</v>
      </c>
      <c r="I1367" s="261">
        <f t="shared" ref="I1367:P1367" ca="1" si="1234">(I$23*$P1351)+$O1351</f>
        <v>0</v>
      </c>
      <c r="J1367" s="261">
        <f t="shared" ca="1" si="1234"/>
        <v>0</v>
      </c>
      <c r="K1367" s="261">
        <f t="shared" ca="1" si="1234"/>
        <v>0</v>
      </c>
      <c r="L1367" s="261">
        <f t="shared" ca="1" si="1234"/>
        <v>0</v>
      </c>
      <c r="M1367" s="261">
        <f t="shared" ca="1" si="1234"/>
        <v>0</v>
      </c>
      <c r="N1367" s="261">
        <f t="shared" ca="1" si="1234"/>
        <v>0</v>
      </c>
      <c r="O1367" s="261">
        <f t="shared" ca="1" si="1234"/>
        <v>0</v>
      </c>
      <c r="P1367" s="261">
        <f t="shared" ca="1" si="1234"/>
        <v>0</v>
      </c>
      <c r="Q1367" s="261">
        <f t="shared" ca="1" si="1225"/>
        <v>0</v>
      </c>
      <c r="R1367" s="261">
        <f t="shared" ref="R1367:Z1367" ca="1" si="1235">(R$23*$R1351)+$Q1351</f>
        <v>0</v>
      </c>
      <c r="S1367" s="261">
        <f t="shared" ca="1" si="1235"/>
        <v>0</v>
      </c>
      <c r="T1367" s="261">
        <f t="shared" ca="1" si="1235"/>
        <v>0</v>
      </c>
      <c r="U1367" s="261">
        <f t="shared" ca="1" si="1235"/>
        <v>0</v>
      </c>
      <c r="V1367" s="261">
        <f t="shared" ca="1" si="1235"/>
        <v>0</v>
      </c>
      <c r="W1367" s="261">
        <f t="shared" ca="1" si="1235"/>
        <v>0</v>
      </c>
      <c r="X1367" s="261">
        <f t="shared" ca="1" si="1235"/>
        <v>0</v>
      </c>
      <c r="Y1367" s="261">
        <f t="shared" ca="1" si="1235"/>
        <v>0</v>
      </c>
      <c r="Z1367" s="261">
        <f t="shared" ca="1" si="1235"/>
        <v>0</v>
      </c>
      <c r="AA1367" s="261">
        <f t="shared" ca="1" si="1227"/>
        <v>0</v>
      </c>
    </row>
    <row r="1368" spans="6:27">
      <c r="F1368" s="656"/>
      <c r="G1368" s="307" t="str">
        <f t="shared" si="1222"/>
        <v>Bus</v>
      </c>
      <c r="H1368" s="261">
        <f t="shared" si="1223"/>
        <v>0</v>
      </c>
      <c r="I1368" s="261">
        <f t="shared" ref="I1368:P1368" ca="1" si="1236">(I$23*$P1352)+$O1352</f>
        <v>0</v>
      </c>
      <c r="J1368" s="261">
        <f t="shared" ca="1" si="1236"/>
        <v>0</v>
      </c>
      <c r="K1368" s="261">
        <f t="shared" ca="1" si="1236"/>
        <v>0</v>
      </c>
      <c r="L1368" s="261">
        <f t="shared" ca="1" si="1236"/>
        <v>0</v>
      </c>
      <c r="M1368" s="261">
        <f t="shared" ca="1" si="1236"/>
        <v>0</v>
      </c>
      <c r="N1368" s="261">
        <f t="shared" ca="1" si="1236"/>
        <v>0</v>
      </c>
      <c r="O1368" s="261">
        <f t="shared" ca="1" si="1236"/>
        <v>0</v>
      </c>
      <c r="P1368" s="261">
        <f t="shared" ca="1" si="1236"/>
        <v>0</v>
      </c>
      <c r="Q1368" s="261">
        <f t="shared" ca="1" si="1225"/>
        <v>0</v>
      </c>
      <c r="R1368" s="261">
        <f t="shared" ref="R1368:Z1368" ca="1" si="1237">(R$23*$R1352)+$Q1352</f>
        <v>0</v>
      </c>
      <c r="S1368" s="261">
        <f t="shared" ca="1" si="1237"/>
        <v>0</v>
      </c>
      <c r="T1368" s="261">
        <f t="shared" ca="1" si="1237"/>
        <v>0</v>
      </c>
      <c r="U1368" s="261">
        <f t="shared" ca="1" si="1237"/>
        <v>0</v>
      </c>
      <c r="V1368" s="261">
        <f t="shared" ca="1" si="1237"/>
        <v>0</v>
      </c>
      <c r="W1368" s="261">
        <f t="shared" ca="1" si="1237"/>
        <v>0</v>
      </c>
      <c r="X1368" s="261">
        <f t="shared" ca="1" si="1237"/>
        <v>0</v>
      </c>
      <c r="Y1368" s="261">
        <f t="shared" ca="1" si="1237"/>
        <v>0</v>
      </c>
      <c r="Z1368" s="261">
        <f t="shared" ca="1" si="1237"/>
        <v>0</v>
      </c>
      <c r="AA1368" s="261">
        <f t="shared" ca="1" si="1227"/>
        <v>0</v>
      </c>
    </row>
    <row r="1369" spans="6:27">
      <c r="F1369" s="656"/>
      <c r="G1369" s="307" t="str">
        <f t="shared" si="1222"/>
        <v>Mini-bus</v>
      </c>
      <c r="H1369" s="261">
        <f t="shared" si="1223"/>
        <v>0</v>
      </c>
      <c r="I1369" s="261">
        <f t="shared" ref="I1369:P1369" ca="1" si="1238">(I$23*$P1353)+$O1353</f>
        <v>0</v>
      </c>
      <c r="J1369" s="261">
        <f t="shared" ca="1" si="1238"/>
        <v>0</v>
      </c>
      <c r="K1369" s="261">
        <f t="shared" ca="1" si="1238"/>
        <v>0</v>
      </c>
      <c r="L1369" s="261">
        <f t="shared" ca="1" si="1238"/>
        <v>0</v>
      </c>
      <c r="M1369" s="261">
        <f t="shared" ca="1" si="1238"/>
        <v>0</v>
      </c>
      <c r="N1369" s="261">
        <f t="shared" ca="1" si="1238"/>
        <v>0</v>
      </c>
      <c r="O1369" s="261">
        <f t="shared" ca="1" si="1238"/>
        <v>0</v>
      </c>
      <c r="P1369" s="261">
        <f t="shared" ca="1" si="1238"/>
        <v>0</v>
      </c>
      <c r="Q1369" s="261">
        <f t="shared" ca="1" si="1225"/>
        <v>0</v>
      </c>
      <c r="R1369" s="261">
        <f t="shared" ref="R1369:Z1369" ca="1" si="1239">(R$23*$R1353)+$Q1353</f>
        <v>0</v>
      </c>
      <c r="S1369" s="261">
        <f t="shared" ca="1" si="1239"/>
        <v>0</v>
      </c>
      <c r="T1369" s="261">
        <f t="shared" ca="1" si="1239"/>
        <v>0</v>
      </c>
      <c r="U1369" s="261">
        <f t="shared" ca="1" si="1239"/>
        <v>0</v>
      </c>
      <c r="V1369" s="261">
        <f t="shared" ca="1" si="1239"/>
        <v>0</v>
      </c>
      <c r="W1369" s="261">
        <f t="shared" ca="1" si="1239"/>
        <v>0</v>
      </c>
      <c r="X1369" s="261">
        <f t="shared" ca="1" si="1239"/>
        <v>0</v>
      </c>
      <c r="Y1369" s="261">
        <f t="shared" ca="1" si="1239"/>
        <v>0</v>
      </c>
      <c r="Z1369" s="261">
        <f t="shared" ca="1" si="1239"/>
        <v>0</v>
      </c>
      <c r="AA1369" s="261">
        <f t="shared" ca="1" si="1227"/>
        <v>0</v>
      </c>
    </row>
    <row r="1370" spans="6:27">
      <c r="F1370" s="656"/>
      <c r="G1370" s="307" t="str">
        <f t="shared" si="1222"/>
        <v/>
      </c>
      <c r="H1370" s="261">
        <f t="shared" si="1223"/>
        <v>0</v>
      </c>
      <c r="I1370" s="261">
        <f t="shared" ref="I1370:P1370" ca="1" si="1240">(I$23*$P1354)+$O1354</f>
        <v>0</v>
      </c>
      <c r="J1370" s="261">
        <f t="shared" ca="1" si="1240"/>
        <v>0</v>
      </c>
      <c r="K1370" s="261">
        <f t="shared" ca="1" si="1240"/>
        <v>0</v>
      </c>
      <c r="L1370" s="261">
        <f t="shared" ca="1" si="1240"/>
        <v>0</v>
      </c>
      <c r="M1370" s="261">
        <f t="shared" ca="1" si="1240"/>
        <v>0</v>
      </c>
      <c r="N1370" s="261">
        <f t="shared" ca="1" si="1240"/>
        <v>0</v>
      </c>
      <c r="O1370" s="261">
        <f t="shared" ca="1" si="1240"/>
        <v>0</v>
      </c>
      <c r="P1370" s="261">
        <f t="shared" ca="1" si="1240"/>
        <v>0</v>
      </c>
      <c r="Q1370" s="261">
        <f t="shared" ca="1" si="1225"/>
        <v>0</v>
      </c>
      <c r="R1370" s="261">
        <f t="shared" ref="R1370:Z1370" ca="1" si="1241">(R$23*$R1354)+$Q1354</f>
        <v>0</v>
      </c>
      <c r="S1370" s="261">
        <f t="shared" ca="1" si="1241"/>
        <v>0</v>
      </c>
      <c r="T1370" s="261">
        <f t="shared" ca="1" si="1241"/>
        <v>0</v>
      </c>
      <c r="U1370" s="261">
        <f t="shared" ca="1" si="1241"/>
        <v>0</v>
      </c>
      <c r="V1370" s="261">
        <f t="shared" ca="1" si="1241"/>
        <v>0</v>
      </c>
      <c r="W1370" s="261">
        <f t="shared" ca="1" si="1241"/>
        <v>0</v>
      </c>
      <c r="X1370" s="261">
        <f t="shared" ca="1" si="1241"/>
        <v>0</v>
      </c>
      <c r="Y1370" s="261">
        <f t="shared" ca="1" si="1241"/>
        <v>0</v>
      </c>
      <c r="Z1370" s="261">
        <f t="shared" ca="1" si="1241"/>
        <v>0</v>
      </c>
      <c r="AA1370" s="261">
        <f t="shared" ca="1" si="1227"/>
        <v>0</v>
      </c>
    </row>
    <row r="1371" spans="6:27">
      <c r="F1371" s="657"/>
      <c r="G1371" s="307" t="str">
        <f t="shared" si="1222"/>
        <v/>
      </c>
      <c r="H1371" s="261">
        <f t="shared" si="1223"/>
        <v>0</v>
      </c>
      <c r="I1371" s="261">
        <f t="shared" ref="I1371:P1371" ca="1" si="1242">(I$23*$P1355)+$O1355</f>
        <v>0</v>
      </c>
      <c r="J1371" s="261">
        <f t="shared" ca="1" si="1242"/>
        <v>0</v>
      </c>
      <c r="K1371" s="261">
        <f t="shared" ca="1" si="1242"/>
        <v>0</v>
      </c>
      <c r="L1371" s="261">
        <f t="shared" ca="1" si="1242"/>
        <v>0</v>
      </c>
      <c r="M1371" s="261">
        <f t="shared" ca="1" si="1242"/>
        <v>0</v>
      </c>
      <c r="N1371" s="261">
        <f t="shared" ca="1" si="1242"/>
        <v>0</v>
      </c>
      <c r="O1371" s="261">
        <f t="shared" ca="1" si="1242"/>
        <v>0</v>
      </c>
      <c r="P1371" s="261">
        <f t="shared" ca="1" si="1242"/>
        <v>0</v>
      </c>
      <c r="Q1371" s="261">
        <f t="shared" ca="1" si="1225"/>
        <v>0</v>
      </c>
      <c r="R1371" s="261">
        <f t="shared" ref="R1371:Z1371" ca="1" si="1243">(R$23*$R1355)+$Q1355</f>
        <v>0</v>
      </c>
      <c r="S1371" s="261">
        <f t="shared" ca="1" si="1243"/>
        <v>0</v>
      </c>
      <c r="T1371" s="261">
        <f t="shared" ca="1" si="1243"/>
        <v>0</v>
      </c>
      <c r="U1371" s="261">
        <f t="shared" ca="1" si="1243"/>
        <v>0</v>
      </c>
      <c r="V1371" s="261">
        <f t="shared" ca="1" si="1243"/>
        <v>0</v>
      </c>
      <c r="W1371" s="261">
        <f t="shared" ca="1" si="1243"/>
        <v>0</v>
      </c>
      <c r="X1371" s="261">
        <f t="shared" ca="1" si="1243"/>
        <v>0</v>
      </c>
      <c r="Y1371" s="261">
        <f t="shared" ca="1" si="1243"/>
        <v>0</v>
      </c>
      <c r="Z1371" s="261">
        <f t="shared" ca="1" si="1243"/>
        <v>0</v>
      </c>
      <c r="AA1371" s="261">
        <f t="shared" ca="1" si="1227"/>
        <v>0</v>
      </c>
    </row>
    <row r="1372" spans="6:27">
      <c r="G1372" s="307" t="str">
        <f t="shared" si="1222"/>
        <v>BRT</v>
      </c>
      <c r="H1372" s="261">
        <f t="shared" si="1223"/>
        <v>0</v>
      </c>
      <c r="I1372" s="261">
        <f t="shared" ref="I1372:P1372" ca="1" si="1244">(I$23*$P1356)+$O1356</f>
        <v>0</v>
      </c>
      <c r="J1372" s="261">
        <f t="shared" ca="1" si="1244"/>
        <v>0</v>
      </c>
      <c r="K1372" s="261">
        <f t="shared" ca="1" si="1244"/>
        <v>0</v>
      </c>
      <c r="L1372" s="261">
        <f t="shared" ca="1" si="1244"/>
        <v>0</v>
      </c>
      <c r="M1372" s="261">
        <f t="shared" ca="1" si="1244"/>
        <v>0</v>
      </c>
      <c r="N1372" s="261">
        <f t="shared" ca="1" si="1244"/>
        <v>0</v>
      </c>
      <c r="O1372" s="261">
        <f t="shared" ca="1" si="1244"/>
        <v>0</v>
      </c>
      <c r="P1372" s="261">
        <f t="shared" ca="1" si="1244"/>
        <v>0</v>
      </c>
      <c r="Q1372" s="261">
        <f t="shared" ca="1" si="1225"/>
        <v>0</v>
      </c>
      <c r="R1372" s="261">
        <f t="shared" ref="R1372:Z1372" ca="1" si="1245">(R$23*$R1356)+$Q1356</f>
        <v>0</v>
      </c>
      <c r="S1372" s="261">
        <f t="shared" ca="1" si="1245"/>
        <v>0</v>
      </c>
      <c r="T1372" s="261">
        <f t="shared" ca="1" si="1245"/>
        <v>0</v>
      </c>
      <c r="U1372" s="261">
        <f t="shared" ca="1" si="1245"/>
        <v>0</v>
      </c>
      <c r="V1372" s="261">
        <f t="shared" ca="1" si="1245"/>
        <v>0</v>
      </c>
      <c r="W1372" s="261">
        <f t="shared" ca="1" si="1245"/>
        <v>0</v>
      </c>
      <c r="X1372" s="261">
        <f t="shared" ca="1" si="1245"/>
        <v>0</v>
      </c>
      <c r="Y1372" s="261">
        <f t="shared" ca="1" si="1245"/>
        <v>0</v>
      </c>
      <c r="Z1372" s="261">
        <f t="shared" ca="1" si="1245"/>
        <v>0</v>
      </c>
      <c r="AA1372" s="261">
        <f t="shared" ca="1" si="1227"/>
        <v>0</v>
      </c>
    </row>
    <row r="1374" spans="6:27">
      <c r="G1374" s="308" t="s">
        <v>393</v>
      </c>
      <c r="H1374" s="243"/>
      <c r="I1374" s="243" t="str">
        <f>I1360</f>
        <v>CNG</v>
      </c>
      <c r="J1374" s="243"/>
      <c r="K1374" s="243"/>
      <c r="L1374" s="243"/>
      <c r="M1374" s="243"/>
      <c r="N1374" s="243"/>
      <c r="O1374" s="243"/>
      <c r="P1374" s="243"/>
      <c r="Q1374" s="243"/>
      <c r="R1374" s="243"/>
      <c r="S1374" s="243"/>
      <c r="T1374" s="243"/>
      <c r="U1374" s="243"/>
      <c r="V1374" s="243"/>
      <c r="W1374" s="243"/>
      <c r="X1374" s="243"/>
      <c r="Y1374" s="243"/>
      <c r="Z1374" s="243"/>
      <c r="AA1374" s="243"/>
    </row>
    <row r="1375" spans="6:27">
      <c r="G1375" s="306"/>
      <c r="H1375" s="245">
        <f>H1361</f>
        <v>0</v>
      </c>
      <c r="I1375" s="245">
        <f t="shared" ref="I1375:AA1375" si="1246">I1361</f>
        <v>1</v>
      </c>
      <c r="J1375" s="245">
        <f t="shared" si="1246"/>
        <v>2</v>
      </c>
      <c r="K1375" s="245">
        <f t="shared" si="1246"/>
        <v>3</v>
      </c>
      <c r="L1375" s="245">
        <f t="shared" si="1246"/>
        <v>4</v>
      </c>
      <c r="M1375" s="245">
        <f t="shared" si="1246"/>
        <v>5</v>
      </c>
      <c r="N1375" s="245">
        <f t="shared" si="1246"/>
        <v>6</v>
      </c>
      <c r="O1375" s="245">
        <f t="shared" si="1246"/>
        <v>7</v>
      </c>
      <c r="P1375" s="245">
        <f t="shared" si="1246"/>
        <v>8</v>
      </c>
      <c r="Q1375" s="245">
        <f t="shared" si="1246"/>
        <v>9</v>
      </c>
      <c r="R1375" s="245">
        <f t="shared" si="1246"/>
        <v>10</v>
      </c>
      <c r="S1375" s="245">
        <f t="shared" si="1246"/>
        <v>11</v>
      </c>
      <c r="T1375" s="245">
        <f t="shared" si="1246"/>
        <v>12</v>
      </c>
      <c r="U1375" s="245">
        <f t="shared" si="1246"/>
        <v>13</v>
      </c>
      <c r="V1375" s="245">
        <f t="shared" si="1246"/>
        <v>14</v>
      </c>
      <c r="W1375" s="245">
        <f t="shared" si="1246"/>
        <v>15</v>
      </c>
      <c r="X1375" s="245">
        <f t="shared" si="1246"/>
        <v>16</v>
      </c>
      <c r="Y1375" s="245">
        <f t="shared" si="1246"/>
        <v>17</v>
      </c>
      <c r="Z1375" s="245">
        <f t="shared" si="1246"/>
        <v>18</v>
      </c>
      <c r="AA1375" s="245">
        <f t="shared" si="1246"/>
        <v>19</v>
      </c>
    </row>
    <row r="1376" spans="6:27">
      <c r="F1376" s="655" t="s">
        <v>530</v>
      </c>
      <c r="G1376" s="307" t="str">
        <f>G1362</f>
        <v>Cars</v>
      </c>
      <c r="H1376" s="232">
        <f>H1362+(H1362*H815)</f>
        <v>0</v>
      </c>
      <c r="I1376" s="232">
        <f t="shared" ref="I1376:AA1376" ca="1" si="1247">I1362+(I1362*I815)</f>
        <v>0</v>
      </c>
      <c r="J1376" s="232">
        <f t="shared" ca="1" si="1247"/>
        <v>0</v>
      </c>
      <c r="K1376" s="232">
        <f t="shared" ca="1" si="1247"/>
        <v>0</v>
      </c>
      <c r="L1376" s="232">
        <f t="shared" ca="1" si="1247"/>
        <v>0</v>
      </c>
      <c r="M1376" s="232">
        <f t="shared" ca="1" si="1247"/>
        <v>0</v>
      </c>
      <c r="N1376" s="232">
        <f t="shared" ca="1" si="1247"/>
        <v>0</v>
      </c>
      <c r="O1376" s="232">
        <f t="shared" ca="1" si="1247"/>
        <v>0</v>
      </c>
      <c r="P1376" s="232">
        <f t="shared" ca="1" si="1247"/>
        <v>0</v>
      </c>
      <c r="Q1376" s="232">
        <f t="shared" ca="1" si="1247"/>
        <v>0</v>
      </c>
      <c r="R1376" s="232">
        <f t="shared" ca="1" si="1247"/>
        <v>0</v>
      </c>
      <c r="S1376" s="232">
        <f t="shared" ca="1" si="1247"/>
        <v>0</v>
      </c>
      <c r="T1376" s="232">
        <f t="shared" ca="1" si="1247"/>
        <v>0</v>
      </c>
      <c r="U1376" s="232">
        <f t="shared" ca="1" si="1247"/>
        <v>0</v>
      </c>
      <c r="V1376" s="232">
        <f t="shared" ca="1" si="1247"/>
        <v>0</v>
      </c>
      <c r="W1376" s="232">
        <f t="shared" ca="1" si="1247"/>
        <v>0</v>
      </c>
      <c r="X1376" s="232">
        <f t="shared" ca="1" si="1247"/>
        <v>0</v>
      </c>
      <c r="Y1376" s="232">
        <f t="shared" ca="1" si="1247"/>
        <v>0</v>
      </c>
      <c r="Z1376" s="232">
        <f t="shared" ca="1" si="1247"/>
        <v>0</v>
      </c>
      <c r="AA1376" s="232">
        <f t="shared" ca="1" si="1247"/>
        <v>0</v>
      </c>
    </row>
    <row r="1377" spans="6:27">
      <c r="F1377" s="656"/>
      <c r="G1377" s="307" t="str">
        <f t="shared" ref="G1377:G1386" si="1248">G1363</f>
        <v>2-wheeler</v>
      </c>
      <c r="H1377" s="232">
        <f t="shared" ref="H1377:AA1377" si="1249">H1363+(H1363*H816)</f>
        <v>0</v>
      </c>
      <c r="I1377" s="232">
        <f t="shared" ca="1" si="1249"/>
        <v>0</v>
      </c>
      <c r="J1377" s="232">
        <f t="shared" ca="1" si="1249"/>
        <v>0</v>
      </c>
      <c r="K1377" s="232">
        <f t="shared" ca="1" si="1249"/>
        <v>0</v>
      </c>
      <c r="L1377" s="232">
        <f t="shared" ca="1" si="1249"/>
        <v>0</v>
      </c>
      <c r="M1377" s="232">
        <f t="shared" ca="1" si="1249"/>
        <v>0</v>
      </c>
      <c r="N1377" s="232">
        <f t="shared" ca="1" si="1249"/>
        <v>0</v>
      </c>
      <c r="O1377" s="232">
        <f t="shared" ca="1" si="1249"/>
        <v>0</v>
      </c>
      <c r="P1377" s="232">
        <f t="shared" ca="1" si="1249"/>
        <v>0</v>
      </c>
      <c r="Q1377" s="232">
        <f t="shared" ca="1" si="1249"/>
        <v>0</v>
      </c>
      <c r="R1377" s="232">
        <f t="shared" ca="1" si="1249"/>
        <v>0</v>
      </c>
      <c r="S1377" s="232">
        <f t="shared" ca="1" si="1249"/>
        <v>0</v>
      </c>
      <c r="T1377" s="232">
        <f t="shared" ca="1" si="1249"/>
        <v>0</v>
      </c>
      <c r="U1377" s="232">
        <f t="shared" ca="1" si="1249"/>
        <v>0</v>
      </c>
      <c r="V1377" s="232">
        <f t="shared" ca="1" si="1249"/>
        <v>0</v>
      </c>
      <c r="W1377" s="232">
        <f t="shared" ca="1" si="1249"/>
        <v>0</v>
      </c>
      <c r="X1377" s="232">
        <f t="shared" ca="1" si="1249"/>
        <v>0</v>
      </c>
      <c r="Y1377" s="232">
        <f t="shared" ca="1" si="1249"/>
        <v>0</v>
      </c>
      <c r="Z1377" s="232">
        <f t="shared" ca="1" si="1249"/>
        <v>0</v>
      </c>
      <c r="AA1377" s="232">
        <f t="shared" ca="1" si="1249"/>
        <v>0</v>
      </c>
    </row>
    <row r="1378" spans="6:27">
      <c r="F1378" s="656"/>
      <c r="G1378" s="307" t="str">
        <f t="shared" si="1248"/>
        <v>Taxi</v>
      </c>
      <c r="H1378" s="232">
        <f t="shared" ref="H1378:AA1378" si="1250">H1364+(H1364*H817)</f>
        <v>0</v>
      </c>
      <c r="I1378" s="232">
        <f t="shared" ca="1" si="1250"/>
        <v>0</v>
      </c>
      <c r="J1378" s="232">
        <f t="shared" ca="1" si="1250"/>
        <v>0</v>
      </c>
      <c r="K1378" s="232">
        <f t="shared" ca="1" si="1250"/>
        <v>0</v>
      </c>
      <c r="L1378" s="232">
        <f t="shared" ca="1" si="1250"/>
        <v>0</v>
      </c>
      <c r="M1378" s="232">
        <f t="shared" ca="1" si="1250"/>
        <v>0</v>
      </c>
      <c r="N1378" s="232">
        <f t="shared" ca="1" si="1250"/>
        <v>0</v>
      </c>
      <c r="O1378" s="232">
        <f t="shared" ca="1" si="1250"/>
        <v>0</v>
      </c>
      <c r="P1378" s="232">
        <f t="shared" ca="1" si="1250"/>
        <v>0</v>
      </c>
      <c r="Q1378" s="232">
        <f t="shared" ca="1" si="1250"/>
        <v>0</v>
      </c>
      <c r="R1378" s="232">
        <f t="shared" ca="1" si="1250"/>
        <v>0</v>
      </c>
      <c r="S1378" s="232">
        <f t="shared" ca="1" si="1250"/>
        <v>0</v>
      </c>
      <c r="T1378" s="232">
        <f t="shared" ca="1" si="1250"/>
        <v>0</v>
      </c>
      <c r="U1378" s="232">
        <f t="shared" ca="1" si="1250"/>
        <v>0</v>
      </c>
      <c r="V1378" s="232">
        <f t="shared" ca="1" si="1250"/>
        <v>0</v>
      </c>
      <c r="W1378" s="232">
        <f t="shared" ca="1" si="1250"/>
        <v>0</v>
      </c>
      <c r="X1378" s="232">
        <f t="shared" ca="1" si="1250"/>
        <v>0</v>
      </c>
      <c r="Y1378" s="232">
        <f t="shared" ca="1" si="1250"/>
        <v>0</v>
      </c>
      <c r="Z1378" s="232">
        <f t="shared" ca="1" si="1250"/>
        <v>0</v>
      </c>
      <c r="AA1378" s="232">
        <f t="shared" ca="1" si="1250"/>
        <v>0</v>
      </c>
    </row>
    <row r="1379" spans="6:27">
      <c r="F1379" s="656"/>
      <c r="G1379" s="307" t="str">
        <f t="shared" si="1248"/>
        <v/>
      </c>
      <c r="H1379" s="232">
        <f t="shared" ref="H1379:AA1379" si="1251">H1365+(H1365*H818)</f>
        <v>0</v>
      </c>
      <c r="I1379" s="232">
        <f t="shared" ca="1" si="1251"/>
        <v>0</v>
      </c>
      <c r="J1379" s="232">
        <f t="shared" ca="1" si="1251"/>
        <v>0</v>
      </c>
      <c r="K1379" s="232">
        <f t="shared" ca="1" si="1251"/>
        <v>0</v>
      </c>
      <c r="L1379" s="232">
        <f t="shared" ca="1" si="1251"/>
        <v>0</v>
      </c>
      <c r="M1379" s="232">
        <f t="shared" ca="1" si="1251"/>
        <v>0</v>
      </c>
      <c r="N1379" s="232">
        <f t="shared" ca="1" si="1251"/>
        <v>0</v>
      </c>
      <c r="O1379" s="232">
        <f t="shared" ca="1" si="1251"/>
        <v>0</v>
      </c>
      <c r="P1379" s="232">
        <f t="shared" ca="1" si="1251"/>
        <v>0</v>
      </c>
      <c r="Q1379" s="232">
        <f t="shared" ca="1" si="1251"/>
        <v>0</v>
      </c>
      <c r="R1379" s="232">
        <f t="shared" ca="1" si="1251"/>
        <v>0</v>
      </c>
      <c r="S1379" s="232">
        <f t="shared" ca="1" si="1251"/>
        <v>0</v>
      </c>
      <c r="T1379" s="232">
        <f t="shared" ca="1" si="1251"/>
        <v>0</v>
      </c>
      <c r="U1379" s="232">
        <f t="shared" ca="1" si="1251"/>
        <v>0</v>
      </c>
      <c r="V1379" s="232">
        <f t="shared" ca="1" si="1251"/>
        <v>0</v>
      </c>
      <c r="W1379" s="232">
        <f t="shared" ca="1" si="1251"/>
        <v>0</v>
      </c>
      <c r="X1379" s="232">
        <f t="shared" ca="1" si="1251"/>
        <v>0</v>
      </c>
      <c r="Y1379" s="232">
        <f t="shared" ca="1" si="1251"/>
        <v>0</v>
      </c>
      <c r="Z1379" s="232">
        <f t="shared" ca="1" si="1251"/>
        <v>0</v>
      </c>
      <c r="AA1379" s="232">
        <f t="shared" ca="1" si="1251"/>
        <v>0</v>
      </c>
    </row>
    <row r="1380" spans="6:27">
      <c r="F1380" s="656"/>
      <c r="G1380" s="307" t="str">
        <f t="shared" si="1248"/>
        <v/>
      </c>
      <c r="H1380" s="232">
        <f t="shared" ref="H1380:AA1380" si="1252">H1366+(H1366*H819)</f>
        <v>0</v>
      </c>
      <c r="I1380" s="232">
        <f t="shared" ca="1" si="1252"/>
        <v>0</v>
      </c>
      <c r="J1380" s="232">
        <f t="shared" ca="1" si="1252"/>
        <v>0</v>
      </c>
      <c r="K1380" s="232">
        <f t="shared" ca="1" si="1252"/>
        <v>0</v>
      </c>
      <c r="L1380" s="232">
        <f t="shared" ca="1" si="1252"/>
        <v>0</v>
      </c>
      <c r="M1380" s="232">
        <f t="shared" ca="1" si="1252"/>
        <v>0</v>
      </c>
      <c r="N1380" s="232">
        <f t="shared" ca="1" si="1252"/>
        <v>0</v>
      </c>
      <c r="O1380" s="232">
        <f t="shared" ca="1" si="1252"/>
        <v>0</v>
      </c>
      <c r="P1380" s="232">
        <f t="shared" ca="1" si="1252"/>
        <v>0</v>
      </c>
      <c r="Q1380" s="232">
        <f t="shared" ca="1" si="1252"/>
        <v>0</v>
      </c>
      <c r="R1380" s="232">
        <f t="shared" ca="1" si="1252"/>
        <v>0</v>
      </c>
      <c r="S1380" s="232">
        <f t="shared" ca="1" si="1252"/>
        <v>0</v>
      </c>
      <c r="T1380" s="232">
        <f t="shared" ca="1" si="1252"/>
        <v>0</v>
      </c>
      <c r="U1380" s="232">
        <f t="shared" ca="1" si="1252"/>
        <v>0</v>
      </c>
      <c r="V1380" s="232">
        <f t="shared" ca="1" si="1252"/>
        <v>0</v>
      </c>
      <c r="W1380" s="232">
        <f t="shared" ca="1" si="1252"/>
        <v>0</v>
      </c>
      <c r="X1380" s="232">
        <f t="shared" ca="1" si="1252"/>
        <v>0</v>
      </c>
      <c r="Y1380" s="232">
        <f t="shared" ca="1" si="1252"/>
        <v>0</v>
      </c>
      <c r="Z1380" s="232">
        <f t="shared" ca="1" si="1252"/>
        <v>0</v>
      </c>
      <c r="AA1380" s="232">
        <f t="shared" ca="1" si="1252"/>
        <v>0</v>
      </c>
    </row>
    <row r="1381" spans="6:27">
      <c r="F1381" s="656"/>
      <c r="G1381" s="307" t="str">
        <f t="shared" si="1248"/>
        <v>3-wheeler</v>
      </c>
      <c r="H1381" s="232">
        <f t="shared" ref="H1381:AA1381" si="1253">H1367+(H1367*H820)</f>
        <v>0</v>
      </c>
      <c r="I1381" s="232">
        <f t="shared" ca="1" si="1253"/>
        <v>0</v>
      </c>
      <c r="J1381" s="232">
        <f t="shared" ca="1" si="1253"/>
        <v>0</v>
      </c>
      <c r="K1381" s="232">
        <f t="shared" ca="1" si="1253"/>
        <v>0</v>
      </c>
      <c r="L1381" s="232">
        <f t="shared" ca="1" si="1253"/>
        <v>0</v>
      </c>
      <c r="M1381" s="232">
        <f t="shared" ca="1" si="1253"/>
        <v>0</v>
      </c>
      <c r="N1381" s="232">
        <f t="shared" ca="1" si="1253"/>
        <v>0</v>
      </c>
      <c r="O1381" s="232">
        <f t="shared" ca="1" si="1253"/>
        <v>0</v>
      </c>
      <c r="P1381" s="232">
        <f t="shared" ca="1" si="1253"/>
        <v>0</v>
      </c>
      <c r="Q1381" s="232">
        <f t="shared" ca="1" si="1253"/>
        <v>0</v>
      </c>
      <c r="R1381" s="232">
        <f t="shared" ca="1" si="1253"/>
        <v>0</v>
      </c>
      <c r="S1381" s="232">
        <f t="shared" ca="1" si="1253"/>
        <v>0</v>
      </c>
      <c r="T1381" s="232">
        <f t="shared" ca="1" si="1253"/>
        <v>0</v>
      </c>
      <c r="U1381" s="232">
        <f t="shared" ca="1" si="1253"/>
        <v>0</v>
      </c>
      <c r="V1381" s="232">
        <f t="shared" ca="1" si="1253"/>
        <v>0</v>
      </c>
      <c r="W1381" s="232">
        <f t="shared" ca="1" si="1253"/>
        <v>0</v>
      </c>
      <c r="X1381" s="232">
        <f t="shared" ca="1" si="1253"/>
        <v>0</v>
      </c>
      <c r="Y1381" s="232">
        <f t="shared" ca="1" si="1253"/>
        <v>0</v>
      </c>
      <c r="Z1381" s="232">
        <f t="shared" ca="1" si="1253"/>
        <v>0</v>
      </c>
      <c r="AA1381" s="232">
        <f t="shared" ca="1" si="1253"/>
        <v>0</v>
      </c>
    </row>
    <row r="1382" spans="6:27">
      <c r="F1382" s="656"/>
      <c r="G1382" s="307" t="str">
        <f t="shared" si="1248"/>
        <v>Bus</v>
      </c>
      <c r="H1382" s="232">
        <f t="shared" ref="H1382:AA1382" si="1254">H1368+(H1368*H821)</f>
        <v>0</v>
      </c>
      <c r="I1382" s="232">
        <f t="shared" ca="1" si="1254"/>
        <v>0</v>
      </c>
      <c r="J1382" s="232">
        <f t="shared" ca="1" si="1254"/>
        <v>0</v>
      </c>
      <c r="K1382" s="232">
        <f t="shared" ca="1" si="1254"/>
        <v>0</v>
      </c>
      <c r="L1382" s="232">
        <f t="shared" ca="1" si="1254"/>
        <v>0</v>
      </c>
      <c r="M1382" s="232">
        <f t="shared" ca="1" si="1254"/>
        <v>0</v>
      </c>
      <c r="N1382" s="232">
        <f t="shared" ca="1" si="1254"/>
        <v>0</v>
      </c>
      <c r="O1382" s="232">
        <f t="shared" ca="1" si="1254"/>
        <v>0</v>
      </c>
      <c r="P1382" s="232">
        <f t="shared" ca="1" si="1254"/>
        <v>0</v>
      </c>
      <c r="Q1382" s="232">
        <f t="shared" ca="1" si="1254"/>
        <v>0</v>
      </c>
      <c r="R1382" s="232">
        <f t="shared" ca="1" si="1254"/>
        <v>0</v>
      </c>
      <c r="S1382" s="232">
        <f t="shared" ca="1" si="1254"/>
        <v>0</v>
      </c>
      <c r="T1382" s="232">
        <f t="shared" ca="1" si="1254"/>
        <v>0</v>
      </c>
      <c r="U1382" s="232">
        <f t="shared" ca="1" si="1254"/>
        <v>0</v>
      </c>
      <c r="V1382" s="232">
        <f t="shared" ca="1" si="1254"/>
        <v>0</v>
      </c>
      <c r="W1382" s="232">
        <f t="shared" ca="1" si="1254"/>
        <v>0</v>
      </c>
      <c r="X1382" s="232">
        <f t="shared" ca="1" si="1254"/>
        <v>0</v>
      </c>
      <c r="Y1382" s="232">
        <f t="shared" ca="1" si="1254"/>
        <v>0</v>
      </c>
      <c r="Z1382" s="232">
        <f t="shared" ca="1" si="1254"/>
        <v>0</v>
      </c>
      <c r="AA1382" s="232">
        <f t="shared" ca="1" si="1254"/>
        <v>0</v>
      </c>
    </row>
    <row r="1383" spans="6:27">
      <c r="F1383" s="656"/>
      <c r="G1383" s="307" t="str">
        <f t="shared" si="1248"/>
        <v>Mini-bus</v>
      </c>
      <c r="H1383" s="232">
        <f t="shared" ref="H1383:AA1383" si="1255">H1369+(H1369*H822)</f>
        <v>0</v>
      </c>
      <c r="I1383" s="232">
        <f t="shared" ca="1" si="1255"/>
        <v>0</v>
      </c>
      <c r="J1383" s="232">
        <f t="shared" ca="1" si="1255"/>
        <v>0</v>
      </c>
      <c r="K1383" s="232">
        <f t="shared" ca="1" si="1255"/>
        <v>0</v>
      </c>
      <c r="L1383" s="232">
        <f t="shared" ca="1" si="1255"/>
        <v>0</v>
      </c>
      <c r="M1383" s="232">
        <f t="shared" ca="1" si="1255"/>
        <v>0</v>
      </c>
      <c r="N1383" s="232">
        <f t="shared" ca="1" si="1255"/>
        <v>0</v>
      </c>
      <c r="O1383" s="232">
        <f t="shared" ca="1" si="1255"/>
        <v>0</v>
      </c>
      <c r="P1383" s="232">
        <f t="shared" ca="1" si="1255"/>
        <v>0</v>
      </c>
      <c r="Q1383" s="232">
        <f t="shared" ca="1" si="1255"/>
        <v>0</v>
      </c>
      <c r="R1383" s="232">
        <f t="shared" ca="1" si="1255"/>
        <v>0</v>
      </c>
      <c r="S1383" s="232">
        <f t="shared" ca="1" si="1255"/>
        <v>0</v>
      </c>
      <c r="T1383" s="232">
        <f t="shared" ca="1" si="1255"/>
        <v>0</v>
      </c>
      <c r="U1383" s="232">
        <f t="shared" ca="1" si="1255"/>
        <v>0</v>
      </c>
      <c r="V1383" s="232">
        <f t="shared" ca="1" si="1255"/>
        <v>0</v>
      </c>
      <c r="W1383" s="232">
        <f t="shared" ca="1" si="1255"/>
        <v>0</v>
      </c>
      <c r="X1383" s="232">
        <f t="shared" ca="1" si="1255"/>
        <v>0</v>
      </c>
      <c r="Y1383" s="232">
        <f t="shared" ca="1" si="1255"/>
        <v>0</v>
      </c>
      <c r="Z1383" s="232">
        <f t="shared" ca="1" si="1255"/>
        <v>0</v>
      </c>
      <c r="AA1383" s="232">
        <f t="shared" ca="1" si="1255"/>
        <v>0</v>
      </c>
    </row>
    <row r="1384" spans="6:27">
      <c r="F1384" s="656"/>
      <c r="G1384" s="307" t="str">
        <f t="shared" si="1248"/>
        <v/>
      </c>
      <c r="H1384" s="232">
        <f t="shared" ref="H1384:AA1384" si="1256">H1370+(H1370*H823)</f>
        <v>0</v>
      </c>
      <c r="I1384" s="232">
        <f t="shared" ca="1" si="1256"/>
        <v>0</v>
      </c>
      <c r="J1384" s="232">
        <f t="shared" ca="1" si="1256"/>
        <v>0</v>
      </c>
      <c r="K1384" s="232">
        <f t="shared" ca="1" si="1256"/>
        <v>0</v>
      </c>
      <c r="L1384" s="232">
        <f t="shared" ca="1" si="1256"/>
        <v>0</v>
      </c>
      <c r="M1384" s="232">
        <f t="shared" ca="1" si="1256"/>
        <v>0</v>
      </c>
      <c r="N1384" s="232">
        <f t="shared" ca="1" si="1256"/>
        <v>0</v>
      </c>
      <c r="O1384" s="232">
        <f t="shared" ca="1" si="1256"/>
        <v>0</v>
      </c>
      <c r="P1384" s="232">
        <f t="shared" ca="1" si="1256"/>
        <v>0</v>
      </c>
      <c r="Q1384" s="232">
        <f t="shared" ca="1" si="1256"/>
        <v>0</v>
      </c>
      <c r="R1384" s="232">
        <f t="shared" ca="1" si="1256"/>
        <v>0</v>
      </c>
      <c r="S1384" s="232">
        <f t="shared" ca="1" si="1256"/>
        <v>0</v>
      </c>
      <c r="T1384" s="232">
        <f t="shared" ca="1" si="1256"/>
        <v>0</v>
      </c>
      <c r="U1384" s="232">
        <f t="shared" ca="1" si="1256"/>
        <v>0</v>
      </c>
      <c r="V1384" s="232">
        <f t="shared" ca="1" si="1256"/>
        <v>0</v>
      </c>
      <c r="W1384" s="232">
        <f t="shared" ca="1" si="1256"/>
        <v>0</v>
      </c>
      <c r="X1384" s="232">
        <f t="shared" ca="1" si="1256"/>
        <v>0</v>
      </c>
      <c r="Y1384" s="232">
        <f t="shared" ca="1" si="1256"/>
        <v>0</v>
      </c>
      <c r="Z1384" s="232">
        <f t="shared" ca="1" si="1256"/>
        <v>0</v>
      </c>
      <c r="AA1384" s="232">
        <f t="shared" ca="1" si="1256"/>
        <v>0</v>
      </c>
    </row>
    <row r="1385" spans="6:27">
      <c r="F1385" s="657"/>
      <c r="G1385" s="307" t="str">
        <f t="shared" si="1248"/>
        <v/>
      </c>
      <c r="H1385" s="232">
        <f t="shared" ref="H1385:AA1385" si="1257">H1371+(H1371*H824)</f>
        <v>0</v>
      </c>
      <c r="I1385" s="232">
        <f t="shared" ca="1" si="1257"/>
        <v>0</v>
      </c>
      <c r="J1385" s="232">
        <f t="shared" ca="1" si="1257"/>
        <v>0</v>
      </c>
      <c r="K1385" s="232">
        <f t="shared" ca="1" si="1257"/>
        <v>0</v>
      </c>
      <c r="L1385" s="232">
        <f t="shared" ca="1" si="1257"/>
        <v>0</v>
      </c>
      <c r="M1385" s="232">
        <f t="shared" ca="1" si="1257"/>
        <v>0</v>
      </c>
      <c r="N1385" s="232">
        <f t="shared" ca="1" si="1257"/>
        <v>0</v>
      </c>
      <c r="O1385" s="232">
        <f t="shared" ca="1" si="1257"/>
        <v>0</v>
      </c>
      <c r="P1385" s="232">
        <f t="shared" ca="1" si="1257"/>
        <v>0</v>
      </c>
      <c r="Q1385" s="232">
        <f t="shared" ca="1" si="1257"/>
        <v>0</v>
      </c>
      <c r="R1385" s="232">
        <f t="shared" ca="1" si="1257"/>
        <v>0</v>
      </c>
      <c r="S1385" s="232">
        <f t="shared" ca="1" si="1257"/>
        <v>0</v>
      </c>
      <c r="T1385" s="232">
        <f t="shared" ca="1" si="1257"/>
        <v>0</v>
      </c>
      <c r="U1385" s="232">
        <f t="shared" ca="1" si="1257"/>
        <v>0</v>
      </c>
      <c r="V1385" s="232">
        <f t="shared" ca="1" si="1257"/>
        <v>0</v>
      </c>
      <c r="W1385" s="232">
        <f t="shared" ca="1" si="1257"/>
        <v>0</v>
      </c>
      <c r="X1385" s="232">
        <f t="shared" ca="1" si="1257"/>
        <v>0</v>
      </c>
      <c r="Y1385" s="232">
        <f t="shared" ca="1" si="1257"/>
        <v>0</v>
      </c>
      <c r="Z1385" s="232">
        <f t="shared" ca="1" si="1257"/>
        <v>0</v>
      </c>
      <c r="AA1385" s="232">
        <f t="shared" ca="1" si="1257"/>
        <v>0</v>
      </c>
    </row>
    <row r="1386" spans="6:27">
      <c r="G1386" s="307" t="str">
        <f t="shared" si="1248"/>
        <v>BRT</v>
      </c>
      <c r="H1386" s="232">
        <f t="shared" ref="H1386:AA1386" si="1258">H1372+(H1372*H825)</f>
        <v>0</v>
      </c>
      <c r="I1386" s="232">
        <f t="shared" ca="1" si="1258"/>
        <v>0</v>
      </c>
      <c r="J1386" s="232">
        <f t="shared" ca="1" si="1258"/>
        <v>0</v>
      </c>
      <c r="K1386" s="232">
        <f t="shared" ca="1" si="1258"/>
        <v>0</v>
      </c>
      <c r="L1386" s="232">
        <f t="shared" ca="1" si="1258"/>
        <v>0</v>
      </c>
      <c r="M1386" s="232">
        <f t="shared" ca="1" si="1258"/>
        <v>0</v>
      </c>
      <c r="N1386" s="232">
        <f t="shared" ca="1" si="1258"/>
        <v>0</v>
      </c>
      <c r="O1386" s="232">
        <f t="shared" ca="1" si="1258"/>
        <v>0</v>
      </c>
      <c r="P1386" s="232">
        <f t="shared" ca="1" si="1258"/>
        <v>0</v>
      </c>
      <c r="Q1386" s="232">
        <f t="shared" ca="1" si="1258"/>
        <v>0</v>
      </c>
      <c r="R1386" s="232">
        <f t="shared" ca="1" si="1258"/>
        <v>0</v>
      </c>
      <c r="S1386" s="232">
        <f t="shared" ca="1" si="1258"/>
        <v>0</v>
      </c>
      <c r="T1386" s="232">
        <f t="shared" ca="1" si="1258"/>
        <v>0</v>
      </c>
      <c r="U1386" s="232">
        <f t="shared" ca="1" si="1258"/>
        <v>0</v>
      </c>
      <c r="V1386" s="232">
        <f t="shared" ca="1" si="1258"/>
        <v>0</v>
      </c>
      <c r="W1386" s="232">
        <f t="shared" ca="1" si="1258"/>
        <v>0</v>
      </c>
      <c r="X1386" s="232">
        <f t="shared" ca="1" si="1258"/>
        <v>0</v>
      </c>
      <c r="Y1386" s="232">
        <f t="shared" ca="1" si="1258"/>
        <v>0</v>
      </c>
      <c r="Z1386" s="232">
        <f t="shared" ca="1" si="1258"/>
        <v>0</v>
      </c>
      <c r="AA1386" s="232">
        <f t="shared" ca="1" si="1258"/>
        <v>0</v>
      </c>
    </row>
    <row r="1389" spans="6:27">
      <c r="G1389" s="305" t="s">
        <v>403</v>
      </c>
    </row>
    <row r="1390" spans="6:27">
      <c r="L1390" s="242"/>
    </row>
    <row r="1391" spans="6:27">
      <c r="H1391" s="243"/>
      <c r="I1391" s="243"/>
      <c r="J1391" s="243"/>
      <c r="K1391" s="55" t="s">
        <v>385</v>
      </c>
      <c r="O1391" s="55" t="s">
        <v>387</v>
      </c>
      <c r="Q1391" s="55" t="s">
        <v>388</v>
      </c>
      <c r="Z1391" s="243"/>
      <c r="AA1391" s="243"/>
    </row>
    <row r="1392" spans="6:27">
      <c r="G1392" s="306"/>
      <c r="H1392" s="243"/>
      <c r="I1392" s="243"/>
      <c r="J1392" s="243"/>
      <c r="K1392" s="244">
        <f>K1345</f>
        <v>0</v>
      </c>
      <c r="L1392" s="244">
        <f>L1345</f>
        <v>9</v>
      </c>
      <c r="M1392" s="244">
        <f>M1345</f>
        <v>19</v>
      </c>
      <c r="O1392" s="231" t="s">
        <v>389</v>
      </c>
      <c r="P1392" s="231" t="s">
        <v>390</v>
      </c>
      <c r="Q1392" s="231" t="s">
        <v>389</v>
      </c>
      <c r="R1392" s="231" t="s">
        <v>390</v>
      </c>
      <c r="T1392" s="231">
        <f>K1392</f>
        <v>0</v>
      </c>
      <c r="U1392" s="231">
        <f>L1392</f>
        <v>9</v>
      </c>
      <c r="V1392" s="231">
        <f>M1392</f>
        <v>19</v>
      </c>
      <c r="X1392" s="231" t="s">
        <v>387</v>
      </c>
      <c r="Y1392" s="231" t="s">
        <v>388</v>
      </c>
      <c r="Z1392" s="243"/>
      <c r="AA1392" s="243"/>
    </row>
    <row r="1393" spans="6:27">
      <c r="F1393" s="655" t="s">
        <v>530</v>
      </c>
      <c r="G1393" s="307" t="str">
        <f>G1376</f>
        <v>Cars</v>
      </c>
      <c r="H1393" s="243"/>
      <c r="I1393" s="243"/>
      <c r="J1393" s="243"/>
      <c r="K1393" s="246">
        <f>'IF Factors'!BJ91</f>
        <v>0</v>
      </c>
      <c r="L1393" s="246">
        <f ca="1">OFFSET('IF Factors'!BJ91,0,5)</f>
        <v>0</v>
      </c>
      <c r="M1393" s="246">
        <f ca="1">OFFSET('IF Factors'!BJ91,0,10)</f>
        <v>0</v>
      </c>
      <c r="O1393" s="231">
        <f ca="1">INTERCEPT(K1393:L1393,$K$7:$L$7)</f>
        <v>0</v>
      </c>
      <c r="P1393" s="231">
        <f ca="1">SLOPE(K1393:L1393,$K$7:$L$7)</f>
        <v>0</v>
      </c>
      <c r="Q1393" s="231">
        <f ca="1">INTERCEPT(L1393:M1393,$L$7:$M$7)</f>
        <v>0</v>
      </c>
      <c r="R1393" s="231">
        <f ca="1">SLOPE(L1393:M1393,$L$7:$M$7)</f>
        <v>0</v>
      </c>
      <c r="T1393" s="231">
        <f>IF(K1393&lt;&gt;0,0,1)</f>
        <v>1</v>
      </c>
      <c r="U1393" s="231">
        <f ca="1">IF(L1393&lt;&gt;0,0,1)</f>
        <v>1</v>
      </c>
      <c r="V1393" s="231">
        <f ca="1">IF(M1393&lt;&gt;0,0,1)</f>
        <v>1</v>
      </c>
      <c r="X1393" s="231">
        <f ca="1">IF(T1393+U1393=1,1,0)</f>
        <v>0</v>
      </c>
      <c r="Y1393" s="231">
        <f t="shared" ref="Y1393:Y1403" ca="1" si="1259">IF(U1393+V1393=1,1,0)</f>
        <v>0</v>
      </c>
      <c r="Z1393" s="243"/>
      <c r="AA1393" s="243"/>
    </row>
    <row r="1394" spans="6:27">
      <c r="F1394" s="656"/>
      <c r="G1394" s="307" t="str">
        <f t="shared" ref="G1394:G1403" si="1260">G1377</f>
        <v>2-wheeler</v>
      </c>
      <c r="H1394" s="243"/>
      <c r="I1394" s="243"/>
      <c r="J1394" s="243"/>
      <c r="K1394" s="246">
        <f>'IF Factors'!BJ92</f>
        <v>0</v>
      </c>
      <c r="L1394" s="246">
        <f ca="1">OFFSET('IF Factors'!BJ92,0,5)</f>
        <v>0</v>
      </c>
      <c r="M1394" s="246">
        <f ca="1">OFFSET('IF Factors'!BJ92,0,10)</f>
        <v>0</v>
      </c>
      <c r="O1394" s="231">
        <f t="shared" ref="O1394:O1403" ca="1" si="1261">INTERCEPT(K1394:L1394,$K$7:$L$7)</f>
        <v>0</v>
      </c>
      <c r="P1394" s="231">
        <f t="shared" ref="P1394:P1403" ca="1" si="1262">SLOPE(K1394:L1394,$K$7:$L$7)</f>
        <v>0</v>
      </c>
      <c r="Q1394" s="231">
        <f t="shared" ref="Q1394:Q1403" ca="1" si="1263">INTERCEPT(L1394:M1394,$L$7:$M$7)</f>
        <v>0</v>
      </c>
      <c r="R1394" s="231">
        <f t="shared" ref="R1394:R1403" ca="1" si="1264">SLOPE(L1394:M1394,$L$7:$M$7)</f>
        <v>0</v>
      </c>
      <c r="T1394" s="231">
        <f t="shared" ref="T1394:T1403" si="1265">IF(K1394&lt;&gt;0,0,1)</f>
        <v>1</v>
      </c>
      <c r="U1394" s="231">
        <f t="shared" ref="U1394:U1403" ca="1" si="1266">IF(L1394&lt;&gt;0,0,1)</f>
        <v>1</v>
      </c>
      <c r="V1394" s="231">
        <f t="shared" ref="V1394:V1403" ca="1" si="1267">IF(M1394&lt;&gt;0,0,1)</f>
        <v>1</v>
      </c>
      <c r="X1394" s="231">
        <f t="shared" ref="X1394:X1403" ca="1" si="1268">IF(T1394+U1394=1,1,0)</f>
        <v>0</v>
      </c>
      <c r="Y1394" s="231">
        <f t="shared" ca="1" si="1259"/>
        <v>0</v>
      </c>
      <c r="Z1394" s="243"/>
      <c r="AA1394" s="243"/>
    </row>
    <row r="1395" spans="6:27">
      <c r="F1395" s="656"/>
      <c r="G1395" s="307" t="str">
        <f t="shared" si="1260"/>
        <v>Taxi</v>
      </c>
      <c r="H1395" s="243"/>
      <c r="I1395" s="243"/>
      <c r="J1395" s="243"/>
      <c r="K1395" s="246">
        <f>'IF Factors'!BJ93</f>
        <v>0</v>
      </c>
      <c r="L1395" s="246">
        <f ca="1">OFFSET('IF Factors'!BJ93,0,5)</f>
        <v>0</v>
      </c>
      <c r="M1395" s="246">
        <f ca="1">OFFSET('IF Factors'!BJ93,0,10)</f>
        <v>0</v>
      </c>
      <c r="O1395" s="231">
        <f t="shared" ca="1" si="1261"/>
        <v>0</v>
      </c>
      <c r="P1395" s="231">
        <f t="shared" ca="1" si="1262"/>
        <v>0</v>
      </c>
      <c r="Q1395" s="231">
        <f t="shared" ca="1" si="1263"/>
        <v>0</v>
      </c>
      <c r="R1395" s="231">
        <f t="shared" ca="1" si="1264"/>
        <v>0</v>
      </c>
      <c r="T1395" s="231">
        <f t="shared" si="1265"/>
        <v>1</v>
      </c>
      <c r="U1395" s="231">
        <f t="shared" ca="1" si="1266"/>
        <v>1</v>
      </c>
      <c r="V1395" s="231">
        <f t="shared" ca="1" si="1267"/>
        <v>1</v>
      </c>
      <c r="X1395" s="231">
        <f t="shared" ca="1" si="1268"/>
        <v>0</v>
      </c>
      <c r="Y1395" s="231">
        <f t="shared" ca="1" si="1259"/>
        <v>0</v>
      </c>
      <c r="Z1395" s="243"/>
      <c r="AA1395" s="243"/>
    </row>
    <row r="1396" spans="6:27">
      <c r="F1396" s="656"/>
      <c r="G1396" s="307" t="str">
        <f t="shared" si="1260"/>
        <v/>
      </c>
      <c r="H1396" s="243"/>
      <c r="I1396" s="243"/>
      <c r="J1396" s="243"/>
      <c r="K1396" s="246">
        <f>'IF Factors'!BJ94</f>
        <v>0</v>
      </c>
      <c r="L1396" s="246">
        <f ca="1">OFFSET('IF Factors'!BJ94,0,5)</f>
        <v>0</v>
      </c>
      <c r="M1396" s="246">
        <f ca="1">OFFSET('IF Factors'!BJ94,0,10)</f>
        <v>0</v>
      </c>
      <c r="O1396" s="231">
        <f t="shared" ca="1" si="1261"/>
        <v>0</v>
      </c>
      <c r="P1396" s="231">
        <f t="shared" ca="1" si="1262"/>
        <v>0</v>
      </c>
      <c r="Q1396" s="231">
        <f t="shared" ca="1" si="1263"/>
        <v>0</v>
      </c>
      <c r="R1396" s="231">
        <f t="shared" ca="1" si="1264"/>
        <v>0</v>
      </c>
      <c r="T1396" s="231">
        <f t="shared" si="1265"/>
        <v>1</v>
      </c>
      <c r="U1396" s="231">
        <f t="shared" ca="1" si="1266"/>
        <v>1</v>
      </c>
      <c r="V1396" s="231">
        <f t="shared" ca="1" si="1267"/>
        <v>1</v>
      </c>
      <c r="X1396" s="231">
        <f t="shared" ca="1" si="1268"/>
        <v>0</v>
      </c>
      <c r="Y1396" s="231">
        <f t="shared" ca="1" si="1259"/>
        <v>0</v>
      </c>
      <c r="Z1396" s="243"/>
      <c r="AA1396" s="243"/>
    </row>
    <row r="1397" spans="6:27">
      <c r="F1397" s="656"/>
      <c r="G1397" s="307" t="str">
        <f t="shared" si="1260"/>
        <v/>
      </c>
      <c r="H1397" s="243"/>
      <c r="I1397" s="243"/>
      <c r="J1397" s="243"/>
      <c r="K1397" s="246">
        <f>'IF Factors'!BJ95</f>
        <v>0</v>
      </c>
      <c r="L1397" s="246">
        <f ca="1">OFFSET('IF Factors'!BJ95,0,5)</f>
        <v>0</v>
      </c>
      <c r="M1397" s="246">
        <f ca="1">OFFSET('IF Factors'!BJ95,0,10)</f>
        <v>0</v>
      </c>
      <c r="O1397" s="231">
        <f t="shared" ca="1" si="1261"/>
        <v>0</v>
      </c>
      <c r="P1397" s="231">
        <f t="shared" ca="1" si="1262"/>
        <v>0</v>
      </c>
      <c r="Q1397" s="231">
        <f t="shared" ca="1" si="1263"/>
        <v>0</v>
      </c>
      <c r="R1397" s="231">
        <f t="shared" ca="1" si="1264"/>
        <v>0</v>
      </c>
      <c r="T1397" s="231">
        <f t="shared" si="1265"/>
        <v>1</v>
      </c>
      <c r="U1397" s="231">
        <f t="shared" ca="1" si="1266"/>
        <v>1</v>
      </c>
      <c r="V1397" s="231">
        <f t="shared" ca="1" si="1267"/>
        <v>1</v>
      </c>
      <c r="X1397" s="231">
        <f t="shared" ca="1" si="1268"/>
        <v>0</v>
      </c>
      <c r="Y1397" s="231">
        <f t="shared" ca="1" si="1259"/>
        <v>0</v>
      </c>
      <c r="Z1397" s="243"/>
      <c r="AA1397" s="243"/>
    </row>
    <row r="1398" spans="6:27">
      <c r="F1398" s="656"/>
      <c r="G1398" s="307" t="str">
        <f t="shared" si="1260"/>
        <v>3-wheeler</v>
      </c>
      <c r="H1398" s="243"/>
      <c r="I1398" s="243"/>
      <c r="J1398" s="243"/>
      <c r="K1398" s="246">
        <f>'IF Factors'!BJ96</f>
        <v>0</v>
      </c>
      <c r="L1398" s="246">
        <f ca="1">OFFSET('IF Factors'!BJ96,0,5)</f>
        <v>0</v>
      </c>
      <c r="M1398" s="246">
        <f ca="1">OFFSET('IF Factors'!BJ96,0,10)</f>
        <v>0</v>
      </c>
      <c r="O1398" s="231">
        <f t="shared" ca="1" si="1261"/>
        <v>0</v>
      </c>
      <c r="P1398" s="231">
        <f t="shared" ca="1" si="1262"/>
        <v>0</v>
      </c>
      <c r="Q1398" s="231">
        <f t="shared" ca="1" si="1263"/>
        <v>0</v>
      </c>
      <c r="R1398" s="231">
        <f t="shared" ca="1" si="1264"/>
        <v>0</v>
      </c>
      <c r="T1398" s="231">
        <f t="shared" si="1265"/>
        <v>1</v>
      </c>
      <c r="U1398" s="231">
        <f t="shared" ca="1" si="1266"/>
        <v>1</v>
      </c>
      <c r="V1398" s="231">
        <f t="shared" ca="1" si="1267"/>
        <v>1</v>
      </c>
      <c r="X1398" s="231">
        <f t="shared" ca="1" si="1268"/>
        <v>0</v>
      </c>
      <c r="Y1398" s="231">
        <f t="shared" ca="1" si="1259"/>
        <v>0</v>
      </c>
      <c r="Z1398" s="243"/>
      <c r="AA1398" s="243"/>
    </row>
    <row r="1399" spans="6:27">
      <c r="F1399" s="656"/>
      <c r="G1399" s="307" t="str">
        <f t="shared" si="1260"/>
        <v>Bus</v>
      </c>
      <c r="H1399" s="243"/>
      <c r="I1399" s="243"/>
      <c r="J1399" s="243"/>
      <c r="K1399" s="246">
        <f>'IF Factors'!BJ97</f>
        <v>0</v>
      </c>
      <c r="L1399" s="246">
        <f ca="1">OFFSET('IF Factors'!BJ97,0,5)</f>
        <v>0</v>
      </c>
      <c r="M1399" s="246">
        <f ca="1">OFFSET('IF Factors'!BJ97,0,10)</f>
        <v>0</v>
      </c>
      <c r="O1399" s="231">
        <f t="shared" ca="1" si="1261"/>
        <v>0</v>
      </c>
      <c r="P1399" s="231">
        <f t="shared" ca="1" si="1262"/>
        <v>0</v>
      </c>
      <c r="Q1399" s="231">
        <f t="shared" ca="1" si="1263"/>
        <v>0</v>
      </c>
      <c r="R1399" s="231">
        <f t="shared" ca="1" si="1264"/>
        <v>0</v>
      </c>
      <c r="T1399" s="231">
        <f t="shared" si="1265"/>
        <v>1</v>
      </c>
      <c r="U1399" s="231">
        <f t="shared" ca="1" si="1266"/>
        <v>1</v>
      </c>
      <c r="V1399" s="231">
        <f t="shared" ca="1" si="1267"/>
        <v>1</v>
      </c>
      <c r="X1399" s="231">
        <f t="shared" ca="1" si="1268"/>
        <v>0</v>
      </c>
      <c r="Y1399" s="231">
        <f t="shared" ca="1" si="1259"/>
        <v>0</v>
      </c>
      <c r="Z1399" s="243"/>
      <c r="AA1399" s="243"/>
    </row>
    <row r="1400" spans="6:27">
      <c r="F1400" s="656"/>
      <c r="G1400" s="307" t="str">
        <f t="shared" si="1260"/>
        <v>Mini-bus</v>
      </c>
      <c r="H1400" s="243"/>
      <c r="I1400" s="243"/>
      <c r="J1400" s="243"/>
      <c r="K1400" s="246">
        <f>'IF Factors'!BJ98</f>
        <v>0</v>
      </c>
      <c r="L1400" s="246">
        <f ca="1">OFFSET('IF Factors'!BJ98,0,5)</f>
        <v>0</v>
      </c>
      <c r="M1400" s="246">
        <f ca="1">OFFSET('IF Factors'!BJ98,0,10)</f>
        <v>0</v>
      </c>
      <c r="O1400" s="231">
        <f t="shared" ca="1" si="1261"/>
        <v>0</v>
      </c>
      <c r="P1400" s="231">
        <f t="shared" ca="1" si="1262"/>
        <v>0</v>
      </c>
      <c r="Q1400" s="231">
        <f t="shared" ca="1" si="1263"/>
        <v>0</v>
      </c>
      <c r="R1400" s="231">
        <f t="shared" ca="1" si="1264"/>
        <v>0</v>
      </c>
      <c r="T1400" s="231">
        <f t="shared" si="1265"/>
        <v>1</v>
      </c>
      <c r="U1400" s="231">
        <f t="shared" ca="1" si="1266"/>
        <v>1</v>
      </c>
      <c r="V1400" s="231">
        <f t="shared" ca="1" si="1267"/>
        <v>1</v>
      </c>
      <c r="X1400" s="231">
        <f t="shared" ca="1" si="1268"/>
        <v>0</v>
      </c>
      <c r="Y1400" s="231">
        <f t="shared" ca="1" si="1259"/>
        <v>0</v>
      </c>
      <c r="Z1400" s="243"/>
      <c r="AA1400" s="243"/>
    </row>
    <row r="1401" spans="6:27">
      <c r="F1401" s="656"/>
      <c r="G1401" s="307" t="str">
        <f t="shared" si="1260"/>
        <v/>
      </c>
      <c r="H1401" s="243"/>
      <c r="I1401" s="243"/>
      <c r="J1401" s="243"/>
      <c r="K1401" s="246">
        <f>'IF Factors'!BJ99</f>
        <v>0</v>
      </c>
      <c r="L1401" s="246">
        <f ca="1">OFFSET('IF Factors'!BJ99,0,5)</f>
        <v>0</v>
      </c>
      <c r="M1401" s="246">
        <f ca="1">OFFSET('IF Factors'!BJ99,0,10)</f>
        <v>0</v>
      </c>
      <c r="O1401" s="231">
        <f t="shared" ca="1" si="1261"/>
        <v>0</v>
      </c>
      <c r="P1401" s="231">
        <f t="shared" ca="1" si="1262"/>
        <v>0</v>
      </c>
      <c r="Q1401" s="231">
        <f t="shared" ca="1" si="1263"/>
        <v>0</v>
      </c>
      <c r="R1401" s="231">
        <f t="shared" ca="1" si="1264"/>
        <v>0</v>
      </c>
      <c r="T1401" s="231">
        <f t="shared" si="1265"/>
        <v>1</v>
      </c>
      <c r="U1401" s="231">
        <f t="shared" ca="1" si="1266"/>
        <v>1</v>
      </c>
      <c r="V1401" s="231">
        <f t="shared" ca="1" si="1267"/>
        <v>1</v>
      </c>
      <c r="X1401" s="231">
        <f t="shared" ca="1" si="1268"/>
        <v>0</v>
      </c>
      <c r="Y1401" s="231">
        <f t="shared" ca="1" si="1259"/>
        <v>0</v>
      </c>
      <c r="Z1401" s="243"/>
      <c r="AA1401" s="243"/>
    </row>
    <row r="1402" spans="6:27">
      <c r="F1402" s="657"/>
      <c r="G1402" s="307" t="str">
        <f t="shared" si="1260"/>
        <v/>
      </c>
      <c r="H1402" s="243"/>
      <c r="I1402" s="243"/>
      <c r="J1402" s="243"/>
      <c r="K1402" s="246">
        <f>'IF Factors'!BJ100</f>
        <v>0</v>
      </c>
      <c r="L1402" s="246">
        <f ca="1">OFFSET('IF Factors'!BJ100,0,5)</f>
        <v>0</v>
      </c>
      <c r="M1402" s="246">
        <f ca="1">OFFSET('IF Factors'!BJ100,0,10)</f>
        <v>0</v>
      </c>
      <c r="O1402" s="231">
        <f t="shared" ca="1" si="1261"/>
        <v>0</v>
      </c>
      <c r="P1402" s="231">
        <f t="shared" ca="1" si="1262"/>
        <v>0</v>
      </c>
      <c r="Q1402" s="231">
        <f t="shared" ca="1" si="1263"/>
        <v>0</v>
      </c>
      <c r="R1402" s="231">
        <f t="shared" ca="1" si="1264"/>
        <v>0</v>
      </c>
      <c r="T1402" s="231">
        <f t="shared" si="1265"/>
        <v>1</v>
      </c>
      <c r="U1402" s="231">
        <f t="shared" ca="1" si="1266"/>
        <v>1</v>
      </c>
      <c r="V1402" s="231">
        <f t="shared" ca="1" si="1267"/>
        <v>1</v>
      </c>
      <c r="X1402" s="231">
        <f t="shared" ca="1" si="1268"/>
        <v>0</v>
      </c>
      <c r="Y1402" s="231">
        <f t="shared" ca="1" si="1259"/>
        <v>0</v>
      </c>
      <c r="Z1402" s="243"/>
      <c r="AA1402" s="243"/>
    </row>
    <row r="1403" spans="6:27">
      <c r="G1403" s="307" t="str">
        <f t="shared" si="1260"/>
        <v>BRT</v>
      </c>
      <c r="H1403" s="243"/>
      <c r="I1403" s="243"/>
      <c r="J1403" s="243"/>
      <c r="K1403" s="246">
        <f>'IF Factors'!BJ101</f>
        <v>0</v>
      </c>
      <c r="L1403" s="246">
        <f ca="1">OFFSET('IF Factors'!BJ101,0,5)</f>
        <v>0</v>
      </c>
      <c r="M1403" s="246">
        <f ca="1">OFFSET('IF Factors'!BJ101,0,10)</f>
        <v>0</v>
      </c>
      <c r="O1403" s="231">
        <f t="shared" ca="1" si="1261"/>
        <v>0</v>
      </c>
      <c r="P1403" s="231">
        <f t="shared" ca="1" si="1262"/>
        <v>0</v>
      </c>
      <c r="Q1403" s="231">
        <f t="shared" ca="1" si="1263"/>
        <v>0</v>
      </c>
      <c r="R1403" s="231">
        <f t="shared" ca="1" si="1264"/>
        <v>0</v>
      </c>
      <c r="T1403" s="231">
        <f t="shared" si="1265"/>
        <v>1</v>
      </c>
      <c r="U1403" s="231">
        <f t="shared" ca="1" si="1266"/>
        <v>1</v>
      </c>
      <c r="V1403" s="231">
        <f t="shared" ca="1" si="1267"/>
        <v>1</v>
      </c>
      <c r="X1403" s="231">
        <f t="shared" ca="1" si="1268"/>
        <v>0</v>
      </c>
      <c r="Y1403" s="231">
        <f t="shared" ca="1" si="1259"/>
        <v>0</v>
      </c>
      <c r="Z1403" s="243"/>
      <c r="AA1403" s="243"/>
    </row>
    <row r="1404" spans="6:27">
      <c r="G1404" s="308"/>
      <c r="H1404" s="243"/>
      <c r="I1404" s="243"/>
      <c r="J1404" s="243"/>
      <c r="K1404" s="243"/>
      <c r="L1404" s="243"/>
      <c r="M1404" s="243"/>
      <c r="N1404" s="243"/>
      <c r="O1404" s="243"/>
      <c r="P1404" s="243"/>
      <c r="Q1404" s="243"/>
      <c r="R1404" s="243"/>
      <c r="S1404" s="243"/>
      <c r="T1404" s="243"/>
      <c r="U1404" s="243"/>
      <c r="V1404" s="243"/>
      <c r="W1404" s="243"/>
      <c r="X1404" s="243"/>
      <c r="Y1404" s="243"/>
      <c r="Z1404" s="243"/>
      <c r="AA1404" s="243"/>
    </row>
    <row r="1405" spans="6:27">
      <c r="G1405" s="308"/>
      <c r="H1405" s="243"/>
      <c r="I1405" s="243"/>
      <c r="J1405" s="243"/>
      <c r="K1405" s="243"/>
      <c r="L1405" s="243"/>
      <c r="M1405" s="243"/>
      <c r="N1405" s="243"/>
      <c r="O1405" s="243"/>
      <c r="P1405" s="243"/>
      <c r="Q1405" s="243"/>
      <c r="R1405" s="243"/>
      <c r="S1405" s="243"/>
      <c r="T1405" s="243"/>
      <c r="U1405" s="243"/>
      <c r="V1405" s="243"/>
      <c r="W1405" s="243"/>
      <c r="X1405" s="243"/>
      <c r="Y1405" s="243"/>
      <c r="Z1405" s="243"/>
      <c r="AA1405" s="243"/>
    </row>
    <row r="1406" spans="6:27">
      <c r="G1406" s="308"/>
      <c r="H1406" s="243"/>
      <c r="I1406" s="243"/>
      <c r="J1406" s="243"/>
      <c r="K1406" s="243"/>
      <c r="L1406" s="243"/>
      <c r="M1406" s="243"/>
      <c r="N1406" s="243"/>
      <c r="O1406" s="243"/>
      <c r="P1406" s="243"/>
      <c r="Q1406" s="243"/>
      <c r="R1406" s="243"/>
      <c r="S1406" s="243"/>
      <c r="T1406" s="243"/>
      <c r="U1406" s="243"/>
      <c r="V1406" s="243"/>
      <c r="W1406" s="243"/>
      <c r="X1406" s="243"/>
      <c r="Y1406" s="243"/>
      <c r="Z1406" s="243"/>
      <c r="AA1406" s="243"/>
    </row>
    <row r="1407" spans="6:27">
      <c r="G1407" s="308" t="s">
        <v>391</v>
      </c>
      <c r="H1407" s="243"/>
      <c r="I1407" s="243" t="s">
        <v>332</v>
      </c>
      <c r="J1407" s="243"/>
      <c r="K1407" s="243"/>
      <c r="L1407" s="243"/>
      <c r="M1407" s="243"/>
      <c r="N1407" s="243"/>
      <c r="O1407" s="243"/>
      <c r="P1407" s="243"/>
      <c r="Q1407" s="243"/>
      <c r="R1407" s="243"/>
      <c r="S1407" s="243"/>
      <c r="T1407" s="243"/>
      <c r="U1407" s="243"/>
      <c r="V1407" s="243"/>
      <c r="W1407" s="243"/>
      <c r="X1407" s="243"/>
      <c r="Y1407" s="243"/>
      <c r="Z1407" s="243"/>
      <c r="AA1407" s="243"/>
    </row>
    <row r="1408" spans="6:27">
      <c r="G1408" s="306"/>
      <c r="H1408" s="245">
        <f>H1375</f>
        <v>0</v>
      </c>
      <c r="I1408" s="245">
        <f t="shared" ref="I1408:AA1408" si="1269">I1375</f>
        <v>1</v>
      </c>
      <c r="J1408" s="245">
        <f t="shared" si="1269"/>
        <v>2</v>
      </c>
      <c r="K1408" s="245">
        <f t="shared" si="1269"/>
        <v>3</v>
      </c>
      <c r="L1408" s="245">
        <f t="shared" si="1269"/>
        <v>4</v>
      </c>
      <c r="M1408" s="245">
        <f t="shared" si="1269"/>
        <v>5</v>
      </c>
      <c r="N1408" s="245">
        <f t="shared" si="1269"/>
        <v>6</v>
      </c>
      <c r="O1408" s="245">
        <f t="shared" si="1269"/>
        <v>7</v>
      </c>
      <c r="P1408" s="245">
        <f t="shared" si="1269"/>
        <v>8</v>
      </c>
      <c r="Q1408" s="245">
        <f t="shared" si="1269"/>
        <v>9</v>
      </c>
      <c r="R1408" s="245">
        <f t="shared" si="1269"/>
        <v>10</v>
      </c>
      <c r="S1408" s="245">
        <f t="shared" si="1269"/>
        <v>11</v>
      </c>
      <c r="T1408" s="245">
        <f t="shared" si="1269"/>
        <v>12</v>
      </c>
      <c r="U1408" s="245">
        <f t="shared" si="1269"/>
        <v>13</v>
      </c>
      <c r="V1408" s="245">
        <f t="shared" si="1269"/>
        <v>14</v>
      </c>
      <c r="W1408" s="245">
        <f t="shared" si="1269"/>
        <v>15</v>
      </c>
      <c r="X1408" s="245">
        <f t="shared" si="1269"/>
        <v>16</v>
      </c>
      <c r="Y1408" s="245">
        <f t="shared" si="1269"/>
        <v>17</v>
      </c>
      <c r="Z1408" s="245">
        <f t="shared" si="1269"/>
        <v>18</v>
      </c>
      <c r="AA1408" s="245">
        <f t="shared" si="1269"/>
        <v>19</v>
      </c>
    </row>
    <row r="1409" spans="6:27">
      <c r="F1409" s="655" t="s">
        <v>530</v>
      </c>
      <c r="G1409" s="307" t="str">
        <f>G1376</f>
        <v>Cars</v>
      </c>
      <c r="H1409" s="261">
        <f>K1393</f>
        <v>0</v>
      </c>
      <c r="I1409" s="261">
        <f ca="1">(I$23*$P1393)+$O1393</f>
        <v>0</v>
      </c>
      <c r="J1409" s="261">
        <f t="shared" ref="J1409:P1409" ca="1" si="1270">(J$23*$P1393)+$O1393</f>
        <v>0</v>
      </c>
      <c r="K1409" s="261">
        <f t="shared" ca="1" si="1270"/>
        <v>0</v>
      </c>
      <c r="L1409" s="261">
        <f t="shared" ca="1" si="1270"/>
        <v>0</v>
      </c>
      <c r="M1409" s="261">
        <f t="shared" ca="1" si="1270"/>
        <v>0</v>
      </c>
      <c r="N1409" s="261">
        <f t="shared" ca="1" si="1270"/>
        <v>0</v>
      </c>
      <c r="O1409" s="261">
        <f t="shared" ca="1" si="1270"/>
        <v>0</v>
      </c>
      <c r="P1409" s="261">
        <f t="shared" ca="1" si="1270"/>
        <v>0</v>
      </c>
      <c r="Q1409" s="261">
        <f ca="1">L1393</f>
        <v>0</v>
      </c>
      <c r="R1409" s="261">
        <f ca="1">(R$23*$R1393)+$Q1393</f>
        <v>0</v>
      </c>
      <c r="S1409" s="261">
        <f t="shared" ref="S1409:Z1409" ca="1" si="1271">(S$23*$R1393)+$Q1393</f>
        <v>0</v>
      </c>
      <c r="T1409" s="261">
        <f t="shared" ca="1" si="1271"/>
        <v>0</v>
      </c>
      <c r="U1409" s="261">
        <f t="shared" ca="1" si="1271"/>
        <v>0</v>
      </c>
      <c r="V1409" s="261">
        <f t="shared" ca="1" si="1271"/>
        <v>0</v>
      </c>
      <c r="W1409" s="261">
        <f t="shared" ca="1" si="1271"/>
        <v>0</v>
      </c>
      <c r="X1409" s="261">
        <f t="shared" ca="1" si="1271"/>
        <v>0</v>
      </c>
      <c r="Y1409" s="261">
        <f t="shared" ca="1" si="1271"/>
        <v>0</v>
      </c>
      <c r="Z1409" s="261">
        <f t="shared" ca="1" si="1271"/>
        <v>0</v>
      </c>
      <c r="AA1409" s="261">
        <f ca="1">M1393</f>
        <v>0</v>
      </c>
    </row>
    <row r="1410" spans="6:27">
      <c r="F1410" s="656"/>
      <c r="G1410" s="307" t="str">
        <f t="shared" ref="G1410:G1419" si="1272">G1377</f>
        <v>2-wheeler</v>
      </c>
      <c r="H1410" s="261">
        <f t="shared" ref="H1410:H1419" si="1273">K1394</f>
        <v>0</v>
      </c>
      <c r="I1410" s="261">
        <f t="shared" ref="I1410:P1410" ca="1" si="1274">(I$23*$P1394)+$O1394</f>
        <v>0</v>
      </c>
      <c r="J1410" s="261">
        <f t="shared" ca="1" si="1274"/>
        <v>0</v>
      </c>
      <c r="K1410" s="261">
        <f t="shared" ca="1" si="1274"/>
        <v>0</v>
      </c>
      <c r="L1410" s="261">
        <f t="shared" ca="1" si="1274"/>
        <v>0</v>
      </c>
      <c r="M1410" s="261">
        <f t="shared" ca="1" si="1274"/>
        <v>0</v>
      </c>
      <c r="N1410" s="261">
        <f t="shared" ca="1" si="1274"/>
        <v>0</v>
      </c>
      <c r="O1410" s="261">
        <f t="shared" ca="1" si="1274"/>
        <v>0</v>
      </c>
      <c r="P1410" s="261">
        <f t="shared" ca="1" si="1274"/>
        <v>0</v>
      </c>
      <c r="Q1410" s="261">
        <f t="shared" ref="Q1410:Q1419" ca="1" si="1275">L1394</f>
        <v>0</v>
      </c>
      <c r="R1410" s="261">
        <f t="shared" ref="R1410:Z1410" ca="1" si="1276">(R$23*$R1394)+$Q1394</f>
        <v>0</v>
      </c>
      <c r="S1410" s="261">
        <f t="shared" ca="1" si="1276"/>
        <v>0</v>
      </c>
      <c r="T1410" s="261">
        <f t="shared" ca="1" si="1276"/>
        <v>0</v>
      </c>
      <c r="U1410" s="261">
        <f t="shared" ca="1" si="1276"/>
        <v>0</v>
      </c>
      <c r="V1410" s="261">
        <f t="shared" ca="1" si="1276"/>
        <v>0</v>
      </c>
      <c r="W1410" s="261">
        <f t="shared" ca="1" si="1276"/>
        <v>0</v>
      </c>
      <c r="X1410" s="261">
        <f t="shared" ca="1" si="1276"/>
        <v>0</v>
      </c>
      <c r="Y1410" s="261">
        <f t="shared" ca="1" si="1276"/>
        <v>0</v>
      </c>
      <c r="Z1410" s="261">
        <f t="shared" ca="1" si="1276"/>
        <v>0</v>
      </c>
      <c r="AA1410" s="261">
        <f t="shared" ref="AA1410:AA1419" ca="1" si="1277">M1394</f>
        <v>0</v>
      </c>
    </row>
    <row r="1411" spans="6:27">
      <c r="F1411" s="656"/>
      <c r="G1411" s="307" t="str">
        <f t="shared" si="1272"/>
        <v>Taxi</v>
      </c>
      <c r="H1411" s="261">
        <f t="shared" si="1273"/>
        <v>0</v>
      </c>
      <c r="I1411" s="261">
        <f t="shared" ref="I1411:P1411" ca="1" si="1278">(I$23*$P1395)+$O1395</f>
        <v>0</v>
      </c>
      <c r="J1411" s="261">
        <f t="shared" ca="1" si="1278"/>
        <v>0</v>
      </c>
      <c r="K1411" s="261">
        <f t="shared" ca="1" si="1278"/>
        <v>0</v>
      </c>
      <c r="L1411" s="261">
        <f t="shared" ca="1" si="1278"/>
        <v>0</v>
      </c>
      <c r="M1411" s="261">
        <f t="shared" ca="1" si="1278"/>
        <v>0</v>
      </c>
      <c r="N1411" s="261">
        <f t="shared" ca="1" si="1278"/>
        <v>0</v>
      </c>
      <c r="O1411" s="261">
        <f t="shared" ca="1" si="1278"/>
        <v>0</v>
      </c>
      <c r="P1411" s="261">
        <f t="shared" ca="1" si="1278"/>
        <v>0</v>
      </c>
      <c r="Q1411" s="261">
        <f t="shared" ca="1" si="1275"/>
        <v>0</v>
      </c>
      <c r="R1411" s="261">
        <f t="shared" ref="R1411:Z1411" ca="1" si="1279">(R$23*$R1395)+$Q1395</f>
        <v>0</v>
      </c>
      <c r="S1411" s="261">
        <f t="shared" ca="1" si="1279"/>
        <v>0</v>
      </c>
      <c r="T1411" s="261">
        <f t="shared" ca="1" si="1279"/>
        <v>0</v>
      </c>
      <c r="U1411" s="261">
        <f t="shared" ca="1" si="1279"/>
        <v>0</v>
      </c>
      <c r="V1411" s="261">
        <f t="shared" ca="1" si="1279"/>
        <v>0</v>
      </c>
      <c r="W1411" s="261">
        <f t="shared" ca="1" si="1279"/>
        <v>0</v>
      </c>
      <c r="X1411" s="261">
        <f t="shared" ca="1" si="1279"/>
        <v>0</v>
      </c>
      <c r="Y1411" s="261">
        <f t="shared" ca="1" si="1279"/>
        <v>0</v>
      </c>
      <c r="Z1411" s="261">
        <f t="shared" ca="1" si="1279"/>
        <v>0</v>
      </c>
      <c r="AA1411" s="261">
        <f t="shared" ca="1" si="1277"/>
        <v>0</v>
      </c>
    </row>
    <row r="1412" spans="6:27">
      <c r="F1412" s="656"/>
      <c r="G1412" s="307" t="str">
        <f t="shared" si="1272"/>
        <v/>
      </c>
      <c r="H1412" s="261">
        <f t="shared" si="1273"/>
        <v>0</v>
      </c>
      <c r="I1412" s="261">
        <f t="shared" ref="I1412:P1412" ca="1" si="1280">(I$23*$P1396)+$O1396</f>
        <v>0</v>
      </c>
      <c r="J1412" s="261">
        <f t="shared" ca="1" si="1280"/>
        <v>0</v>
      </c>
      <c r="K1412" s="261">
        <f t="shared" ca="1" si="1280"/>
        <v>0</v>
      </c>
      <c r="L1412" s="261">
        <f t="shared" ca="1" si="1280"/>
        <v>0</v>
      </c>
      <c r="M1412" s="261">
        <f t="shared" ca="1" si="1280"/>
        <v>0</v>
      </c>
      <c r="N1412" s="261">
        <f t="shared" ca="1" si="1280"/>
        <v>0</v>
      </c>
      <c r="O1412" s="261">
        <f t="shared" ca="1" si="1280"/>
        <v>0</v>
      </c>
      <c r="P1412" s="261">
        <f t="shared" ca="1" si="1280"/>
        <v>0</v>
      </c>
      <c r="Q1412" s="261">
        <f t="shared" ca="1" si="1275"/>
        <v>0</v>
      </c>
      <c r="R1412" s="261">
        <f t="shared" ref="R1412:Z1412" ca="1" si="1281">(R$23*$R1396)+$Q1396</f>
        <v>0</v>
      </c>
      <c r="S1412" s="261">
        <f t="shared" ca="1" si="1281"/>
        <v>0</v>
      </c>
      <c r="T1412" s="261">
        <f t="shared" ca="1" si="1281"/>
        <v>0</v>
      </c>
      <c r="U1412" s="261">
        <f t="shared" ca="1" si="1281"/>
        <v>0</v>
      </c>
      <c r="V1412" s="261">
        <f t="shared" ca="1" si="1281"/>
        <v>0</v>
      </c>
      <c r="W1412" s="261">
        <f t="shared" ca="1" si="1281"/>
        <v>0</v>
      </c>
      <c r="X1412" s="261">
        <f t="shared" ca="1" si="1281"/>
        <v>0</v>
      </c>
      <c r="Y1412" s="261">
        <f t="shared" ca="1" si="1281"/>
        <v>0</v>
      </c>
      <c r="Z1412" s="261">
        <f t="shared" ca="1" si="1281"/>
        <v>0</v>
      </c>
      <c r="AA1412" s="261">
        <f t="shared" ca="1" si="1277"/>
        <v>0</v>
      </c>
    </row>
    <row r="1413" spans="6:27">
      <c r="F1413" s="656"/>
      <c r="G1413" s="307" t="str">
        <f t="shared" si="1272"/>
        <v/>
      </c>
      <c r="H1413" s="261">
        <f t="shared" si="1273"/>
        <v>0</v>
      </c>
      <c r="I1413" s="261">
        <f t="shared" ref="I1413:P1413" ca="1" si="1282">(I$23*$P1397)+$O1397</f>
        <v>0</v>
      </c>
      <c r="J1413" s="261">
        <f t="shared" ca="1" si="1282"/>
        <v>0</v>
      </c>
      <c r="K1413" s="261">
        <f t="shared" ca="1" si="1282"/>
        <v>0</v>
      </c>
      <c r="L1413" s="261">
        <f t="shared" ca="1" si="1282"/>
        <v>0</v>
      </c>
      <c r="M1413" s="261">
        <f t="shared" ca="1" si="1282"/>
        <v>0</v>
      </c>
      <c r="N1413" s="261">
        <f t="shared" ca="1" si="1282"/>
        <v>0</v>
      </c>
      <c r="O1413" s="261">
        <f t="shared" ca="1" si="1282"/>
        <v>0</v>
      </c>
      <c r="P1413" s="261">
        <f t="shared" ca="1" si="1282"/>
        <v>0</v>
      </c>
      <c r="Q1413" s="261">
        <f t="shared" ca="1" si="1275"/>
        <v>0</v>
      </c>
      <c r="R1413" s="261">
        <f t="shared" ref="R1413:Z1413" ca="1" si="1283">(R$23*$R1397)+$Q1397</f>
        <v>0</v>
      </c>
      <c r="S1413" s="261">
        <f t="shared" ca="1" si="1283"/>
        <v>0</v>
      </c>
      <c r="T1413" s="261">
        <f t="shared" ca="1" si="1283"/>
        <v>0</v>
      </c>
      <c r="U1413" s="261">
        <f t="shared" ca="1" si="1283"/>
        <v>0</v>
      </c>
      <c r="V1413" s="261">
        <f t="shared" ca="1" si="1283"/>
        <v>0</v>
      </c>
      <c r="W1413" s="261">
        <f t="shared" ca="1" si="1283"/>
        <v>0</v>
      </c>
      <c r="X1413" s="261">
        <f t="shared" ca="1" si="1283"/>
        <v>0</v>
      </c>
      <c r="Y1413" s="261">
        <f t="shared" ca="1" si="1283"/>
        <v>0</v>
      </c>
      <c r="Z1413" s="261">
        <f t="shared" ca="1" si="1283"/>
        <v>0</v>
      </c>
      <c r="AA1413" s="261">
        <f t="shared" ca="1" si="1277"/>
        <v>0</v>
      </c>
    </row>
    <row r="1414" spans="6:27">
      <c r="F1414" s="656"/>
      <c r="G1414" s="307" t="str">
        <f t="shared" si="1272"/>
        <v>3-wheeler</v>
      </c>
      <c r="H1414" s="261">
        <f t="shared" si="1273"/>
        <v>0</v>
      </c>
      <c r="I1414" s="261">
        <f t="shared" ref="I1414:P1414" ca="1" si="1284">(I$23*$P1398)+$O1398</f>
        <v>0</v>
      </c>
      <c r="J1414" s="261">
        <f t="shared" ca="1" si="1284"/>
        <v>0</v>
      </c>
      <c r="K1414" s="261">
        <f t="shared" ca="1" si="1284"/>
        <v>0</v>
      </c>
      <c r="L1414" s="261">
        <f t="shared" ca="1" si="1284"/>
        <v>0</v>
      </c>
      <c r="M1414" s="261">
        <f t="shared" ca="1" si="1284"/>
        <v>0</v>
      </c>
      <c r="N1414" s="261">
        <f t="shared" ca="1" si="1284"/>
        <v>0</v>
      </c>
      <c r="O1414" s="261">
        <f t="shared" ca="1" si="1284"/>
        <v>0</v>
      </c>
      <c r="P1414" s="261">
        <f t="shared" ca="1" si="1284"/>
        <v>0</v>
      </c>
      <c r="Q1414" s="261">
        <f t="shared" ca="1" si="1275"/>
        <v>0</v>
      </c>
      <c r="R1414" s="261">
        <f t="shared" ref="R1414:Z1414" ca="1" si="1285">(R$23*$R1398)+$Q1398</f>
        <v>0</v>
      </c>
      <c r="S1414" s="261">
        <f t="shared" ca="1" si="1285"/>
        <v>0</v>
      </c>
      <c r="T1414" s="261">
        <f t="shared" ca="1" si="1285"/>
        <v>0</v>
      </c>
      <c r="U1414" s="261">
        <f t="shared" ca="1" si="1285"/>
        <v>0</v>
      </c>
      <c r="V1414" s="261">
        <f t="shared" ca="1" si="1285"/>
        <v>0</v>
      </c>
      <c r="W1414" s="261">
        <f t="shared" ca="1" si="1285"/>
        <v>0</v>
      </c>
      <c r="X1414" s="261">
        <f t="shared" ca="1" si="1285"/>
        <v>0</v>
      </c>
      <c r="Y1414" s="261">
        <f t="shared" ca="1" si="1285"/>
        <v>0</v>
      </c>
      <c r="Z1414" s="261">
        <f t="shared" ca="1" si="1285"/>
        <v>0</v>
      </c>
      <c r="AA1414" s="261">
        <f t="shared" ca="1" si="1277"/>
        <v>0</v>
      </c>
    </row>
    <row r="1415" spans="6:27">
      <c r="F1415" s="656"/>
      <c r="G1415" s="307" t="str">
        <f t="shared" si="1272"/>
        <v>Bus</v>
      </c>
      <c r="H1415" s="261">
        <f t="shared" si="1273"/>
        <v>0</v>
      </c>
      <c r="I1415" s="261">
        <f t="shared" ref="I1415:P1415" ca="1" si="1286">(I$23*$P1399)+$O1399</f>
        <v>0</v>
      </c>
      <c r="J1415" s="261">
        <f t="shared" ca="1" si="1286"/>
        <v>0</v>
      </c>
      <c r="K1415" s="261">
        <f t="shared" ca="1" si="1286"/>
        <v>0</v>
      </c>
      <c r="L1415" s="261">
        <f t="shared" ca="1" si="1286"/>
        <v>0</v>
      </c>
      <c r="M1415" s="261">
        <f t="shared" ca="1" si="1286"/>
        <v>0</v>
      </c>
      <c r="N1415" s="261">
        <f t="shared" ca="1" si="1286"/>
        <v>0</v>
      </c>
      <c r="O1415" s="261">
        <f t="shared" ca="1" si="1286"/>
        <v>0</v>
      </c>
      <c r="P1415" s="261">
        <f t="shared" ca="1" si="1286"/>
        <v>0</v>
      </c>
      <c r="Q1415" s="261">
        <f t="shared" ca="1" si="1275"/>
        <v>0</v>
      </c>
      <c r="R1415" s="261">
        <f t="shared" ref="R1415:Z1415" ca="1" si="1287">(R$23*$R1399)+$Q1399</f>
        <v>0</v>
      </c>
      <c r="S1415" s="261">
        <f t="shared" ca="1" si="1287"/>
        <v>0</v>
      </c>
      <c r="T1415" s="261">
        <f t="shared" ca="1" si="1287"/>
        <v>0</v>
      </c>
      <c r="U1415" s="261">
        <f t="shared" ca="1" si="1287"/>
        <v>0</v>
      </c>
      <c r="V1415" s="261">
        <f t="shared" ca="1" si="1287"/>
        <v>0</v>
      </c>
      <c r="W1415" s="261">
        <f t="shared" ca="1" si="1287"/>
        <v>0</v>
      </c>
      <c r="X1415" s="261">
        <f t="shared" ca="1" si="1287"/>
        <v>0</v>
      </c>
      <c r="Y1415" s="261">
        <f t="shared" ca="1" si="1287"/>
        <v>0</v>
      </c>
      <c r="Z1415" s="261">
        <f t="shared" ca="1" si="1287"/>
        <v>0</v>
      </c>
      <c r="AA1415" s="261">
        <f t="shared" ca="1" si="1277"/>
        <v>0</v>
      </c>
    </row>
    <row r="1416" spans="6:27">
      <c r="F1416" s="656"/>
      <c r="G1416" s="307" t="str">
        <f t="shared" si="1272"/>
        <v>Mini-bus</v>
      </c>
      <c r="H1416" s="261">
        <f t="shared" si="1273"/>
        <v>0</v>
      </c>
      <c r="I1416" s="261">
        <f t="shared" ref="I1416:P1416" ca="1" si="1288">(I$23*$P1400)+$O1400</f>
        <v>0</v>
      </c>
      <c r="J1416" s="261">
        <f t="shared" ca="1" si="1288"/>
        <v>0</v>
      </c>
      <c r="K1416" s="261">
        <f t="shared" ca="1" si="1288"/>
        <v>0</v>
      </c>
      <c r="L1416" s="261">
        <f t="shared" ca="1" si="1288"/>
        <v>0</v>
      </c>
      <c r="M1416" s="261">
        <f t="shared" ca="1" si="1288"/>
        <v>0</v>
      </c>
      <c r="N1416" s="261">
        <f t="shared" ca="1" si="1288"/>
        <v>0</v>
      </c>
      <c r="O1416" s="261">
        <f t="shared" ca="1" si="1288"/>
        <v>0</v>
      </c>
      <c r="P1416" s="261">
        <f t="shared" ca="1" si="1288"/>
        <v>0</v>
      </c>
      <c r="Q1416" s="261">
        <f t="shared" ca="1" si="1275"/>
        <v>0</v>
      </c>
      <c r="R1416" s="261">
        <f t="shared" ref="R1416:Z1416" ca="1" si="1289">(R$23*$R1400)+$Q1400</f>
        <v>0</v>
      </c>
      <c r="S1416" s="261">
        <f t="shared" ca="1" si="1289"/>
        <v>0</v>
      </c>
      <c r="T1416" s="261">
        <f t="shared" ca="1" si="1289"/>
        <v>0</v>
      </c>
      <c r="U1416" s="261">
        <f t="shared" ca="1" si="1289"/>
        <v>0</v>
      </c>
      <c r="V1416" s="261">
        <f t="shared" ca="1" si="1289"/>
        <v>0</v>
      </c>
      <c r="W1416" s="261">
        <f t="shared" ca="1" si="1289"/>
        <v>0</v>
      </c>
      <c r="X1416" s="261">
        <f t="shared" ca="1" si="1289"/>
        <v>0</v>
      </c>
      <c r="Y1416" s="261">
        <f t="shared" ca="1" si="1289"/>
        <v>0</v>
      </c>
      <c r="Z1416" s="261">
        <f t="shared" ca="1" si="1289"/>
        <v>0</v>
      </c>
      <c r="AA1416" s="261">
        <f t="shared" ca="1" si="1277"/>
        <v>0</v>
      </c>
    </row>
    <row r="1417" spans="6:27">
      <c r="F1417" s="656"/>
      <c r="G1417" s="307" t="str">
        <f t="shared" si="1272"/>
        <v/>
      </c>
      <c r="H1417" s="261">
        <f t="shared" si="1273"/>
        <v>0</v>
      </c>
      <c r="I1417" s="261">
        <f t="shared" ref="I1417:P1417" ca="1" si="1290">(I$23*$P1401)+$O1401</f>
        <v>0</v>
      </c>
      <c r="J1417" s="261">
        <f t="shared" ca="1" si="1290"/>
        <v>0</v>
      </c>
      <c r="K1417" s="261">
        <f t="shared" ca="1" si="1290"/>
        <v>0</v>
      </c>
      <c r="L1417" s="261">
        <f t="shared" ca="1" si="1290"/>
        <v>0</v>
      </c>
      <c r="M1417" s="261">
        <f t="shared" ca="1" si="1290"/>
        <v>0</v>
      </c>
      <c r="N1417" s="261">
        <f t="shared" ca="1" si="1290"/>
        <v>0</v>
      </c>
      <c r="O1417" s="261">
        <f t="shared" ca="1" si="1290"/>
        <v>0</v>
      </c>
      <c r="P1417" s="261">
        <f t="shared" ca="1" si="1290"/>
        <v>0</v>
      </c>
      <c r="Q1417" s="261">
        <f t="shared" ca="1" si="1275"/>
        <v>0</v>
      </c>
      <c r="R1417" s="261">
        <f t="shared" ref="R1417:Z1417" ca="1" si="1291">(R$23*$R1401)+$Q1401</f>
        <v>0</v>
      </c>
      <c r="S1417" s="261">
        <f t="shared" ca="1" si="1291"/>
        <v>0</v>
      </c>
      <c r="T1417" s="261">
        <f t="shared" ca="1" si="1291"/>
        <v>0</v>
      </c>
      <c r="U1417" s="261">
        <f t="shared" ca="1" si="1291"/>
        <v>0</v>
      </c>
      <c r="V1417" s="261">
        <f t="shared" ca="1" si="1291"/>
        <v>0</v>
      </c>
      <c r="W1417" s="261">
        <f t="shared" ca="1" si="1291"/>
        <v>0</v>
      </c>
      <c r="X1417" s="261">
        <f t="shared" ca="1" si="1291"/>
        <v>0</v>
      </c>
      <c r="Y1417" s="261">
        <f t="shared" ca="1" si="1291"/>
        <v>0</v>
      </c>
      <c r="Z1417" s="261">
        <f t="shared" ca="1" si="1291"/>
        <v>0</v>
      </c>
      <c r="AA1417" s="261">
        <f t="shared" ca="1" si="1277"/>
        <v>0</v>
      </c>
    </row>
    <row r="1418" spans="6:27">
      <c r="F1418" s="657"/>
      <c r="G1418" s="307" t="str">
        <f t="shared" si="1272"/>
        <v/>
      </c>
      <c r="H1418" s="261">
        <f t="shared" si="1273"/>
        <v>0</v>
      </c>
      <c r="I1418" s="261">
        <f t="shared" ref="I1418:P1418" ca="1" si="1292">(I$23*$P1402)+$O1402</f>
        <v>0</v>
      </c>
      <c r="J1418" s="261">
        <f t="shared" ca="1" si="1292"/>
        <v>0</v>
      </c>
      <c r="K1418" s="261">
        <f t="shared" ca="1" si="1292"/>
        <v>0</v>
      </c>
      <c r="L1418" s="261">
        <f t="shared" ca="1" si="1292"/>
        <v>0</v>
      </c>
      <c r="M1418" s="261">
        <f t="shared" ca="1" si="1292"/>
        <v>0</v>
      </c>
      <c r="N1418" s="261">
        <f t="shared" ca="1" si="1292"/>
        <v>0</v>
      </c>
      <c r="O1418" s="261">
        <f t="shared" ca="1" si="1292"/>
        <v>0</v>
      </c>
      <c r="P1418" s="261">
        <f t="shared" ca="1" si="1292"/>
        <v>0</v>
      </c>
      <c r="Q1418" s="261">
        <f t="shared" ca="1" si="1275"/>
        <v>0</v>
      </c>
      <c r="R1418" s="261">
        <f t="shared" ref="R1418:Z1418" ca="1" si="1293">(R$23*$R1402)+$Q1402</f>
        <v>0</v>
      </c>
      <c r="S1418" s="261">
        <f t="shared" ca="1" si="1293"/>
        <v>0</v>
      </c>
      <c r="T1418" s="261">
        <f t="shared" ca="1" si="1293"/>
        <v>0</v>
      </c>
      <c r="U1418" s="261">
        <f t="shared" ca="1" si="1293"/>
        <v>0</v>
      </c>
      <c r="V1418" s="261">
        <f t="shared" ca="1" si="1293"/>
        <v>0</v>
      </c>
      <c r="W1418" s="261">
        <f t="shared" ca="1" si="1293"/>
        <v>0</v>
      </c>
      <c r="X1418" s="261">
        <f t="shared" ca="1" si="1293"/>
        <v>0</v>
      </c>
      <c r="Y1418" s="261">
        <f t="shared" ca="1" si="1293"/>
        <v>0</v>
      </c>
      <c r="Z1418" s="261">
        <f t="shared" ca="1" si="1293"/>
        <v>0</v>
      </c>
      <c r="AA1418" s="261">
        <f t="shared" ca="1" si="1277"/>
        <v>0</v>
      </c>
    </row>
    <row r="1419" spans="6:27">
      <c r="G1419" s="307" t="str">
        <f t="shared" si="1272"/>
        <v>BRT</v>
      </c>
      <c r="H1419" s="261">
        <f t="shared" si="1273"/>
        <v>0</v>
      </c>
      <c r="I1419" s="261">
        <f ca="1">(I$23*$P1403)+$O1403</f>
        <v>0</v>
      </c>
      <c r="J1419" s="261">
        <f t="shared" ref="J1419:P1419" ca="1" si="1294">(J$23*$P1403)+$O1403</f>
        <v>0</v>
      </c>
      <c r="K1419" s="261">
        <f t="shared" ca="1" si="1294"/>
        <v>0</v>
      </c>
      <c r="L1419" s="261">
        <f t="shared" ca="1" si="1294"/>
        <v>0</v>
      </c>
      <c r="M1419" s="261">
        <f t="shared" ca="1" si="1294"/>
        <v>0</v>
      </c>
      <c r="N1419" s="261">
        <f t="shared" ca="1" si="1294"/>
        <v>0</v>
      </c>
      <c r="O1419" s="261">
        <f t="shared" ca="1" si="1294"/>
        <v>0</v>
      </c>
      <c r="P1419" s="261">
        <f t="shared" ca="1" si="1294"/>
        <v>0</v>
      </c>
      <c r="Q1419" s="261">
        <f t="shared" ca="1" si="1275"/>
        <v>0</v>
      </c>
      <c r="R1419" s="261">
        <f t="shared" ref="R1419:Z1419" ca="1" si="1295">(R$23*$R1403)+$Q1403</f>
        <v>0</v>
      </c>
      <c r="S1419" s="261">
        <f t="shared" ca="1" si="1295"/>
        <v>0</v>
      </c>
      <c r="T1419" s="261">
        <f t="shared" ca="1" si="1295"/>
        <v>0</v>
      </c>
      <c r="U1419" s="261">
        <f t="shared" ca="1" si="1295"/>
        <v>0</v>
      </c>
      <c r="V1419" s="261">
        <f t="shared" ca="1" si="1295"/>
        <v>0</v>
      </c>
      <c r="W1419" s="261">
        <f t="shared" ca="1" si="1295"/>
        <v>0</v>
      </c>
      <c r="X1419" s="261">
        <f t="shared" ca="1" si="1295"/>
        <v>0</v>
      </c>
      <c r="Y1419" s="261">
        <f t="shared" ca="1" si="1295"/>
        <v>0</v>
      </c>
      <c r="Z1419" s="261">
        <f t="shared" ca="1" si="1295"/>
        <v>0</v>
      </c>
      <c r="AA1419" s="261">
        <f t="shared" ca="1" si="1277"/>
        <v>0</v>
      </c>
    </row>
    <row r="1421" spans="6:27">
      <c r="G1421" s="308" t="s">
        <v>393</v>
      </c>
      <c r="H1421" s="243"/>
      <c r="I1421" s="243" t="str">
        <f>I1407</f>
        <v>Electric</v>
      </c>
      <c r="J1421" s="243"/>
      <c r="K1421" s="243"/>
      <c r="L1421" s="243"/>
      <c r="M1421" s="243"/>
      <c r="N1421" s="243"/>
      <c r="O1421" s="243"/>
      <c r="P1421" s="243"/>
      <c r="Q1421" s="243"/>
      <c r="R1421" s="243"/>
      <c r="S1421" s="243"/>
      <c r="T1421" s="243"/>
      <c r="U1421" s="243"/>
      <c r="V1421" s="243"/>
      <c r="W1421" s="243"/>
      <c r="X1421" s="243"/>
      <c r="Y1421" s="243"/>
      <c r="Z1421" s="243"/>
      <c r="AA1421" s="243"/>
    </row>
    <row r="1422" spans="6:27">
      <c r="G1422" s="306"/>
      <c r="H1422" s="245">
        <f>H1408</f>
        <v>0</v>
      </c>
      <c r="I1422" s="245">
        <f t="shared" ref="I1422:AA1422" si="1296">I1408</f>
        <v>1</v>
      </c>
      <c r="J1422" s="245">
        <f t="shared" si="1296"/>
        <v>2</v>
      </c>
      <c r="K1422" s="245">
        <f t="shared" si="1296"/>
        <v>3</v>
      </c>
      <c r="L1422" s="245">
        <f t="shared" si="1296"/>
        <v>4</v>
      </c>
      <c r="M1422" s="245">
        <f t="shared" si="1296"/>
        <v>5</v>
      </c>
      <c r="N1422" s="245">
        <f t="shared" si="1296"/>
        <v>6</v>
      </c>
      <c r="O1422" s="245">
        <f t="shared" si="1296"/>
        <v>7</v>
      </c>
      <c r="P1422" s="245">
        <f t="shared" si="1296"/>
        <v>8</v>
      </c>
      <c r="Q1422" s="245">
        <f t="shared" si="1296"/>
        <v>9</v>
      </c>
      <c r="R1422" s="245">
        <f t="shared" si="1296"/>
        <v>10</v>
      </c>
      <c r="S1422" s="245">
        <f t="shared" si="1296"/>
        <v>11</v>
      </c>
      <c r="T1422" s="245">
        <f t="shared" si="1296"/>
        <v>12</v>
      </c>
      <c r="U1422" s="245">
        <f t="shared" si="1296"/>
        <v>13</v>
      </c>
      <c r="V1422" s="245">
        <f t="shared" si="1296"/>
        <v>14</v>
      </c>
      <c r="W1422" s="245">
        <f t="shared" si="1296"/>
        <v>15</v>
      </c>
      <c r="X1422" s="245">
        <f t="shared" si="1296"/>
        <v>16</v>
      </c>
      <c r="Y1422" s="245">
        <f t="shared" si="1296"/>
        <v>17</v>
      </c>
      <c r="Z1422" s="245">
        <f t="shared" si="1296"/>
        <v>18</v>
      </c>
      <c r="AA1422" s="245">
        <f t="shared" si="1296"/>
        <v>19</v>
      </c>
    </row>
    <row r="1423" spans="6:27">
      <c r="F1423" s="655" t="s">
        <v>530</v>
      </c>
      <c r="G1423" s="307" t="str">
        <f>G1409</f>
        <v>Cars</v>
      </c>
      <c r="H1423" s="232">
        <f>H1409+(H1409*H815)</f>
        <v>0</v>
      </c>
      <c r="I1423" s="232">
        <f t="shared" ref="I1423:AA1423" ca="1" si="1297">I1409+(I1409*I815)</f>
        <v>0</v>
      </c>
      <c r="J1423" s="232">
        <f t="shared" ca="1" si="1297"/>
        <v>0</v>
      </c>
      <c r="K1423" s="232">
        <f t="shared" ca="1" si="1297"/>
        <v>0</v>
      </c>
      <c r="L1423" s="232">
        <f t="shared" ca="1" si="1297"/>
        <v>0</v>
      </c>
      <c r="M1423" s="232">
        <f t="shared" ca="1" si="1297"/>
        <v>0</v>
      </c>
      <c r="N1423" s="232">
        <f t="shared" ca="1" si="1297"/>
        <v>0</v>
      </c>
      <c r="O1423" s="232">
        <f t="shared" ca="1" si="1297"/>
        <v>0</v>
      </c>
      <c r="P1423" s="232">
        <f t="shared" ca="1" si="1297"/>
        <v>0</v>
      </c>
      <c r="Q1423" s="232">
        <f t="shared" ca="1" si="1297"/>
        <v>0</v>
      </c>
      <c r="R1423" s="232">
        <f t="shared" ca="1" si="1297"/>
        <v>0</v>
      </c>
      <c r="S1423" s="232">
        <f t="shared" ca="1" si="1297"/>
        <v>0</v>
      </c>
      <c r="T1423" s="232">
        <f t="shared" ca="1" si="1297"/>
        <v>0</v>
      </c>
      <c r="U1423" s="232">
        <f t="shared" ca="1" si="1297"/>
        <v>0</v>
      </c>
      <c r="V1423" s="232">
        <f t="shared" ca="1" si="1297"/>
        <v>0</v>
      </c>
      <c r="W1423" s="232">
        <f t="shared" ca="1" si="1297"/>
        <v>0</v>
      </c>
      <c r="X1423" s="232">
        <f t="shared" ca="1" si="1297"/>
        <v>0</v>
      </c>
      <c r="Y1423" s="232">
        <f t="shared" ca="1" si="1297"/>
        <v>0</v>
      </c>
      <c r="Z1423" s="232">
        <f t="shared" ca="1" si="1297"/>
        <v>0</v>
      </c>
      <c r="AA1423" s="232">
        <f t="shared" ca="1" si="1297"/>
        <v>0</v>
      </c>
    </row>
    <row r="1424" spans="6:27">
      <c r="F1424" s="656"/>
      <c r="G1424" s="307" t="str">
        <f t="shared" ref="G1424:G1433" si="1298">G1410</f>
        <v>2-wheeler</v>
      </c>
      <c r="H1424" s="232">
        <f t="shared" ref="H1424:AA1424" si="1299">H1410+(H1410*H816)</f>
        <v>0</v>
      </c>
      <c r="I1424" s="232">
        <f t="shared" ca="1" si="1299"/>
        <v>0</v>
      </c>
      <c r="J1424" s="232">
        <f t="shared" ca="1" si="1299"/>
        <v>0</v>
      </c>
      <c r="K1424" s="232">
        <f t="shared" ca="1" si="1299"/>
        <v>0</v>
      </c>
      <c r="L1424" s="232">
        <f t="shared" ca="1" si="1299"/>
        <v>0</v>
      </c>
      <c r="M1424" s="232">
        <f t="shared" ca="1" si="1299"/>
        <v>0</v>
      </c>
      <c r="N1424" s="232">
        <f t="shared" ca="1" si="1299"/>
        <v>0</v>
      </c>
      <c r="O1424" s="232">
        <f t="shared" ca="1" si="1299"/>
        <v>0</v>
      </c>
      <c r="P1424" s="232">
        <f t="shared" ca="1" si="1299"/>
        <v>0</v>
      </c>
      <c r="Q1424" s="232">
        <f t="shared" ca="1" si="1299"/>
        <v>0</v>
      </c>
      <c r="R1424" s="232">
        <f t="shared" ca="1" si="1299"/>
        <v>0</v>
      </c>
      <c r="S1424" s="232">
        <f t="shared" ca="1" si="1299"/>
        <v>0</v>
      </c>
      <c r="T1424" s="232">
        <f t="shared" ca="1" si="1299"/>
        <v>0</v>
      </c>
      <c r="U1424" s="232">
        <f t="shared" ca="1" si="1299"/>
        <v>0</v>
      </c>
      <c r="V1424" s="232">
        <f t="shared" ca="1" si="1299"/>
        <v>0</v>
      </c>
      <c r="W1424" s="232">
        <f t="shared" ca="1" si="1299"/>
        <v>0</v>
      </c>
      <c r="X1424" s="232">
        <f t="shared" ca="1" si="1299"/>
        <v>0</v>
      </c>
      <c r="Y1424" s="232">
        <f t="shared" ca="1" si="1299"/>
        <v>0</v>
      </c>
      <c r="Z1424" s="232">
        <f t="shared" ca="1" si="1299"/>
        <v>0</v>
      </c>
      <c r="AA1424" s="232">
        <f t="shared" ca="1" si="1299"/>
        <v>0</v>
      </c>
    </row>
    <row r="1425" spans="6:27">
      <c r="F1425" s="656"/>
      <c r="G1425" s="307" t="str">
        <f t="shared" si="1298"/>
        <v>Taxi</v>
      </c>
      <c r="H1425" s="232">
        <f t="shared" ref="H1425:AA1425" si="1300">H1411+(H1411*H817)</f>
        <v>0</v>
      </c>
      <c r="I1425" s="232">
        <f t="shared" ca="1" si="1300"/>
        <v>0</v>
      </c>
      <c r="J1425" s="232">
        <f t="shared" ca="1" si="1300"/>
        <v>0</v>
      </c>
      <c r="K1425" s="232">
        <f t="shared" ca="1" si="1300"/>
        <v>0</v>
      </c>
      <c r="L1425" s="232">
        <f t="shared" ca="1" si="1300"/>
        <v>0</v>
      </c>
      <c r="M1425" s="232">
        <f t="shared" ca="1" si="1300"/>
        <v>0</v>
      </c>
      <c r="N1425" s="232">
        <f t="shared" ca="1" si="1300"/>
        <v>0</v>
      </c>
      <c r="O1425" s="232">
        <f t="shared" ca="1" si="1300"/>
        <v>0</v>
      </c>
      <c r="P1425" s="232">
        <f t="shared" ca="1" si="1300"/>
        <v>0</v>
      </c>
      <c r="Q1425" s="232">
        <f t="shared" ca="1" si="1300"/>
        <v>0</v>
      </c>
      <c r="R1425" s="232">
        <f t="shared" ca="1" si="1300"/>
        <v>0</v>
      </c>
      <c r="S1425" s="232">
        <f t="shared" ca="1" si="1300"/>
        <v>0</v>
      </c>
      <c r="T1425" s="232">
        <f t="shared" ca="1" si="1300"/>
        <v>0</v>
      </c>
      <c r="U1425" s="232">
        <f t="shared" ca="1" si="1300"/>
        <v>0</v>
      </c>
      <c r="V1425" s="232">
        <f t="shared" ca="1" si="1300"/>
        <v>0</v>
      </c>
      <c r="W1425" s="232">
        <f t="shared" ca="1" si="1300"/>
        <v>0</v>
      </c>
      <c r="X1425" s="232">
        <f t="shared" ca="1" si="1300"/>
        <v>0</v>
      </c>
      <c r="Y1425" s="232">
        <f t="shared" ca="1" si="1300"/>
        <v>0</v>
      </c>
      <c r="Z1425" s="232">
        <f t="shared" ca="1" si="1300"/>
        <v>0</v>
      </c>
      <c r="AA1425" s="232">
        <f t="shared" ca="1" si="1300"/>
        <v>0</v>
      </c>
    </row>
    <row r="1426" spans="6:27">
      <c r="F1426" s="656"/>
      <c r="G1426" s="307" t="str">
        <f t="shared" si="1298"/>
        <v/>
      </c>
      <c r="H1426" s="232">
        <f t="shared" ref="H1426:AA1426" si="1301">H1412+(H1412*H818)</f>
        <v>0</v>
      </c>
      <c r="I1426" s="232">
        <f t="shared" ca="1" si="1301"/>
        <v>0</v>
      </c>
      <c r="J1426" s="232">
        <f t="shared" ca="1" si="1301"/>
        <v>0</v>
      </c>
      <c r="K1426" s="232">
        <f t="shared" ca="1" si="1301"/>
        <v>0</v>
      </c>
      <c r="L1426" s="232">
        <f t="shared" ca="1" si="1301"/>
        <v>0</v>
      </c>
      <c r="M1426" s="232">
        <f t="shared" ca="1" si="1301"/>
        <v>0</v>
      </c>
      <c r="N1426" s="232">
        <f t="shared" ca="1" si="1301"/>
        <v>0</v>
      </c>
      <c r="O1426" s="232">
        <f t="shared" ca="1" si="1301"/>
        <v>0</v>
      </c>
      <c r="P1426" s="232">
        <f t="shared" ca="1" si="1301"/>
        <v>0</v>
      </c>
      <c r="Q1426" s="232">
        <f t="shared" ca="1" si="1301"/>
        <v>0</v>
      </c>
      <c r="R1426" s="232">
        <f t="shared" ca="1" si="1301"/>
        <v>0</v>
      </c>
      <c r="S1426" s="232">
        <f t="shared" ca="1" si="1301"/>
        <v>0</v>
      </c>
      <c r="T1426" s="232">
        <f t="shared" ca="1" si="1301"/>
        <v>0</v>
      </c>
      <c r="U1426" s="232">
        <f t="shared" ca="1" si="1301"/>
        <v>0</v>
      </c>
      <c r="V1426" s="232">
        <f t="shared" ca="1" si="1301"/>
        <v>0</v>
      </c>
      <c r="W1426" s="232">
        <f t="shared" ca="1" si="1301"/>
        <v>0</v>
      </c>
      <c r="X1426" s="232">
        <f t="shared" ca="1" si="1301"/>
        <v>0</v>
      </c>
      <c r="Y1426" s="232">
        <f t="shared" ca="1" si="1301"/>
        <v>0</v>
      </c>
      <c r="Z1426" s="232">
        <f t="shared" ca="1" si="1301"/>
        <v>0</v>
      </c>
      <c r="AA1426" s="232">
        <f t="shared" ca="1" si="1301"/>
        <v>0</v>
      </c>
    </row>
    <row r="1427" spans="6:27">
      <c r="F1427" s="656"/>
      <c r="G1427" s="307" t="str">
        <f t="shared" si="1298"/>
        <v/>
      </c>
      <c r="H1427" s="232">
        <f t="shared" ref="H1427:AA1427" si="1302">H1413+(H1413*H819)</f>
        <v>0</v>
      </c>
      <c r="I1427" s="232">
        <f t="shared" ca="1" si="1302"/>
        <v>0</v>
      </c>
      <c r="J1427" s="232">
        <f t="shared" ca="1" si="1302"/>
        <v>0</v>
      </c>
      <c r="K1427" s="232">
        <f t="shared" ca="1" si="1302"/>
        <v>0</v>
      </c>
      <c r="L1427" s="232">
        <f t="shared" ca="1" si="1302"/>
        <v>0</v>
      </c>
      <c r="M1427" s="232">
        <f t="shared" ca="1" si="1302"/>
        <v>0</v>
      </c>
      <c r="N1427" s="232">
        <f t="shared" ca="1" si="1302"/>
        <v>0</v>
      </c>
      <c r="O1427" s="232">
        <f t="shared" ca="1" si="1302"/>
        <v>0</v>
      </c>
      <c r="P1427" s="232">
        <f t="shared" ca="1" si="1302"/>
        <v>0</v>
      </c>
      <c r="Q1427" s="232">
        <f t="shared" ca="1" si="1302"/>
        <v>0</v>
      </c>
      <c r="R1427" s="232">
        <f t="shared" ca="1" si="1302"/>
        <v>0</v>
      </c>
      <c r="S1427" s="232">
        <f t="shared" ca="1" si="1302"/>
        <v>0</v>
      </c>
      <c r="T1427" s="232">
        <f t="shared" ca="1" si="1302"/>
        <v>0</v>
      </c>
      <c r="U1427" s="232">
        <f t="shared" ca="1" si="1302"/>
        <v>0</v>
      </c>
      <c r="V1427" s="232">
        <f t="shared" ca="1" si="1302"/>
        <v>0</v>
      </c>
      <c r="W1427" s="232">
        <f t="shared" ca="1" si="1302"/>
        <v>0</v>
      </c>
      <c r="X1427" s="232">
        <f t="shared" ca="1" si="1302"/>
        <v>0</v>
      </c>
      <c r="Y1427" s="232">
        <f t="shared" ca="1" si="1302"/>
        <v>0</v>
      </c>
      <c r="Z1427" s="232">
        <f t="shared" ca="1" si="1302"/>
        <v>0</v>
      </c>
      <c r="AA1427" s="232">
        <f t="shared" ca="1" si="1302"/>
        <v>0</v>
      </c>
    </row>
    <row r="1428" spans="6:27">
      <c r="F1428" s="656"/>
      <c r="G1428" s="307" t="str">
        <f t="shared" si="1298"/>
        <v>3-wheeler</v>
      </c>
      <c r="H1428" s="232">
        <f t="shared" ref="H1428:AA1428" si="1303">H1414+(H1414*H820)</f>
        <v>0</v>
      </c>
      <c r="I1428" s="232">
        <f t="shared" ca="1" si="1303"/>
        <v>0</v>
      </c>
      <c r="J1428" s="232">
        <f t="shared" ca="1" si="1303"/>
        <v>0</v>
      </c>
      <c r="K1428" s="232">
        <f t="shared" ca="1" si="1303"/>
        <v>0</v>
      </c>
      <c r="L1428" s="232">
        <f t="shared" ca="1" si="1303"/>
        <v>0</v>
      </c>
      <c r="M1428" s="232">
        <f t="shared" ca="1" si="1303"/>
        <v>0</v>
      </c>
      <c r="N1428" s="232">
        <f t="shared" ca="1" si="1303"/>
        <v>0</v>
      </c>
      <c r="O1428" s="232">
        <f t="shared" ca="1" si="1303"/>
        <v>0</v>
      </c>
      <c r="P1428" s="232">
        <f t="shared" ca="1" si="1303"/>
        <v>0</v>
      </c>
      <c r="Q1428" s="232">
        <f t="shared" ca="1" si="1303"/>
        <v>0</v>
      </c>
      <c r="R1428" s="232">
        <f t="shared" ca="1" si="1303"/>
        <v>0</v>
      </c>
      <c r="S1428" s="232">
        <f t="shared" ca="1" si="1303"/>
        <v>0</v>
      </c>
      <c r="T1428" s="232">
        <f t="shared" ca="1" si="1303"/>
        <v>0</v>
      </c>
      <c r="U1428" s="232">
        <f t="shared" ca="1" si="1303"/>
        <v>0</v>
      </c>
      <c r="V1428" s="232">
        <f t="shared" ca="1" si="1303"/>
        <v>0</v>
      </c>
      <c r="W1428" s="232">
        <f t="shared" ca="1" si="1303"/>
        <v>0</v>
      </c>
      <c r="X1428" s="232">
        <f t="shared" ca="1" si="1303"/>
        <v>0</v>
      </c>
      <c r="Y1428" s="232">
        <f t="shared" ca="1" si="1303"/>
        <v>0</v>
      </c>
      <c r="Z1428" s="232">
        <f t="shared" ca="1" si="1303"/>
        <v>0</v>
      </c>
      <c r="AA1428" s="232">
        <f t="shared" ca="1" si="1303"/>
        <v>0</v>
      </c>
    </row>
    <row r="1429" spans="6:27">
      <c r="F1429" s="656"/>
      <c r="G1429" s="307" t="str">
        <f t="shared" si="1298"/>
        <v>Bus</v>
      </c>
      <c r="H1429" s="232">
        <f t="shared" ref="H1429:AA1429" si="1304">H1415+(H1415*H821)</f>
        <v>0</v>
      </c>
      <c r="I1429" s="232">
        <f t="shared" ca="1" si="1304"/>
        <v>0</v>
      </c>
      <c r="J1429" s="232">
        <f t="shared" ca="1" si="1304"/>
        <v>0</v>
      </c>
      <c r="K1429" s="232">
        <f t="shared" ca="1" si="1304"/>
        <v>0</v>
      </c>
      <c r="L1429" s="232">
        <f t="shared" ca="1" si="1304"/>
        <v>0</v>
      </c>
      <c r="M1429" s="232">
        <f t="shared" ca="1" si="1304"/>
        <v>0</v>
      </c>
      <c r="N1429" s="232">
        <f t="shared" ca="1" si="1304"/>
        <v>0</v>
      </c>
      <c r="O1429" s="232">
        <f t="shared" ca="1" si="1304"/>
        <v>0</v>
      </c>
      <c r="P1429" s="232">
        <f t="shared" ca="1" si="1304"/>
        <v>0</v>
      </c>
      <c r="Q1429" s="232">
        <f t="shared" ca="1" si="1304"/>
        <v>0</v>
      </c>
      <c r="R1429" s="232">
        <f t="shared" ca="1" si="1304"/>
        <v>0</v>
      </c>
      <c r="S1429" s="232">
        <f t="shared" ca="1" si="1304"/>
        <v>0</v>
      </c>
      <c r="T1429" s="232">
        <f t="shared" ca="1" si="1304"/>
        <v>0</v>
      </c>
      <c r="U1429" s="232">
        <f t="shared" ca="1" si="1304"/>
        <v>0</v>
      </c>
      <c r="V1429" s="232">
        <f t="shared" ca="1" si="1304"/>
        <v>0</v>
      </c>
      <c r="W1429" s="232">
        <f t="shared" ca="1" si="1304"/>
        <v>0</v>
      </c>
      <c r="X1429" s="232">
        <f t="shared" ca="1" si="1304"/>
        <v>0</v>
      </c>
      <c r="Y1429" s="232">
        <f t="shared" ca="1" si="1304"/>
        <v>0</v>
      </c>
      <c r="Z1429" s="232">
        <f t="shared" ca="1" si="1304"/>
        <v>0</v>
      </c>
      <c r="AA1429" s="232">
        <f t="shared" ca="1" si="1304"/>
        <v>0</v>
      </c>
    </row>
    <row r="1430" spans="6:27">
      <c r="F1430" s="656"/>
      <c r="G1430" s="307" t="str">
        <f t="shared" si="1298"/>
        <v>Mini-bus</v>
      </c>
      <c r="H1430" s="232">
        <f t="shared" ref="H1430:AA1430" si="1305">H1416+(H1416*H822)</f>
        <v>0</v>
      </c>
      <c r="I1430" s="232">
        <f t="shared" ca="1" si="1305"/>
        <v>0</v>
      </c>
      <c r="J1430" s="232">
        <f t="shared" ca="1" si="1305"/>
        <v>0</v>
      </c>
      <c r="K1430" s="232">
        <f t="shared" ca="1" si="1305"/>
        <v>0</v>
      </c>
      <c r="L1430" s="232">
        <f t="shared" ca="1" si="1305"/>
        <v>0</v>
      </c>
      <c r="M1430" s="232">
        <f t="shared" ca="1" si="1305"/>
        <v>0</v>
      </c>
      <c r="N1430" s="232">
        <f t="shared" ca="1" si="1305"/>
        <v>0</v>
      </c>
      <c r="O1430" s="232">
        <f t="shared" ca="1" si="1305"/>
        <v>0</v>
      </c>
      <c r="P1430" s="232">
        <f t="shared" ca="1" si="1305"/>
        <v>0</v>
      </c>
      <c r="Q1430" s="232">
        <f t="shared" ca="1" si="1305"/>
        <v>0</v>
      </c>
      <c r="R1430" s="232">
        <f t="shared" ca="1" si="1305"/>
        <v>0</v>
      </c>
      <c r="S1430" s="232">
        <f t="shared" ca="1" si="1305"/>
        <v>0</v>
      </c>
      <c r="T1430" s="232">
        <f t="shared" ca="1" si="1305"/>
        <v>0</v>
      </c>
      <c r="U1430" s="232">
        <f t="shared" ca="1" si="1305"/>
        <v>0</v>
      </c>
      <c r="V1430" s="232">
        <f t="shared" ca="1" si="1305"/>
        <v>0</v>
      </c>
      <c r="W1430" s="232">
        <f t="shared" ca="1" si="1305"/>
        <v>0</v>
      </c>
      <c r="X1430" s="232">
        <f t="shared" ca="1" si="1305"/>
        <v>0</v>
      </c>
      <c r="Y1430" s="232">
        <f t="shared" ca="1" si="1305"/>
        <v>0</v>
      </c>
      <c r="Z1430" s="232">
        <f t="shared" ca="1" si="1305"/>
        <v>0</v>
      </c>
      <c r="AA1430" s="232">
        <f t="shared" ca="1" si="1305"/>
        <v>0</v>
      </c>
    </row>
    <row r="1431" spans="6:27">
      <c r="F1431" s="656"/>
      <c r="G1431" s="307" t="str">
        <f t="shared" si="1298"/>
        <v/>
      </c>
      <c r="H1431" s="232">
        <f t="shared" ref="H1431:AA1431" si="1306">H1417+(H1417*H823)</f>
        <v>0</v>
      </c>
      <c r="I1431" s="232">
        <f t="shared" ca="1" si="1306"/>
        <v>0</v>
      </c>
      <c r="J1431" s="232">
        <f t="shared" ca="1" si="1306"/>
        <v>0</v>
      </c>
      <c r="K1431" s="232">
        <f t="shared" ca="1" si="1306"/>
        <v>0</v>
      </c>
      <c r="L1431" s="232">
        <f t="shared" ca="1" si="1306"/>
        <v>0</v>
      </c>
      <c r="M1431" s="232">
        <f t="shared" ca="1" si="1306"/>
        <v>0</v>
      </c>
      <c r="N1431" s="232">
        <f t="shared" ca="1" si="1306"/>
        <v>0</v>
      </c>
      <c r="O1431" s="232">
        <f t="shared" ca="1" si="1306"/>
        <v>0</v>
      </c>
      <c r="P1431" s="232">
        <f t="shared" ca="1" si="1306"/>
        <v>0</v>
      </c>
      <c r="Q1431" s="232">
        <f t="shared" ca="1" si="1306"/>
        <v>0</v>
      </c>
      <c r="R1431" s="232">
        <f t="shared" ca="1" si="1306"/>
        <v>0</v>
      </c>
      <c r="S1431" s="232">
        <f t="shared" ca="1" si="1306"/>
        <v>0</v>
      </c>
      <c r="T1431" s="232">
        <f t="shared" ca="1" si="1306"/>
        <v>0</v>
      </c>
      <c r="U1431" s="232">
        <f t="shared" ca="1" si="1306"/>
        <v>0</v>
      </c>
      <c r="V1431" s="232">
        <f t="shared" ca="1" si="1306"/>
        <v>0</v>
      </c>
      <c r="W1431" s="232">
        <f t="shared" ca="1" si="1306"/>
        <v>0</v>
      </c>
      <c r="X1431" s="232">
        <f t="shared" ca="1" si="1306"/>
        <v>0</v>
      </c>
      <c r="Y1431" s="232">
        <f t="shared" ca="1" si="1306"/>
        <v>0</v>
      </c>
      <c r="Z1431" s="232">
        <f t="shared" ca="1" si="1306"/>
        <v>0</v>
      </c>
      <c r="AA1431" s="232">
        <f t="shared" ca="1" si="1306"/>
        <v>0</v>
      </c>
    </row>
    <row r="1432" spans="6:27">
      <c r="F1432" s="657"/>
      <c r="G1432" s="307" t="str">
        <f t="shared" si="1298"/>
        <v/>
      </c>
      <c r="H1432" s="232">
        <f t="shared" ref="H1432:AA1432" si="1307">H1418+(H1418*H824)</f>
        <v>0</v>
      </c>
      <c r="I1432" s="232">
        <f t="shared" ca="1" si="1307"/>
        <v>0</v>
      </c>
      <c r="J1432" s="232">
        <f t="shared" ca="1" si="1307"/>
        <v>0</v>
      </c>
      <c r="K1432" s="232">
        <f t="shared" ca="1" si="1307"/>
        <v>0</v>
      </c>
      <c r="L1432" s="232">
        <f t="shared" ca="1" si="1307"/>
        <v>0</v>
      </c>
      <c r="M1432" s="232">
        <f t="shared" ca="1" si="1307"/>
        <v>0</v>
      </c>
      <c r="N1432" s="232">
        <f t="shared" ca="1" si="1307"/>
        <v>0</v>
      </c>
      <c r="O1432" s="232">
        <f t="shared" ca="1" si="1307"/>
        <v>0</v>
      </c>
      <c r="P1432" s="232">
        <f t="shared" ca="1" si="1307"/>
        <v>0</v>
      </c>
      <c r="Q1432" s="232">
        <f t="shared" ca="1" si="1307"/>
        <v>0</v>
      </c>
      <c r="R1432" s="232">
        <f t="shared" ca="1" si="1307"/>
        <v>0</v>
      </c>
      <c r="S1432" s="232">
        <f t="shared" ca="1" si="1307"/>
        <v>0</v>
      </c>
      <c r="T1432" s="232">
        <f t="shared" ca="1" si="1307"/>
        <v>0</v>
      </c>
      <c r="U1432" s="232">
        <f t="shared" ca="1" si="1307"/>
        <v>0</v>
      </c>
      <c r="V1432" s="232">
        <f t="shared" ca="1" si="1307"/>
        <v>0</v>
      </c>
      <c r="W1432" s="232">
        <f t="shared" ca="1" si="1307"/>
        <v>0</v>
      </c>
      <c r="X1432" s="232">
        <f t="shared" ca="1" si="1307"/>
        <v>0</v>
      </c>
      <c r="Y1432" s="232">
        <f t="shared" ca="1" si="1307"/>
        <v>0</v>
      </c>
      <c r="Z1432" s="232">
        <f t="shared" ca="1" si="1307"/>
        <v>0</v>
      </c>
      <c r="AA1432" s="232">
        <f t="shared" ca="1" si="1307"/>
        <v>0</v>
      </c>
    </row>
    <row r="1433" spans="6:27">
      <c r="G1433" s="307" t="str">
        <f t="shared" si="1298"/>
        <v>BRT</v>
      </c>
      <c r="H1433" s="232">
        <f t="shared" ref="H1433:AA1433" si="1308">H1419+(H1419*H825)</f>
        <v>0</v>
      </c>
      <c r="I1433" s="232">
        <f t="shared" ca="1" si="1308"/>
        <v>0</v>
      </c>
      <c r="J1433" s="232">
        <f t="shared" ca="1" si="1308"/>
        <v>0</v>
      </c>
      <c r="K1433" s="232">
        <f t="shared" ca="1" si="1308"/>
        <v>0</v>
      </c>
      <c r="L1433" s="232">
        <f t="shared" ca="1" si="1308"/>
        <v>0</v>
      </c>
      <c r="M1433" s="232">
        <f t="shared" ca="1" si="1308"/>
        <v>0</v>
      </c>
      <c r="N1433" s="232">
        <f t="shared" ca="1" si="1308"/>
        <v>0</v>
      </c>
      <c r="O1433" s="232">
        <f t="shared" ca="1" si="1308"/>
        <v>0</v>
      </c>
      <c r="P1433" s="232">
        <f t="shared" ca="1" si="1308"/>
        <v>0</v>
      </c>
      <c r="Q1433" s="232">
        <f t="shared" ca="1" si="1308"/>
        <v>0</v>
      </c>
      <c r="R1433" s="232">
        <f t="shared" ca="1" si="1308"/>
        <v>0</v>
      </c>
      <c r="S1433" s="232">
        <f t="shared" ca="1" si="1308"/>
        <v>0</v>
      </c>
      <c r="T1433" s="232">
        <f t="shared" ca="1" si="1308"/>
        <v>0</v>
      </c>
      <c r="U1433" s="232">
        <f t="shared" ca="1" si="1308"/>
        <v>0</v>
      </c>
      <c r="V1433" s="232">
        <f t="shared" ca="1" si="1308"/>
        <v>0</v>
      </c>
      <c r="W1433" s="232">
        <f t="shared" ca="1" si="1308"/>
        <v>0</v>
      </c>
      <c r="X1433" s="232">
        <f t="shared" ca="1" si="1308"/>
        <v>0</v>
      </c>
      <c r="Y1433" s="232">
        <f t="shared" ca="1" si="1308"/>
        <v>0</v>
      </c>
      <c r="Z1433" s="232">
        <f t="shared" ca="1" si="1308"/>
        <v>0</v>
      </c>
      <c r="AA1433" s="232">
        <f t="shared" ca="1" si="1308"/>
        <v>0</v>
      </c>
    </row>
    <row r="1436" spans="6:27">
      <c r="G1436" s="305" t="str">
        <f>IF('IF Factors'!J290="","not included",CONCATENATE("NOx Emission Factor ",'IF Factors'!J290))</f>
        <v>not included</v>
      </c>
    </row>
    <row r="1437" spans="6:27">
      <c r="L1437" s="242"/>
    </row>
    <row r="1438" spans="6:27">
      <c r="H1438" s="243"/>
      <c r="I1438" s="243"/>
      <c r="J1438" s="243"/>
      <c r="K1438" s="55" t="s">
        <v>385</v>
      </c>
      <c r="O1438" s="55" t="s">
        <v>387</v>
      </c>
      <c r="Q1438" s="55" t="s">
        <v>388</v>
      </c>
      <c r="Z1438" s="243"/>
      <c r="AA1438" s="243"/>
    </row>
    <row r="1439" spans="6:27">
      <c r="G1439" s="306"/>
      <c r="H1439" s="243"/>
      <c r="I1439" s="243"/>
      <c r="J1439" s="243"/>
      <c r="K1439" s="244">
        <f>K1392</f>
        <v>0</v>
      </c>
      <c r="L1439" s="244">
        <f>L1392</f>
        <v>9</v>
      </c>
      <c r="M1439" s="244">
        <f>M1392</f>
        <v>19</v>
      </c>
      <c r="O1439" s="231" t="s">
        <v>389</v>
      </c>
      <c r="P1439" s="231" t="s">
        <v>390</v>
      </c>
      <c r="Q1439" s="231" t="s">
        <v>389</v>
      </c>
      <c r="R1439" s="231" t="s">
        <v>390</v>
      </c>
      <c r="T1439" s="231">
        <f>K1439</f>
        <v>0</v>
      </c>
      <c r="U1439" s="231">
        <f>L1439</f>
        <v>9</v>
      </c>
      <c r="V1439" s="231">
        <f>M1439</f>
        <v>19</v>
      </c>
      <c r="X1439" s="231" t="s">
        <v>387</v>
      </c>
      <c r="Y1439" s="231" t="s">
        <v>388</v>
      </c>
      <c r="Z1439" s="243"/>
      <c r="AA1439" s="243"/>
    </row>
    <row r="1440" spans="6:27">
      <c r="F1440" s="655" t="s">
        <v>530</v>
      </c>
      <c r="G1440" s="307" t="str">
        <f>G1423</f>
        <v>Cars</v>
      </c>
      <c r="H1440" s="243"/>
      <c r="I1440" s="243"/>
      <c r="J1440" s="243"/>
      <c r="K1440" s="246">
        <f>'IF Factors'!BJ106</f>
        <v>0</v>
      </c>
      <c r="L1440" s="246">
        <f ca="1">OFFSET('IF Factors'!BJ106,0,5)</f>
        <v>0</v>
      </c>
      <c r="M1440" s="246">
        <f ca="1">OFFSET('IF Factors'!BJ106,0,10)</f>
        <v>0</v>
      </c>
      <c r="O1440" s="231">
        <f ca="1">INTERCEPT(K1440:L1440,$K$7:$L$7)</f>
        <v>0</v>
      </c>
      <c r="P1440" s="231">
        <f ca="1">SLOPE(K1440:L1440,$K$7:$L$7)</f>
        <v>0</v>
      </c>
      <c r="Q1440" s="231">
        <f ca="1">INTERCEPT(L1440:M1440,$L$7:$M$7)</f>
        <v>0</v>
      </c>
      <c r="R1440" s="231">
        <f ca="1">SLOPE(L1440:M1440,$L$7:$M$7)</f>
        <v>0</v>
      </c>
      <c r="T1440" s="231">
        <f>IF(K1440&lt;&gt;0,0,1)</f>
        <v>1</v>
      </c>
      <c r="U1440" s="231">
        <f ca="1">IF(L1440&lt;&gt;0,0,1)</f>
        <v>1</v>
      </c>
      <c r="V1440" s="231">
        <f ca="1">IF(M1440&lt;&gt;0,0,1)</f>
        <v>1</v>
      </c>
      <c r="X1440" s="231">
        <f ca="1">IF(T1440+U1440=1,1,0)</f>
        <v>0</v>
      </c>
      <c r="Y1440" s="231">
        <f t="shared" ref="Y1440:Y1450" ca="1" si="1309">IF(U1440+V1440=1,1,0)</f>
        <v>0</v>
      </c>
      <c r="Z1440" s="243"/>
      <c r="AA1440" s="243"/>
    </row>
    <row r="1441" spans="6:27">
      <c r="F1441" s="656"/>
      <c r="G1441" s="307" t="str">
        <f t="shared" ref="G1441:G1450" si="1310">G1424</f>
        <v>2-wheeler</v>
      </c>
      <c r="H1441" s="243"/>
      <c r="I1441" s="243"/>
      <c r="J1441" s="243"/>
      <c r="K1441" s="246">
        <f>'IF Factors'!BJ107</f>
        <v>0</v>
      </c>
      <c r="L1441" s="246">
        <f ca="1">OFFSET('IF Factors'!BJ107,0,5)</f>
        <v>0</v>
      </c>
      <c r="M1441" s="246">
        <f ca="1">OFFSET('IF Factors'!BJ107,0,10)</f>
        <v>0</v>
      </c>
      <c r="O1441" s="231">
        <f t="shared" ref="O1441:O1450" ca="1" si="1311">INTERCEPT(K1441:L1441,$K$7:$L$7)</f>
        <v>0</v>
      </c>
      <c r="P1441" s="231">
        <f t="shared" ref="P1441:P1450" ca="1" si="1312">SLOPE(K1441:L1441,$K$7:$L$7)</f>
        <v>0</v>
      </c>
      <c r="Q1441" s="231">
        <f t="shared" ref="Q1441:Q1450" ca="1" si="1313">INTERCEPT(L1441:M1441,$L$7:$M$7)</f>
        <v>0</v>
      </c>
      <c r="R1441" s="231">
        <f t="shared" ref="R1441:R1450" ca="1" si="1314">SLOPE(L1441:M1441,$L$7:$M$7)</f>
        <v>0</v>
      </c>
      <c r="T1441" s="231">
        <f t="shared" ref="T1441:T1450" si="1315">IF(K1441&lt;&gt;0,0,1)</f>
        <v>1</v>
      </c>
      <c r="U1441" s="231">
        <f t="shared" ref="U1441:U1450" ca="1" si="1316">IF(L1441&lt;&gt;0,0,1)</f>
        <v>1</v>
      </c>
      <c r="V1441" s="231">
        <f t="shared" ref="V1441:V1450" ca="1" si="1317">IF(M1441&lt;&gt;0,0,1)</f>
        <v>1</v>
      </c>
      <c r="X1441" s="231">
        <f t="shared" ref="X1441:X1450" ca="1" si="1318">IF(T1441+U1441=1,1,0)</f>
        <v>0</v>
      </c>
      <c r="Y1441" s="231">
        <f t="shared" ca="1" si="1309"/>
        <v>0</v>
      </c>
      <c r="Z1441" s="243"/>
      <c r="AA1441" s="243"/>
    </row>
    <row r="1442" spans="6:27">
      <c r="F1442" s="656"/>
      <c r="G1442" s="307" t="str">
        <f t="shared" si="1310"/>
        <v>Taxi</v>
      </c>
      <c r="H1442" s="243"/>
      <c r="I1442" s="243"/>
      <c r="J1442" s="243"/>
      <c r="K1442" s="246">
        <f>'IF Factors'!BJ108</f>
        <v>0</v>
      </c>
      <c r="L1442" s="246">
        <f ca="1">OFFSET('IF Factors'!BJ108,0,5)</f>
        <v>0</v>
      </c>
      <c r="M1442" s="246">
        <f ca="1">OFFSET('IF Factors'!BJ108,0,10)</f>
        <v>0</v>
      </c>
      <c r="O1442" s="231">
        <f t="shared" ca="1" si="1311"/>
        <v>0</v>
      </c>
      <c r="P1442" s="231">
        <f t="shared" ca="1" si="1312"/>
        <v>0</v>
      </c>
      <c r="Q1442" s="231">
        <f t="shared" ca="1" si="1313"/>
        <v>0</v>
      </c>
      <c r="R1442" s="231">
        <f t="shared" ca="1" si="1314"/>
        <v>0</v>
      </c>
      <c r="T1442" s="231">
        <f t="shared" si="1315"/>
        <v>1</v>
      </c>
      <c r="U1442" s="231">
        <f t="shared" ca="1" si="1316"/>
        <v>1</v>
      </c>
      <c r="V1442" s="231">
        <f t="shared" ca="1" si="1317"/>
        <v>1</v>
      </c>
      <c r="X1442" s="231">
        <f t="shared" ca="1" si="1318"/>
        <v>0</v>
      </c>
      <c r="Y1442" s="231">
        <f t="shared" ca="1" si="1309"/>
        <v>0</v>
      </c>
      <c r="Z1442" s="243"/>
      <c r="AA1442" s="243"/>
    </row>
    <row r="1443" spans="6:27">
      <c r="F1443" s="656"/>
      <c r="G1443" s="307" t="str">
        <f t="shared" si="1310"/>
        <v/>
      </c>
      <c r="H1443" s="243"/>
      <c r="I1443" s="243"/>
      <c r="J1443" s="243"/>
      <c r="K1443" s="246">
        <f>'IF Factors'!BJ109</f>
        <v>0</v>
      </c>
      <c r="L1443" s="246">
        <f ca="1">OFFSET('IF Factors'!BJ109,0,5)</f>
        <v>0</v>
      </c>
      <c r="M1443" s="246">
        <f ca="1">OFFSET('IF Factors'!BJ109,0,10)</f>
        <v>0</v>
      </c>
      <c r="O1443" s="231">
        <f t="shared" ca="1" si="1311"/>
        <v>0</v>
      </c>
      <c r="P1443" s="231">
        <f t="shared" ca="1" si="1312"/>
        <v>0</v>
      </c>
      <c r="Q1443" s="231">
        <f t="shared" ca="1" si="1313"/>
        <v>0</v>
      </c>
      <c r="R1443" s="231">
        <f t="shared" ca="1" si="1314"/>
        <v>0</v>
      </c>
      <c r="T1443" s="231">
        <f t="shared" si="1315"/>
        <v>1</v>
      </c>
      <c r="U1443" s="231">
        <f t="shared" ca="1" si="1316"/>
        <v>1</v>
      </c>
      <c r="V1443" s="231">
        <f t="shared" ca="1" si="1317"/>
        <v>1</v>
      </c>
      <c r="X1443" s="231">
        <f t="shared" ca="1" si="1318"/>
        <v>0</v>
      </c>
      <c r="Y1443" s="231">
        <f t="shared" ca="1" si="1309"/>
        <v>0</v>
      </c>
      <c r="Z1443" s="243"/>
      <c r="AA1443" s="243"/>
    </row>
    <row r="1444" spans="6:27">
      <c r="F1444" s="656"/>
      <c r="G1444" s="307" t="str">
        <f t="shared" si="1310"/>
        <v/>
      </c>
      <c r="H1444" s="243"/>
      <c r="I1444" s="243"/>
      <c r="J1444" s="243"/>
      <c r="K1444" s="246">
        <f>'IF Factors'!BJ110</f>
        <v>0</v>
      </c>
      <c r="L1444" s="246">
        <f ca="1">OFFSET('IF Factors'!BJ110,0,5)</f>
        <v>0</v>
      </c>
      <c r="M1444" s="246">
        <f ca="1">OFFSET('IF Factors'!BJ110,0,10)</f>
        <v>0</v>
      </c>
      <c r="O1444" s="231">
        <f t="shared" ca="1" si="1311"/>
        <v>0</v>
      </c>
      <c r="P1444" s="231">
        <f t="shared" ca="1" si="1312"/>
        <v>0</v>
      </c>
      <c r="Q1444" s="231">
        <f t="shared" ca="1" si="1313"/>
        <v>0</v>
      </c>
      <c r="R1444" s="231">
        <f t="shared" ca="1" si="1314"/>
        <v>0</v>
      </c>
      <c r="T1444" s="231">
        <f t="shared" si="1315"/>
        <v>1</v>
      </c>
      <c r="U1444" s="231">
        <f t="shared" ca="1" si="1316"/>
        <v>1</v>
      </c>
      <c r="V1444" s="231">
        <f t="shared" ca="1" si="1317"/>
        <v>1</v>
      </c>
      <c r="X1444" s="231">
        <f t="shared" ca="1" si="1318"/>
        <v>0</v>
      </c>
      <c r="Y1444" s="231">
        <f t="shared" ca="1" si="1309"/>
        <v>0</v>
      </c>
      <c r="Z1444" s="243"/>
      <c r="AA1444" s="243"/>
    </row>
    <row r="1445" spans="6:27">
      <c r="F1445" s="656"/>
      <c r="G1445" s="307" t="str">
        <f t="shared" si="1310"/>
        <v>3-wheeler</v>
      </c>
      <c r="H1445" s="243"/>
      <c r="I1445" s="243"/>
      <c r="J1445" s="243"/>
      <c r="K1445" s="246">
        <f>'IF Factors'!BJ111</f>
        <v>0</v>
      </c>
      <c r="L1445" s="246">
        <f ca="1">OFFSET('IF Factors'!BJ111,0,5)</f>
        <v>0</v>
      </c>
      <c r="M1445" s="246">
        <f ca="1">OFFSET('IF Factors'!BJ111,0,10)</f>
        <v>0</v>
      </c>
      <c r="O1445" s="231">
        <f t="shared" ca="1" si="1311"/>
        <v>0</v>
      </c>
      <c r="P1445" s="231">
        <f t="shared" ca="1" si="1312"/>
        <v>0</v>
      </c>
      <c r="Q1445" s="231">
        <f t="shared" ca="1" si="1313"/>
        <v>0</v>
      </c>
      <c r="R1445" s="231">
        <f t="shared" ca="1" si="1314"/>
        <v>0</v>
      </c>
      <c r="T1445" s="231">
        <f t="shared" si="1315"/>
        <v>1</v>
      </c>
      <c r="U1445" s="231">
        <f t="shared" ca="1" si="1316"/>
        <v>1</v>
      </c>
      <c r="V1445" s="231">
        <f t="shared" ca="1" si="1317"/>
        <v>1</v>
      </c>
      <c r="X1445" s="231">
        <f t="shared" ca="1" si="1318"/>
        <v>0</v>
      </c>
      <c r="Y1445" s="231">
        <f t="shared" ca="1" si="1309"/>
        <v>0</v>
      </c>
      <c r="Z1445" s="243"/>
      <c r="AA1445" s="243"/>
    </row>
    <row r="1446" spans="6:27">
      <c r="F1446" s="656"/>
      <c r="G1446" s="307" t="str">
        <f t="shared" si="1310"/>
        <v>Bus</v>
      </c>
      <c r="H1446" s="243"/>
      <c r="I1446" s="243"/>
      <c r="J1446" s="243"/>
      <c r="K1446" s="246">
        <f>'IF Factors'!BJ112</f>
        <v>0</v>
      </c>
      <c r="L1446" s="246">
        <f ca="1">OFFSET('IF Factors'!BJ112,0,5)</f>
        <v>0</v>
      </c>
      <c r="M1446" s="246">
        <f ca="1">OFFSET('IF Factors'!BJ112,0,10)</f>
        <v>0</v>
      </c>
      <c r="O1446" s="231">
        <f t="shared" ca="1" si="1311"/>
        <v>0</v>
      </c>
      <c r="P1446" s="231">
        <f t="shared" ca="1" si="1312"/>
        <v>0</v>
      </c>
      <c r="Q1446" s="231">
        <f t="shared" ca="1" si="1313"/>
        <v>0</v>
      </c>
      <c r="R1446" s="231">
        <f t="shared" ca="1" si="1314"/>
        <v>0</v>
      </c>
      <c r="T1446" s="231">
        <f t="shared" si="1315"/>
        <v>1</v>
      </c>
      <c r="U1446" s="231">
        <f t="shared" ca="1" si="1316"/>
        <v>1</v>
      </c>
      <c r="V1446" s="231">
        <f t="shared" ca="1" si="1317"/>
        <v>1</v>
      </c>
      <c r="X1446" s="231">
        <f t="shared" ca="1" si="1318"/>
        <v>0</v>
      </c>
      <c r="Y1446" s="231">
        <f t="shared" ca="1" si="1309"/>
        <v>0</v>
      </c>
      <c r="Z1446" s="243"/>
      <c r="AA1446" s="243"/>
    </row>
    <row r="1447" spans="6:27">
      <c r="F1447" s="656"/>
      <c r="G1447" s="307" t="str">
        <f t="shared" si="1310"/>
        <v>Mini-bus</v>
      </c>
      <c r="H1447" s="243"/>
      <c r="I1447" s="243"/>
      <c r="J1447" s="243"/>
      <c r="K1447" s="246">
        <f>'IF Factors'!BJ113</f>
        <v>0</v>
      </c>
      <c r="L1447" s="246">
        <f ca="1">OFFSET('IF Factors'!BJ113,0,5)</f>
        <v>0</v>
      </c>
      <c r="M1447" s="246">
        <f ca="1">OFFSET('IF Factors'!BJ113,0,10)</f>
        <v>0</v>
      </c>
      <c r="O1447" s="231">
        <f t="shared" ca="1" si="1311"/>
        <v>0</v>
      </c>
      <c r="P1447" s="231">
        <f t="shared" ca="1" si="1312"/>
        <v>0</v>
      </c>
      <c r="Q1447" s="231">
        <f t="shared" ca="1" si="1313"/>
        <v>0</v>
      </c>
      <c r="R1447" s="231">
        <f t="shared" ca="1" si="1314"/>
        <v>0</v>
      </c>
      <c r="T1447" s="231">
        <f t="shared" si="1315"/>
        <v>1</v>
      </c>
      <c r="U1447" s="231">
        <f t="shared" ca="1" si="1316"/>
        <v>1</v>
      </c>
      <c r="V1447" s="231">
        <f t="shared" ca="1" si="1317"/>
        <v>1</v>
      </c>
      <c r="X1447" s="231">
        <f t="shared" ca="1" si="1318"/>
        <v>0</v>
      </c>
      <c r="Y1447" s="231">
        <f t="shared" ca="1" si="1309"/>
        <v>0</v>
      </c>
      <c r="Z1447" s="243"/>
      <c r="AA1447" s="243"/>
    </row>
    <row r="1448" spans="6:27">
      <c r="F1448" s="656"/>
      <c r="G1448" s="307" t="str">
        <f t="shared" si="1310"/>
        <v/>
      </c>
      <c r="H1448" s="243"/>
      <c r="I1448" s="243"/>
      <c r="J1448" s="243"/>
      <c r="K1448" s="246">
        <f>'IF Factors'!BJ114</f>
        <v>0</v>
      </c>
      <c r="L1448" s="246">
        <f ca="1">OFFSET('IF Factors'!BJ114,0,5)</f>
        <v>0</v>
      </c>
      <c r="M1448" s="246">
        <f ca="1">OFFSET('IF Factors'!BJ114,0,10)</f>
        <v>0</v>
      </c>
      <c r="O1448" s="231">
        <f t="shared" ca="1" si="1311"/>
        <v>0</v>
      </c>
      <c r="P1448" s="231">
        <f t="shared" ca="1" si="1312"/>
        <v>0</v>
      </c>
      <c r="Q1448" s="231">
        <f t="shared" ca="1" si="1313"/>
        <v>0</v>
      </c>
      <c r="R1448" s="231">
        <f t="shared" ca="1" si="1314"/>
        <v>0</v>
      </c>
      <c r="T1448" s="231">
        <f t="shared" si="1315"/>
        <v>1</v>
      </c>
      <c r="U1448" s="231">
        <f t="shared" ca="1" si="1316"/>
        <v>1</v>
      </c>
      <c r="V1448" s="231">
        <f t="shared" ca="1" si="1317"/>
        <v>1</v>
      </c>
      <c r="X1448" s="231">
        <f t="shared" ca="1" si="1318"/>
        <v>0</v>
      </c>
      <c r="Y1448" s="231">
        <f t="shared" ca="1" si="1309"/>
        <v>0</v>
      </c>
      <c r="Z1448" s="243"/>
      <c r="AA1448" s="243"/>
    </row>
    <row r="1449" spans="6:27">
      <c r="F1449" s="657"/>
      <c r="G1449" s="307" t="str">
        <f t="shared" si="1310"/>
        <v/>
      </c>
      <c r="H1449" s="243"/>
      <c r="I1449" s="243"/>
      <c r="J1449" s="243"/>
      <c r="K1449" s="246">
        <f>'IF Factors'!BJ115</f>
        <v>0</v>
      </c>
      <c r="L1449" s="246">
        <f ca="1">OFFSET('IF Factors'!BJ115,0,5)</f>
        <v>0</v>
      </c>
      <c r="M1449" s="246">
        <f ca="1">OFFSET('IF Factors'!BJ115,0,10)</f>
        <v>0</v>
      </c>
      <c r="O1449" s="231">
        <f t="shared" ca="1" si="1311"/>
        <v>0</v>
      </c>
      <c r="P1449" s="231">
        <f t="shared" ca="1" si="1312"/>
        <v>0</v>
      </c>
      <c r="Q1449" s="231">
        <f t="shared" ca="1" si="1313"/>
        <v>0</v>
      </c>
      <c r="R1449" s="231">
        <f t="shared" ca="1" si="1314"/>
        <v>0</v>
      </c>
      <c r="T1449" s="231">
        <f t="shared" si="1315"/>
        <v>1</v>
      </c>
      <c r="U1449" s="231">
        <f t="shared" ca="1" si="1316"/>
        <v>1</v>
      </c>
      <c r="V1449" s="231">
        <f t="shared" ca="1" si="1317"/>
        <v>1</v>
      </c>
      <c r="X1449" s="231">
        <f t="shared" ca="1" si="1318"/>
        <v>0</v>
      </c>
      <c r="Y1449" s="231">
        <f t="shared" ca="1" si="1309"/>
        <v>0</v>
      </c>
      <c r="Z1449" s="243"/>
      <c r="AA1449" s="243"/>
    </row>
    <row r="1450" spans="6:27">
      <c r="G1450" s="307" t="str">
        <f t="shared" si="1310"/>
        <v>BRT</v>
      </c>
      <c r="H1450" s="243"/>
      <c r="I1450" s="243"/>
      <c r="J1450" s="243"/>
      <c r="K1450" s="246">
        <f>'IF Factors'!BJ116</f>
        <v>0</v>
      </c>
      <c r="L1450" s="246">
        <f ca="1">OFFSET('IF Factors'!BJ116,0,5)</f>
        <v>0</v>
      </c>
      <c r="M1450" s="246">
        <f ca="1">OFFSET('IF Factors'!BJ116,0,10)</f>
        <v>0</v>
      </c>
      <c r="O1450" s="231">
        <f t="shared" ca="1" si="1311"/>
        <v>0</v>
      </c>
      <c r="P1450" s="231">
        <f t="shared" ca="1" si="1312"/>
        <v>0</v>
      </c>
      <c r="Q1450" s="231">
        <f t="shared" ca="1" si="1313"/>
        <v>0</v>
      </c>
      <c r="R1450" s="231">
        <f t="shared" ca="1" si="1314"/>
        <v>0</v>
      </c>
      <c r="T1450" s="231">
        <f t="shared" si="1315"/>
        <v>1</v>
      </c>
      <c r="U1450" s="231">
        <f t="shared" ca="1" si="1316"/>
        <v>1</v>
      </c>
      <c r="V1450" s="231">
        <f t="shared" ca="1" si="1317"/>
        <v>1</v>
      </c>
      <c r="X1450" s="231">
        <f t="shared" ca="1" si="1318"/>
        <v>0</v>
      </c>
      <c r="Y1450" s="231">
        <f t="shared" ca="1" si="1309"/>
        <v>0</v>
      </c>
      <c r="Z1450" s="243"/>
      <c r="AA1450" s="243"/>
    </row>
    <row r="1451" spans="6:27">
      <c r="G1451" s="308"/>
      <c r="H1451" s="243"/>
      <c r="I1451" s="243"/>
      <c r="J1451" s="243"/>
      <c r="K1451" s="243"/>
      <c r="L1451" s="243"/>
      <c r="M1451" s="243"/>
      <c r="N1451" s="243"/>
      <c r="O1451" s="243"/>
      <c r="P1451" s="243"/>
      <c r="Q1451" s="243"/>
      <c r="R1451" s="243"/>
      <c r="S1451" s="243"/>
      <c r="T1451" s="243"/>
      <c r="U1451" s="243"/>
      <c r="V1451" s="243"/>
      <c r="W1451" s="243"/>
      <c r="X1451" s="243"/>
      <c r="Y1451" s="243"/>
      <c r="Z1451" s="243"/>
      <c r="AA1451" s="243"/>
    </row>
    <row r="1452" spans="6:27">
      <c r="G1452" s="308"/>
      <c r="H1452" s="243"/>
      <c r="I1452" s="243"/>
      <c r="J1452" s="243"/>
      <c r="K1452" s="243"/>
      <c r="L1452" s="243"/>
      <c r="M1452" s="243"/>
      <c r="N1452" s="243"/>
      <c r="O1452" s="243"/>
      <c r="P1452" s="243"/>
      <c r="Q1452" s="243"/>
      <c r="R1452" s="243"/>
      <c r="S1452" s="243"/>
      <c r="T1452" s="243"/>
      <c r="U1452" s="243"/>
      <c r="V1452" s="243"/>
      <c r="W1452" s="243"/>
      <c r="X1452" s="243"/>
      <c r="Y1452" s="243"/>
      <c r="Z1452" s="243"/>
      <c r="AA1452" s="243"/>
    </row>
    <row r="1453" spans="6:27">
      <c r="G1453" s="308"/>
      <c r="H1453" s="243"/>
      <c r="I1453" s="243"/>
      <c r="J1453" s="243"/>
      <c r="K1453" s="243"/>
      <c r="L1453" s="243"/>
      <c r="M1453" s="243"/>
      <c r="N1453" s="243"/>
      <c r="O1453" s="243"/>
      <c r="P1453" s="243"/>
      <c r="Q1453" s="243"/>
      <c r="R1453" s="243"/>
      <c r="S1453" s="243"/>
      <c r="T1453" s="243"/>
      <c r="U1453" s="243"/>
      <c r="V1453" s="243"/>
      <c r="W1453" s="243"/>
      <c r="X1453" s="243"/>
      <c r="Y1453" s="243"/>
      <c r="Z1453" s="243"/>
      <c r="AA1453" s="243"/>
    </row>
    <row r="1454" spans="6:27">
      <c r="G1454" s="308" t="s">
        <v>391</v>
      </c>
      <c r="H1454" s="243"/>
      <c r="I1454" s="243"/>
      <c r="J1454" s="243"/>
      <c r="K1454" s="243"/>
      <c r="L1454" s="243"/>
      <c r="M1454" s="243"/>
      <c r="N1454" s="243"/>
      <c r="O1454" s="243"/>
      <c r="P1454" s="243"/>
      <c r="Q1454" s="243"/>
      <c r="R1454" s="243"/>
      <c r="S1454" s="243"/>
      <c r="T1454" s="243"/>
      <c r="U1454" s="243"/>
      <c r="V1454" s="243"/>
      <c r="W1454" s="243"/>
      <c r="X1454" s="243"/>
      <c r="Y1454" s="243"/>
      <c r="Z1454" s="243"/>
      <c r="AA1454" s="243"/>
    </row>
    <row r="1455" spans="6:27">
      <c r="G1455" s="306"/>
      <c r="H1455" s="245">
        <f>H1422</f>
        <v>0</v>
      </c>
      <c r="I1455" s="245">
        <f t="shared" ref="I1455:AA1455" si="1319">I1422</f>
        <v>1</v>
      </c>
      <c r="J1455" s="245">
        <f t="shared" si="1319"/>
        <v>2</v>
      </c>
      <c r="K1455" s="245">
        <f t="shared" si="1319"/>
        <v>3</v>
      </c>
      <c r="L1455" s="245">
        <f t="shared" si="1319"/>
        <v>4</v>
      </c>
      <c r="M1455" s="245">
        <f t="shared" si="1319"/>
        <v>5</v>
      </c>
      <c r="N1455" s="245">
        <f t="shared" si="1319"/>
        <v>6</v>
      </c>
      <c r="O1455" s="245">
        <f t="shared" si="1319"/>
        <v>7</v>
      </c>
      <c r="P1455" s="245">
        <f t="shared" si="1319"/>
        <v>8</v>
      </c>
      <c r="Q1455" s="245">
        <f t="shared" si="1319"/>
        <v>9</v>
      </c>
      <c r="R1455" s="245">
        <f t="shared" si="1319"/>
        <v>10</v>
      </c>
      <c r="S1455" s="245">
        <f t="shared" si="1319"/>
        <v>11</v>
      </c>
      <c r="T1455" s="245">
        <f t="shared" si="1319"/>
        <v>12</v>
      </c>
      <c r="U1455" s="245">
        <f t="shared" si="1319"/>
        <v>13</v>
      </c>
      <c r="V1455" s="245">
        <f t="shared" si="1319"/>
        <v>14</v>
      </c>
      <c r="W1455" s="245">
        <f t="shared" si="1319"/>
        <v>15</v>
      </c>
      <c r="X1455" s="245">
        <f t="shared" si="1319"/>
        <v>16</v>
      </c>
      <c r="Y1455" s="245">
        <f t="shared" si="1319"/>
        <v>17</v>
      </c>
      <c r="Z1455" s="245">
        <f t="shared" si="1319"/>
        <v>18</v>
      </c>
      <c r="AA1455" s="245">
        <f t="shared" si="1319"/>
        <v>19</v>
      </c>
    </row>
    <row r="1456" spans="6:27">
      <c r="F1456" s="655" t="s">
        <v>530</v>
      </c>
      <c r="G1456" s="307" t="str">
        <f>G1423</f>
        <v>Cars</v>
      </c>
      <c r="H1456" s="261">
        <f>K1440</f>
        <v>0</v>
      </c>
      <c r="I1456" s="261">
        <f ca="1">(I$23*$P1440)+$O1440</f>
        <v>0</v>
      </c>
      <c r="J1456" s="261">
        <f t="shared" ref="J1456:P1456" ca="1" si="1320">(J$23*$P1440)+$O1440</f>
        <v>0</v>
      </c>
      <c r="K1456" s="261">
        <f t="shared" ca="1" si="1320"/>
        <v>0</v>
      </c>
      <c r="L1456" s="261">
        <f t="shared" ca="1" si="1320"/>
        <v>0</v>
      </c>
      <c r="M1456" s="261">
        <f t="shared" ca="1" si="1320"/>
        <v>0</v>
      </c>
      <c r="N1456" s="261">
        <f t="shared" ca="1" si="1320"/>
        <v>0</v>
      </c>
      <c r="O1456" s="261">
        <f t="shared" ca="1" si="1320"/>
        <v>0</v>
      </c>
      <c r="P1456" s="261">
        <f t="shared" ca="1" si="1320"/>
        <v>0</v>
      </c>
      <c r="Q1456" s="261">
        <f ca="1">L1440</f>
        <v>0</v>
      </c>
      <c r="R1456" s="261">
        <f ca="1">(R$23*$R1440)+$Q1440</f>
        <v>0</v>
      </c>
      <c r="S1456" s="261">
        <f t="shared" ref="S1456:Z1456" ca="1" si="1321">(S$23*$R1440)+$Q1440</f>
        <v>0</v>
      </c>
      <c r="T1456" s="261">
        <f t="shared" ca="1" si="1321"/>
        <v>0</v>
      </c>
      <c r="U1456" s="261">
        <f t="shared" ca="1" si="1321"/>
        <v>0</v>
      </c>
      <c r="V1456" s="261">
        <f t="shared" ca="1" si="1321"/>
        <v>0</v>
      </c>
      <c r="W1456" s="261">
        <f t="shared" ca="1" si="1321"/>
        <v>0</v>
      </c>
      <c r="X1456" s="261">
        <f t="shared" ca="1" si="1321"/>
        <v>0</v>
      </c>
      <c r="Y1456" s="261">
        <f t="shared" ca="1" si="1321"/>
        <v>0</v>
      </c>
      <c r="Z1456" s="261">
        <f t="shared" ca="1" si="1321"/>
        <v>0</v>
      </c>
      <c r="AA1456" s="261">
        <f ca="1">M1440</f>
        <v>0</v>
      </c>
    </row>
    <row r="1457" spans="6:27">
      <c r="F1457" s="656"/>
      <c r="G1457" s="307" t="str">
        <f t="shared" ref="G1457:G1466" si="1322">G1424</f>
        <v>2-wheeler</v>
      </c>
      <c r="H1457" s="261">
        <f t="shared" ref="H1457:H1466" si="1323">K1441</f>
        <v>0</v>
      </c>
      <c r="I1457" s="261">
        <f t="shared" ref="I1457:P1457" ca="1" si="1324">(I$23*$P1441)+$O1441</f>
        <v>0</v>
      </c>
      <c r="J1457" s="261">
        <f t="shared" ca="1" si="1324"/>
        <v>0</v>
      </c>
      <c r="K1457" s="261">
        <f t="shared" ca="1" si="1324"/>
        <v>0</v>
      </c>
      <c r="L1457" s="261">
        <f t="shared" ca="1" si="1324"/>
        <v>0</v>
      </c>
      <c r="M1457" s="261">
        <f t="shared" ca="1" si="1324"/>
        <v>0</v>
      </c>
      <c r="N1457" s="261">
        <f t="shared" ca="1" si="1324"/>
        <v>0</v>
      </c>
      <c r="O1457" s="261">
        <f t="shared" ca="1" si="1324"/>
        <v>0</v>
      </c>
      <c r="P1457" s="261">
        <f t="shared" ca="1" si="1324"/>
        <v>0</v>
      </c>
      <c r="Q1457" s="261">
        <f t="shared" ref="Q1457:Q1466" ca="1" si="1325">L1441</f>
        <v>0</v>
      </c>
      <c r="R1457" s="261">
        <f t="shared" ref="R1457:Z1457" ca="1" si="1326">(R$23*$R1441)+$Q1441</f>
        <v>0</v>
      </c>
      <c r="S1457" s="261">
        <f t="shared" ca="1" si="1326"/>
        <v>0</v>
      </c>
      <c r="T1457" s="261">
        <f t="shared" ca="1" si="1326"/>
        <v>0</v>
      </c>
      <c r="U1457" s="261">
        <f t="shared" ca="1" si="1326"/>
        <v>0</v>
      </c>
      <c r="V1457" s="261">
        <f t="shared" ca="1" si="1326"/>
        <v>0</v>
      </c>
      <c r="W1457" s="261">
        <f t="shared" ca="1" si="1326"/>
        <v>0</v>
      </c>
      <c r="X1457" s="261">
        <f t="shared" ca="1" si="1326"/>
        <v>0</v>
      </c>
      <c r="Y1457" s="261">
        <f t="shared" ca="1" si="1326"/>
        <v>0</v>
      </c>
      <c r="Z1457" s="261">
        <f t="shared" ca="1" si="1326"/>
        <v>0</v>
      </c>
      <c r="AA1457" s="261">
        <f t="shared" ref="AA1457:AA1466" ca="1" si="1327">M1441</f>
        <v>0</v>
      </c>
    </row>
    <row r="1458" spans="6:27">
      <c r="F1458" s="656"/>
      <c r="G1458" s="307" t="str">
        <f t="shared" si="1322"/>
        <v>Taxi</v>
      </c>
      <c r="H1458" s="261">
        <f t="shared" si="1323"/>
        <v>0</v>
      </c>
      <c r="I1458" s="261">
        <f t="shared" ref="I1458:P1458" ca="1" si="1328">(I$23*$P1442)+$O1442</f>
        <v>0</v>
      </c>
      <c r="J1458" s="261">
        <f t="shared" ca="1" si="1328"/>
        <v>0</v>
      </c>
      <c r="K1458" s="261">
        <f t="shared" ca="1" si="1328"/>
        <v>0</v>
      </c>
      <c r="L1458" s="261">
        <f t="shared" ca="1" si="1328"/>
        <v>0</v>
      </c>
      <c r="M1458" s="261">
        <f t="shared" ca="1" si="1328"/>
        <v>0</v>
      </c>
      <c r="N1458" s="261">
        <f t="shared" ca="1" si="1328"/>
        <v>0</v>
      </c>
      <c r="O1458" s="261">
        <f t="shared" ca="1" si="1328"/>
        <v>0</v>
      </c>
      <c r="P1458" s="261">
        <f t="shared" ca="1" si="1328"/>
        <v>0</v>
      </c>
      <c r="Q1458" s="261">
        <f t="shared" ca="1" si="1325"/>
        <v>0</v>
      </c>
      <c r="R1458" s="261">
        <f t="shared" ref="R1458:Z1458" ca="1" si="1329">(R$23*$R1442)+$Q1442</f>
        <v>0</v>
      </c>
      <c r="S1458" s="261">
        <f t="shared" ca="1" si="1329"/>
        <v>0</v>
      </c>
      <c r="T1458" s="261">
        <f t="shared" ca="1" si="1329"/>
        <v>0</v>
      </c>
      <c r="U1458" s="261">
        <f t="shared" ca="1" si="1329"/>
        <v>0</v>
      </c>
      <c r="V1458" s="261">
        <f t="shared" ca="1" si="1329"/>
        <v>0</v>
      </c>
      <c r="W1458" s="261">
        <f t="shared" ca="1" si="1329"/>
        <v>0</v>
      </c>
      <c r="X1458" s="261">
        <f t="shared" ca="1" si="1329"/>
        <v>0</v>
      </c>
      <c r="Y1458" s="261">
        <f t="shared" ca="1" si="1329"/>
        <v>0</v>
      </c>
      <c r="Z1458" s="261">
        <f t="shared" ca="1" si="1329"/>
        <v>0</v>
      </c>
      <c r="AA1458" s="261">
        <f t="shared" ca="1" si="1327"/>
        <v>0</v>
      </c>
    </row>
    <row r="1459" spans="6:27">
      <c r="F1459" s="656"/>
      <c r="G1459" s="307" t="str">
        <f t="shared" si="1322"/>
        <v/>
      </c>
      <c r="H1459" s="261">
        <f t="shared" si="1323"/>
        <v>0</v>
      </c>
      <c r="I1459" s="261">
        <f t="shared" ref="I1459:P1459" ca="1" si="1330">(I$23*$P1443)+$O1443</f>
        <v>0</v>
      </c>
      <c r="J1459" s="261">
        <f t="shared" ca="1" si="1330"/>
        <v>0</v>
      </c>
      <c r="K1459" s="261">
        <f t="shared" ca="1" si="1330"/>
        <v>0</v>
      </c>
      <c r="L1459" s="261">
        <f t="shared" ca="1" si="1330"/>
        <v>0</v>
      </c>
      <c r="M1459" s="261">
        <f t="shared" ca="1" si="1330"/>
        <v>0</v>
      </c>
      <c r="N1459" s="261">
        <f t="shared" ca="1" si="1330"/>
        <v>0</v>
      </c>
      <c r="O1459" s="261">
        <f t="shared" ca="1" si="1330"/>
        <v>0</v>
      </c>
      <c r="P1459" s="261">
        <f t="shared" ca="1" si="1330"/>
        <v>0</v>
      </c>
      <c r="Q1459" s="261">
        <f t="shared" ca="1" si="1325"/>
        <v>0</v>
      </c>
      <c r="R1459" s="261">
        <f t="shared" ref="R1459:Z1459" ca="1" si="1331">(R$23*$R1443)+$Q1443</f>
        <v>0</v>
      </c>
      <c r="S1459" s="261">
        <f t="shared" ca="1" si="1331"/>
        <v>0</v>
      </c>
      <c r="T1459" s="261">
        <f t="shared" ca="1" si="1331"/>
        <v>0</v>
      </c>
      <c r="U1459" s="261">
        <f t="shared" ca="1" si="1331"/>
        <v>0</v>
      </c>
      <c r="V1459" s="261">
        <f t="shared" ca="1" si="1331"/>
        <v>0</v>
      </c>
      <c r="W1459" s="261">
        <f t="shared" ca="1" si="1331"/>
        <v>0</v>
      </c>
      <c r="X1459" s="261">
        <f t="shared" ca="1" si="1331"/>
        <v>0</v>
      </c>
      <c r="Y1459" s="261">
        <f t="shared" ca="1" si="1331"/>
        <v>0</v>
      </c>
      <c r="Z1459" s="261">
        <f t="shared" ca="1" si="1331"/>
        <v>0</v>
      </c>
      <c r="AA1459" s="261">
        <f t="shared" ca="1" si="1327"/>
        <v>0</v>
      </c>
    </row>
    <row r="1460" spans="6:27">
      <c r="F1460" s="656"/>
      <c r="G1460" s="307" t="str">
        <f t="shared" si="1322"/>
        <v/>
      </c>
      <c r="H1460" s="261">
        <f t="shared" si="1323"/>
        <v>0</v>
      </c>
      <c r="I1460" s="261">
        <f t="shared" ref="I1460:P1460" ca="1" si="1332">(I$23*$P1444)+$O1444</f>
        <v>0</v>
      </c>
      <c r="J1460" s="261">
        <f t="shared" ca="1" si="1332"/>
        <v>0</v>
      </c>
      <c r="K1460" s="261">
        <f t="shared" ca="1" si="1332"/>
        <v>0</v>
      </c>
      <c r="L1460" s="261">
        <f t="shared" ca="1" si="1332"/>
        <v>0</v>
      </c>
      <c r="M1460" s="261">
        <f t="shared" ca="1" si="1332"/>
        <v>0</v>
      </c>
      <c r="N1460" s="261">
        <f t="shared" ca="1" si="1332"/>
        <v>0</v>
      </c>
      <c r="O1460" s="261">
        <f t="shared" ca="1" si="1332"/>
        <v>0</v>
      </c>
      <c r="P1460" s="261">
        <f t="shared" ca="1" si="1332"/>
        <v>0</v>
      </c>
      <c r="Q1460" s="261">
        <f t="shared" ca="1" si="1325"/>
        <v>0</v>
      </c>
      <c r="R1460" s="261">
        <f t="shared" ref="R1460:Z1460" ca="1" si="1333">(R$23*$R1444)+$Q1444</f>
        <v>0</v>
      </c>
      <c r="S1460" s="261">
        <f t="shared" ca="1" si="1333"/>
        <v>0</v>
      </c>
      <c r="T1460" s="261">
        <f t="shared" ca="1" si="1333"/>
        <v>0</v>
      </c>
      <c r="U1460" s="261">
        <f t="shared" ca="1" si="1333"/>
        <v>0</v>
      </c>
      <c r="V1460" s="261">
        <f t="shared" ca="1" si="1333"/>
        <v>0</v>
      </c>
      <c r="W1460" s="261">
        <f t="shared" ca="1" si="1333"/>
        <v>0</v>
      </c>
      <c r="X1460" s="261">
        <f t="shared" ca="1" si="1333"/>
        <v>0</v>
      </c>
      <c r="Y1460" s="261">
        <f t="shared" ca="1" si="1333"/>
        <v>0</v>
      </c>
      <c r="Z1460" s="261">
        <f t="shared" ca="1" si="1333"/>
        <v>0</v>
      </c>
      <c r="AA1460" s="261">
        <f t="shared" ca="1" si="1327"/>
        <v>0</v>
      </c>
    </row>
    <row r="1461" spans="6:27">
      <c r="F1461" s="656"/>
      <c r="G1461" s="307" t="str">
        <f t="shared" si="1322"/>
        <v>3-wheeler</v>
      </c>
      <c r="H1461" s="261">
        <f t="shared" si="1323"/>
        <v>0</v>
      </c>
      <c r="I1461" s="261">
        <f t="shared" ref="I1461:P1461" ca="1" si="1334">(I$23*$P1445)+$O1445</f>
        <v>0</v>
      </c>
      <c r="J1461" s="261">
        <f t="shared" ca="1" si="1334"/>
        <v>0</v>
      </c>
      <c r="K1461" s="261">
        <f t="shared" ca="1" si="1334"/>
        <v>0</v>
      </c>
      <c r="L1461" s="261">
        <f t="shared" ca="1" si="1334"/>
        <v>0</v>
      </c>
      <c r="M1461" s="261">
        <f t="shared" ca="1" si="1334"/>
        <v>0</v>
      </c>
      <c r="N1461" s="261">
        <f t="shared" ca="1" si="1334"/>
        <v>0</v>
      </c>
      <c r="O1461" s="261">
        <f t="shared" ca="1" si="1334"/>
        <v>0</v>
      </c>
      <c r="P1461" s="261">
        <f t="shared" ca="1" si="1334"/>
        <v>0</v>
      </c>
      <c r="Q1461" s="261">
        <f t="shared" ca="1" si="1325"/>
        <v>0</v>
      </c>
      <c r="R1461" s="261">
        <f t="shared" ref="R1461:Z1461" ca="1" si="1335">(R$23*$R1445)+$Q1445</f>
        <v>0</v>
      </c>
      <c r="S1461" s="261">
        <f t="shared" ca="1" si="1335"/>
        <v>0</v>
      </c>
      <c r="T1461" s="261">
        <f t="shared" ca="1" si="1335"/>
        <v>0</v>
      </c>
      <c r="U1461" s="261">
        <f t="shared" ca="1" si="1335"/>
        <v>0</v>
      </c>
      <c r="V1461" s="261">
        <f t="shared" ca="1" si="1335"/>
        <v>0</v>
      </c>
      <c r="W1461" s="261">
        <f t="shared" ca="1" si="1335"/>
        <v>0</v>
      </c>
      <c r="X1461" s="261">
        <f t="shared" ca="1" si="1335"/>
        <v>0</v>
      </c>
      <c r="Y1461" s="261">
        <f t="shared" ca="1" si="1335"/>
        <v>0</v>
      </c>
      <c r="Z1461" s="261">
        <f t="shared" ca="1" si="1335"/>
        <v>0</v>
      </c>
      <c r="AA1461" s="261">
        <f t="shared" ca="1" si="1327"/>
        <v>0</v>
      </c>
    </row>
    <row r="1462" spans="6:27">
      <c r="F1462" s="656"/>
      <c r="G1462" s="307" t="str">
        <f t="shared" si="1322"/>
        <v>Bus</v>
      </c>
      <c r="H1462" s="261">
        <f t="shared" si="1323"/>
        <v>0</v>
      </c>
      <c r="I1462" s="261">
        <f t="shared" ref="I1462:P1462" ca="1" si="1336">(I$23*$P1446)+$O1446</f>
        <v>0</v>
      </c>
      <c r="J1462" s="261">
        <f t="shared" ca="1" si="1336"/>
        <v>0</v>
      </c>
      <c r="K1462" s="261">
        <f t="shared" ca="1" si="1336"/>
        <v>0</v>
      </c>
      <c r="L1462" s="261">
        <f t="shared" ca="1" si="1336"/>
        <v>0</v>
      </c>
      <c r="M1462" s="261">
        <f t="shared" ca="1" si="1336"/>
        <v>0</v>
      </c>
      <c r="N1462" s="261">
        <f t="shared" ca="1" si="1336"/>
        <v>0</v>
      </c>
      <c r="O1462" s="261">
        <f t="shared" ca="1" si="1336"/>
        <v>0</v>
      </c>
      <c r="P1462" s="261">
        <f t="shared" ca="1" si="1336"/>
        <v>0</v>
      </c>
      <c r="Q1462" s="261">
        <f t="shared" ca="1" si="1325"/>
        <v>0</v>
      </c>
      <c r="R1462" s="261">
        <f t="shared" ref="R1462:Z1462" ca="1" si="1337">(R$23*$R1446)+$Q1446</f>
        <v>0</v>
      </c>
      <c r="S1462" s="261">
        <f t="shared" ca="1" si="1337"/>
        <v>0</v>
      </c>
      <c r="T1462" s="261">
        <f t="shared" ca="1" si="1337"/>
        <v>0</v>
      </c>
      <c r="U1462" s="261">
        <f t="shared" ca="1" si="1337"/>
        <v>0</v>
      </c>
      <c r="V1462" s="261">
        <f t="shared" ca="1" si="1337"/>
        <v>0</v>
      </c>
      <c r="W1462" s="261">
        <f t="shared" ca="1" si="1337"/>
        <v>0</v>
      </c>
      <c r="X1462" s="261">
        <f t="shared" ca="1" si="1337"/>
        <v>0</v>
      </c>
      <c r="Y1462" s="261">
        <f t="shared" ca="1" si="1337"/>
        <v>0</v>
      </c>
      <c r="Z1462" s="261">
        <f t="shared" ca="1" si="1337"/>
        <v>0</v>
      </c>
      <c r="AA1462" s="261">
        <f t="shared" ca="1" si="1327"/>
        <v>0</v>
      </c>
    </row>
    <row r="1463" spans="6:27">
      <c r="F1463" s="656"/>
      <c r="G1463" s="307" t="str">
        <f t="shared" si="1322"/>
        <v>Mini-bus</v>
      </c>
      <c r="H1463" s="261">
        <f t="shared" si="1323"/>
        <v>0</v>
      </c>
      <c r="I1463" s="261">
        <f t="shared" ref="I1463:P1463" ca="1" si="1338">(I$23*$P1447)+$O1447</f>
        <v>0</v>
      </c>
      <c r="J1463" s="261">
        <f t="shared" ca="1" si="1338"/>
        <v>0</v>
      </c>
      <c r="K1463" s="261">
        <f t="shared" ca="1" si="1338"/>
        <v>0</v>
      </c>
      <c r="L1463" s="261">
        <f t="shared" ca="1" si="1338"/>
        <v>0</v>
      </c>
      <c r="M1463" s="261">
        <f t="shared" ca="1" si="1338"/>
        <v>0</v>
      </c>
      <c r="N1463" s="261">
        <f t="shared" ca="1" si="1338"/>
        <v>0</v>
      </c>
      <c r="O1463" s="261">
        <f t="shared" ca="1" si="1338"/>
        <v>0</v>
      </c>
      <c r="P1463" s="261">
        <f t="shared" ca="1" si="1338"/>
        <v>0</v>
      </c>
      <c r="Q1463" s="261">
        <f t="shared" ca="1" si="1325"/>
        <v>0</v>
      </c>
      <c r="R1463" s="261">
        <f t="shared" ref="R1463:Z1463" ca="1" si="1339">(R$23*$R1447)+$Q1447</f>
        <v>0</v>
      </c>
      <c r="S1463" s="261">
        <f t="shared" ca="1" si="1339"/>
        <v>0</v>
      </c>
      <c r="T1463" s="261">
        <f t="shared" ca="1" si="1339"/>
        <v>0</v>
      </c>
      <c r="U1463" s="261">
        <f t="shared" ca="1" si="1339"/>
        <v>0</v>
      </c>
      <c r="V1463" s="261">
        <f t="shared" ca="1" si="1339"/>
        <v>0</v>
      </c>
      <c r="W1463" s="261">
        <f t="shared" ca="1" si="1339"/>
        <v>0</v>
      </c>
      <c r="X1463" s="261">
        <f t="shared" ca="1" si="1339"/>
        <v>0</v>
      </c>
      <c r="Y1463" s="261">
        <f t="shared" ca="1" si="1339"/>
        <v>0</v>
      </c>
      <c r="Z1463" s="261">
        <f t="shared" ca="1" si="1339"/>
        <v>0</v>
      </c>
      <c r="AA1463" s="261">
        <f t="shared" ca="1" si="1327"/>
        <v>0</v>
      </c>
    </row>
    <row r="1464" spans="6:27">
      <c r="F1464" s="656"/>
      <c r="G1464" s="307" t="str">
        <f t="shared" si="1322"/>
        <v/>
      </c>
      <c r="H1464" s="261">
        <f t="shared" si="1323"/>
        <v>0</v>
      </c>
      <c r="I1464" s="261">
        <f t="shared" ref="I1464:P1464" ca="1" si="1340">(I$23*$P1448)+$O1448</f>
        <v>0</v>
      </c>
      <c r="J1464" s="261">
        <f t="shared" ca="1" si="1340"/>
        <v>0</v>
      </c>
      <c r="K1464" s="261">
        <f t="shared" ca="1" si="1340"/>
        <v>0</v>
      </c>
      <c r="L1464" s="261">
        <f t="shared" ca="1" si="1340"/>
        <v>0</v>
      </c>
      <c r="M1464" s="261">
        <f t="shared" ca="1" si="1340"/>
        <v>0</v>
      </c>
      <c r="N1464" s="261">
        <f t="shared" ca="1" si="1340"/>
        <v>0</v>
      </c>
      <c r="O1464" s="261">
        <f t="shared" ca="1" si="1340"/>
        <v>0</v>
      </c>
      <c r="P1464" s="261">
        <f t="shared" ca="1" si="1340"/>
        <v>0</v>
      </c>
      <c r="Q1464" s="261">
        <f t="shared" ca="1" si="1325"/>
        <v>0</v>
      </c>
      <c r="R1464" s="261">
        <f t="shared" ref="R1464:Z1464" ca="1" si="1341">(R$23*$R1448)+$Q1448</f>
        <v>0</v>
      </c>
      <c r="S1464" s="261">
        <f t="shared" ca="1" si="1341"/>
        <v>0</v>
      </c>
      <c r="T1464" s="261">
        <f t="shared" ca="1" si="1341"/>
        <v>0</v>
      </c>
      <c r="U1464" s="261">
        <f t="shared" ca="1" si="1341"/>
        <v>0</v>
      </c>
      <c r="V1464" s="261">
        <f t="shared" ca="1" si="1341"/>
        <v>0</v>
      </c>
      <c r="W1464" s="261">
        <f t="shared" ca="1" si="1341"/>
        <v>0</v>
      </c>
      <c r="X1464" s="261">
        <f t="shared" ca="1" si="1341"/>
        <v>0</v>
      </c>
      <c r="Y1464" s="261">
        <f t="shared" ca="1" si="1341"/>
        <v>0</v>
      </c>
      <c r="Z1464" s="261">
        <f t="shared" ca="1" si="1341"/>
        <v>0</v>
      </c>
      <c r="AA1464" s="261">
        <f t="shared" ca="1" si="1327"/>
        <v>0</v>
      </c>
    </row>
    <row r="1465" spans="6:27">
      <c r="F1465" s="657"/>
      <c r="G1465" s="307" t="str">
        <f t="shared" si="1322"/>
        <v/>
      </c>
      <c r="H1465" s="261">
        <f t="shared" si="1323"/>
        <v>0</v>
      </c>
      <c r="I1465" s="261">
        <f t="shared" ref="I1465:P1465" ca="1" si="1342">(I$23*$P1449)+$O1449</f>
        <v>0</v>
      </c>
      <c r="J1465" s="261">
        <f t="shared" ca="1" si="1342"/>
        <v>0</v>
      </c>
      <c r="K1465" s="261">
        <f t="shared" ca="1" si="1342"/>
        <v>0</v>
      </c>
      <c r="L1465" s="261">
        <f t="shared" ca="1" si="1342"/>
        <v>0</v>
      </c>
      <c r="M1465" s="261">
        <f t="shared" ca="1" si="1342"/>
        <v>0</v>
      </c>
      <c r="N1465" s="261">
        <f t="shared" ca="1" si="1342"/>
        <v>0</v>
      </c>
      <c r="O1465" s="261">
        <f t="shared" ca="1" si="1342"/>
        <v>0</v>
      </c>
      <c r="P1465" s="261">
        <f t="shared" ca="1" si="1342"/>
        <v>0</v>
      </c>
      <c r="Q1465" s="261">
        <f t="shared" ca="1" si="1325"/>
        <v>0</v>
      </c>
      <c r="R1465" s="261">
        <f t="shared" ref="R1465:Z1465" ca="1" si="1343">(R$23*$R1449)+$Q1449</f>
        <v>0</v>
      </c>
      <c r="S1465" s="261">
        <f t="shared" ca="1" si="1343"/>
        <v>0</v>
      </c>
      <c r="T1465" s="261">
        <f t="shared" ca="1" si="1343"/>
        <v>0</v>
      </c>
      <c r="U1465" s="261">
        <f t="shared" ca="1" si="1343"/>
        <v>0</v>
      </c>
      <c r="V1465" s="261">
        <f t="shared" ca="1" si="1343"/>
        <v>0</v>
      </c>
      <c r="W1465" s="261">
        <f t="shared" ca="1" si="1343"/>
        <v>0</v>
      </c>
      <c r="X1465" s="261">
        <f t="shared" ca="1" si="1343"/>
        <v>0</v>
      </c>
      <c r="Y1465" s="261">
        <f t="shared" ca="1" si="1343"/>
        <v>0</v>
      </c>
      <c r="Z1465" s="261">
        <f t="shared" ca="1" si="1343"/>
        <v>0</v>
      </c>
      <c r="AA1465" s="261">
        <f t="shared" ca="1" si="1327"/>
        <v>0</v>
      </c>
    </row>
    <row r="1466" spans="6:27">
      <c r="G1466" s="307" t="str">
        <f t="shared" si="1322"/>
        <v>BRT</v>
      </c>
      <c r="H1466" s="261">
        <f t="shared" si="1323"/>
        <v>0</v>
      </c>
      <c r="I1466" s="261">
        <f t="shared" ref="I1466:P1466" ca="1" si="1344">(I$23*$P1450)+$O1450</f>
        <v>0</v>
      </c>
      <c r="J1466" s="261">
        <f t="shared" ca="1" si="1344"/>
        <v>0</v>
      </c>
      <c r="K1466" s="261">
        <f t="shared" ca="1" si="1344"/>
        <v>0</v>
      </c>
      <c r="L1466" s="261">
        <f t="shared" ca="1" si="1344"/>
        <v>0</v>
      </c>
      <c r="M1466" s="261">
        <f t="shared" ca="1" si="1344"/>
        <v>0</v>
      </c>
      <c r="N1466" s="261">
        <f t="shared" ca="1" si="1344"/>
        <v>0</v>
      </c>
      <c r="O1466" s="261">
        <f t="shared" ca="1" si="1344"/>
        <v>0</v>
      </c>
      <c r="P1466" s="261">
        <f t="shared" ca="1" si="1344"/>
        <v>0</v>
      </c>
      <c r="Q1466" s="261">
        <f t="shared" ca="1" si="1325"/>
        <v>0</v>
      </c>
      <c r="R1466" s="261">
        <f t="shared" ref="R1466:Z1466" ca="1" si="1345">(R$23*$R1450)+$Q1450</f>
        <v>0</v>
      </c>
      <c r="S1466" s="261">
        <f t="shared" ca="1" si="1345"/>
        <v>0</v>
      </c>
      <c r="T1466" s="261">
        <f t="shared" ca="1" si="1345"/>
        <v>0</v>
      </c>
      <c r="U1466" s="261">
        <f t="shared" ca="1" si="1345"/>
        <v>0</v>
      </c>
      <c r="V1466" s="261">
        <f t="shared" ca="1" si="1345"/>
        <v>0</v>
      </c>
      <c r="W1466" s="261">
        <f t="shared" ca="1" si="1345"/>
        <v>0</v>
      </c>
      <c r="X1466" s="261">
        <f t="shared" ca="1" si="1345"/>
        <v>0</v>
      </c>
      <c r="Y1466" s="261">
        <f t="shared" ca="1" si="1345"/>
        <v>0</v>
      </c>
      <c r="Z1466" s="261">
        <f t="shared" ca="1" si="1345"/>
        <v>0</v>
      </c>
      <c r="AA1466" s="261">
        <f t="shared" ca="1" si="1327"/>
        <v>0</v>
      </c>
    </row>
    <row r="1468" spans="6:27">
      <c r="G1468" s="308" t="s">
        <v>393</v>
      </c>
      <c r="H1468" s="243"/>
      <c r="I1468" s="243">
        <f>I1454</f>
        <v>0</v>
      </c>
      <c r="J1468" s="243"/>
      <c r="K1468" s="243"/>
      <c r="L1468" s="243"/>
      <c r="M1468" s="243"/>
      <c r="N1468" s="243"/>
      <c r="O1468" s="243"/>
      <c r="P1468" s="243"/>
      <c r="Q1468" s="243"/>
      <c r="R1468" s="243"/>
      <c r="S1468" s="243"/>
      <c r="T1468" s="243"/>
      <c r="U1468" s="243"/>
      <c r="V1468" s="243"/>
      <c r="W1468" s="243"/>
      <c r="X1468" s="243"/>
      <c r="Y1468" s="243"/>
      <c r="Z1468" s="243"/>
      <c r="AA1468" s="243"/>
    </row>
    <row r="1469" spans="6:27">
      <c r="G1469" s="306"/>
      <c r="H1469" s="245">
        <f>H1455</f>
        <v>0</v>
      </c>
      <c r="I1469" s="245">
        <f t="shared" ref="I1469:AA1469" si="1346">I1455</f>
        <v>1</v>
      </c>
      <c r="J1469" s="245">
        <f t="shared" si="1346"/>
        <v>2</v>
      </c>
      <c r="K1469" s="245">
        <f t="shared" si="1346"/>
        <v>3</v>
      </c>
      <c r="L1469" s="245">
        <f t="shared" si="1346"/>
        <v>4</v>
      </c>
      <c r="M1469" s="245">
        <f t="shared" si="1346"/>
        <v>5</v>
      </c>
      <c r="N1469" s="245">
        <f t="shared" si="1346"/>
        <v>6</v>
      </c>
      <c r="O1469" s="245">
        <f t="shared" si="1346"/>
        <v>7</v>
      </c>
      <c r="P1469" s="245">
        <f t="shared" si="1346"/>
        <v>8</v>
      </c>
      <c r="Q1469" s="245">
        <f t="shared" si="1346"/>
        <v>9</v>
      </c>
      <c r="R1469" s="245">
        <f t="shared" si="1346"/>
        <v>10</v>
      </c>
      <c r="S1469" s="245">
        <f t="shared" si="1346"/>
        <v>11</v>
      </c>
      <c r="T1469" s="245">
        <f t="shared" si="1346"/>
        <v>12</v>
      </c>
      <c r="U1469" s="245">
        <f t="shared" si="1346"/>
        <v>13</v>
      </c>
      <c r="V1469" s="245">
        <f t="shared" si="1346"/>
        <v>14</v>
      </c>
      <c r="W1469" s="245">
        <f t="shared" si="1346"/>
        <v>15</v>
      </c>
      <c r="X1469" s="245">
        <f t="shared" si="1346"/>
        <v>16</v>
      </c>
      <c r="Y1469" s="245">
        <f t="shared" si="1346"/>
        <v>17</v>
      </c>
      <c r="Z1469" s="245">
        <f t="shared" si="1346"/>
        <v>18</v>
      </c>
      <c r="AA1469" s="245">
        <f t="shared" si="1346"/>
        <v>19</v>
      </c>
    </row>
    <row r="1470" spans="6:27">
      <c r="F1470" s="655" t="s">
        <v>530</v>
      </c>
      <c r="G1470" s="307" t="str">
        <f>G1456</f>
        <v>Cars</v>
      </c>
      <c r="H1470" s="232">
        <f>H1456+(H1456*H815)</f>
        <v>0</v>
      </c>
      <c r="I1470" s="232">
        <f t="shared" ref="I1470:AA1470" ca="1" si="1347">I1456+(I1456*I815)</f>
        <v>0</v>
      </c>
      <c r="J1470" s="232">
        <f t="shared" ca="1" si="1347"/>
        <v>0</v>
      </c>
      <c r="K1470" s="232">
        <f t="shared" ca="1" si="1347"/>
        <v>0</v>
      </c>
      <c r="L1470" s="232">
        <f t="shared" ca="1" si="1347"/>
        <v>0</v>
      </c>
      <c r="M1470" s="232">
        <f t="shared" ca="1" si="1347"/>
        <v>0</v>
      </c>
      <c r="N1470" s="232">
        <f t="shared" ca="1" si="1347"/>
        <v>0</v>
      </c>
      <c r="O1470" s="232">
        <f t="shared" ca="1" si="1347"/>
        <v>0</v>
      </c>
      <c r="P1470" s="232">
        <f t="shared" ca="1" si="1347"/>
        <v>0</v>
      </c>
      <c r="Q1470" s="232">
        <f t="shared" ca="1" si="1347"/>
        <v>0</v>
      </c>
      <c r="R1470" s="232">
        <f t="shared" ca="1" si="1347"/>
        <v>0</v>
      </c>
      <c r="S1470" s="232">
        <f t="shared" ca="1" si="1347"/>
        <v>0</v>
      </c>
      <c r="T1470" s="232">
        <f t="shared" ca="1" si="1347"/>
        <v>0</v>
      </c>
      <c r="U1470" s="232">
        <f t="shared" ca="1" si="1347"/>
        <v>0</v>
      </c>
      <c r="V1470" s="232">
        <f t="shared" ca="1" si="1347"/>
        <v>0</v>
      </c>
      <c r="W1470" s="232">
        <f t="shared" ca="1" si="1347"/>
        <v>0</v>
      </c>
      <c r="X1470" s="232">
        <f t="shared" ca="1" si="1347"/>
        <v>0</v>
      </c>
      <c r="Y1470" s="232">
        <f t="shared" ca="1" si="1347"/>
        <v>0</v>
      </c>
      <c r="Z1470" s="232">
        <f t="shared" ca="1" si="1347"/>
        <v>0</v>
      </c>
      <c r="AA1470" s="232">
        <f t="shared" ca="1" si="1347"/>
        <v>0</v>
      </c>
    </row>
    <row r="1471" spans="6:27">
      <c r="F1471" s="656"/>
      <c r="G1471" s="307" t="str">
        <f t="shared" ref="G1471:G1480" si="1348">G1457</f>
        <v>2-wheeler</v>
      </c>
      <c r="H1471" s="232">
        <f t="shared" ref="H1471:AA1471" si="1349">H1457+(H1457*H816)</f>
        <v>0</v>
      </c>
      <c r="I1471" s="232">
        <f t="shared" ca="1" si="1349"/>
        <v>0</v>
      </c>
      <c r="J1471" s="232">
        <f t="shared" ca="1" si="1349"/>
        <v>0</v>
      </c>
      <c r="K1471" s="232">
        <f t="shared" ca="1" si="1349"/>
        <v>0</v>
      </c>
      <c r="L1471" s="232">
        <f t="shared" ca="1" si="1349"/>
        <v>0</v>
      </c>
      <c r="M1471" s="232">
        <f t="shared" ca="1" si="1349"/>
        <v>0</v>
      </c>
      <c r="N1471" s="232">
        <f t="shared" ca="1" si="1349"/>
        <v>0</v>
      </c>
      <c r="O1471" s="232">
        <f t="shared" ca="1" si="1349"/>
        <v>0</v>
      </c>
      <c r="P1471" s="232">
        <f t="shared" ca="1" si="1349"/>
        <v>0</v>
      </c>
      <c r="Q1471" s="232">
        <f t="shared" ca="1" si="1349"/>
        <v>0</v>
      </c>
      <c r="R1471" s="232">
        <f t="shared" ca="1" si="1349"/>
        <v>0</v>
      </c>
      <c r="S1471" s="232">
        <f t="shared" ca="1" si="1349"/>
        <v>0</v>
      </c>
      <c r="T1471" s="232">
        <f t="shared" ca="1" si="1349"/>
        <v>0</v>
      </c>
      <c r="U1471" s="232">
        <f t="shared" ca="1" si="1349"/>
        <v>0</v>
      </c>
      <c r="V1471" s="232">
        <f t="shared" ca="1" si="1349"/>
        <v>0</v>
      </c>
      <c r="W1471" s="232">
        <f t="shared" ca="1" si="1349"/>
        <v>0</v>
      </c>
      <c r="X1471" s="232">
        <f t="shared" ca="1" si="1349"/>
        <v>0</v>
      </c>
      <c r="Y1471" s="232">
        <f t="shared" ca="1" si="1349"/>
        <v>0</v>
      </c>
      <c r="Z1471" s="232">
        <f t="shared" ca="1" si="1349"/>
        <v>0</v>
      </c>
      <c r="AA1471" s="232">
        <f t="shared" ca="1" si="1349"/>
        <v>0</v>
      </c>
    </row>
    <row r="1472" spans="6:27">
      <c r="F1472" s="656"/>
      <c r="G1472" s="307" t="str">
        <f t="shared" si="1348"/>
        <v>Taxi</v>
      </c>
      <c r="H1472" s="232">
        <f t="shared" ref="H1472:AA1472" si="1350">H1458+(H1458*H817)</f>
        <v>0</v>
      </c>
      <c r="I1472" s="232">
        <f t="shared" ca="1" si="1350"/>
        <v>0</v>
      </c>
      <c r="J1472" s="232">
        <f t="shared" ca="1" si="1350"/>
        <v>0</v>
      </c>
      <c r="K1472" s="232">
        <f t="shared" ca="1" si="1350"/>
        <v>0</v>
      </c>
      <c r="L1472" s="232">
        <f t="shared" ca="1" si="1350"/>
        <v>0</v>
      </c>
      <c r="M1472" s="232">
        <f t="shared" ca="1" si="1350"/>
        <v>0</v>
      </c>
      <c r="N1472" s="232">
        <f t="shared" ca="1" si="1350"/>
        <v>0</v>
      </c>
      <c r="O1472" s="232">
        <f t="shared" ca="1" si="1350"/>
        <v>0</v>
      </c>
      <c r="P1472" s="232">
        <f t="shared" ca="1" si="1350"/>
        <v>0</v>
      </c>
      <c r="Q1472" s="232">
        <f t="shared" ca="1" si="1350"/>
        <v>0</v>
      </c>
      <c r="R1472" s="232">
        <f t="shared" ca="1" si="1350"/>
        <v>0</v>
      </c>
      <c r="S1472" s="232">
        <f t="shared" ca="1" si="1350"/>
        <v>0</v>
      </c>
      <c r="T1472" s="232">
        <f t="shared" ca="1" si="1350"/>
        <v>0</v>
      </c>
      <c r="U1472" s="232">
        <f t="shared" ca="1" si="1350"/>
        <v>0</v>
      </c>
      <c r="V1472" s="232">
        <f t="shared" ca="1" si="1350"/>
        <v>0</v>
      </c>
      <c r="W1472" s="232">
        <f t="shared" ca="1" si="1350"/>
        <v>0</v>
      </c>
      <c r="X1472" s="232">
        <f t="shared" ca="1" si="1350"/>
        <v>0</v>
      </c>
      <c r="Y1472" s="232">
        <f t="shared" ca="1" si="1350"/>
        <v>0</v>
      </c>
      <c r="Z1472" s="232">
        <f t="shared" ca="1" si="1350"/>
        <v>0</v>
      </c>
      <c r="AA1472" s="232">
        <f t="shared" ca="1" si="1350"/>
        <v>0</v>
      </c>
    </row>
    <row r="1473" spans="6:27">
      <c r="F1473" s="656"/>
      <c r="G1473" s="307" t="str">
        <f t="shared" si="1348"/>
        <v/>
      </c>
      <c r="H1473" s="232">
        <f t="shared" ref="H1473:AA1473" si="1351">H1459+(H1459*H818)</f>
        <v>0</v>
      </c>
      <c r="I1473" s="232">
        <f t="shared" ca="1" si="1351"/>
        <v>0</v>
      </c>
      <c r="J1473" s="232">
        <f t="shared" ca="1" si="1351"/>
        <v>0</v>
      </c>
      <c r="K1473" s="232">
        <f t="shared" ca="1" si="1351"/>
        <v>0</v>
      </c>
      <c r="L1473" s="232">
        <f t="shared" ca="1" si="1351"/>
        <v>0</v>
      </c>
      <c r="M1473" s="232">
        <f t="shared" ca="1" si="1351"/>
        <v>0</v>
      </c>
      <c r="N1473" s="232">
        <f t="shared" ca="1" si="1351"/>
        <v>0</v>
      </c>
      <c r="O1473" s="232">
        <f t="shared" ca="1" si="1351"/>
        <v>0</v>
      </c>
      <c r="P1473" s="232">
        <f t="shared" ca="1" si="1351"/>
        <v>0</v>
      </c>
      <c r="Q1473" s="232">
        <f t="shared" ca="1" si="1351"/>
        <v>0</v>
      </c>
      <c r="R1473" s="232">
        <f t="shared" ca="1" si="1351"/>
        <v>0</v>
      </c>
      <c r="S1473" s="232">
        <f t="shared" ca="1" si="1351"/>
        <v>0</v>
      </c>
      <c r="T1473" s="232">
        <f t="shared" ca="1" si="1351"/>
        <v>0</v>
      </c>
      <c r="U1473" s="232">
        <f t="shared" ca="1" si="1351"/>
        <v>0</v>
      </c>
      <c r="V1473" s="232">
        <f t="shared" ca="1" si="1351"/>
        <v>0</v>
      </c>
      <c r="W1473" s="232">
        <f t="shared" ca="1" si="1351"/>
        <v>0</v>
      </c>
      <c r="X1473" s="232">
        <f t="shared" ca="1" si="1351"/>
        <v>0</v>
      </c>
      <c r="Y1473" s="232">
        <f t="shared" ca="1" si="1351"/>
        <v>0</v>
      </c>
      <c r="Z1473" s="232">
        <f t="shared" ca="1" si="1351"/>
        <v>0</v>
      </c>
      <c r="AA1473" s="232">
        <f t="shared" ca="1" si="1351"/>
        <v>0</v>
      </c>
    </row>
    <row r="1474" spans="6:27">
      <c r="F1474" s="656"/>
      <c r="G1474" s="307" t="str">
        <f t="shared" si="1348"/>
        <v/>
      </c>
      <c r="H1474" s="232">
        <f t="shared" ref="H1474:AA1474" si="1352">H1460+(H1460*H819)</f>
        <v>0</v>
      </c>
      <c r="I1474" s="232">
        <f t="shared" ca="1" si="1352"/>
        <v>0</v>
      </c>
      <c r="J1474" s="232">
        <f t="shared" ca="1" si="1352"/>
        <v>0</v>
      </c>
      <c r="K1474" s="232">
        <f t="shared" ca="1" si="1352"/>
        <v>0</v>
      </c>
      <c r="L1474" s="232">
        <f t="shared" ca="1" si="1352"/>
        <v>0</v>
      </c>
      <c r="M1474" s="232">
        <f t="shared" ca="1" si="1352"/>
        <v>0</v>
      </c>
      <c r="N1474" s="232">
        <f t="shared" ca="1" si="1352"/>
        <v>0</v>
      </c>
      <c r="O1474" s="232">
        <f t="shared" ca="1" si="1352"/>
        <v>0</v>
      </c>
      <c r="P1474" s="232">
        <f t="shared" ca="1" si="1352"/>
        <v>0</v>
      </c>
      <c r="Q1474" s="232">
        <f t="shared" ca="1" si="1352"/>
        <v>0</v>
      </c>
      <c r="R1474" s="232">
        <f t="shared" ca="1" si="1352"/>
        <v>0</v>
      </c>
      <c r="S1474" s="232">
        <f t="shared" ca="1" si="1352"/>
        <v>0</v>
      </c>
      <c r="T1474" s="232">
        <f t="shared" ca="1" si="1352"/>
        <v>0</v>
      </c>
      <c r="U1474" s="232">
        <f t="shared" ca="1" si="1352"/>
        <v>0</v>
      </c>
      <c r="V1474" s="232">
        <f t="shared" ca="1" si="1352"/>
        <v>0</v>
      </c>
      <c r="W1474" s="232">
        <f t="shared" ca="1" si="1352"/>
        <v>0</v>
      </c>
      <c r="X1474" s="232">
        <f t="shared" ca="1" si="1352"/>
        <v>0</v>
      </c>
      <c r="Y1474" s="232">
        <f t="shared" ca="1" si="1352"/>
        <v>0</v>
      </c>
      <c r="Z1474" s="232">
        <f t="shared" ca="1" si="1352"/>
        <v>0</v>
      </c>
      <c r="AA1474" s="232">
        <f t="shared" ca="1" si="1352"/>
        <v>0</v>
      </c>
    </row>
    <row r="1475" spans="6:27">
      <c r="F1475" s="656"/>
      <c r="G1475" s="307" t="str">
        <f t="shared" si="1348"/>
        <v>3-wheeler</v>
      </c>
      <c r="H1475" s="232">
        <f t="shared" ref="H1475:AA1475" si="1353">H1461+(H1461*H820)</f>
        <v>0</v>
      </c>
      <c r="I1475" s="232">
        <f t="shared" ca="1" si="1353"/>
        <v>0</v>
      </c>
      <c r="J1475" s="232">
        <f t="shared" ca="1" si="1353"/>
        <v>0</v>
      </c>
      <c r="K1475" s="232">
        <f t="shared" ca="1" si="1353"/>
        <v>0</v>
      </c>
      <c r="L1475" s="232">
        <f t="shared" ca="1" si="1353"/>
        <v>0</v>
      </c>
      <c r="M1475" s="232">
        <f t="shared" ca="1" si="1353"/>
        <v>0</v>
      </c>
      <c r="N1475" s="232">
        <f t="shared" ca="1" si="1353"/>
        <v>0</v>
      </c>
      <c r="O1475" s="232">
        <f t="shared" ca="1" si="1353"/>
        <v>0</v>
      </c>
      <c r="P1475" s="232">
        <f t="shared" ca="1" si="1353"/>
        <v>0</v>
      </c>
      <c r="Q1475" s="232">
        <f t="shared" ca="1" si="1353"/>
        <v>0</v>
      </c>
      <c r="R1475" s="232">
        <f t="shared" ca="1" si="1353"/>
        <v>0</v>
      </c>
      <c r="S1475" s="232">
        <f t="shared" ca="1" si="1353"/>
        <v>0</v>
      </c>
      <c r="T1475" s="232">
        <f t="shared" ca="1" si="1353"/>
        <v>0</v>
      </c>
      <c r="U1475" s="232">
        <f t="shared" ca="1" si="1353"/>
        <v>0</v>
      </c>
      <c r="V1475" s="232">
        <f t="shared" ca="1" si="1353"/>
        <v>0</v>
      </c>
      <c r="W1475" s="232">
        <f t="shared" ca="1" si="1353"/>
        <v>0</v>
      </c>
      <c r="X1475" s="232">
        <f t="shared" ca="1" si="1353"/>
        <v>0</v>
      </c>
      <c r="Y1475" s="232">
        <f t="shared" ca="1" si="1353"/>
        <v>0</v>
      </c>
      <c r="Z1475" s="232">
        <f t="shared" ca="1" si="1353"/>
        <v>0</v>
      </c>
      <c r="AA1475" s="232">
        <f t="shared" ca="1" si="1353"/>
        <v>0</v>
      </c>
    </row>
    <row r="1476" spans="6:27">
      <c r="F1476" s="656"/>
      <c r="G1476" s="307" t="str">
        <f t="shared" si="1348"/>
        <v>Bus</v>
      </c>
      <c r="H1476" s="232">
        <f t="shared" ref="H1476:AA1476" si="1354">H1462+(H1462*H821)</f>
        <v>0</v>
      </c>
      <c r="I1476" s="232">
        <f t="shared" ca="1" si="1354"/>
        <v>0</v>
      </c>
      <c r="J1476" s="232">
        <f t="shared" ca="1" si="1354"/>
        <v>0</v>
      </c>
      <c r="K1476" s="232">
        <f t="shared" ca="1" si="1354"/>
        <v>0</v>
      </c>
      <c r="L1476" s="232">
        <f t="shared" ca="1" si="1354"/>
        <v>0</v>
      </c>
      <c r="M1476" s="232">
        <f t="shared" ca="1" si="1354"/>
        <v>0</v>
      </c>
      <c r="N1476" s="232">
        <f t="shared" ca="1" si="1354"/>
        <v>0</v>
      </c>
      <c r="O1476" s="232">
        <f t="shared" ca="1" si="1354"/>
        <v>0</v>
      </c>
      <c r="P1476" s="232">
        <f t="shared" ca="1" si="1354"/>
        <v>0</v>
      </c>
      <c r="Q1476" s="232">
        <f t="shared" ca="1" si="1354"/>
        <v>0</v>
      </c>
      <c r="R1476" s="232">
        <f t="shared" ca="1" si="1354"/>
        <v>0</v>
      </c>
      <c r="S1476" s="232">
        <f t="shared" ca="1" si="1354"/>
        <v>0</v>
      </c>
      <c r="T1476" s="232">
        <f t="shared" ca="1" si="1354"/>
        <v>0</v>
      </c>
      <c r="U1476" s="232">
        <f t="shared" ca="1" si="1354"/>
        <v>0</v>
      </c>
      <c r="V1476" s="232">
        <f t="shared" ca="1" si="1354"/>
        <v>0</v>
      </c>
      <c r="W1476" s="232">
        <f t="shared" ca="1" si="1354"/>
        <v>0</v>
      </c>
      <c r="X1476" s="232">
        <f t="shared" ca="1" si="1354"/>
        <v>0</v>
      </c>
      <c r="Y1476" s="232">
        <f t="shared" ca="1" si="1354"/>
        <v>0</v>
      </c>
      <c r="Z1476" s="232">
        <f t="shared" ca="1" si="1354"/>
        <v>0</v>
      </c>
      <c r="AA1476" s="232">
        <f t="shared" ca="1" si="1354"/>
        <v>0</v>
      </c>
    </row>
    <row r="1477" spans="6:27">
      <c r="F1477" s="656"/>
      <c r="G1477" s="307" t="str">
        <f t="shared" si="1348"/>
        <v>Mini-bus</v>
      </c>
      <c r="H1477" s="232">
        <f t="shared" ref="H1477:AA1477" si="1355">H1463+(H1463*H822)</f>
        <v>0</v>
      </c>
      <c r="I1477" s="232">
        <f t="shared" ca="1" si="1355"/>
        <v>0</v>
      </c>
      <c r="J1477" s="232">
        <f t="shared" ca="1" si="1355"/>
        <v>0</v>
      </c>
      <c r="K1477" s="232">
        <f t="shared" ca="1" si="1355"/>
        <v>0</v>
      </c>
      <c r="L1477" s="232">
        <f t="shared" ca="1" si="1355"/>
        <v>0</v>
      </c>
      <c r="M1477" s="232">
        <f t="shared" ca="1" si="1355"/>
        <v>0</v>
      </c>
      <c r="N1477" s="232">
        <f t="shared" ca="1" si="1355"/>
        <v>0</v>
      </c>
      <c r="O1477" s="232">
        <f t="shared" ca="1" si="1355"/>
        <v>0</v>
      </c>
      <c r="P1477" s="232">
        <f t="shared" ca="1" si="1355"/>
        <v>0</v>
      </c>
      <c r="Q1477" s="232">
        <f t="shared" ca="1" si="1355"/>
        <v>0</v>
      </c>
      <c r="R1477" s="232">
        <f t="shared" ca="1" si="1355"/>
        <v>0</v>
      </c>
      <c r="S1477" s="232">
        <f t="shared" ca="1" si="1355"/>
        <v>0</v>
      </c>
      <c r="T1477" s="232">
        <f t="shared" ca="1" si="1355"/>
        <v>0</v>
      </c>
      <c r="U1477" s="232">
        <f t="shared" ca="1" si="1355"/>
        <v>0</v>
      </c>
      <c r="V1477" s="232">
        <f t="shared" ca="1" si="1355"/>
        <v>0</v>
      </c>
      <c r="W1477" s="232">
        <f t="shared" ca="1" si="1355"/>
        <v>0</v>
      </c>
      <c r="X1477" s="232">
        <f t="shared" ca="1" si="1355"/>
        <v>0</v>
      </c>
      <c r="Y1477" s="232">
        <f t="shared" ca="1" si="1355"/>
        <v>0</v>
      </c>
      <c r="Z1477" s="232">
        <f t="shared" ca="1" si="1355"/>
        <v>0</v>
      </c>
      <c r="AA1477" s="232">
        <f t="shared" ca="1" si="1355"/>
        <v>0</v>
      </c>
    </row>
    <row r="1478" spans="6:27">
      <c r="F1478" s="656"/>
      <c r="G1478" s="307" t="str">
        <f t="shared" si="1348"/>
        <v/>
      </c>
      <c r="H1478" s="232">
        <f t="shared" ref="H1478:AA1478" si="1356">H1464+(H1464*H823)</f>
        <v>0</v>
      </c>
      <c r="I1478" s="232">
        <f t="shared" ca="1" si="1356"/>
        <v>0</v>
      </c>
      <c r="J1478" s="232">
        <f t="shared" ca="1" si="1356"/>
        <v>0</v>
      </c>
      <c r="K1478" s="232">
        <f t="shared" ca="1" si="1356"/>
        <v>0</v>
      </c>
      <c r="L1478" s="232">
        <f t="shared" ca="1" si="1356"/>
        <v>0</v>
      </c>
      <c r="M1478" s="232">
        <f t="shared" ca="1" si="1356"/>
        <v>0</v>
      </c>
      <c r="N1478" s="232">
        <f t="shared" ca="1" si="1356"/>
        <v>0</v>
      </c>
      <c r="O1478" s="232">
        <f t="shared" ca="1" si="1356"/>
        <v>0</v>
      </c>
      <c r="P1478" s="232">
        <f t="shared" ca="1" si="1356"/>
        <v>0</v>
      </c>
      <c r="Q1478" s="232">
        <f t="shared" ca="1" si="1356"/>
        <v>0</v>
      </c>
      <c r="R1478" s="232">
        <f t="shared" ca="1" si="1356"/>
        <v>0</v>
      </c>
      <c r="S1478" s="232">
        <f t="shared" ca="1" si="1356"/>
        <v>0</v>
      </c>
      <c r="T1478" s="232">
        <f t="shared" ca="1" si="1356"/>
        <v>0</v>
      </c>
      <c r="U1478" s="232">
        <f t="shared" ca="1" si="1356"/>
        <v>0</v>
      </c>
      <c r="V1478" s="232">
        <f t="shared" ca="1" si="1356"/>
        <v>0</v>
      </c>
      <c r="W1478" s="232">
        <f t="shared" ca="1" si="1356"/>
        <v>0</v>
      </c>
      <c r="X1478" s="232">
        <f t="shared" ca="1" si="1356"/>
        <v>0</v>
      </c>
      <c r="Y1478" s="232">
        <f t="shared" ca="1" si="1356"/>
        <v>0</v>
      </c>
      <c r="Z1478" s="232">
        <f t="shared" ca="1" si="1356"/>
        <v>0</v>
      </c>
      <c r="AA1478" s="232">
        <f t="shared" ca="1" si="1356"/>
        <v>0</v>
      </c>
    </row>
    <row r="1479" spans="6:27">
      <c r="F1479" s="657"/>
      <c r="G1479" s="307" t="str">
        <f t="shared" si="1348"/>
        <v/>
      </c>
      <c r="H1479" s="232">
        <f t="shared" ref="H1479:AA1479" si="1357">H1465+(H1465*H824)</f>
        <v>0</v>
      </c>
      <c r="I1479" s="232">
        <f t="shared" ca="1" si="1357"/>
        <v>0</v>
      </c>
      <c r="J1479" s="232">
        <f t="shared" ca="1" si="1357"/>
        <v>0</v>
      </c>
      <c r="K1479" s="232">
        <f t="shared" ca="1" si="1357"/>
        <v>0</v>
      </c>
      <c r="L1479" s="232">
        <f t="shared" ca="1" si="1357"/>
        <v>0</v>
      </c>
      <c r="M1479" s="232">
        <f t="shared" ca="1" si="1357"/>
        <v>0</v>
      </c>
      <c r="N1479" s="232">
        <f t="shared" ca="1" si="1357"/>
        <v>0</v>
      </c>
      <c r="O1479" s="232">
        <f t="shared" ca="1" si="1357"/>
        <v>0</v>
      </c>
      <c r="P1479" s="232">
        <f t="shared" ca="1" si="1357"/>
        <v>0</v>
      </c>
      <c r="Q1479" s="232">
        <f t="shared" ca="1" si="1357"/>
        <v>0</v>
      </c>
      <c r="R1479" s="232">
        <f t="shared" ca="1" si="1357"/>
        <v>0</v>
      </c>
      <c r="S1479" s="232">
        <f t="shared" ca="1" si="1357"/>
        <v>0</v>
      </c>
      <c r="T1479" s="232">
        <f t="shared" ca="1" si="1357"/>
        <v>0</v>
      </c>
      <c r="U1479" s="232">
        <f t="shared" ca="1" si="1357"/>
        <v>0</v>
      </c>
      <c r="V1479" s="232">
        <f t="shared" ca="1" si="1357"/>
        <v>0</v>
      </c>
      <c r="W1479" s="232">
        <f t="shared" ca="1" si="1357"/>
        <v>0</v>
      </c>
      <c r="X1479" s="232">
        <f t="shared" ca="1" si="1357"/>
        <v>0</v>
      </c>
      <c r="Y1479" s="232">
        <f t="shared" ca="1" si="1357"/>
        <v>0</v>
      </c>
      <c r="Z1479" s="232">
        <f t="shared" ca="1" si="1357"/>
        <v>0</v>
      </c>
      <c r="AA1479" s="232">
        <f t="shared" ca="1" si="1357"/>
        <v>0</v>
      </c>
    </row>
    <row r="1480" spans="6:27">
      <c r="G1480" s="307" t="str">
        <f t="shared" si="1348"/>
        <v>BRT</v>
      </c>
      <c r="H1480" s="232">
        <f t="shared" ref="H1480:AA1480" si="1358">H1466+(H1466*H825)</f>
        <v>0</v>
      </c>
      <c r="I1480" s="232">
        <f t="shared" ca="1" si="1358"/>
        <v>0</v>
      </c>
      <c r="J1480" s="232">
        <f t="shared" ca="1" si="1358"/>
        <v>0</v>
      </c>
      <c r="K1480" s="232">
        <f t="shared" ca="1" si="1358"/>
        <v>0</v>
      </c>
      <c r="L1480" s="232">
        <f t="shared" ca="1" si="1358"/>
        <v>0</v>
      </c>
      <c r="M1480" s="232">
        <f t="shared" ca="1" si="1358"/>
        <v>0</v>
      </c>
      <c r="N1480" s="232">
        <f t="shared" ca="1" si="1358"/>
        <v>0</v>
      </c>
      <c r="O1480" s="232">
        <f t="shared" ca="1" si="1358"/>
        <v>0</v>
      </c>
      <c r="P1480" s="232">
        <f t="shared" ca="1" si="1358"/>
        <v>0</v>
      </c>
      <c r="Q1480" s="232">
        <f t="shared" ca="1" si="1358"/>
        <v>0</v>
      </c>
      <c r="R1480" s="232">
        <f t="shared" ca="1" si="1358"/>
        <v>0</v>
      </c>
      <c r="S1480" s="232">
        <f t="shared" ca="1" si="1358"/>
        <v>0</v>
      </c>
      <c r="T1480" s="232">
        <f t="shared" ca="1" si="1358"/>
        <v>0</v>
      </c>
      <c r="U1480" s="232">
        <f t="shared" ca="1" si="1358"/>
        <v>0</v>
      </c>
      <c r="V1480" s="232">
        <f t="shared" ca="1" si="1358"/>
        <v>0</v>
      </c>
      <c r="W1480" s="232">
        <f t="shared" ca="1" si="1358"/>
        <v>0</v>
      </c>
      <c r="X1480" s="232">
        <f t="shared" ca="1" si="1358"/>
        <v>0</v>
      </c>
      <c r="Y1480" s="232">
        <f t="shared" ca="1" si="1358"/>
        <v>0</v>
      </c>
      <c r="Z1480" s="232">
        <f t="shared" ca="1" si="1358"/>
        <v>0</v>
      </c>
      <c r="AA1480" s="232">
        <f t="shared" ca="1" si="1358"/>
        <v>0</v>
      </c>
    </row>
    <row r="1483" spans="6:27">
      <c r="G1483" s="305" t="s">
        <v>404</v>
      </c>
    </row>
    <row r="1484" spans="6:27">
      <c r="L1484" s="242"/>
    </row>
    <row r="1485" spans="6:27">
      <c r="H1485" s="243"/>
      <c r="I1485" s="243"/>
      <c r="J1485" s="243"/>
      <c r="K1485" s="55" t="s">
        <v>410</v>
      </c>
      <c r="O1485" s="55" t="s">
        <v>387</v>
      </c>
      <c r="Q1485" s="55" t="s">
        <v>388</v>
      </c>
      <c r="Z1485" s="243"/>
      <c r="AA1485" s="243"/>
    </row>
    <row r="1486" spans="6:27">
      <c r="G1486" s="306"/>
      <c r="H1486" s="243"/>
      <c r="I1486" s="243"/>
      <c r="J1486" s="243"/>
      <c r="K1486" s="244">
        <f t="shared" ref="K1486:M1486" si="1359">K7</f>
        <v>0</v>
      </c>
      <c r="L1486" s="244">
        <f t="shared" si="1359"/>
        <v>9</v>
      </c>
      <c r="M1486" s="244">
        <f t="shared" si="1359"/>
        <v>19</v>
      </c>
      <c r="O1486" s="231" t="s">
        <v>389</v>
      </c>
      <c r="P1486" s="231" t="s">
        <v>390</v>
      </c>
      <c r="Q1486" s="231" t="s">
        <v>389</v>
      </c>
      <c r="R1486" s="231" t="s">
        <v>390</v>
      </c>
      <c r="T1486" s="231">
        <f>K1486</f>
        <v>0</v>
      </c>
      <c r="U1486" s="231">
        <f>L1486</f>
        <v>9</v>
      </c>
      <c r="V1486" s="231">
        <f>M1486</f>
        <v>19</v>
      </c>
      <c r="X1486" s="231" t="s">
        <v>387</v>
      </c>
      <c r="Y1486" s="231" t="s">
        <v>388</v>
      </c>
      <c r="Z1486" s="243"/>
      <c r="AA1486" s="243"/>
    </row>
    <row r="1487" spans="6:27">
      <c r="F1487" s="655" t="s">
        <v>530</v>
      </c>
      <c r="G1487" s="307" t="str">
        <f>G1470</f>
        <v>Cars</v>
      </c>
      <c r="H1487" s="243"/>
      <c r="I1487" s="243"/>
      <c r="J1487" s="243"/>
      <c r="K1487" s="246">
        <f>'IF Factors'!CK31</f>
        <v>0</v>
      </c>
      <c r="L1487" s="246">
        <f ca="1">OFFSET('IF Factors'!CK31,0,5)</f>
        <v>0</v>
      </c>
      <c r="M1487" s="246">
        <f ca="1">OFFSET('IF Factors'!CK31,0,10)</f>
        <v>0</v>
      </c>
      <c r="O1487" s="231">
        <f ca="1">INTERCEPT(K1487:L1487,$K$7:$L$7)</f>
        <v>0</v>
      </c>
      <c r="P1487" s="231">
        <f ca="1">SLOPE(K1487:L1487,$K$7:$L$7)</f>
        <v>0</v>
      </c>
      <c r="Q1487" s="231">
        <f ca="1">INTERCEPT(L1487:M1487,$L$7:$M$7)</f>
        <v>0</v>
      </c>
      <c r="R1487" s="231">
        <f ca="1">SLOPE(L1487:M1487,$L$7:$M$7)</f>
        <v>0</v>
      </c>
      <c r="T1487" s="231">
        <f>IF(K1487&lt;&gt;0,0,1)</f>
        <v>1</v>
      </c>
      <c r="U1487" s="231">
        <f ca="1">IF(L1487&lt;&gt;0,0,1)</f>
        <v>1</v>
      </c>
      <c r="V1487" s="231">
        <f ca="1">IF(M1487&lt;&gt;0,0,1)</f>
        <v>1</v>
      </c>
      <c r="X1487" s="231">
        <f ca="1">IF(T1487+U1487=1,1,0)</f>
        <v>0</v>
      </c>
      <c r="Y1487" s="231">
        <f t="shared" ref="Y1487:Y1497" ca="1" si="1360">IF(U1487+V1487=1,1,0)</f>
        <v>0</v>
      </c>
      <c r="Z1487" s="243"/>
      <c r="AA1487" s="243"/>
    </row>
    <row r="1488" spans="6:27">
      <c r="F1488" s="656"/>
      <c r="G1488" s="307" t="str">
        <f t="shared" ref="G1488:G1497" si="1361">G1471</f>
        <v>2-wheeler</v>
      </c>
      <c r="H1488" s="243"/>
      <c r="I1488" s="243"/>
      <c r="J1488" s="243"/>
      <c r="K1488" s="246">
        <f>'IF Factors'!CK32</f>
        <v>0</v>
      </c>
      <c r="L1488" s="246">
        <f ca="1">OFFSET('IF Factors'!CK32,0,5)</f>
        <v>0</v>
      </c>
      <c r="M1488" s="246">
        <f ca="1">OFFSET('IF Factors'!CK32,0,10)</f>
        <v>0</v>
      </c>
      <c r="O1488" s="231">
        <f t="shared" ref="O1488:O1497" ca="1" si="1362">INTERCEPT(K1488:L1488,$K$7:$L$7)</f>
        <v>0</v>
      </c>
      <c r="P1488" s="231">
        <f t="shared" ref="P1488:P1497" ca="1" si="1363">SLOPE(K1488:L1488,$K$7:$L$7)</f>
        <v>0</v>
      </c>
      <c r="Q1488" s="231">
        <f t="shared" ref="Q1488:Q1497" ca="1" si="1364">INTERCEPT(L1488:M1488,$L$7:$M$7)</f>
        <v>0</v>
      </c>
      <c r="R1488" s="231">
        <f t="shared" ref="R1488:R1497" ca="1" si="1365">SLOPE(L1488:M1488,$L$7:$M$7)</f>
        <v>0</v>
      </c>
      <c r="T1488" s="231">
        <f t="shared" ref="T1488:T1497" si="1366">IF(K1488&lt;&gt;0,0,1)</f>
        <v>1</v>
      </c>
      <c r="U1488" s="231">
        <f t="shared" ref="U1488:U1497" ca="1" si="1367">IF(L1488&lt;&gt;0,0,1)</f>
        <v>1</v>
      </c>
      <c r="V1488" s="231">
        <f t="shared" ref="V1488:V1497" ca="1" si="1368">IF(M1488&lt;&gt;0,0,1)</f>
        <v>1</v>
      </c>
      <c r="X1488" s="231">
        <f t="shared" ref="X1488:X1497" ca="1" si="1369">IF(T1488+U1488=1,1,0)</f>
        <v>0</v>
      </c>
      <c r="Y1488" s="231">
        <f t="shared" ca="1" si="1360"/>
        <v>0</v>
      </c>
      <c r="Z1488" s="243"/>
      <c r="AA1488" s="243"/>
    </row>
    <row r="1489" spans="6:27">
      <c r="F1489" s="656"/>
      <c r="G1489" s="307" t="str">
        <f t="shared" si="1361"/>
        <v>Taxi</v>
      </c>
      <c r="H1489" s="243"/>
      <c r="I1489" s="243"/>
      <c r="J1489" s="243"/>
      <c r="K1489" s="246">
        <f>'IF Factors'!CK33</f>
        <v>0</v>
      </c>
      <c r="L1489" s="246">
        <f ca="1">OFFSET('IF Factors'!CK33,0,5)</f>
        <v>0</v>
      </c>
      <c r="M1489" s="246">
        <f ca="1">OFFSET('IF Factors'!CK33,0,10)</f>
        <v>0</v>
      </c>
      <c r="O1489" s="231">
        <f t="shared" ca="1" si="1362"/>
        <v>0</v>
      </c>
      <c r="P1489" s="231">
        <f t="shared" ca="1" si="1363"/>
        <v>0</v>
      </c>
      <c r="Q1489" s="231">
        <f t="shared" ca="1" si="1364"/>
        <v>0</v>
      </c>
      <c r="R1489" s="231">
        <f t="shared" ca="1" si="1365"/>
        <v>0</v>
      </c>
      <c r="T1489" s="231">
        <f t="shared" si="1366"/>
        <v>1</v>
      </c>
      <c r="U1489" s="231">
        <f t="shared" ca="1" si="1367"/>
        <v>1</v>
      </c>
      <c r="V1489" s="231">
        <f t="shared" ca="1" si="1368"/>
        <v>1</v>
      </c>
      <c r="X1489" s="231">
        <f t="shared" ca="1" si="1369"/>
        <v>0</v>
      </c>
      <c r="Y1489" s="231">
        <f t="shared" ca="1" si="1360"/>
        <v>0</v>
      </c>
      <c r="Z1489" s="243"/>
      <c r="AA1489" s="243"/>
    </row>
    <row r="1490" spans="6:27">
      <c r="F1490" s="656"/>
      <c r="G1490" s="307" t="str">
        <f t="shared" si="1361"/>
        <v/>
      </c>
      <c r="H1490" s="243"/>
      <c r="I1490" s="243"/>
      <c r="J1490" s="243"/>
      <c r="K1490" s="246">
        <f>'IF Factors'!CK34</f>
        <v>0</v>
      </c>
      <c r="L1490" s="246">
        <f ca="1">OFFSET('IF Factors'!CK34,0,5)</f>
        <v>0</v>
      </c>
      <c r="M1490" s="246">
        <f ca="1">OFFSET('IF Factors'!CK34,0,10)</f>
        <v>0</v>
      </c>
      <c r="O1490" s="231">
        <f t="shared" ca="1" si="1362"/>
        <v>0</v>
      </c>
      <c r="P1490" s="231">
        <f t="shared" ca="1" si="1363"/>
        <v>0</v>
      </c>
      <c r="Q1490" s="231">
        <f t="shared" ca="1" si="1364"/>
        <v>0</v>
      </c>
      <c r="R1490" s="231">
        <f t="shared" ca="1" si="1365"/>
        <v>0</v>
      </c>
      <c r="T1490" s="231">
        <f t="shared" si="1366"/>
        <v>1</v>
      </c>
      <c r="U1490" s="231">
        <f t="shared" ca="1" si="1367"/>
        <v>1</v>
      </c>
      <c r="V1490" s="231">
        <f t="shared" ca="1" si="1368"/>
        <v>1</v>
      </c>
      <c r="X1490" s="231">
        <f t="shared" ca="1" si="1369"/>
        <v>0</v>
      </c>
      <c r="Y1490" s="231">
        <f t="shared" ca="1" si="1360"/>
        <v>0</v>
      </c>
      <c r="Z1490" s="243"/>
      <c r="AA1490" s="243"/>
    </row>
    <row r="1491" spans="6:27">
      <c r="F1491" s="656"/>
      <c r="G1491" s="307" t="str">
        <f t="shared" si="1361"/>
        <v/>
      </c>
      <c r="H1491" s="243"/>
      <c r="I1491" s="243"/>
      <c r="J1491" s="243"/>
      <c r="K1491" s="246">
        <f>'IF Factors'!CK35</f>
        <v>0</v>
      </c>
      <c r="L1491" s="246">
        <f ca="1">OFFSET('IF Factors'!CK35,0,5)</f>
        <v>0</v>
      </c>
      <c r="M1491" s="246">
        <f ca="1">OFFSET('IF Factors'!CK35,0,10)</f>
        <v>0</v>
      </c>
      <c r="O1491" s="231">
        <f t="shared" ca="1" si="1362"/>
        <v>0</v>
      </c>
      <c r="P1491" s="231">
        <f t="shared" ca="1" si="1363"/>
        <v>0</v>
      </c>
      <c r="Q1491" s="231">
        <f t="shared" ca="1" si="1364"/>
        <v>0</v>
      </c>
      <c r="R1491" s="231">
        <f t="shared" ca="1" si="1365"/>
        <v>0</v>
      </c>
      <c r="T1491" s="231">
        <f t="shared" si="1366"/>
        <v>1</v>
      </c>
      <c r="U1491" s="231">
        <f t="shared" ca="1" si="1367"/>
        <v>1</v>
      </c>
      <c r="V1491" s="231">
        <f t="shared" ca="1" si="1368"/>
        <v>1</v>
      </c>
      <c r="X1491" s="231">
        <f t="shared" ca="1" si="1369"/>
        <v>0</v>
      </c>
      <c r="Y1491" s="231">
        <f t="shared" ca="1" si="1360"/>
        <v>0</v>
      </c>
      <c r="Z1491" s="243"/>
      <c r="AA1491" s="243"/>
    </row>
    <row r="1492" spans="6:27">
      <c r="F1492" s="656"/>
      <c r="G1492" s="307" t="str">
        <f t="shared" si="1361"/>
        <v>3-wheeler</v>
      </c>
      <c r="H1492" s="243"/>
      <c r="I1492" s="243"/>
      <c r="J1492" s="243"/>
      <c r="K1492" s="246">
        <f>'IF Factors'!CK36</f>
        <v>0</v>
      </c>
      <c r="L1492" s="246">
        <f ca="1">OFFSET('IF Factors'!CK36,0,5)</f>
        <v>0</v>
      </c>
      <c r="M1492" s="246">
        <f ca="1">OFFSET('IF Factors'!CK36,0,10)</f>
        <v>0</v>
      </c>
      <c r="O1492" s="231">
        <f t="shared" ca="1" si="1362"/>
        <v>0</v>
      </c>
      <c r="P1492" s="231">
        <f t="shared" ca="1" si="1363"/>
        <v>0</v>
      </c>
      <c r="Q1492" s="231">
        <f t="shared" ca="1" si="1364"/>
        <v>0</v>
      </c>
      <c r="R1492" s="231">
        <f t="shared" ca="1" si="1365"/>
        <v>0</v>
      </c>
      <c r="T1492" s="231">
        <f t="shared" si="1366"/>
        <v>1</v>
      </c>
      <c r="U1492" s="231">
        <f t="shared" ca="1" si="1367"/>
        <v>1</v>
      </c>
      <c r="V1492" s="231">
        <f t="shared" ca="1" si="1368"/>
        <v>1</v>
      </c>
      <c r="X1492" s="231">
        <f t="shared" ca="1" si="1369"/>
        <v>0</v>
      </c>
      <c r="Y1492" s="231">
        <f t="shared" ca="1" si="1360"/>
        <v>0</v>
      </c>
      <c r="Z1492" s="243"/>
      <c r="AA1492" s="243"/>
    </row>
    <row r="1493" spans="6:27">
      <c r="F1493" s="656"/>
      <c r="G1493" s="307" t="str">
        <f t="shared" si="1361"/>
        <v>Bus</v>
      </c>
      <c r="H1493" s="243"/>
      <c r="I1493" s="243"/>
      <c r="J1493" s="243"/>
      <c r="K1493" s="246">
        <f>'IF Factors'!CK37</f>
        <v>0</v>
      </c>
      <c r="L1493" s="246">
        <f ca="1">OFFSET('IF Factors'!CK37,0,5)</f>
        <v>0</v>
      </c>
      <c r="M1493" s="246">
        <f ca="1">OFFSET('IF Factors'!CK37,0,10)</f>
        <v>0</v>
      </c>
      <c r="O1493" s="231">
        <f t="shared" ca="1" si="1362"/>
        <v>0</v>
      </c>
      <c r="P1493" s="231">
        <f t="shared" ca="1" si="1363"/>
        <v>0</v>
      </c>
      <c r="Q1493" s="231">
        <f t="shared" ca="1" si="1364"/>
        <v>0</v>
      </c>
      <c r="R1493" s="231">
        <f t="shared" ca="1" si="1365"/>
        <v>0</v>
      </c>
      <c r="T1493" s="231">
        <f t="shared" si="1366"/>
        <v>1</v>
      </c>
      <c r="U1493" s="231">
        <f t="shared" ca="1" si="1367"/>
        <v>1</v>
      </c>
      <c r="V1493" s="231">
        <f t="shared" ca="1" si="1368"/>
        <v>1</v>
      </c>
      <c r="X1493" s="231">
        <f t="shared" ca="1" si="1369"/>
        <v>0</v>
      </c>
      <c r="Y1493" s="231">
        <f t="shared" ca="1" si="1360"/>
        <v>0</v>
      </c>
      <c r="Z1493" s="243"/>
      <c r="AA1493" s="243"/>
    </row>
    <row r="1494" spans="6:27">
      <c r="F1494" s="656"/>
      <c r="G1494" s="307" t="str">
        <f t="shared" si="1361"/>
        <v>Mini-bus</v>
      </c>
      <c r="H1494" s="243"/>
      <c r="I1494" s="243"/>
      <c r="J1494" s="243"/>
      <c r="K1494" s="246">
        <f>'IF Factors'!CK38</f>
        <v>0</v>
      </c>
      <c r="L1494" s="246">
        <f ca="1">OFFSET('IF Factors'!CK38,0,5)</f>
        <v>0</v>
      </c>
      <c r="M1494" s="246">
        <f ca="1">OFFSET('IF Factors'!CK38,0,10)</f>
        <v>0</v>
      </c>
      <c r="O1494" s="231">
        <f t="shared" ca="1" si="1362"/>
        <v>0</v>
      </c>
      <c r="P1494" s="231">
        <f t="shared" ca="1" si="1363"/>
        <v>0</v>
      </c>
      <c r="Q1494" s="231">
        <f t="shared" ca="1" si="1364"/>
        <v>0</v>
      </c>
      <c r="R1494" s="231">
        <f t="shared" ca="1" si="1365"/>
        <v>0</v>
      </c>
      <c r="T1494" s="231">
        <f t="shared" si="1366"/>
        <v>1</v>
      </c>
      <c r="U1494" s="231">
        <f t="shared" ca="1" si="1367"/>
        <v>1</v>
      </c>
      <c r="V1494" s="231">
        <f t="shared" ca="1" si="1368"/>
        <v>1</v>
      </c>
      <c r="X1494" s="231">
        <f t="shared" ca="1" si="1369"/>
        <v>0</v>
      </c>
      <c r="Y1494" s="231">
        <f t="shared" ca="1" si="1360"/>
        <v>0</v>
      </c>
      <c r="Z1494" s="243"/>
      <c r="AA1494" s="243"/>
    </row>
    <row r="1495" spans="6:27">
      <c r="F1495" s="656"/>
      <c r="G1495" s="307" t="str">
        <f t="shared" si="1361"/>
        <v/>
      </c>
      <c r="H1495" s="243"/>
      <c r="I1495" s="243"/>
      <c r="J1495" s="243"/>
      <c r="K1495" s="246">
        <f>'IF Factors'!CK39</f>
        <v>0</v>
      </c>
      <c r="L1495" s="246">
        <f ca="1">OFFSET('IF Factors'!CK39,0,5)</f>
        <v>0</v>
      </c>
      <c r="M1495" s="246">
        <f ca="1">OFFSET('IF Factors'!CK39,0,10)</f>
        <v>0</v>
      </c>
      <c r="O1495" s="231">
        <f t="shared" ca="1" si="1362"/>
        <v>0</v>
      </c>
      <c r="P1495" s="231">
        <f t="shared" ca="1" si="1363"/>
        <v>0</v>
      </c>
      <c r="Q1495" s="231">
        <f t="shared" ca="1" si="1364"/>
        <v>0</v>
      </c>
      <c r="R1495" s="231">
        <f t="shared" ca="1" si="1365"/>
        <v>0</v>
      </c>
      <c r="T1495" s="231">
        <f t="shared" si="1366"/>
        <v>1</v>
      </c>
      <c r="U1495" s="231">
        <f t="shared" ca="1" si="1367"/>
        <v>1</v>
      </c>
      <c r="V1495" s="231">
        <f t="shared" ca="1" si="1368"/>
        <v>1</v>
      </c>
      <c r="X1495" s="231">
        <f t="shared" ca="1" si="1369"/>
        <v>0</v>
      </c>
      <c r="Y1495" s="231">
        <f t="shared" ca="1" si="1360"/>
        <v>0</v>
      </c>
      <c r="Z1495" s="243"/>
      <c r="AA1495" s="243"/>
    </row>
    <row r="1496" spans="6:27">
      <c r="F1496" s="657"/>
      <c r="G1496" s="307" t="str">
        <f t="shared" si="1361"/>
        <v/>
      </c>
      <c r="H1496" s="243"/>
      <c r="I1496" s="243"/>
      <c r="J1496" s="243"/>
      <c r="K1496" s="246">
        <f>'IF Factors'!CK40</f>
        <v>0</v>
      </c>
      <c r="L1496" s="246">
        <f ca="1">OFFSET('IF Factors'!CK40,0,5)</f>
        <v>0</v>
      </c>
      <c r="M1496" s="246">
        <f ca="1">OFFSET('IF Factors'!CK40,0,10)</f>
        <v>0</v>
      </c>
      <c r="O1496" s="231">
        <f t="shared" ca="1" si="1362"/>
        <v>0</v>
      </c>
      <c r="P1496" s="231">
        <f t="shared" ca="1" si="1363"/>
        <v>0</v>
      </c>
      <c r="Q1496" s="231">
        <f t="shared" ca="1" si="1364"/>
        <v>0</v>
      </c>
      <c r="R1496" s="231">
        <f t="shared" ca="1" si="1365"/>
        <v>0</v>
      </c>
      <c r="T1496" s="231">
        <f t="shared" si="1366"/>
        <v>1</v>
      </c>
      <c r="U1496" s="231">
        <f t="shared" ca="1" si="1367"/>
        <v>1</v>
      </c>
      <c r="V1496" s="231">
        <f t="shared" ca="1" si="1368"/>
        <v>1</v>
      </c>
      <c r="X1496" s="231">
        <f t="shared" ca="1" si="1369"/>
        <v>0</v>
      </c>
      <c r="Y1496" s="231">
        <f t="shared" ca="1" si="1360"/>
        <v>0</v>
      </c>
      <c r="Z1496" s="243"/>
      <c r="AA1496" s="243"/>
    </row>
    <row r="1497" spans="6:27">
      <c r="G1497" s="307" t="str">
        <f t="shared" si="1361"/>
        <v>BRT</v>
      </c>
      <c r="H1497" s="243"/>
      <c r="I1497" s="243"/>
      <c r="J1497" s="243"/>
      <c r="K1497" s="246">
        <f>'IF Factors'!CK41</f>
        <v>0</v>
      </c>
      <c r="L1497" s="246">
        <f ca="1">OFFSET('IF Factors'!CK41,0,5)</f>
        <v>0</v>
      </c>
      <c r="M1497" s="246">
        <f ca="1">OFFSET('IF Factors'!CK41,0,10)</f>
        <v>0</v>
      </c>
      <c r="O1497" s="231">
        <f t="shared" ca="1" si="1362"/>
        <v>0</v>
      </c>
      <c r="P1497" s="231">
        <f t="shared" ca="1" si="1363"/>
        <v>0</v>
      </c>
      <c r="Q1497" s="231">
        <f t="shared" ca="1" si="1364"/>
        <v>0</v>
      </c>
      <c r="R1497" s="231">
        <f t="shared" ca="1" si="1365"/>
        <v>0</v>
      </c>
      <c r="T1497" s="231">
        <f t="shared" si="1366"/>
        <v>1</v>
      </c>
      <c r="U1497" s="231">
        <f t="shared" ca="1" si="1367"/>
        <v>1</v>
      </c>
      <c r="V1497" s="231">
        <f t="shared" ca="1" si="1368"/>
        <v>1</v>
      </c>
      <c r="X1497" s="231">
        <f t="shared" ca="1" si="1369"/>
        <v>0</v>
      </c>
      <c r="Y1497" s="231">
        <f t="shared" ca="1" si="1360"/>
        <v>0</v>
      </c>
      <c r="Z1497" s="243"/>
      <c r="AA1497" s="243"/>
    </row>
    <row r="1498" spans="6:27">
      <c r="G1498" s="308"/>
      <c r="H1498" s="243"/>
      <c r="I1498" s="243"/>
      <c r="J1498" s="243"/>
      <c r="K1498" s="243"/>
      <c r="L1498" s="243"/>
      <c r="M1498" s="243"/>
      <c r="N1498" s="243"/>
      <c r="O1498" s="243"/>
      <c r="P1498" s="243"/>
      <c r="Q1498" s="243"/>
      <c r="R1498" s="243"/>
      <c r="S1498" s="243"/>
      <c r="T1498" s="243"/>
      <c r="U1498" s="243"/>
      <c r="V1498" s="243"/>
      <c r="W1498" s="243"/>
      <c r="X1498" s="243"/>
      <c r="Y1498" s="243"/>
      <c r="Z1498" s="243"/>
      <c r="AA1498" s="243"/>
    </row>
    <row r="1499" spans="6:27">
      <c r="G1499" s="308"/>
      <c r="H1499" s="243"/>
      <c r="I1499" s="243"/>
      <c r="J1499" s="243"/>
      <c r="K1499" s="243"/>
      <c r="L1499" s="243"/>
      <c r="M1499" s="243"/>
      <c r="N1499" s="243"/>
      <c r="O1499" s="243"/>
      <c r="P1499" s="243"/>
      <c r="Q1499" s="243"/>
      <c r="R1499" s="243"/>
      <c r="S1499" s="243"/>
      <c r="T1499" s="243"/>
      <c r="U1499" s="243"/>
      <c r="V1499" s="243"/>
      <c r="W1499" s="243"/>
      <c r="X1499" s="243"/>
      <c r="Y1499" s="243"/>
      <c r="Z1499" s="243"/>
      <c r="AA1499" s="243"/>
    </row>
    <row r="1500" spans="6:27">
      <c r="G1500" s="308"/>
      <c r="H1500" s="243"/>
      <c r="I1500" s="243"/>
      <c r="J1500" s="243"/>
      <c r="K1500" s="243"/>
      <c r="L1500" s="243"/>
      <c r="M1500" s="243"/>
      <c r="N1500" s="243"/>
      <c r="O1500" s="243"/>
      <c r="P1500" s="243"/>
      <c r="Q1500" s="243"/>
      <c r="R1500" s="243"/>
      <c r="S1500" s="243"/>
      <c r="T1500" s="243"/>
      <c r="U1500" s="243"/>
      <c r="V1500" s="243"/>
      <c r="W1500" s="243"/>
      <c r="X1500" s="243"/>
      <c r="Y1500" s="243"/>
      <c r="Z1500" s="243"/>
      <c r="AA1500" s="243"/>
    </row>
    <row r="1501" spans="6:27">
      <c r="G1501" s="308" t="s">
        <v>339</v>
      </c>
      <c r="H1501" s="243"/>
      <c r="I1501" s="243" t="s">
        <v>10</v>
      </c>
      <c r="J1501" s="243"/>
      <c r="K1501" s="243"/>
      <c r="L1501" s="243"/>
      <c r="M1501" s="243"/>
      <c r="N1501" s="243"/>
      <c r="O1501" s="243"/>
      <c r="P1501" s="243"/>
      <c r="Q1501" s="243"/>
      <c r="R1501" s="243"/>
      <c r="S1501" s="243"/>
      <c r="T1501" s="243"/>
      <c r="U1501" s="243"/>
      <c r="V1501" s="243"/>
      <c r="W1501" s="243"/>
      <c r="X1501" s="243"/>
      <c r="Y1501" s="243"/>
      <c r="Z1501" s="243"/>
      <c r="AA1501" s="243"/>
    </row>
    <row r="1502" spans="6:27">
      <c r="G1502" s="306"/>
      <c r="H1502" s="245">
        <f>H1469</f>
        <v>0</v>
      </c>
      <c r="I1502" s="245">
        <f t="shared" ref="I1502:AA1502" si="1370">I1469</f>
        <v>1</v>
      </c>
      <c r="J1502" s="245">
        <f t="shared" si="1370"/>
        <v>2</v>
      </c>
      <c r="K1502" s="245">
        <f t="shared" si="1370"/>
        <v>3</v>
      </c>
      <c r="L1502" s="245">
        <f t="shared" si="1370"/>
        <v>4</v>
      </c>
      <c r="M1502" s="245">
        <f t="shared" si="1370"/>
        <v>5</v>
      </c>
      <c r="N1502" s="245">
        <f t="shared" si="1370"/>
        <v>6</v>
      </c>
      <c r="O1502" s="245">
        <f t="shared" si="1370"/>
        <v>7</v>
      </c>
      <c r="P1502" s="245">
        <f t="shared" si="1370"/>
        <v>8</v>
      </c>
      <c r="Q1502" s="245">
        <f t="shared" si="1370"/>
        <v>9</v>
      </c>
      <c r="R1502" s="245">
        <f t="shared" si="1370"/>
        <v>10</v>
      </c>
      <c r="S1502" s="245">
        <f t="shared" si="1370"/>
        <v>11</v>
      </c>
      <c r="T1502" s="245">
        <f t="shared" si="1370"/>
        <v>12</v>
      </c>
      <c r="U1502" s="245">
        <f t="shared" si="1370"/>
        <v>13</v>
      </c>
      <c r="V1502" s="245">
        <f t="shared" si="1370"/>
        <v>14</v>
      </c>
      <c r="W1502" s="245">
        <f t="shared" si="1370"/>
        <v>15</v>
      </c>
      <c r="X1502" s="245">
        <f t="shared" si="1370"/>
        <v>16</v>
      </c>
      <c r="Y1502" s="245">
        <f t="shared" si="1370"/>
        <v>17</v>
      </c>
      <c r="Z1502" s="245">
        <f t="shared" si="1370"/>
        <v>18</v>
      </c>
      <c r="AA1502" s="245">
        <f t="shared" si="1370"/>
        <v>19</v>
      </c>
    </row>
    <row r="1503" spans="6:27">
      <c r="F1503" s="655" t="s">
        <v>530</v>
      </c>
      <c r="G1503" s="307" t="str">
        <f>G1470</f>
        <v>Cars</v>
      </c>
      <c r="H1503" s="261">
        <f>K1487</f>
        <v>0</v>
      </c>
      <c r="I1503" s="261">
        <f ca="1">(I$23*$P1487)+$O1487</f>
        <v>0</v>
      </c>
      <c r="J1503" s="261">
        <f t="shared" ref="J1503:P1503" ca="1" si="1371">(J$23*$P1487)+$O1487</f>
        <v>0</v>
      </c>
      <c r="K1503" s="261">
        <f t="shared" ca="1" si="1371"/>
        <v>0</v>
      </c>
      <c r="L1503" s="261">
        <f t="shared" ca="1" si="1371"/>
        <v>0</v>
      </c>
      <c r="M1503" s="261">
        <f t="shared" ca="1" si="1371"/>
        <v>0</v>
      </c>
      <c r="N1503" s="261">
        <f t="shared" ca="1" si="1371"/>
        <v>0</v>
      </c>
      <c r="O1503" s="261">
        <f t="shared" ca="1" si="1371"/>
        <v>0</v>
      </c>
      <c r="P1503" s="261">
        <f t="shared" ca="1" si="1371"/>
        <v>0</v>
      </c>
      <c r="Q1503" s="261">
        <f ca="1">L1487</f>
        <v>0</v>
      </c>
      <c r="R1503" s="261">
        <f ca="1">(R$23*$R1487)+$Q1487</f>
        <v>0</v>
      </c>
      <c r="S1503" s="261">
        <f t="shared" ref="S1503:Z1503" ca="1" si="1372">(S$23*$R1487)+$Q1487</f>
        <v>0</v>
      </c>
      <c r="T1503" s="261">
        <f t="shared" ca="1" si="1372"/>
        <v>0</v>
      </c>
      <c r="U1503" s="261">
        <f t="shared" ca="1" si="1372"/>
        <v>0</v>
      </c>
      <c r="V1503" s="261">
        <f t="shared" ca="1" si="1372"/>
        <v>0</v>
      </c>
      <c r="W1503" s="261">
        <f t="shared" ca="1" si="1372"/>
        <v>0</v>
      </c>
      <c r="X1503" s="261">
        <f t="shared" ca="1" si="1372"/>
        <v>0</v>
      </c>
      <c r="Y1503" s="261">
        <f t="shared" ca="1" si="1372"/>
        <v>0</v>
      </c>
      <c r="Z1503" s="261">
        <f t="shared" ca="1" si="1372"/>
        <v>0</v>
      </c>
      <c r="AA1503" s="261">
        <f ca="1">M1487</f>
        <v>0</v>
      </c>
    </row>
    <row r="1504" spans="6:27">
      <c r="F1504" s="656"/>
      <c r="G1504" s="307" t="str">
        <f t="shared" ref="G1504:G1513" si="1373">G1471</f>
        <v>2-wheeler</v>
      </c>
      <c r="H1504" s="261">
        <f t="shared" ref="H1504:H1513" si="1374">K1488</f>
        <v>0</v>
      </c>
      <c r="I1504" s="261">
        <f t="shared" ref="I1504:P1504" ca="1" si="1375">(I$23*$P1488)+$O1488</f>
        <v>0</v>
      </c>
      <c r="J1504" s="261">
        <f t="shared" ca="1" si="1375"/>
        <v>0</v>
      </c>
      <c r="K1504" s="261">
        <f t="shared" ca="1" si="1375"/>
        <v>0</v>
      </c>
      <c r="L1504" s="261">
        <f t="shared" ca="1" si="1375"/>
        <v>0</v>
      </c>
      <c r="M1504" s="261">
        <f t="shared" ca="1" si="1375"/>
        <v>0</v>
      </c>
      <c r="N1504" s="261">
        <f t="shared" ca="1" si="1375"/>
        <v>0</v>
      </c>
      <c r="O1504" s="261">
        <f t="shared" ca="1" si="1375"/>
        <v>0</v>
      </c>
      <c r="P1504" s="261">
        <f t="shared" ca="1" si="1375"/>
        <v>0</v>
      </c>
      <c r="Q1504" s="261">
        <f t="shared" ref="Q1504:Q1513" ca="1" si="1376">L1488</f>
        <v>0</v>
      </c>
      <c r="R1504" s="261">
        <f t="shared" ref="R1504:Z1504" ca="1" si="1377">(R$23*$R1488)+$Q1488</f>
        <v>0</v>
      </c>
      <c r="S1504" s="261">
        <f t="shared" ca="1" si="1377"/>
        <v>0</v>
      </c>
      <c r="T1504" s="261">
        <f t="shared" ca="1" si="1377"/>
        <v>0</v>
      </c>
      <c r="U1504" s="261">
        <f t="shared" ca="1" si="1377"/>
        <v>0</v>
      </c>
      <c r="V1504" s="261">
        <f t="shared" ca="1" si="1377"/>
        <v>0</v>
      </c>
      <c r="W1504" s="261">
        <f t="shared" ca="1" si="1377"/>
        <v>0</v>
      </c>
      <c r="X1504" s="261">
        <f t="shared" ca="1" si="1377"/>
        <v>0</v>
      </c>
      <c r="Y1504" s="261">
        <f t="shared" ca="1" si="1377"/>
        <v>0</v>
      </c>
      <c r="Z1504" s="261">
        <f t="shared" ca="1" si="1377"/>
        <v>0</v>
      </c>
      <c r="AA1504" s="261">
        <f t="shared" ref="AA1504:AA1513" ca="1" si="1378">M1488</f>
        <v>0</v>
      </c>
    </row>
    <row r="1505" spans="6:27">
      <c r="F1505" s="656"/>
      <c r="G1505" s="307" t="str">
        <f t="shared" si="1373"/>
        <v>Taxi</v>
      </c>
      <c r="H1505" s="261">
        <f t="shared" si="1374"/>
        <v>0</v>
      </c>
      <c r="I1505" s="261">
        <f t="shared" ref="I1505:P1505" ca="1" si="1379">(I$23*$P1489)+$O1489</f>
        <v>0</v>
      </c>
      <c r="J1505" s="261">
        <f t="shared" ca="1" si="1379"/>
        <v>0</v>
      </c>
      <c r="K1505" s="261">
        <f t="shared" ca="1" si="1379"/>
        <v>0</v>
      </c>
      <c r="L1505" s="261">
        <f t="shared" ca="1" si="1379"/>
        <v>0</v>
      </c>
      <c r="M1505" s="261">
        <f t="shared" ca="1" si="1379"/>
        <v>0</v>
      </c>
      <c r="N1505" s="261">
        <f t="shared" ca="1" si="1379"/>
        <v>0</v>
      </c>
      <c r="O1505" s="261">
        <f t="shared" ca="1" si="1379"/>
        <v>0</v>
      </c>
      <c r="P1505" s="261">
        <f t="shared" ca="1" si="1379"/>
        <v>0</v>
      </c>
      <c r="Q1505" s="261">
        <f t="shared" ca="1" si="1376"/>
        <v>0</v>
      </c>
      <c r="R1505" s="261">
        <f t="shared" ref="R1505:Z1505" ca="1" si="1380">(R$23*$R1489)+$Q1489</f>
        <v>0</v>
      </c>
      <c r="S1505" s="261">
        <f t="shared" ca="1" si="1380"/>
        <v>0</v>
      </c>
      <c r="T1505" s="261">
        <f t="shared" ca="1" si="1380"/>
        <v>0</v>
      </c>
      <c r="U1505" s="261">
        <f t="shared" ca="1" si="1380"/>
        <v>0</v>
      </c>
      <c r="V1505" s="261">
        <f t="shared" ca="1" si="1380"/>
        <v>0</v>
      </c>
      <c r="W1505" s="261">
        <f t="shared" ca="1" si="1380"/>
        <v>0</v>
      </c>
      <c r="X1505" s="261">
        <f t="shared" ca="1" si="1380"/>
        <v>0</v>
      </c>
      <c r="Y1505" s="261">
        <f t="shared" ca="1" si="1380"/>
        <v>0</v>
      </c>
      <c r="Z1505" s="261">
        <f t="shared" ca="1" si="1380"/>
        <v>0</v>
      </c>
      <c r="AA1505" s="261">
        <f t="shared" ca="1" si="1378"/>
        <v>0</v>
      </c>
    </row>
    <row r="1506" spans="6:27">
      <c r="F1506" s="656"/>
      <c r="G1506" s="307" t="str">
        <f t="shared" si="1373"/>
        <v/>
      </c>
      <c r="H1506" s="261">
        <f t="shared" si="1374"/>
        <v>0</v>
      </c>
      <c r="I1506" s="261">
        <f t="shared" ref="I1506:P1506" ca="1" si="1381">(I$23*$P1490)+$O1490</f>
        <v>0</v>
      </c>
      <c r="J1506" s="261">
        <f t="shared" ca="1" si="1381"/>
        <v>0</v>
      </c>
      <c r="K1506" s="261">
        <f t="shared" ca="1" si="1381"/>
        <v>0</v>
      </c>
      <c r="L1506" s="261">
        <f t="shared" ca="1" si="1381"/>
        <v>0</v>
      </c>
      <c r="M1506" s="261">
        <f t="shared" ca="1" si="1381"/>
        <v>0</v>
      </c>
      <c r="N1506" s="261">
        <f t="shared" ca="1" si="1381"/>
        <v>0</v>
      </c>
      <c r="O1506" s="261">
        <f t="shared" ca="1" si="1381"/>
        <v>0</v>
      </c>
      <c r="P1506" s="261">
        <f t="shared" ca="1" si="1381"/>
        <v>0</v>
      </c>
      <c r="Q1506" s="261">
        <f t="shared" ca="1" si="1376"/>
        <v>0</v>
      </c>
      <c r="R1506" s="261">
        <f t="shared" ref="R1506:Z1506" ca="1" si="1382">(R$23*$R1490)+$Q1490</f>
        <v>0</v>
      </c>
      <c r="S1506" s="261">
        <f t="shared" ca="1" si="1382"/>
        <v>0</v>
      </c>
      <c r="T1506" s="261">
        <f t="shared" ca="1" si="1382"/>
        <v>0</v>
      </c>
      <c r="U1506" s="261">
        <f t="shared" ca="1" si="1382"/>
        <v>0</v>
      </c>
      <c r="V1506" s="261">
        <f t="shared" ca="1" si="1382"/>
        <v>0</v>
      </c>
      <c r="W1506" s="261">
        <f t="shared" ca="1" si="1382"/>
        <v>0</v>
      </c>
      <c r="X1506" s="261">
        <f t="shared" ca="1" si="1382"/>
        <v>0</v>
      </c>
      <c r="Y1506" s="261">
        <f t="shared" ca="1" si="1382"/>
        <v>0</v>
      </c>
      <c r="Z1506" s="261">
        <f t="shared" ca="1" si="1382"/>
        <v>0</v>
      </c>
      <c r="AA1506" s="261">
        <f t="shared" ca="1" si="1378"/>
        <v>0</v>
      </c>
    </row>
    <row r="1507" spans="6:27">
      <c r="F1507" s="656"/>
      <c r="G1507" s="307" t="str">
        <f t="shared" si="1373"/>
        <v/>
      </c>
      <c r="H1507" s="261">
        <f t="shared" si="1374"/>
        <v>0</v>
      </c>
      <c r="I1507" s="261">
        <f t="shared" ref="I1507:P1507" ca="1" si="1383">(I$23*$P1491)+$O1491</f>
        <v>0</v>
      </c>
      <c r="J1507" s="261">
        <f t="shared" ca="1" si="1383"/>
        <v>0</v>
      </c>
      <c r="K1507" s="261">
        <f t="shared" ca="1" si="1383"/>
        <v>0</v>
      </c>
      <c r="L1507" s="261">
        <f t="shared" ca="1" si="1383"/>
        <v>0</v>
      </c>
      <c r="M1507" s="261">
        <f t="shared" ca="1" si="1383"/>
        <v>0</v>
      </c>
      <c r="N1507" s="261">
        <f t="shared" ca="1" si="1383"/>
        <v>0</v>
      </c>
      <c r="O1507" s="261">
        <f t="shared" ca="1" si="1383"/>
        <v>0</v>
      </c>
      <c r="P1507" s="261">
        <f t="shared" ca="1" si="1383"/>
        <v>0</v>
      </c>
      <c r="Q1507" s="261">
        <f t="shared" ca="1" si="1376"/>
        <v>0</v>
      </c>
      <c r="R1507" s="261">
        <f t="shared" ref="R1507:Z1507" ca="1" si="1384">(R$23*$R1491)+$Q1491</f>
        <v>0</v>
      </c>
      <c r="S1507" s="261">
        <f t="shared" ca="1" si="1384"/>
        <v>0</v>
      </c>
      <c r="T1507" s="261">
        <f t="shared" ca="1" si="1384"/>
        <v>0</v>
      </c>
      <c r="U1507" s="261">
        <f t="shared" ca="1" si="1384"/>
        <v>0</v>
      </c>
      <c r="V1507" s="261">
        <f t="shared" ca="1" si="1384"/>
        <v>0</v>
      </c>
      <c r="W1507" s="261">
        <f t="shared" ca="1" si="1384"/>
        <v>0</v>
      </c>
      <c r="X1507" s="261">
        <f t="shared" ca="1" si="1384"/>
        <v>0</v>
      </c>
      <c r="Y1507" s="261">
        <f t="shared" ca="1" si="1384"/>
        <v>0</v>
      </c>
      <c r="Z1507" s="261">
        <f t="shared" ca="1" si="1384"/>
        <v>0</v>
      </c>
      <c r="AA1507" s="261">
        <f t="shared" ca="1" si="1378"/>
        <v>0</v>
      </c>
    </row>
    <row r="1508" spans="6:27">
      <c r="F1508" s="656"/>
      <c r="G1508" s="307" t="str">
        <f t="shared" si="1373"/>
        <v>3-wheeler</v>
      </c>
      <c r="H1508" s="261">
        <f t="shared" si="1374"/>
        <v>0</v>
      </c>
      <c r="I1508" s="261">
        <f t="shared" ref="I1508:P1508" ca="1" si="1385">(I$23*$P1492)+$O1492</f>
        <v>0</v>
      </c>
      <c r="J1508" s="261">
        <f t="shared" ca="1" si="1385"/>
        <v>0</v>
      </c>
      <c r="K1508" s="261">
        <f t="shared" ca="1" si="1385"/>
        <v>0</v>
      </c>
      <c r="L1508" s="261">
        <f t="shared" ca="1" si="1385"/>
        <v>0</v>
      </c>
      <c r="M1508" s="261">
        <f t="shared" ca="1" si="1385"/>
        <v>0</v>
      </c>
      <c r="N1508" s="261">
        <f t="shared" ca="1" si="1385"/>
        <v>0</v>
      </c>
      <c r="O1508" s="261">
        <f t="shared" ca="1" si="1385"/>
        <v>0</v>
      </c>
      <c r="P1508" s="261">
        <f t="shared" ca="1" si="1385"/>
        <v>0</v>
      </c>
      <c r="Q1508" s="261">
        <f t="shared" ca="1" si="1376"/>
        <v>0</v>
      </c>
      <c r="R1508" s="261">
        <f t="shared" ref="R1508:Z1508" ca="1" si="1386">(R$23*$R1492)+$Q1492</f>
        <v>0</v>
      </c>
      <c r="S1508" s="261">
        <f t="shared" ca="1" si="1386"/>
        <v>0</v>
      </c>
      <c r="T1508" s="261">
        <f t="shared" ca="1" si="1386"/>
        <v>0</v>
      </c>
      <c r="U1508" s="261">
        <f t="shared" ca="1" si="1386"/>
        <v>0</v>
      </c>
      <c r="V1508" s="261">
        <f t="shared" ca="1" si="1386"/>
        <v>0</v>
      </c>
      <c r="W1508" s="261">
        <f t="shared" ca="1" si="1386"/>
        <v>0</v>
      </c>
      <c r="X1508" s="261">
        <f t="shared" ca="1" si="1386"/>
        <v>0</v>
      </c>
      <c r="Y1508" s="261">
        <f t="shared" ca="1" si="1386"/>
        <v>0</v>
      </c>
      <c r="Z1508" s="261">
        <f t="shared" ca="1" si="1386"/>
        <v>0</v>
      </c>
      <c r="AA1508" s="261">
        <f t="shared" ca="1" si="1378"/>
        <v>0</v>
      </c>
    </row>
    <row r="1509" spans="6:27">
      <c r="F1509" s="656"/>
      <c r="G1509" s="307" t="str">
        <f t="shared" si="1373"/>
        <v>Bus</v>
      </c>
      <c r="H1509" s="261">
        <f t="shared" si="1374"/>
        <v>0</v>
      </c>
      <c r="I1509" s="261">
        <f t="shared" ref="I1509:P1509" ca="1" si="1387">(I$23*$P1493)+$O1493</f>
        <v>0</v>
      </c>
      <c r="J1509" s="261">
        <f t="shared" ca="1" si="1387"/>
        <v>0</v>
      </c>
      <c r="K1509" s="261">
        <f t="shared" ca="1" si="1387"/>
        <v>0</v>
      </c>
      <c r="L1509" s="261">
        <f t="shared" ca="1" si="1387"/>
        <v>0</v>
      </c>
      <c r="M1509" s="261">
        <f t="shared" ca="1" si="1387"/>
        <v>0</v>
      </c>
      <c r="N1509" s="261">
        <f t="shared" ca="1" si="1387"/>
        <v>0</v>
      </c>
      <c r="O1509" s="261">
        <f t="shared" ca="1" si="1387"/>
        <v>0</v>
      </c>
      <c r="P1509" s="261">
        <f t="shared" ca="1" si="1387"/>
        <v>0</v>
      </c>
      <c r="Q1509" s="261">
        <f t="shared" ca="1" si="1376"/>
        <v>0</v>
      </c>
      <c r="R1509" s="261">
        <f t="shared" ref="R1509:Z1509" ca="1" si="1388">(R$23*$R1493)+$Q1493</f>
        <v>0</v>
      </c>
      <c r="S1509" s="261">
        <f t="shared" ca="1" si="1388"/>
        <v>0</v>
      </c>
      <c r="T1509" s="261">
        <f t="shared" ca="1" si="1388"/>
        <v>0</v>
      </c>
      <c r="U1509" s="261">
        <f t="shared" ca="1" si="1388"/>
        <v>0</v>
      </c>
      <c r="V1509" s="261">
        <f t="shared" ca="1" si="1388"/>
        <v>0</v>
      </c>
      <c r="W1509" s="261">
        <f t="shared" ca="1" si="1388"/>
        <v>0</v>
      </c>
      <c r="X1509" s="261">
        <f t="shared" ca="1" si="1388"/>
        <v>0</v>
      </c>
      <c r="Y1509" s="261">
        <f t="shared" ca="1" si="1388"/>
        <v>0</v>
      </c>
      <c r="Z1509" s="261">
        <f t="shared" ca="1" si="1388"/>
        <v>0</v>
      </c>
      <c r="AA1509" s="261">
        <f t="shared" ca="1" si="1378"/>
        <v>0</v>
      </c>
    </row>
    <row r="1510" spans="6:27">
      <c r="F1510" s="656"/>
      <c r="G1510" s="307" t="str">
        <f t="shared" si="1373"/>
        <v>Mini-bus</v>
      </c>
      <c r="H1510" s="261">
        <f t="shared" si="1374"/>
        <v>0</v>
      </c>
      <c r="I1510" s="261">
        <f t="shared" ref="I1510:P1510" ca="1" si="1389">(I$23*$P1494)+$O1494</f>
        <v>0</v>
      </c>
      <c r="J1510" s="261">
        <f t="shared" ca="1" si="1389"/>
        <v>0</v>
      </c>
      <c r="K1510" s="261">
        <f t="shared" ca="1" si="1389"/>
        <v>0</v>
      </c>
      <c r="L1510" s="261">
        <f t="shared" ca="1" si="1389"/>
        <v>0</v>
      </c>
      <c r="M1510" s="261">
        <f t="shared" ca="1" si="1389"/>
        <v>0</v>
      </c>
      <c r="N1510" s="261">
        <f t="shared" ca="1" si="1389"/>
        <v>0</v>
      </c>
      <c r="O1510" s="261">
        <f t="shared" ca="1" si="1389"/>
        <v>0</v>
      </c>
      <c r="P1510" s="261">
        <f t="shared" ca="1" si="1389"/>
        <v>0</v>
      </c>
      <c r="Q1510" s="261">
        <f t="shared" ca="1" si="1376"/>
        <v>0</v>
      </c>
      <c r="R1510" s="261">
        <f t="shared" ref="R1510:Z1510" ca="1" si="1390">(R$23*$R1494)+$Q1494</f>
        <v>0</v>
      </c>
      <c r="S1510" s="261">
        <f t="shared" ca="1" si="1390"/>
        <v>0</v>
      </c>
      <c r="T1510" s="261">
        <f t="shared" ca="1" si="1390"/>
        <v>0</v>
      </c>
      <c r="U1510" s="261">
        <f t="shared" ca="1" si="1390"/>
        <v>0</v>
      </c>
      <c r="V1510" s="261">
        <f t="shared" ca="1" si="1390"/>
        <v>0</v>
      </c>
      <c r="W1510" s="261">
        <f t="shared" ca="1" si="1390"/>
        <v>0</v>
      </c>
      <c r="X1510" s="261">
        <f t="shared" ca="1" si="1390"/>
        <v>0</v>
      </c>
      <c r="Y1510" s="261">
        <f t="shared" ca="1" si="1390"/>
        <v>0</v>
      </c>
      <c r="Z1510" s="261">
        <f t="shared" ca="1" si="1390"/>
        <v>0</v>
      </c>
      <c r="AA1510" s="261">
        <f t="shared" ca="1" si="1378"/>
        <v>0</v>
      </c>
    </row>
    <row r="1511" spans="6:27">
      <c r="F1511" s="656"/>
      <c r="G1511" s="307" t="str">
        <f t="shared" si="1373"/>
        <v/>
      </c>
      <c r="H1511" s="261">
        <f t="shared" si="1374"/>
        <v>0</v>
      </c>
      <c r="I1511" s="261">
        <f t="shared" ref="I1511:P1511" ca="1" si="1391">(I$23*$P1495)+$O1495</f>
        <v>0</v>
      </c>
      <c r="J1511" s="261">
        <f t="shared" ca="1" si="1391"/>
        <v>0</v>
      </c>
      <c r="K1511" s="261">
        <f t="shared" ca="1" si="1391"/>
        <v>0</v>
      </c>
      <c r="L1511" s="261">
        <f t="shared" ca="1" si="1391"/>
        <v>0</v>
      </c>
      <c r="M1511" s="261">
        <f t="shared" ca="1" si="1391"/>
        <v>0</v>
      </c>
      <c r="N1511" s="261">
        <f t="shared" ca="1" si="1391"/>
        <v>0</v>
      </c>
      <c r="O1511" s="261">
        <f t="shared" ca="1" si="1391"/>
        <v>0</v>
      </c>
      <c r="P1511" s="261">
        <f t="shared" ca="1" si="1391"/>
        <v>0</v>
      </c>
      <c r="Q1511" s="261">
        <f t="shared" ca="1" si="1376"/>
        <v>0</v>
      </c>
      <c r="R1511" s="261">
        <f t="shared" ref="R1511:Z1511" ca="1" si="1392">(R$23*$R1495)+$Q1495</f>
        <v>0</v>
      </c>
      <c r="S1511" s="261">
        <f t="shared" ca="1" si="1392"/>
        <v>0</v>
      </c>
      <c r="T1511" s="261">
        <f t="shared" ca="1" si="1392"/>
        <v>0</v>
      </c>
      <c r="U1511" s="261">
        <f t="shared" ca="1" si="1392"/>
        <v>0</v>
      </c>
      <c r="V1511" s="261">
        <f t="shared" ca="1" si="1392"/>
        <v>0</v>
      </c>
      <c r="W1511" s="261">
        <f t="shared" ca="1" si="1392"/>
        <v>0</v>
      </c>
      <c r="X1511" s="261">
        <f t="shared" ca="1" si="1392"/>
        <v>0</v>
      </c>
      <c r="Y1511" s="261">
        <f t="shared" ca="1" si="1392"/>
        <v>0</v>
      </c>
      <c r="Z1511" s="261">
        <f t="shared" ca="1" si="1392"/>
        <v>0</v>
      </c>
      <c r="AA1511" s="261">
        <f t="shared" ca="1" si="1378"/>
        <v>0</v>
      </c>
    </row>
    <row r="1512" spans="6:27">
      <c r="F1512" s="657"/>
      <c r="G1512" s="307" t="str">
        <f t="shared" si="1373"/>
        <v/>
      </c>
      <c r="H1512" s="261">
        <f t="shared" si="1374"/>
        <v>0</v>
      </c>
      <c r="I1512" s="261">
        <f t="shared" ref="I1512:P1512" ca="1" si="1393">(I$23*$P1496)+$O1496</f>
        <v>0</v>
      </c>
      <c r="J1512" s="261">
        <f t="shared" ca="1" si="1393"/>
        <v>0</v>
      </c>
      <c r="K1512" s="261">
        <f t="shared" ca="1" si="1393"/>
        <v>0</v>
      </c>
      <c r="L1512" s="261">
        <f t="shared" ca="1" si="1393"/>
        <v>0</v>
      </c>
      <c r="M1512" s="261">
        <f t="shared" ca="1" si="1393"/>
        <v>0</v>
      </c>
      <c r="N1512" s="261">
        <f t="shared" ca="1" si="1393"/>
        <v>0</v>
      </c>
      <c r="O1512" s="261">
        <f t="shared" ca="1" si="1393"/>
        <v>0</v>
      </c>
      <c r="P1512" s="261">
        <f t="shared" ca="1" si="1393"/>
        <v>0</v>
      </c>
      <c r="Q1512" s="261">
        <f t="shared" ca="1" si="1376"/>
        <v>0</v>
      </c>
      <c r="R1512" s="261">
        <f t="shared" ref="R1512:Z1512" ca="1" si="1394">(R$23*$R1496)+$Q1496</f>
        <v>0</v>
      </c>
      <c r="S1512" s="261">
        <f t="shared" ca="1" si="1394"/>
        <v>0</v>
      </c>
      <c r="T1512" s="261">
        <f t="shared" ca="1" si="1394"/>
        <v>0</v>
      </c>
      <c r="U1512" s="261">
        <f t="shared" ca="1" si="1394"/>
        <v>0</v>
      </c>
      <c r="V1512" s="261">
        <f t="shared" ca="1" si="1394"/>
        <v>0</v>
      </c>
      <c r="W1512" s="261">
        <f t="shared" ca="1" si="1394"/>
        <v>0</v>
      </c>
      <c r="X1512" s="261">
        <f t="shared" ca="1" si="1394"/>
        <v>0</v>
      </c>
      <c r="Y1512" s="261">
        <f t="shared" ca="1" si="1394"/>
        <v>0</v>
      </c>
      <c r="Z1512" s="261">
        <f t="shared" ca="1" si="1394"/>
        <v>0</v>
      </c>
      <c r="AA1512" s="261">
        <f t="shared" ca="1" si="1378"/>
        <v>0</v>
      </c>
    </row>
    <row r="1513" spans="6:27">
      <c r="G1513" s="307" t="str">
        <f t="shared" si="1373"/>
        <v>BRT</v>
      </c>
      <c r="H1513" s="261">
        <f t="shared" si="1374"/>
        <v>0</v>
      </c>
      <c r="I1513" s="261">
        <f t="shared" ref="I1513:P1513" ca="1" si="1395">(I$23*$P1497)+$O1497</f>
        <v>0</v>
      </c>
      <c r="J1513" s="261">
        <f t="shared" ca="1" si="1395"/>
        <v>0</v>
      </c>
      <c r="K1513" s="261">
        <f t="shared" ca="1" si="1395"/>
        <v>0</v>
      </c>
      <c r="L1513" s="261">
        <f t="shared" ca="1" si="1395"/>
        <v>0</v>
      </c>
      <c r="M1513" s="261">
        <f t="shared" ca="1" si="1395"/>
        <v>0</v>
      </c>
      <c r="N1513" s="261">
        <f t="shared" ca="1" si="1395"/>
        <v>0</v>
      </c>
      <c r="O1513" s="261">
        <f t="shared" ca="1" si="1395"/>
        <v>0</v>
      </c>
      <c r="P1513" s="261">
        <f t="shared" ca="1" si="1395"/>
        <v>0</v>
      </c>
      <c r="Q1513" s="261">
        <f t="shared" ca="1" si="1376"/>
        <v>0</v>
      </c>
      <c r="R1513" s="261">
        <f t="shared" ref="R1513:Z1513" ca="1" si="1396">(R$23*$R1497)+$Q1497</f>
        <v>0</v>
      </c>
      <c r="S1513" s="261">
        <f t="shared" ca="1" si="1396"/>
        <v>0</v>
      </c>
      <c r="T1513" s="261">
        <f t="shared" ca="1" si="1396"/>
        <v>0</v>
      </c>
      <c r="U1513" s="261">
        <f t="shared" ca="1" si="1396"/>
        <v>0</v>
      </c>
      <c r="V1513" s="261">
        <f t="shared" ca="1" si="1396"/>
        <v>0</v>
      </c>
      <c r="W1513" s="261">
        <f t="shared" ca="1" si="1396"/>
        <v>0</v>
      </c>
      <c r="X1513" s="261">
        <f t="shared" ca="1" si="1396"/>
        <v>0</v>
      </c>
      <c r="Y1513" s="261">
        <f t="shared" ca="1" si="1396"/>
        <v>0</v>
      </c>
      <c r="Z1513" s="261">
        <f t="shared" ca="1" si="1396"/>
        <v>0</v>
      </c>
      <c r="AA1513" s="261">
        <f t="shared" ca="1" si="1378"/>
        <v>0</v>
      </c>
    </row>
    <row r="1515" spans="6:27">
      <c r="G1515" s="308" t="s">
        <v>405</v>
      </c>
      <c r="H1515" s="243"/>
      <c r="I1515" s="243" t="str">
        <f>I1501</f>
        <v>Gasoline</v>
      </c>
      <c r="J1515" s="243"/>
      <c r="K1515" s="243"/>
      <c r="L1515" s="243"/>
      <c r="M1515" s="243"/>
      <c r="N1515" s="243"/>
      <c r="O1515" s="243"/>
      <c r="P1515" s="243"/>
      <c r="Q1515" s="243"/>
      <c r="R1515" s="243"/>
      <c r="S1515" s="243"/>
      <c r="T1515" s="243"/>
      <c r="U1515" s="243"/>
      <c r="V1515" s="243"/>
      <c r="W1515" s="243"/>
      <c r="X1515" s="243"/>
      <c r="Y1515" s="243"/>
      <c r="Z1515" s="243"/>
      <c r="AA1515" s="243"/>
    </row>
    <row r="1516" spans="6:27">
      <c r="G1516" s="306"/>
      <c r="H1516" s="245">
        <f>H1502</f>
        <v>0</v>
      </c>
      <c r="I1516" s="245">
        <f t="shared" ref="I1516:AA1516" si="1397">I1502</f>
        <v>1</v>
      </c>
      <c r="J1516" s="245">
        <f t="shared" si="1397"/>
        <v>2</v>
      </c>
      <c r="K1516" s="245">
        <f t="shared" si="1397"/>
        <v>3</v>
      </c>
      <c r="L1516" s="245">
        <f t="shared" si="1397"/>
        <v>4</v>
      </c>
      <c r="M1516" s="245">
        <f t="shared" si="1397"/>
        <v>5</v>
      </c>
      <c r="N1516" s="245">
        <f t="shared" si="1397"/>
        <v>6</v>
      </c>
      <c r="O1516" s="245">
        <f t="shared" si="1397"/>
        <v>7</v>
      </c>
      <c r="P1516" s="245">
        <f t="shared" si="1397"/>
        <v>8</v>
      </c>
      <c r="Q1516" s="245">
        <f t="shared" si="1397"/>
        <v>9</v>
      </c>
      <c r="R1516" s="245">
        <f t="shared" si="1397"/>
        <v>10</v>
      </c>
      <c r="S1516" s="245">
        <f t="shared" si="1397"/>
        <v>11</v>
      </c>
      <c r="T1516" s="245">
        <f t="shared" si="1397"/>
        <v>12</v>
      </c>
      <c r="U1516" s="245">
        <f t="shared" si="1397"/>
        <v>13</v>
      </c>
      <c r="V1516" s="245">
        <f t="shared" si="1397"/>
        <v>14</v>
      </c>
      <c r="W1516" s="245">
        <f t="shared" si="1397"/>
        <v>15</v>
      </c>
      <c r="X1516" s="245">
        <f t="shared" si="1397"/>
        <v>16</v>
      </c>
      <c r="Y1516" s="245">
        <f t="shared" si="1397"/>
        <v>17</v>
      </c>
      <c r="Z1516" s="245">
        <f t="shared" si="1397"/>
        <v>18</v>
      </c>
      <c r="AA1516" s="245">
        <f t="shared" si="1397"/>
        <v>19</v>
      </c>
    </row>
    <row r="1517" spans="6:27">
      <c r="G1517" s="307"/>
      <c r="H1517" s="232"/>
      <c r="I1517" s="232"/>
      <c r="J1517" s="232"/>
      <c r="K1517" s="232"/>
      <c r="L1517" s="232"/>
      <c r="M1517" s="232"/>
      <c r="N1517" s="232"/>
      <c r="O1517" s="232"/>
      <c r="P1517" s="232"/>
      <c r="Q1517" s="232"/>
      <c r="R1517" s="232"/>
      <c r="S1517" s="232"/>
      <c r="T1517" s="232"/>
      <c r="U1517" s="232"/>
      <c r="V1517" s="232"/>
      <c r="W1517" s="232"/>
      <c r="X1517" s="232"/>
      <c r="Y1517" s="232"/>
      <c r="Z1517" s="232"/>
      <c r="AA1517" s="232"/>
    </row>
    <row r="1518" spans="6:27">
      <c r="G1518" s="307"/>
      <c r="H1518" s="232"/>
      <c r="I1518" s="232"/>
      <c r="J1518" s="232"/>
      <c r="K1518" s="232"/>
      <c r="L1518" s="232"/>
      <c r="M1518" s="232"/>
      <c r="N1518" s="232"/>
      <c r="O1518" s="232"/>
      <c r="P1518" s="232"/>
      <c r="Q1518" s="232"/>
      <c r="R1518" s="232"/>
      <c r="S1518" s="232"/>
      <c r="T1518" s="232"/>
      <c r="U1518" s="232"/>
      <c r="V1518" s="232"/>
      <c r="W1518" s="232"/>
      <c r="X1518" s="232"/>
      <c r="Y1518" s="232"/>
      <c r="Z1518" s="232"/>
      <c r="AA1518" s="232"/>
    </row>
    <row r="1519" spans="6:27">
      <c r="G1519" s="307"/>
      <c r="H1519" s="232"/>
      <c r="I1519" s="232"/>
      <c r="J1519" s="232"/>
      <c r="K1519" s="232"/>
      <c r="L1519" s="232"/>
      <c r="M1519" s="232"/>
      <c r="N1519" s="232"/>
      <c r="O1519" s="232"/>
      <c r="P1519" s="232"/>
      <c r="Q1519" s="232"/>
      <c r="R1519" s="232"/>
      <c r="S1519" s="232"/>
      <c r="T1519" s="232"/>
      <c r="U1519" s="232"/>
      <c r="V1519" s="232"/>
      <c r="W1519" s="232"/>
      <c r="X1519" s="232"/>
      <c r="Y1519" s="232"/>
      <c r="Z1519" s="232"/>
      <c r="AA1519" s="232"/>
    </row>
    <row r="1520" spans="6:27">
      <c r="G1520" s="307"/>
      <c r="H1520" s="232"/>
      <c r="I1520" s="232"/>
      <c r="J1520" s="232"/>
      <c r="K1520" s="232"/>
      <c r="L1520" s="232"/>
      <c r="M1520" s="232"/>
      <c r="N1520" s="232"/>
      <c r="O1520" s="232"/>
      <c r="P1520" s="232"/>
      <c r="Q1520" s="232"/>
      <c r="R1520" s="232"/>
      <c r="S1520" s="232"/>
      <c r="T1520" s="232"/>
      <c r="U1520" s="232"/>
      <c r="V1520" s="232"/>
      <c r="W1520" s="232"/>
      <c r="X1520" s="232"/>
      <c r="Y1520" s="232"/>
      <c r="Z1520" s="232"/>
      <c r="AA1520" s="232"/>
    </row>
    <row r="1521" spans="6:27">
      <c r="G1521" s="307"/>
      <c r="H1521" s="232"/>
      <c r="I1521" s="232"/>
      <c r="J1521" s="232"/>
      <c r="K1521" s="232"/>
      <c r="L1521" s="232"/>
      <c r="M1521" s="232"/>
      <c r="N1521" s="232"/>
      <c r="O1521" s="232"/>
      <c r="P1521" s="232"/>
      <c r="Q1521" s="232"/>
      <c r="R1521" s="232"/>
      <c r="S1521" s="232"/>
      <c r="T1521" s="232"/>
      <c r="U1521" s="232"/>
      <c r="V1521" s="232"/>
      <c r="W1521" s="232"/>
      <c r="X1521" s="232"/>
      <c r="Y1521" s="232"/>
      <c r="Z1521" s="232"/>
      <c r="AA1521" s="232"/>
    </row>
    <row r="1522" spans="6:27">
      <c r="G1522" s="307"/>
      <c r="H1522" s="232"/>
      <c r="I1522" s="232"/>
      <c r="J1522" s="232"/>
      <c r="K1522" s="232"/>
      <c r="L1522" s="232"/>
      <c r="M1522" s="232"/>
      <c r="N1522" s="232"/>
      <c r="O1522" s="232"/>
      <c r="P1522" s="232"/>
      <c r="Q1522" s="232"/>
      <c r="R1522" s="232"/>
      <c r="S1522" s="232"/>
      <c r="T1522" s="232"/>
      <c r="U1522" s="232"/>
      <c r="V1522" s="232"/>
      <c r="W1522" s="232"/>
      <c r="X1522" s="232"/>
      <c r="Y1522" s="232"/>
      <c r="Z1522" s="232"/>
      <c r="AA1522" s="232"/>
    </row>
    <row r="1523" spans="6:27">
      <c r="G1523" s="307"/>
      <c r="H1523" s="232"/>
      <c r="I1523" s="232"/>
      <c r="J1523" s="232"/>
      <c r="K1523" s="232"/>
      <c r="L1523" s="232"/>
      <c r="M1523" s="232"/>
      <c r="N1523" s="232"/>
      <c r="O1523" s="232"/>
      <c r="P1523" s="232"/>
      <c r="Q1523" s="232"/>
      <c r="R1523" s="232"/>
      <c r="S1523" s="232"/>
      <c r="T1523" s="232"/>
      <c r="U1523" s="232"/>
      <c r="V1523" s="232"/>
      <c r="W1523" s="232"/>
      <c r="X1523" s="232"/>
      <c r="Y1523" s="232"/>
      <c r="Z1523" s="232"/>
      <c r="AA1523" s="232"/>
    </row>
    <row r="1524" spans="6:27">
      <c r="G1524" s="307"/>
      <c r="H1524" s="232"/>
      <c r="I1524" s="232"/>
      <c r="J1524" s="232"/>
      <c r="K1524" s="232"/>
      <c r="L1524" s="232"/>
      <c r="M1524" s="232"/>
      <c r="N1524" s="232"/>
      <c r="O1524" s="232"/>
      <c r="P1524" s="232"/>
      <c r="Q1524" s="232"/>
      <c r="R1524" s="232"/>
      <c r="S1524" s="232"/>
      <c r="T1524" s="232"/>
      <c r="U1524" s="232"/>
      <c r="V1524" s="232"/>
      <c r="W1524" s="232"/>
      <c r="X1524" s="232"/>
      <c r="Y1524" s="232"/>
      <c r="Z1524" s="232"/>
      <c r="AA1524" s="232"/>
    </row>
    <row r="1525" spans="6:27">
      <c r="G1525" s="307"/>
      <c r="H1525" s="232"/>
      <c r="I1525" s="232"/>
      <c r="J1525" s="232"/>
      <c r="K1525" s="232"/>
      <c r="L1525" s="232"/>
      <c r="M1525" s="232"/>
      <c r="N1525" s="232"/>
      <c r="O1525" s="232"/>
      <c r="P1525" s="232"/>
      <c r="Q1525" s="232"/>
      <c r="R1525" s="232"/>
      <c r="S1525" s="232"/>
      <c r="T1525" s="232"/>
      <c r="U1525" s="232"/>
      <c r="V1525" s="232"/>
      <c r="W1525" s="232"/>
      <c r="X1525" s="232"/>
      <c r="Y1525" s="232"/>
      <c r="Z1525" s="232"/>
      <c r="AA1525" s="232"/>
    </row>
    <row r="1526" spans="6:27">
      <c r="G1526" s="307"/>
      <c r="H1526" s="232"/>
      <c r="I1526" s="232"/>
      <c r="J1526" s="232"/>
      <c r="K1526" s="232"/>
      <c r="L1526" s="232"/>
      <c r="M1526" s="232"/>
      <c r="N1526" s="232"/>
      <c r="O1526" s="232"/>
      <c r="P1526" s="232"/>
      <c r="Q1526" s="232"/>
      <c r="R1526" s="232"/>
      <c r="S1526" s="232"/>
      <c r="T1526" s="232"/>
      <c r="U1526" s="232"/>
      <c r="V1526" s="232"/>
      <c r="W1526" s="232"/>
      <c r="X1526" s="232"/>
      <c r="Y1526" s="232"/>
      <c r="Z1526" s="232"/>
      <c r="AA1526" s="232"/>
    </row>
    <row r="1527" spans="6:27">
      <c r="G1527" s="307"/>
      <c r="H1527" s="232"/>
      <c r="I1527" s="232"/>
      <c r="J1527" s="232"/>
      <c r="K1527" s="232"/>
      <c r="L1527" s="232"/>
      <c r="M1527" s="232"/>
      <c r="N1527" s="232"/>
      <c r="O1527" s="232"/>
      <c r="P1527" s="232"/>
      <c r="Q1527" s="232"/>
      <c r="R1527" s="232"/>
      <c r="S1527" s="232"/>
      <c r="T1527" s="232"/>
      <c r="U1527" s="232"/>
      <c r="V1527" s="232"/>
      <c r="W1527" s="232"/>
      <c r="X1527" s="232"/>
      <c r="Y1527" s="232"/>
      <c r="Z1527" s="232"/>
      <c r="AA1527" s="232"/>
    </row>
    <row r="1530" spans="6:27">
      <c r="G1530" s="305" t="s">
        <v>406</v>
      </c>
    </row>
    <row r="1531" spans="6:27">
      <c r="L1531" s="242"/>
    </row>
    <row r="1532" spans="6:27">
      <c r="H1532" s="243"/>
      <c r="I1532" s="243"/>
      <c r="J1532" s="243"/>
      <c r="K1532" s="55" t="s">
        <v>410</v>
      </c>
      <c r="O1532" s="55" t="s">
        <v>387</v>
      </c>
      <c r="Q1532" s="55" t="s">
        <v>388</v>
      </c>
      <c r="Z1532" s="243"/>
      <c r="AA1532" s="243"/>
    </row>
    <row r="1533" spans="6:27">
      <c r="G1533" s="306"/>
      <c r="H1533" s="243"/>
      <c r="I1533" s="243"/>
      <c r="J1533" s="243"/>
      <c r="K1533" s="244">
        <f>K1486</f>
        <v>0</v>
      </c>
      <c r="L1533" s="244">
        <f>L1486</f>
        <v>9</v>
      </c>
      <c r="M1533" s="244">
        <f>M1486</f>
        <v>19</v>
      </c>
      <c r="O1533" s="231" t="s">
        <v>389</v>
      </c>
      <c r="P1533" s="231" t="s">
        <v>390</v>
      </c>
      <c r="Q1533" s="231" t="s">
        <v>389</v>
      </c>
      <c r="R1533" s="231" t="s">
        <v>390</v>
      </c>
      <c r="T1533" s="231">
        <f>K1533</f>
        <v>0</v>
      </c>
      <c r="U1533" s="231">
        <f>L1533</f>
        <v>9</v>
      </c>
      <c r="V1533" s="231">
        <f>M1533</f>
        <v>19</v>
      </c>
      <c r="X1533" s="231" t="s">
        <v>387</v>
      </c>
      <c r="Y1533" s="231" t="s">
        <v>388</v>
      </c>
      <c r="Z1533" s="243"/>
      <c r="AA1533" s="243"/>
    </row>
    <row r="1534" spans="6:27">
      <c r="F1534" s="655" t="s">
        <v>530</v>
      </c>
      <c r="G1534" s="307" t="str">
        <f>G1503</f>
        <v>Cars</v>
      </c>
      <c r="H1534" s="243"/>
      <c r="I1534" s="243"/>
      <c r="J1534" s="243"/>
      <c r="K1534" s="246">
        <f>'IF Factors'!CK46</f>
        <v>0</v>
      </c>
      <c r="L1534" s="246">
        <f ca="1">OFFSET('IF Factors'!CK46,0,5)</f>
        <v>0</v>
      </c>
      <c r="M1534" s="246">
        <f ca="1">OFFSET('IF Factors'!CK46,0,10)</f>
        <v>0</v>
      </c>
      <c r="O1534" s="231">
        <f ca="1">INTERCEPT(K1534:L1534,$K$7:$L$7)</f>
        <v>0</v>
      </c>
      <c r="P1534" s="231">
        <f ca="1">SLOPE(K1534:L1534,$K$7:$L$7)</f>
        <v>0</v>
      </c>
      <c r="Q1534" s="231">
        <f ca="1">INTERCEPT(L1534:M1534,$L$7:$M$7)</f>
        <v>0</v>
      </c>
      <c r="R1534" s="231">
        <f ca="1">SLOPE(L1534:M1534,$L$7:$M$7)</f>
        <v>0</v>
      </c>
      <c r="T1534" s="231">
        <f>IF(K1534&lt;&gt;0,0,1)</f>
        <v>1</v>
      </c>
      <c r="U1534" s="231">
        <f ca="1">IF(L1534&lt;&gt;0,0,1)</f>
        <v>1</v>
      </c>
      <c r="V1534" s="231">
        <f ca="1">IF(M1534&lt;&gt;0,0,1)</f>
        <v>1</v>
      </c>
      <c r="X1534" s="231">
        <f ca="1">IF(T1534+U1534=1,1,0)</f>
        <v>0</v>
      </c>
      <c r="Y1534" s="231">
        <f t="shared" ref="Y1534:Y1544" ca="1" si="1398">IF(U1534+V1534=1,1,0)</f>
        <v>0</v>
      </c>
      <c r="Z1534" s="243"/>
      <c r="AA1534" s="243"/>
    </row>
    <row r="1535" spans="6:27">
      <c r="F1535" s="656"/>
      <c r="G1535" s="307" t="str">
        <f t="shared" ref="G1535:G1544" si="1399">G1504</f>
        <v>2-wheeler</v>
      </c>
      <c r="H1535" s="243"/>
      <c r="I1535" s="243"/>
      <c r="J1535" s="243"/>
      <c r="K1535" s="246">
        <f>'IF Factors'!CK47</f>
        <v>0</v>
      </c>
      <c r="L1535" s="246">
        <f ca="1">OFFSET('IF Factors'!CK47,0,5)</f>
        <v>0</v>
      </c>
      <c r="M1535" s="246">
        <f ca="1">OFFSET('IF Factors'!CK47,0,10)</f>
        <v>0</v>
      </c>
      <c r="O1535" s="231">
        <f t="shared" ref="O1535:O1544" ca="1" si="1400">INTERCEPT(K1535:L1535,$K$7:$L$7)</f>
        <v>0</v>
      </c>
      <c r="P1535" s="231">
        <f t="shared" ref="P1535:P1543" ca="1" si="1401">SLOPE(K1535:L1535,$K$7:$L$7)</f>
        <v>0</v>
      </c>
      <c r="Q1535" s="231">
        <f t="shared" ref="Q1535:Q1544" ca="1" si="1402">INTERCEPT(L1535:M1535,$L$7:$M$7)</f>
        <v>0</v>
      </c>
      <c r="R1535" s="231">
        <f t="shared" ref="R1535:R1543" ca="1" si="1403">SLOPE(L1535:M1535,$L$7:$M$7)</f>
        <v>0</v>
      </c>
      <c r="T1535" s="231">
        <f t="shared" ref="T1535:T1544" si="1404">IF(K1535&lt;&gt;0,0,1)</f>
        <v>1</v>
      </c>
      <c r="U1535" s="231">
        <f t="shared" ref="U1535:U1544" ca="1" si="1405">IF(L1535&lt;&gt;0,0,1)</f>
        <v>1</v>
      </c>
      <c r="V1535" s="231">
        <f t="shared" ref="V1535:V1544" ca="1" si="1406">IF(M1535&lt;&gt;0,0,1)</f>
        <v>1</v>
      </c>
      <c r="X1535" s="231">
        <f t="shared" ref="X1535:X1544" ca="1" si="1407">IF(T1535+U1535=1,1,0)</f>
        <v>0</v>
      </c>
      <c r="Y1535" s="231">
        <f t="shared" ca="1" si="1398"/>
        <v>0</v>
      </c>
      <c r="Z1535" s="243"/>
      <c r="AA1535" s="243"/>
    </row>
    <row r="1536" spans="6:27">
      <c r="F1536" s="656"/>
      <c r="G1536" s="307" t="str">
        <f t="shared" si="1399"/>
        <v>Taxi</v>
      </c>
      <c r="H1536" s="243"/>
      <c r="I1536" s="243"/>
      <c r="J1536" s="243"/>
      <c r="K1536" s="246">
        <f>'IF Factors'!CK48</f>
        <v>0</v>
      </c>
      <c r="L1536" s="246">
        <f ca="1">OFFSET('IF Factors'!CK48,0,5)</f>
        <v>0</v>
      </c>
      <c r="M1536" s="246">
        <f ca="1">OFFSET('IF Factors'!CK48,0,10)</f>
        <v>0</v>
      </c>
      <c r="O1536" s="231">
        <f t="shared" ca="1" si="1400"/>
        <v>0</v>
      </c>
      <c r="P1536" s="231">
        <f t="shared" ca="1" si="1401"/>
        <v>0</v>
      </c>
      <c r="Q1536" s="231">
        <f t="shared" ca="1" si="1402"/>
        <v>0</v>
      </c>
      <c r="R1536" s="231">
        <f t="shared" ca="1" si="1403"/>
        <v>0</v>
      </c>
      <c r="T1536" s="231">
        <f t="shared" si="1404"/>
        <v>1</v>
      </c>
      <c r="U1536" s="231">
        <f t="shared" ca="1" si="1405"/>
        <v>1</v>
      </c>
      <c r="V1536" s="231">
        <f t="shared" ca="1" si="1406"/>
        <v>1</v>
      </c>
      <c r="X1536" s="231">
        <f t="shared" ca="1" si="1407"/>
        <v>0</v>
      </c>
      <c r="Y1536" s="231">
        <f t="shared" ca="1" si="1398"/>
        <v>0</v>
      </c>
      <c r="Z1536" s="243"/>
      <c r="AA1536" s="243"/>
    </row>
    <row r="1537" spans="6:27">
      <c r="F1537" s="656"/>
      <c r="G1537" s="307" t="str">
        <f t="shared" si="1399"/>
        <v/>
      </c>
      <c r="H1537" s="243"/>
      <c r="I1537" s="243"/>
      <c r="J1537" s="243"/>
      <c r="K1537" s="246">
        <f>'IF Factors'!CK49</f>
        <v>0</v>
      </c>
      <c r="L1537" s="246">
        <f ca="1">OFFSET('IF Factors'!CK49,0,5)</f>
        <v>0</v>
      </c>
      <c r="M1537" s="246">
        <f ca="1">OFFSET('IF Factors'!CK49,0,10)</f>
        <v>0</v>
      </c>
      <c r="O1537" s="231">
        <f t="shared" ca="1" si="1400"/>
        <v>0</v>
      </c>
      <c r="P1537" s="231">
        <f t="shared" ca="1" si="1401"/>
        <v>0</v>
      </c>
      <c r="Q1537" s="231">
        <f t="shared" ca="1" si="1402"/>
        <v>0</v>
      </c>
      <c r="R1537" s="231">
        <f t="shared" ca="1" si="1403"/>
        <v>0</v>
      </c>
      <c r="T1537" s="231">
        <f t="shared" si="1404"/>
        <v>1</v>
      </c>
      <c r="U1537" s="231">
        <f t="shared" ca="1" si="1405"/>
        <v>1</v>
      </c>
      <c r="V1537" s="231">
        <f t="shared" ca="1" si="1406"/>
        <v>1</v>
      </c>
      <c r="X1537" s="231">
        <f t="shared" ca="1" si="1407"/>
        <v>0</v>
      </c>
      <c r="Y1537" s="231">
        <f t="shared" ca="1" si="1398"/>
        <v>0</v>
      </c>
      <c r="Z1537" s="243"/>
      <c r="AA1537" s="243"/>
    </row>
    <row r="1538" spans="6:27">
      <c r="F1538" s="656"/>
      <c r="G1538" s="307" t="str">
        <f t="shared" si="1399"/>
        <v/>
      </c>
      <c r="H1538" s="243"/>
      <c r="I1538" s="243"/>
      <c r="J1538" s="243"/>
      <c r="K1538" s="246">
        <f>'IF Factors'!CK50</f>
        <v>0</v>
      </c>
      <c r="L1538" s="246">
        <f ca="1">OFFSET('IF Factors'!CK50,0,5)</f>
        <v>0</v>
      </c>
      <c r="M1538" s="246">
        <f ca="1">OFFSET('IF Factors'!CK50,0,10)</f>
        <v>0</v>
      </c>
      <c r="O1538" s="231">
        <f t="shared" ca="1" si="1400"/>
        <v>0</v>
      </c>
      <c r="P1538" s="231">
        <f t="shared" ca="1" si="1401"/>
        <v>0</v>
      </c>
      <c r="Q1538" s="231">
        <f t="shared" ca="1" si="1402"/>
        <v>0</v>
      </c>
      <c r="R1538" s="231">
        <f t="shared" ca="1" si="1403"/>
        <v>0</v>
      </c>
      <c r="T1538" s="231">
        <f t="shared" si="1404"/>
        <v>1</v>
      </c>
      <c r="U1538" s="231">
        <f t="shared" ca="1" si="1405"/>
        <v>1</v>
      </c>
      <c r="V1538" s="231">
        <f t="shared" ca="1" si="1406"/>
        <v>1</v>
      </c>
      <c r="X1538" s="231">
        <f t="shared" ca="1" si="1407"/>
        <v>0</v>
      </c>
      <c r="Y1538" s="231">
        <f t="shared" ca="1" si="1398"/>
        <v>0</v>
      </c>
      <c r="Z1538" s="243"/>
      <c r="AA1538" s="243"/>
    </row>
    <row r="1539" spans="6:27">
      <c r="F1539" s="656"/>
      <c r="G1539" s="307" t="str">
        <f t="shared" si="1399"/>
        <v>3-wheeler</v>
      </c>
      <c r="H1539" s="243"/>
      <c r="I1539" s="243"/>
      <c r="J1539" s="243"/>
      <c r="K1539" s="246">
        <f>'IF Factors'!CK51</f>
        <v>0</v>
      </c>
      <c r="L1539" s="246">
        <f ca="1">OFFSET('IF Factors'!CK51,0,5)</f>
        <v>0</v>
      </c>
      <c r="M1539" s="246">
        <f ca="1">OFFSET('IF Factors'!CK51,0,10)</f>
        <v>0</v>
      </c>
      <c r="O1539" s="231">
        <f t="shared" ca="1" si="1400"/>
        <v>0</v>
      </c>
      <c r="P1539" s="231">
        <f t="shared" ca="1" si="1401"/>
        <v>0</v>
      </c>
      <c r="Q1539" s="231">
        <f t="shared" ca="1" si="1402"/>
        <v>0</v>
      </c>
      <c r="R1539" s="231">
        <f t="shared" ca="1" si="1403"/>
        <v>0</v>
      </c>
      <c r="T1539" s="231">
        <f t="shared" si="1404"/>
        <v>1</v>
      </c>
      <c r="U1539" s="231">
        <f t="shared" ca="1" si="1405"/>
        <v>1</v>
      </c>
      <c r="V1539" s="231">
        <f t="shared" ca="1" si="1406"/>
        <v>1</v>
      </c>
      <c r="X1539" s="231">
        <f t="shared" ca="1" si="1407"/>
        <v>0</v>
      </c>
      <c r="Y1539" s="231">
        <f t="shared" ca="1" si="1398"/>
        <v>0</v>
      </c>
      <c r="Z1539" s="243"/>
      <c r="AA1539" s="243"/>
    </row>
    <row r="1540" spans="6:27">
      <c r="F1540" s="656"/>
      <c r="G1540" s="307" t="str">
        <f t="shared" si="1399"/>
        <v>Bus</v>
      </c>
      <c r="H1540" s="243"/>
      <c r="I1540" s="243"/>
      <c r="J1540" s="243"/>
      <c r="K1540" s="246">
        <f>'IF Factors'!CK52</f>
        <v>0</v>
      </c>
      <c r="L1540" s="246">
        <f ca="1">OFFSET('IF Factors'!CK52,0,5)</f>
        <v>0</v>
      </c>
      <c r="M1540" s="246">
        <f ca="1">OFFSET('IF Factors'!CK52,0,10)</f>
        <v>0</v>
      </c>
      <c r="O1540" s="231">
        <f t="shared" ca="1" si="1400"/>
        <v>0</v>
      </c>
      <c r="P1540" s="231">
        <f t="shared" ca="1" si="1401"/>
        <v>0</v>
      </c>
      <c r="Q1540" s="231">
        <f t="shared" ca="1" si="1402"/>
        <v>0</v>
      </c>
      <c r="R1540" s="231">
        <f t="shared" ca="1" si="1403"/>
        <v>0</v>
      </c>
      <c r="T1540" s="231">
        <f t="shared" si="1404"/>
        <v>1</v>
      </c>
      <c r="U1540" s="231">
        <f t="shared" ca="1" si="1405"/>
        <v>1</v>
      </c>
      <c r="V1540" s="231">
        <f t="shared" ca="1" si="1406"/>
        <v>1</v>
      </c>
      <c r="X1540" s="231">
        <f t="shared" ca="1" si="1407"/>
        <v>0</v>
      </c>
      <c r="Y1540" s="231">
        <f t="shared" ca="1" si="1398"/>
        <v>0</v>
      </c>
      <c r="Z1540" s="243"/>
      <c r="AA1540" s="243"/>
    </row>
    <row r="1541" spans="6:27">
      <c r="F1541" s="656"/>
      <c r="G1541" s="307" t="str">
        <f t="shared" si="1399"/>
        <v>Mini-bus</v>
      </c>
      <c r="H1541" s="243"/>
      <c r="I1541" s="243"/>
      <c r="J1541" s="243"/>
      <c r="K1541" s="246">
        <f>'IF Factors'!CK53</f>
        <v>0</v>
      </c>
      <c r="L1541" s="246">
        <f ca="1">OFFSET('IF Factors'!CK53,0,5)</f>
        <v>0</v>
      </c>
      <c r="M1541" s="246">
        <f ca="1">OFFSET('IF Factors'!CK53,0,10)</f>
        <v>0</v>
      </c>
      <c r="O1541" s="231">
        <f t="shared" ca="1" si="1400"/>
        <v>0</v>
      </c>
      <c r="P1541" s="231">
        <f t="shared" ca="1" si="1401"/>
        <v>0</v>
      </c>
      <c r="Q1541" s="231">
        <f t="shared" ca="1" si="1402"/>
        <v>0</v>
      </c>
      <c r="R1541" s="231">
        <f t="shared" ca="1" si="1403"/>
        <v>0</v>
      </c>
      <c r="T1541" s="231">
        <f t="shared" si="1404"/>
        <v>1</v>
      </c>
      <c r="U1541" s="231">
        <f t="shared" ca="1" si="1405"/>
        <v>1</v>
      </c>
      <c r="V1541" s="231">
        <f t="shared" ca="1" si="1406"/>
        <v>1</v>
      </c>
      <c r="X1541" s="231">
        <f t="shared" ca="1" si="1407"/>
        <v>0</v>
      </c>
      <c r="Y1541" s="231">
        <f t="shared" ca="1" si="1398"/>
        <v>0</v>
      </c>
      <c r="Z1541" s="243"/>
      <c r="AA1541" s="243"/>
    </row>
    <row r="1542" spans="6:27">
      <c r="F1542" s="656"/>
      <c r="G1542" s="307" t="str">
        <f t="shared" si="1399"/>
        <v/>
      </c>
      <c r="H1542" s="243"/>
      <c r="I1542" s="243"/>
      <c r="J1542" s="243"/>
      <c r="K1542" s="246">
        <f>'IF Factors'!CK54</f>
        <v>0</v>
      </c>
      <c r="L1542" s="246">
        <f ca="1">OFFSET('IF Factors'!CK54,0,5)</f>
        <v>0</v>
      </c>
      <c r="M1542" s="246">
        <f ca="1">OFFSET('IF Factors'!CK54,0,10)</f>
        <v>0</v>
      </c>
      <c r="O1542" s="231">
        <f t="shared" ca="1" si="1400"/>
        <v>0</v>
      </c>
      <c r="P1542" s="231">
        <f t="shared" ca="1" si="1401"/>
        <v>0</v>
      </c>
      <c r="Q1542" s="231">
        <f t="shared" ca="1" si="1402"/>
        <v>0</v>
      </c>
      <c r="R1542" s="231">
        <f t="shared" ca="1" si="1403"/>
        <v>0</v>
      </c>
      <c r="T1542" s="231">
        <f t="shared" si="1404"/>
        <v>1</v>
      </c>
      <c r="U1542" s="231">
        <f t="shared" ca="1" si="1405"/>
        <v>1</v>
      </c>
      <c r="V1542" s="231">
        <f t="shared" ca="1" si="1406"/>
        <v>1</v>
      </c>
      <c r="X1542" s="231">
        <f t="shared" ca="1" si="1407"/>
        <v>0</v>
      </c>
      <c r="Y1542" s="231">
        <f t="shared" ca="1" si="1398"/>
        <v>0</v>
      </c>
      <c r="Z1542" s="243"/>
      <c r="AA1542" s="243"/>
    </row>
    <row r="1543" spans="6:27">
      <c r="F1543" s="657"/>
      <c r="G1543" s="307" t="str">
        <f t="shared" si="1399"/>
        <v/>
      </c>
      <c r="H1543" s="243"/>
      <c r="I1543" s="243"/>
      <c r="J1543" s="243"/>
      <c r="K1543" s="246">
        <f>'IF Factors'!CK55</f>
        <v>0</v>
      </c>
      <c r="L1543" s="246">
        <f ca="1">OFFSET('IF Factors'!CK55,0,5)</f>
        <v>0</v>
      </c>
      <c r="M1543" s="246">
        <f ca="1">OFFSET('IF Factors'!CK55,0,10)</f>
        <v>0</v>
      </c>
      <c r="O1543" s="231">
        <f t="shared" ca="1" si="1400"/>
        <v>0</v>
      </c>
      <c r="P1543" s="231">
        <f t="shared" ca="1" si="1401"/>
        <v>0</v>
      </c>
      <c r="Q1543" s="231">
        <f t="shared" ca="1" si="1402"/>
        <v>0</v>
      </c>
      <c r="R1543" s="231">
        <f t="shared" ca="1" si="1403"/>
        <v>0</v>
      </c>
      <c r="T1543" s="231">
        <f t="shared" si="1404"/>
        <v>1</v>
      </c>
      <c r="U1543" s="231">
        <f t="shared" ca="1" si="1405"/>
        <v>1</v>
      </c>
      <c r="V1543" s="231">
        <f t="shared" ca="1" si="1406"/>
        <v>1</v>
      </c>
      <c r="X1543" s="231">
        <f t="shared" ca="1" si="1407"/>
        <v>0</v>
      </c>
      <c r="Y1543" s="231">
        <f t="shared" ca="1" si="1398"/>
        <v>0</v>
      </c>
      <c r="Z1543" s="243"/>
      <c r="AA1543" s="243"/>
    </row>
    <row r="1544" spans="6:27">
      <c r="G1544" s="307" t="str">
        <f t="shared" si="1399"/>
        <v>BRT</v>
      </c>
      <c r="H1544" s="243"/>
      <c r="I1544" s="243"/>
      <c r="J1544" s="243"/>
      <c r="K1544" s="246">
        <f>'IF Factors'!CK56</f>
        <v>0</v>
      </c>
      <c r="L1544" s="246">
        <f ca="1">OFFSET('IF Factors'!CK56,0,5)</f>
        <v>0</v>
      </c>
      <c r="M1544" s="246">
        <f ca="1">OFFSET('IF Factors'!CK56,0,10)</f>
        <v>0</v>
      </c>
      <c r="O1544" s="231">
        <f t="shared" ca="1" si="1400"/>
        <v>0</v>
      </c>
      <c r="P1544" s="231">
        <f ca="1">SLOPE(K1544:L1544,$K$7:$L$7)</f>
        <v>0</v>
      </c>
      <c r="Q1544" s="231">
        <f t="shared" ca="1" si="1402"/>
        <v>0</v>
      </c>
      <c r="R1544" s="231">
        <f ca="1">SLOPE(L1544:M1544,$L$7:$M$7)</f>
        <v>0</v>
      </c>
      <c r="T1544" s="231">
        <f t="shared" si="1404"/>
        <v>1</v>
      </c>
      <c r="U1544" s="231">
        <f t="shared" ca="1" si="1405"/>
        <v>1</v>
      </c>
      <c r="V1544" s="231">
        <f t="shared" ca="1" si="1406"/>
        <v>1</v>
      </c>
      <c r="X1544" s="231">
        <f t="shared" ca="1" si="1407"/>
        <v>0</v>
      </c>
      <c r="Y1544" s="231">
        <f t="shared" ca="1" si="1398"/>
        <v>0</v>
      </c>
      <c r="Z1544" s="243"/>
      <c r="AA1544" s="243"/>
    </row>
    <row r="1545" spans="6:27">
      <c r="G1545" s="308"/>
      <c r="H1545" s="243"/>
      <c r="I1545" s="243"/>
      <c r="J1545" s="243"/>
      <c r="K1545" s="243"/>
      <c r="L1545" s="243"/>
      <c r="M1545" s="243"/>
      <c r="N1545" s="243"/>
      <c r="O1545" s="243"/>
      <c r="P1545" s="243"/>
      <c r="Q1545" s="243"/>
      <c r="R1545" s="243"/>
      <c r="S1545" s="243"/>
      <c r="T1545" s="243"/>
      <c r="U1545" s="243"/>
      <c r="V1545" s="243"/>
      <c r="W1545" s="243"/>
      <c r="X1545" s="243"/>
      <c r="Y1545" s="243"/>
      <c r="Z1545" s="243"/>
      <c r="AA1545" s="243"/>
    </row>
    <row r="1546" spans="6:27">
      <c r="G1546" s="308"/>
      <c r="H1546" s="243"/>
      <c r="I1546" s="243"/>
      <c r="J1546" s="243"/>
      <c r="K1546" s="243"/>
      <c r="L1546" s="243"/>
      <c r="M1546" s="243"/>
      <c r="N1546" s="243"/>
      <c r="O1546" s="243"/>
      <c r="P1546" s="243"/>
      <c r="Q1546" s="243"/>
      <c r="R1546" s="243"/>
      <c r="S1546" s="243"/>
      <c r="T1546" s="243"/>
      <c r="U1546" s="243"/>
      <c r="V1546" s="243"/>
      <c r="W1546" s="243"/>
      <c r="X1546" s="243"/>
      <c r="Y1546" s="243"/>
      <c r="Z1546" s="243"/>
      <c r="AA1546" s="243"/>
    </row>
    <row r="1547" spans="6:27">
      <c r="G1547" s="308"/>
      <c r="H1547" s="243"/>
      <c r="I1547" s="243"/>
      <c r="J1547" s="243"/>
      <c r="K1547" s="243"/>
      <c r="L1547" s="243"/>
      <c r="M1547" s="243"/>
      <c r="N1547" s="243"/>
      <c r="O1547" s="243"/>
      <c r="P1547" s="243"/>
      <c r="Q1547" s="243"/>
      <c r="R1547" s="243"/>
      <c r="S1547" s="243"/>
      <c r="T1547" s="243"/>
      <c r="U1547" s="243"/>
      <c r="V1547" s="243"/>
      <c r="W1547" s="243"/>
      <c r="X1547" s="243"/>
      <c r="Y1547" s="243"/>
      <c r="Z1547" s="243"/>
      <c r="AA1547" s="243"/>
    </row>
    <row r="1548" spans="6:27">
      <c r="G1548" s="308" t="s">
        <v>339</v>
      </c>
      <c r="H1548" s="243"/>
      <c r="I1548" s="243" t="s">
        <v>11</v>
      </c>
      <c r="J1548" s="243"/>
      <c r="K1548" s="243"/>
      <c r="L1548" s="243"/>
      <c r="M1548" s="243"/>
      <c r="N1548" s="243"/>
      <c r="O1548" s="243"/>
      <c r="P1548" s="243"/>
      <c r="Q1548" s="243"/>
      <c r="R1548" s="243"/>
      <c r="S1548" s="243"/>
      <c r="T1548" s="243"/>
      <c r="U1548" s="243"/>
      <c r="V1548" s="243"/>
      <c r="W1548" s="243"/>
      <c r="X1548" s="243"/>
      <c r="Y1548" s="243"/>
      <c r="Z1548" s="243"/>
      <c r="AA1548" s="243"/>
    </row>
    <row r="1549" spans="6:27">
      <c r="G1549" s="306"/>
      <c r="H1549" s="245">
        <f>H1516</f>
        <v>0</v>
      </c>
      <c r="I1549" s="245">
        <f t="shared" ref="I1549:AA1549" si="1408">I1516</f>
        <v>1</v>
      </c>
      <c r="J1549" s="245">
        <f t="shared" si="1408"/>
        <v>2</v>
      </c>
      <c r="K1549" s="245">
        <f t="shared" si="1408"/>
        <v>3</v>
      </c>
      <c r="L1549" s="245">
        <f t="shared" si="1408"/>
        <v>4</v>
      </c>
      <c r="M1549" s="245">
        <f t="shared" si="1408"/>
        <v>5</v>
      </c>
      <c r="N1549" s="245">
        <f t="shared" si="1408"/>
        <v>6</v>
      </c>
      <c r="O1549" s="245">
        <f t="shared" si="1408"/>
        <v>7</v>
      </c>
      <c r="P1549" s="245">
        <f t="shared" si="1408"/>
        <v>8</v>
      </c>
      <c r="Q1549" s="245">
        <f t="shared" si="1408"/>
        <v>9</v>
      </c>
      <c r="R1549" s="245">
        <f t="shared" si="1408"/>
        <v>10</v>
      </c>
      <c r="S1549" s="245">
        <f t="shared" si="1408"/>
        <v>11</v>
      </c>
      <c r="T1549" s="245">
        <f t="shared" si="1408"/>
        <v>12</v>
      </c>
      <c r="U1549" s="245">
        <f t="shared" si="1408"/>
        <v>13</v>
      </c>
      <c r="V1549" s="245">
        <f t="shared" si="1408"/>
        <v>14</v>
      </c>
      <c r="W1549" s="245">
        <f t="shared" si="1408"/>
        <v>15</v>
      </c>
      <c r="X1549" s="245">
        <f t="shared" si="1408"/>
        <v>16</v>
      </c>
      <c r="Y1549" s="245">
        <f t="shared" si="1408"/>
        <v>17</v>
      </c>
      <c r="Z1549" s="245">
        <f t="shared" si="1408"/>
        <v>18</v>
      </c>
      <c r="AA1549" s="245">
        <f t="shared" si="1408"/>
        <v>19</v>
      </c>
    </row>
    <row r="1550" spans="6:27">
      <c r="F1550" s="655" t="s">
        <v>530</v>
      </c>
      <c r="G1550" s="307" t="str">
        <f>G1534</f>
        <v>Cars</v>
      </c>
      <c r="H1550" s="261">
        <f>K1534</f>
        <v>0</v>
      </c>
      <c r="I1550" s="261">
        <f ca="1">(I$23*$P1534)+$O1534</f>
        <v>0</v>
      </c>
      <c r="J1550" s="261">
        <f t="shared" ref="J1550:P1550" ca="1" si="1409">(J$23*$P1534)+$O1534</f>
        <v>0</v>
      </c>
      <c r="K1550" s="261">
        <f t="shared" ca="1" si="1409"/>
        <v>0</v>
      </c>
      <c r="L1550" s="261">
        <f t="shared" ca="1" si="1409"/>
        <v>0</v>
      </c>
      <c r="M1550" s="261">
        <f t="shared" ca="1" si="1409"/>
        <v>0</v>
      </c>
      <c r="N1550" s="261">
        <f t="shared" ca="1" si="1409"/>
        <v>0</v>
      </c>
      <c r="O1550" s="261">
        <f t="shared" ca="1" si="1409"/>
        <v>0</v>
      </c>
      <c r="P1550" s="261">
        <f t="shared" ca="1" si="1409"/>
        <v>0</v>
      </c>
      <c r="Q1550" s="261">
        <f ca="1">L1534</f>
        <v>0</v>
      </c>
      <c r="R1550" s="261">
        <f ca="1">(R$23*$R1534)+$Q1534</f>
        <v>0</v>
      </c>
      <c r="S1550" s="261">
        <f t="shared" ref="S1550:Z1550" ca="1" si="1410">(S$23*$R1534)+$Q1534</f>
        <v>0</v>
      </c>
      <c r="T1550" s="261">
        <f t="shared" ca="1" si="1410"/>
        <v>0</v>
      </c>
      <c r="U1550" s="261">
        <f t="shared" ca="1" si="1410"/>
        <v>0</v>
      </c>
      <c r="V1550" s="261">
        <f t="shared" ca="1" si="1410"/>
        <v>0</v>
      </c>
      <c r="W1550" s="261">
        <f t="shared" ca="1" si="1410"/>
        <v>0</v>
      </c>
      <c r="X1550" s="261">
        <f t="shared" ca="1" si="1410"/>
        <v>0</v>
      </c>
      <c r="Y1550" s="261">
        <f t="shared" ca="1" si="1410"/>
        <v>0</v>
      </c>
      <c r="Z1550" s="261">
        <f t="shared" ca="1" si="1410"/>
        <v>0</v>
      </c>
      <c r="AA1550" s="261">
        <f ca="1">M1534</f>
        <v>0</v>
      </c>
    </row>
    <row r="1551" spans="6:27">
      <c r="F1551" s="656"/>
      <c r="G1551" s="307" t="str">
        <f t="shared" ref="G1551:G1560" si="1411">G1535</f>
        <v>2-wheeler</v>
      </c>
      <c r="H1551" s="261">
        <f t="shared" ref="H1551:H1560" si="1412">K1535</f>
        <v>0</v>
      </c>
      <c r="I1551" s="261">
        <f t="shared" ref="I1551:P1551" ca="1" si="1413">(I$23*$P1535)+$O1535</f>
        <v>0</v>
      </c>
      <c r="J1551" s="261">
        <f t="shared" ca="1" si="1413"/>
        <v>0</v>
      </c>
      <c r="K1551" s="261">
        <f t="shared" ca="1" si="1413"/>
        <v>0</v>
      </c>
      <c r="L1551" s="261">
        <f t="shared" ca="1" si="1413"/>
        <v>0</v>
      </c>
      <c r="M1551" s="261">
        <f t="shared" ca="1" si="1413"/>
        <v>0</v>
      </c>
      <c r="N1551" s="261">
        <f t="shared" ca="1" si="1413"/>
        <v>0</v>
      </c>
      <c r="O1551" s="261">
        <f t="shared" ca="1" si="1413"/>
        <v>0</v>
      </c>
      <c r="P1551" s="261">
        <f t="shared" ca="1" si="1413"/>
        <v>0</v>
      </c>
      <c r="Q1551" s="261">
        <f t="shared" ref="Q1551:Q1560" ca="1" si="1414">L1535</f>
        <v>0</v>
      </c>
      <c r="R1551" s="261">
        <f t="shared" ref="R1551:Z1551" ca="1" si="1415">(R$23*$R1535)+$Q1535</f>
        <v>0</v>
      </c>
      <c r="S1551" s="261">
        <f t="shared" ca="1" si="1415"/>
        <v>0</v>
      </c>
      <c r="T1551" s="261">
        <f t="shared" ca="1" si="1415"/>
        <v>0</v>
      </c>
      <c r="U1551" s="261">
        <f t="shared" ca="1" si="1415"/>
        <v>0</v>
      </c>
      <c r="V1551" s="261">
        <f t="shared" ca="1" si="1415"/>
        <v>0</v>
      </c>
      <c r="W1551" s="261">
        <f t="shared" ca="1" si="1415"/>
        <v>0</v>
      </c>
      <c r="X1551" s="261">
        <f t="shared" ca="1" si="1415"/>
        <v>0</v>
      </c>
      <c r="Y1551" s="261">
        <f t="shared" ca="1" si="1415"/>
        <v>0</v>
      </c>
      <c r="Z1551" s="261">
        <f t="shared" ca="1" si="1415"/>
        <v>0</v>
      </c>
      <c r="AA1551" s="261">
        <f t="shared" ref="AA1551:AA1560" ca="1" si="1416">M1535</f>
        <v>0</v>
      </c>
    </row>
    <row r="1552" spans="6:27">
      <c r="F1552" s="656"/>
      <c r="G1552" s="307" t="str">
        <f t="shared" si="1411"/>
        <v>Taxi</v>
      </c>
      <c r="H1552" s="261">
        <f t="shared" si="1412"/>
        <v>0</v>
      </c>
      <c r="I1552" s="261">
        <f t="shared" ref="I1552:P1552" ca="1" si="1417">(I$23*$P1536)+$O1536</f>
        <v>0</v>
      </c>
      <c r="J1552" s="261">
        <f t="shared" ca="1" si="1417"/>
        <v>0</v>
      </c>
      <c r="K1552" s="261">
        <f t="shared" ca="1" si="1417"/>
        <v>0</v>
      </c>
      <c r="L1552" s="261">
        <f t="shared" ca="1" si="1417"/>
        <v>0</v>
      </c>
      <c r="M1552" s="261">
        <f t="shared" ca="1" si="1417"/>
        <v>0</v>
      </c>
      <c r="N1552" s="261">
        <f t="shared" ca="1" si="1417"/>
        <v>0</v>
      </c>
      <c r="O1552" s="261">
        <f t="shared" ca="1" si="1417"/>
        <v>0</v>
      </c>
      <c r="P1552" s="261">
        <f t="shared" ca="1" si="1417"/>
        <v>0</v>
      </c>
      <c r="Q1552" s="261">
        <f t="shared" ca="1" si="1414"/>
        <v>0</v>
      </c>
      <c r="R1552" s="261">
        <f t="shared" ref="R1552:Z1552" ca="1" si="1418">(R$23*$R1536)+$Q1536</f>
        <v>0</v>
      </c>
      <c r="S1552" s="261">
        <f t="shared" ca="1" si="1418"/>
        <v>0</v>
      </c>
      <c r="T1552" s="261">
        <f t="shared" ca="1" si="1418"/>
        <v>0</v>
      </c>
      <c r="U1552" s="261">
        <f t="shared" ca="1" si="1418"/>
        <v>0</v>
      </c>
      <c r="V1552" s="261">
        <f t="shared" ca="1" si="1418"/>
        <v>0</v>
      </c>
      <c r="W1552" s="261">
        <f t="shared" ca="1" si="1418"/>
        <v>0</v>
      </c>
      <c r="X1552" s="261">
        <f t="shared" ca="1" si="1418"/>
        <v>0</v>
      </c>
      <c r="Y1552" s="261">
        <f t="shared" ca="1" si="1418"/>
        <v>0</v>
      </c>
      <c r="Z1552" s="261">
        <f t="shared" ca="1" si="1418"/>
        <v>0</v>
      </c>
      <c r="AA1552" s="261">
        <f t="shared" ca="1" si="1416"/>
        <v>0</v>
      </c>
    </row>
    <row r="1553" spans="6:27">
      <c r="F1553" s="656"/>
      <c r="G1553" s="307" t="str">
        <f t="shared" si="1411"/>
        <v/>
      </c>
      <c r="H1553" s="261">
        <f t="shared" si="1412"/>
        <v>0</v>
      </c>
      <c r="I1553" s="261">
        <f t="shared" ref="I1553:P1553" ca="1" si="1419">(I$23*$P1537)+$O1537</f>
        <v>0</v>
      </c>
      <c r="J1553" s="261">
        <f t="shared" ca="1" si="1419"/>
        <v>0</v>
      </c>
      <c r="K1553" s="261">
        <f t="shared" ca="1" si="1419"/>
        <v>0</v>
      </c>
      <c r="L1553" s="261">
        <f t="shared" ca="1" si="1419"/>
        <v>0</v>
      </c>
      <c r="M1553" s="261">
        <f t="shared" ca="1" si="1419"/>
        <v>0</v>
      </c>
      <c r="N1553" s="261">
        <f t="shared" ca="1" si="1419"/>
        <v>0</v>
      </c>
      <c r="O1553" s="261">
        <f t="shared" ca="1" si="1419"/>
        <v>0</v>
      </c>
      <c r="P1553" s="261">
        <f t="shared" ca="1" si="1419"/>
        <v>0</v>
      </c>
      <c r="Q1553" s="261">
        <f t="shared" ca="1" si="1414"/>
        <v>0</v>
      </c>
      <c r="R1553" s="261">
        <f t="shared" ref="R1553:Z1553" ca="1" si="1420">(R$23*$R1537)+$Q1537</f>
        <v>0</v>
      </c>
      <c r="S1553" s="261">
        <f t="shared" ca="1" si="1420"/>
        <v>0</v>
      </c>
      <c r="T1553" s="261">
        <f t="shared" ca="1" si="1420"/>
        <v>0</v>
      </c>
      <c r="U1553" s="261">
        <f t="shared" ca="1" si="1420"/>
        <v>0</v>
      </c>
      <c r="V1553" s="261">
        <f t="shared" ca="1" si="1420"/>
        <v>0</v>
      </c>
      <c r="W1553" s="261">
        <f t="shared" ca="1" si="1420"/>
        <v>0</v>
      </c>
      <c r="X1553" s="261">
        <f t="shared" ca="1" si="1420"/>
        <v>0</v>
      </c>
      <c r="Y1553" s="261">
        <f t="shared" ca="1" si="1420"/>
        <v>0</v>
      </c>
      <c r="Z1553" s="261">
        <f t="shared" ca="1" si="1420"/>
        <v>0</v>
      </c>
      <c r="AA1553" s="261">
        <f t="shared" ca="1" si="1416"/>
        <v>0</v>
      </c>
    </row>
    <row r="1554" spans="6:27">
      <c r="F1554" s="656"/>
      <c r="G1554" s="307" t="str">
        <f t="shared" si="1411"/>
        <v/>
      </c>
      <c r="H1554" s="261">
        <f t="shared" si="1412"/>
        <v>0</v>
      </c>
      <c r="I1554" s="261">
        <f t="shared" ref="I1554:P1554" ca="1" si="1421">(I$23*$P1538)+$O1538</f>
        <v>0</v>
      </c>
      <c r="J1554" s="261">
        <f t="shared" ca="1" si="1421"/>
        <v>0</v>
      </c>
      <c r="K1554" s="261">
        <f t="shared" ca="1" si="1421"/>
        <v>0</v>
      </c>
      <c r="L1554" s="261">
        <f t="shared" ca="1" si="1421"/>
        <v>0</v>
      </c>
      <c r="M1554" s="261">
        <f t="shared" ca="1" si="1421"/>
        <v>0</v>
      </c>
      <c r="N1554" s="261">
        <f t="shared" ca="1" si="1421"/>
        <v>0</v>
      </c>
      <c r="O1554" s="261">
        <f t="shared" ca="1" si="1421"/>
        <v>0</v>
      </c>
      <c r="P1554" s="261">
        <f t="shared" ca="1" si="1421"/>
        <v>0</v>
      </c>
      <c r="Q1554" s="261">
        <f t="shared" ca="1" si="1414"/>
        <v>0</v>
      </c>
      <c r="R1554" s="261">
        <f t="shared" ref="R1554:Z1554" ca="1" si="1422">(R$23*$R1538)+$Q1538</f>
        <v>0</v>
      </c>
      <c r="S1554" s="261">
        <f t="shared" ca="1" si="1422"/>
        <v>0</v>
      </c>
      <c r="T1554" s="261">
        <f t="shared" ca="1" si="1422"/>
        <v>0</v>
      </c>
      <c r="U1554" s="261">
        <f t="shared" ca="1" si="1422"/>
        <v>0</v>
      </c>
      <c r="V1554" s="261">
        <f t="shared" ca="1" si="1422"/>
        <v>0</v>
      </c>
      <c r="W1554" s="261">
        <f t="shared" ca="1" si="1422"/>
        <v>0</v>
      </c>
      <c r="X1554" s="261">
        <f t="shared" ca="1" si="1422"/>
        <v>0</v>
      </c>
      <c r="Y1554" s="261">
        <f t="shared" ca="1" si="1422"/>
        <v>0</v>
      </c>
      <c r="Z1554" s="261">
        <f t="shared" ca="1" si="1422"/>
        <v>0</v>
      </c>
      <c r="AA1554" s="261">
        <f t="shared" ca="1" si="1416"/>
        <v>0</v>
      </c>
    </row>
    <row r="1555" spans="6:27">
      <c r="F1555" s="656"/>
      <c r="G1555" s="307" t="str">
        <f t="shared" si="1411"/>
        <v>3-wheeler</v>
      </c>
      <c r="H1555" s="261">
        <f t="shared" si="1412"/>
        <v>0</v>
      </c>
      <c r="I1555" s="261">
        <f t="shared" ref="I1555:P1555" ca="1" si="1423">(I$23*$P1539)+$O1539</f>
        <v>0</v>
      </c>
      <c r="J1555" s="261">
        <f t="shared" ca="1" si="1423"/>
        <v>0</v>
      </c>
      <c r="K1555" s="261">
        <f t="shared" ca="1" si="1423"/>
        <v>0</v>
      </c>
      <c r="L1555" s="261">
        <f t="shared" ca="1" si="1423"/>
        <v>0</v>
      </c>
      <c r="M1555" s="261">
        <f t="shared" ca="1" si="1423"/>
        <v>0</v>
      </c>
      <c r="N1555" s="261">
        <f t="shared" ca="1" si="1423"/>
        <v>0</v>
      </c>
      <c r="O1555" s="261">
        <f t="shared" ca="1" si="1423"/>
        <v>0</v>
      </c>
      <c r="P1555" s="261">
        <f t="shared" ca="1" si="1423"/>
        <v>0</v>
      </c>
      <c r="Q1555" s="261">
        <f t="shared" ca="1" si="1414"/>
        <v>0</v>
      </c>
      <c r="R1555" s="261">
        <f t="shared" ref="R1555:Z1555" ca="1" si="1424">(R$23*$R1539)+$Q1539</f>
        <v>0</v>
      </c>
      <c r="S1555" s="261">
        <f t="shared" ca="1" si="1424"/>
        <v>0</v>
      </c>
      <c r="T1555" s="261">
        <f t="shared" ca="1" si="1424"/>
        <v>0</v>
      </c>
      <c r="U1555" s="261">
        <f t="shared" ca="1" si="1424"/>
        <v>0</v>
      </c>
      <c r="V1555" s="261">
        <f t="shared" ca="1" si="1424"/>
        <v>0</v>
      </c>
      <c r="W1555" s="261">
        <f t="shared" ca="1" si="1424"/>
        <v>0</v>
      </c>
      <c r="X1555" s="261">
        <f t="shared" ca="1" si="1424"/>
        <v>0</v>
      </c>
      <c r="Y1555" s="261">
        <f t="shared" ca="1" si="1424"/>
        <v>0</v>
      </c>
      <c r="Z1555" s="261">
        <f t="shared" ca="1" si="1424"/>
        <v>0</v>
      </c>
      <c r="AA1555" s="261">
        <f t="shared" ca="1" si="1416"/>
        <v>0</v>
      </c>
    </row>
    <row r="1556" spans="6:27">
      <c r="F1556" s="656"/>
      <c r="G1556" s="307" t="str">
        <f t="shared" si="1411"/>
        <v>Bus</v>
      </c>
      <c r="H1556" s="261">
        <f t="shared" si="1412"/>
        <v>0</v>
      </c>
      <c r="I1556" s="261">
        <f t="shared" ref="I1556:P1556" ca="1" si="1425">(I$23*$P1540)+$O1540</f>
        <v>0</v>
      </c>
      <c r="J1556" s="261">
        <f t="shared" ca="1" si="1425"/>
        <v>0</v>
      </c>
      <c r="K1556" s="261">
        <f t="shared" ca="1" si="1425"/>
        <v>0</v>
      </c>
      <c r="L1556" s="261">
        <f t="shared" ca="1" si="1425"/>
        <v>0</v>
      </c>
      <c r="M1556" s="261">
        <f t="shared" ca="1" si="1425"/>
        <v>0</v>
      </c>
      <c r="N1556" s="261">
        <f t="shared" ca="1" si="1425"/>
        <v>0</v>
      </c>
      <c r="O1556" s="261">
        <f t="shared" ca="1" si="1425"/>
        <v>0</v>
      </c>
      <c r="P1556" s="261">
        <f t="shared" ca="1" si="1425"/>
        <v>0</v>
      </c>
      <c r="Q1556" s="261">
        <f t="shared" ca="1" si="1414"/>
        <v>0</v>
      </c>
      <c r="R1556" s="261">
        <f t="shared" ref="R1556:Z1556" ca="1" si="1426">(R$23*$R1540)+$Q1540</f>
        <v>0</v>
      </c>
      <c r="S1556" s="261">
        <f t="shared" ca="1" si="1426"/>
        <v>0</v>
      </c>
      <c r="T1556" s="261">
        <f t="shared" ca="1" si="1426"/>
        <v>0</v>
      </c>
      <c r="U1556" s="261">
        <f t="shared" ca="1" si="1426"/>
        <v>0</v>
      </c>
      <c r="V1556" s="261">
        <f t="shared" ca="1" si="1426"/>
        <v>0</v>
      </c>
      <c r="W1556" s="261">
        <f t="shared" ca="1" si="1426"/>
        <v>0</v>
      </c>
      <c r="X1556" s="261">
        <f t="shared" ca="1" si="1426"/>
        <v>0</v>
      </c>
      <c r="Y1556" s="261">
        <f t="shared" ca="1" si="1426"/>
        <v>0</v>
      </c>
      <c r="Z1556" s="261">
        <f t="shared" ca="1" si="1426"/>
        <v>0</v>
      </c>
      <c r="AA1556" s="261">
        <f t="shared" ca="1" si="1416"/>
        <v>0</v>
      </c>
    </row>
    <row r="1557" spans="6:27">
      <c r="F1557" s="656"/>
      <c r="G1557" s="307" t="str">
        <f t="shared" si="1411"/>
        <v>Mini-bus</v>
      </c>
      <c r="H1557" s="261">
        <f t="shared" si="1412"/>
        <v>0</v>
      </c>
      <c r="I1557" s="261">
        <f t="shared" ref="I1557:P1557" ca="1" si="1427">(I$23*$P1541)+$O1541</f>
        <v>0</v>
      </c>
      <c r="J1557" s="261">
        <f t="shared" ca="1" si="1427"/>
        <v>0</v>
      </c>
      <c r="K1557" s="261">
        <f t="shared" ca="1" si="1427"/>
        <v>0</v>
      </c>
      <c r="L1557" s="261">
        <f t="shared" ca="1" si="1427"/>
        <v>0</v>
      </c>
      <c r="M1557" s="261">
        <f t="shared" ca="1" si="1427"/>
        <v>0</v>
      </c>
      <c r="N1557" s="261">
        <f t="shared" ca="1" si="1427"/>
        <v>0</v>
      </c>
      <c r="O1557" s="261">
        <f t="shared" ca="1" si="1427"/>
        <v>0</v>
      </c>
      <c r="P1557" s="261">
        <f t="shared" ca="1" si="1427"/>
        <v>0</v>
      </c>
      <c r="Q1557" s="261">
        <f t="shared" ca="1" si="1414"/>
        <v>0</v>
      </c>
      <c r="R1557" s="261">
        <f t="shared" ref="R1557:Z1557" ca="1" si="1428">(R$23*$R1541)+$Q1541</f>
        <v>0</v>
      </c>
      <c r="S1557" s="261">
        <f t="shared" ca="1" si="1428"/>
        <v>0</v>
      </c>
      <c r="T1557" s="261">
        <f t="shared" ca="1" si="1428"/>
        <v>0</v>
      </c>
      <c r="U1557" s="261">
        <f t="shared" ca="1" si="1428"/>
        <v>0</v>
      </c>
      <c r="V1557" s="261">
        <f t="shared" ca="1" si="1428"/>
        <v>0</v>
      </c>
      <c r="W1557" s="261">
        <f t="shared" ca="1" si="1428"/>
        <v>0</v>
      </c>
      <c r="X1557" s="261">
        <f t="shared" ca="1" si="1428"/>
        <v>0</v>
      </c>
      <c r="Y1557" s="261">
        <f t="shared" ca="1" si="1428"/>
        <v>0</v>
      </c>
      <c r="Z1557" s="261">
        <f t="shared" ca="1" si="1428"/>
        <v>0</v>
      </c>
      <c r="AA1557" s="261">
        <f t="shared" ca="1" si="1416"/>
        <v>0</v>
      </c>
    </row>
    <row r="1558" spans="6:27">
      <c r="F1558" s="656"/>
      <c r="G1558" s="307" t="str">
        <f t="shared" si="1411"/>
        <v/>
      </c>
      <c r="H1558" s="261">
        <f t="shared" si="1412"/>
        <v>0</v>
      </c>
      <c r="I1558" s="261">
        <f t="shared" ref="I1558:P1558" ca="1" si="1429">(I$23*$P1542)+$O1542</f>
        <v>0</v>
      </c>
      <c r="J1558" s="261">
        <f t="shared" ca="1" si="1429"/>
        <v>0</v>
      </c>
      <c r="K1558" s="261">
        <f t="shared" ca="1" si="1429"/>
        <v>0</v>
      </c>
      <c r="L1558" s="261">
        <f t="shared" ca="1" si="1429"/>
        <v>0</v>
      </c>
      <c r="M1558" s="261">
        <f t="shared" ca="1" si="1429"/>
        <v>0</v>
      </c>
      <c r="N1558" s="261">
        <f t="shared" ca="1" si="1429"/>
        <v>0</v>
      </c>
      <c r="O1558" s="261">
        <f t="shared" ca="1" si="1429"/>
        <v>0</v>
      </c>
      <c r="P1558" s="261">
        <f t="shared" ca="1" si="1429"/>
        <v>0</v>
      </c>
      <c r="Q1558" s="261">
        <f t="shared" ca="1" si="1414"/>
        <v>0</v>
      </c>
      <c r="R1558" s="261">
        <f t="shared" ref="R1558:Z1558" ca="1" si="1430">(R$23*$R1542)+$Q1542</f>
        <v>0</v>
      </c>
      <c r="S1558" s="261">
        <f t="shared" ca="1" si="1430"/>
        <v>0</v>
      </c>
      <c r="T1558" s="261">
        <f t="shared" ca="1" si="1430"/>
        <v>0</v>
      </c>
      <c r="U1558" s="261">
        <f t="shared" ca="1" si="1430"/>
        <v>0</v>
      </c>
      <c r="V1558" s="261">
        <f t="shared" ca="1" si="1430"/>
        <v>0</v>
      </c>
      <c r="W1558" s="261">
        <f t="shared" ca="1" si="1430"/>
        <v>0</v>
      </c>
      <c r="X1558" s="261">
        <f t="shared" ca="1" si="1430"/>
        <v>0</v>
      </c>
      <c r="Y1558" s="261">
        <f t="shared" ca="1" si="1430"/>
        <v>0</v>
      </c>
      <c r="Z1558" s="261">
        <f t="shared" ca="1" si="1430"/>
        <v>0</v>
      </c>
      <c r="AA1558" s="261">
        <f t="shared" ca="1" si="1416"/>
        <v>0</v>
      </c>
    </row>
    <row r="1559" spans="6:27">
      <c r="F1559" s="657"/>
      <c r="G1559" s="307" t="str">
        <f t="shared" si="1411"/>
        <v/>
      </c>
      <c r="H1559" s="261">
        <f t="shared" si="1412"/>
        <v>0</v>
      </c>
      <c r="I1559" s="261">
        <f t="shared" ref="I1559:P1559" ca="1" si="1431">(I$23*$P1543)+$O1543</f>
        <v>0</v>
      </c>
      <c r="J1559" s="261">
        <f t="shared" ca="1" si="1431"/>
        <v>0</v>
      </c>
      <c r="K1559" s="261">
        <f t="shared" ca="1" si="1431"/>
        <v>0</v>
      </c>
      <c r="L1559" s="261">
        <f t="shared" ca="1" si="1431"/>
        <v>0</v>
      </c>
      <c r="M1559" s="261">
        <f t="shared" ca="1" si="1431"/>
        <v>0</v>
      </c>
      <c r="N1559" s="261">
        <f t="shared" ca="1" si="1431"/>
        <v>0</v>
      </c>
      <c r="O1559" s="261">
        <f t="shared" ca="1" si="1431"/>
        <v>0</v>
      </c>
      <c r="P1559" s="261">
        <f t="shared" ca="1" si="1431"/>
        <v>0</v>
      </c>
      <c r="Q1559" s="261">
        <f t="shared" ca="1" si="1414"/>
        <v>0</v>
      </c>
      <c r="R1559" s="261">
        <f t="shared" ref="R1559:Z1559" ca="1" si="1432">(R$23*$R1543)+$Q1543</f>
        <v>0</v>
      </c>
      <c r="S1559" s="261">
        <f t="shared" ca="1" si="1432"/>
        <v>0</v>
      </c>
      <c r="T1559" s="261">
        <f t="shared" ca="1" si="1432"/>
        <v>0</v>
      </c>
      <c r="U1559" s="261">
        <f t="shared" ca="1" si="1432"/>
        <v>0</v>
      </c>
      <c r="V1559" s="261">
        <f t="shared" ca="1" si="1432"/>
        <v>0</v>
      </c>
      <c r="W1559" s="261">
        <f t="shared" ca="1" si="1432"/>
        <v>0</v>
      </c>
      <c r="X1559" s="261">
        <f t="shared" ca="1" si="1432"/>
        <v>0</v>
      </c>
      <c r="Y1559" s="261">
        <f t="shared" ca="1" si="1432"/>
        <v>0</v>
      </c>
      <c r="Z1559" s="261">
        <f t="shared" ca="1" si="1432"/>
        <v>0</v>
      </c>
      <c r="AA1559" s="261">
        <f t="shared" ca="1" si="1416"/>
        <v>0</v>
      </c>
    </row>
    <row r="1560" spans="6:27">
      <c r="G1560" s="307" t="str">
        <f t="shared" si="1411"/>
        <v>BRT</v>
      </c>
      <c r="H1560" s="261">
        <f t="shared" si="1412"/>
        <v>0</v>
      </c>
      <c r="I1560" s="261">
        <f t="shared" ref="I1560:P1560" ca="1" si="1433">(I$23*$P1544)+$O1544</f>
        <v>0</v>
      </c>
      <c r="J1560" s="261">
        <f t="shared" ca="1" si="1433"/>
        <v>0</v>
      </c>
      <c r="K1560" s="261">
        <f t="shared" ca="1" si="1433"/>
        <v>0</v>
      </c>
      <c r="L1560" s="261">
        <f t="shared" ca="1" si="1433"/>
        <v>0</v>
      </c>
      <c r="M1560" s="261">
        <f t="shared" ca="1" si="1433"/>
        <v>0</v>
      </c>
      <c r="N1560" s="261">
        <f t="shared" ca="1" si="1433"/>
        <v>0</v>
      </c>
      <c r="O1560" s="261">
        <f t="shared" ca="1" si="1433"/>
        <v>0</v>
      </c>
      <c r="P1560" s="261">
        <f t="shared" ca="1" si="1433"/>
        <v>0</v>
      </c>
      <c r="Q1560" s="261">
        <f t="shared" ca="1" si="1414"/>
        <v>0</v>
      </c>
      <c r="R1560" s="261">
        <f t="shared" ref="R1560:Z1560" ca="1" si="1434">(R$23*$R1544)+$Q1544</f>
        <v>0</v>
      </c>
      <c r="S1560" s="261">
        <f t="shared" ca="1" si="1434"/>
        <v>0</v>
      </c>
      <c r="T1560" s="261">
        <f t="shared" ca="1" si="1434"/>
        <v>0</v>
      </c>
      <c r="U1560" s="261">
        <f t="shared" ca="1" si="1434"/>
        <v>0</v>
      </c>
      <c r="V1560" s="261">
        <f t="shared" ca="1" si="1434"/>
        <v>0</v>
      </c>
      <c r="W1560" s="261">
        <f t="shared" ca="1" si="1434"/>
        <v>0</v>
      </c>
      <c r="X1560" s="261">
        <f t="shared" ca="1" si="1434"/>
        <v>0</v>
      </c>
      <c r="Y1560" s="261">
        <f t="shared" ca="1" si="1434"/>
        <v>0</v>
      </c>
      <c r="Z1560" s="261">
        <f t="shared" ca="1" si="1434"/>
        <v>0</v>
      </c>
      <c r="AA1560" s="261">
        <f t="shared" ca="1" si="1416"/>
        <v>0</v>
      </c>
    </row>
    <row r="1562" spans="6:27">
      <c r="G1562" s="308" t="s">
        <v>405</v>
      </c>
      <c r="H1562" s="243"/>
      <c r="I1562" s="243" t="str">
        <f>I1548</f>
        <v>Diesel</v>
      </c>
      <c r="J1562" s="243"/>
      <c r="K1562" s="243"/>
      <c r="L1562" s="243"/>
      <c r="M1562" s="243"/>
      <c r="N1562" s="243"/>
      <c r="O1562" s="243"/>
      <c r="P1562" s="243"/>
      <c r="Q1562" s="243"/>
      <c r="R1562" s="243"/>
      <c r="S1562" s="243"/>
      <c r="T1562" s="243"/>
      <c r="U1562" s="243"/>
      <c r="V1562" s="243"/>
      <c r="W1562" s="243"/>
      <c r="X1562" s="243"/>
      <c r="Y1562" s="243"/>
      <c r="Z1562" s="243"/>
      <c r="AA1562" s="243"/>
    </row>
    <row r="1563" spans="6:27">
      <c r="G1563" s="306"/>
      <c r="H1563" s="245">
        <f>H1549</f>
        <v>0</v>
      </c>
      <c r="I1563" s="245">
        <f t="shared" ref="I1563:AA1563" si="1435">I1549</f>
        <v>1</v>
      </c>
      <c r="J1563" s="245">
        <f t="shared" si="1435"/>
        <v>2</v>
      </c>
      <c r="K1563" s="245">
        <f t="shared" si="1435"/>
        <v>3</v>
      </c>
      <c r="L1563" s="245">
        <f t="shared" si="1435"/>
        <v>4</v>
      </c>
      <c r="M1563" s="245">
        <f t="shared" si="1435"/>
        <v>5</v>
      </c>
      <c r="N1563" s="245">
        <f t="shared" si="1435"/>
        <v>6</v>
      </c>
      <c r="O1563" s="245">
        <f t="shared" si="1435"/>
        <v>7</v>
      </c>
      <c r="P1563" s="245">
        <f t="shared" si="1435"/>
        <v>8</v>
      </c>
      <c r="Q1563" s="245">
        <f t="shared" si="1435"/>
        <v>9</v>
      </c>
      <c r="R1563" s="245">
        <f t="shared" si="1435"/>
        <v>10</v>
      </c>
      <c r="S1563" s="245">
        <f t="shared" si="1435"/>
        <v>11</v>
      </c>
      <c r="T1563" s="245">
        <f t="shared" si="1435"/>
        <v>12</v>
      </c>
      <c r="U1563" s="245">
        <f t="shared" si="1435"/>
        <v>13</v>
      </c>
      <c r="V1563" s="245">
        <f t="shared" si="1435"/>
        <v>14</v>
      </c>
      <c r="W1563" s="245">
        <f t="shared" si="1435"/>
        <v>15</v>
      </c>
      <c r="X1563" s="245">
        <f t="shared" si="1435"/>
        <v>16</v>
      </c>
      <c r="Y1563" s="245">
        <f t="shared" si="1435"/>
        <v>17</v>
      </c>
      <c r="Z1563" s="245">
        <f t="shared" si="1435"/>
        <v>18</v>
      </c>
      <c r="AA1563" s="245">
        <f t="shared" si="1435"/>
        <v>19</v>
      </c>
    </row>
    <row r="1564" spans="6:27">
      <c r="F1564" s="655" t="s">
        <v>530</v>
      </c>
      <c r="G1564" s="307"/>
      <c r="H1564" s="232"/>
      <c r="I1564" s="232"/>
      <c r="J1564" s="232"/>
      <c r="K1564" s="232"/>
      <c r="L1564" s="232"/>
      <c r="M1564" s="232"/>
      <c r="N1564" s="232"/>
      <c r="O1564" s="232"/>
      <c r="P1564" s="232"/>
      <c r="Q1564" s="232"/>
      <c r="R1564" s="232"/>
      <c r="S1564" s="232"/>
      <c r="T1564" s="232"/>
      <c r="U1564" s="232"/>
      <c r="V1564" s="232"/>
      <c r="W1564" s="232"/>
      <c r="X1564" s="232"/>
      <c r="Y1564" s="232"/>
      <c r="Z1564" s="232"/>
      <c r="AA1564" s="232"/>
    </row>
    <row r="1565" spans="6:27">
      <c r="F1565" s="656"/>
      <c r="G1565" s="307"/>
      <c r="H1565" s="232"/>
      <c r="I1565" s="232"/>
      <c r="J1565" s="232"/>
      <c r="K1565" s="232"/>
      <c r="L1565" s="232"/>
      <c r="M1565" s="232"/>
      <c r="N1565" s="232"/>
      <c r="O1565" s="232"/>
      <c r="P1565" s="232"/>
      <c r="Q1565" s="232"/>
      <c r="R1565" s="232"/>
      <c r="S1565" s="232"/>
      <c r="T1565" s="232"/>
      <c r="U1565" s="232"/>
      <c r="V1565" s="232"/>
      <c r="W1565" s="232"/>
      <c r="X1565" s="232"/>
      <c r="Y1565" s="232"/>
      <c r="Z1565" s="232"/>
      <c r="AA1565" s="232"/>
    </row>
    <row r="1566" spans="6:27">
      <c r="F1566" s="656"/>
      <c r="G1566" s="307"/>
      <c r="H1566" s="232"/>
      <c r="I1566" s="232"/>
      <c r="J1566" s="232"/>
      <c r="K1566" s="232"/>
      <c r="L1566" s="232"/>
      <c r="M1566" s="232"/>
      <c r="N1566" s="232"/>
      <c r="O1566" s="232"/>
      <c r="P1566" s="232"/>
      <c r="Q1566" s="232"/>
      <c r="R1566" s="232"/>
      <c r="S1566" s="232"/>
      <c r="T1566" s="232"/>
      <c r="U1566" s="232"/>
      <c r="V1566" s="232"/>
      <c r="W1566" s="232"/>
      <c r="X1566" s="232"/>
      <c r="Y1566" s="232"/>
      <c r="Z1566" s="232"/>
      <c r="AA1566" s="232"/>
    </row>
    <row r="1567" spans="6:27">
      <c r="F1567" s="656"/>
      <c r="G1567" s="307"/>
      <c r="H1567" s="232"/>
      <c r="I1567" s="232"/>
      <c r="J1567" s="232"/>
      <c r="K1567" s="232"/>
      <c r="L1567" s="232"/>
      <c r="M1567" s="232"/>
      <c r="N1567" s="232"/>
      <c r="O1567" s="232"/>
      <c r="P1567" s="232"/>
      <c r="Q1567" s="232"/>
      <c r="R1567" s="232"/>
      <c r="S1567" s="232"/>
      <c r="T1567" s="232"/>
      <c r="U1567" s="232"/>
      <c r="V1567" s="232"/>
      <c r="W1567" s="232"/>
      <c r="X1567" s="232"/>
      <c r="Y1567" s="232"/>
      <c r="Z1567" s="232"/>
      <c r="AA1567" s="232"/>
    </row>
    <row r="1568" spans="6:27">
      <c r="F1568" s="656"/>
      <c r="G1568" s="307"/>
      <c r="H1568" s="232"/>
      <c r="I1568" s="232"/>
      <c r="J1568" s="232"/>
      <c r="K1568" s="232"/>
      <c r="L1568" s="232"/>
      <c r="M1568" s="232"/>
      <c r="N1568" s="232"/>
      <c r="O1568" s="232"/>
      <c r="P1568" s="232"/>
      <c r="Q1568" s="232"/>
      <c r="R1568" s="232"/>
      <c r="S1568" s="232"/>
      <c r="T1568" s="232"/>
      <c r="U1568" s="232"/>
      <c r="V1568" s="232"/>
      <c r="W1568" s="232"/>
      <c r="X1568" s="232"/>
      <c r="Y1568" s="232"/>
      <c r="Z1568" s="232"/>
      <c r="AA1568" s="232"/>
    </row>
    <row r="1569" spans="6:27">
      <c r="F1569" s="656"/>
      <c r="G1569" s="307"/>
      <c r="H1569" s="232"/>
      <c r="I1569" s="232"/>
      <c r="J1569" s="232"/>
      <c r="K1569" s="232"/>
      <c r="L1569" s="232"/>
      <c r="M1569" s="232"/>
      <c r="N1569" s="232"/>
      <c r="O1569" s="232"/>
      <c r="P1569" s="232"/>
      <c r="Q1569" s="232"/>
      <c r="R1569" s="232"/>
      <c r="S1569" s="232"/>
      <c r="T1569" s="232"/>
      <c r="U1569" s="232"/>
      <c r="V1569" s="232"/>
      <c r="W1569" s="232"/>
      <c r="X1569" s="232"/>
      <c r="Y1569" s="232"/>
      <c r="Z1569" s="232"/>
      <c r="AA1569" s="232"/>
    </row>
    <row r="1570" spans="6:27">
      <c r="F1570" s="656"/>
      <c r="G1570" s="307"/>
      <c r="H1570" s="232"/>
      <c r="I1570" s="232"/>
      <c r="J1570" s="232"/>
      <c r="K1570" s="232"/>
      <c r="L1570" s="232"/>
      <c r="M1570" s="232"/>
      <c r="N1570" s="232"/>
      <c r="O1570" s="232"/>
      <c r="P1570" s="232"/>
      <c r="Q1570" s="232"/>
      <c r="R1570" s="232"/>
      <c r="S1570" s="232"/>
      <c r="T1570" s="232"/>
      <c r="U1570" s="232"/>
      <c r="V1570" s="232"/>
      <c r="W1570" s="232"/>
      <c r="X1570" s="232"/>
      <c r="Y1570" s="232"/>
      <c r="Z1570" s="232"/>
      <c r="AA1570" s="232"/>
    </row>
    <row r="1571" spans="6:27">
      <c r="F1571" s="656"/>
      <c r="G1571" s="307"/>
      <c r="H1571" s="232"/>
      <c r="I1571" s="232"/>
      <c r="J1571" s="232"/>
      <c r="K1571" s="232"/>
      <c r="L1571" s="232"/>
      <c r="M1571" s="232"/>
      <c r="N1571" s="232"/>
      <c r="O1571" s="232"/>
      <c r="P1571" s="232"/>
      <c r="Q1571" s="232"/>
      <c r="R1571" s="232"/>
      <c r="S1571" s="232"/>
      <c r="T1571" s="232"/>
      <c r="U1571" s="232"/>
      <c r="V1571" s="232"/>
      <c r="W1571" s="232"/>
      <c r="X1571" s="232"/>
      <c r="Y1571" s="232"/>
      <c r="Z1571" s="232"/>
      <c r="AA1571" s="232"/>
    </row>
    <row r="1572" spans="6:27">
      <c r="F1572" s="656"/>
      <c r="G1572" s="307"/>
      <c r="H1572" s="232"/>
      <c r="I1572" s="232"/>
      <c r="J1572" s="232"/>
      <c r="K1572" s="232"/>
      <c r="L1572" s="232"/>
      <c r="M1572" s="232"/>
      <c r="N1572" s="232"/>
      <c r="O1572" s="232"/>
      <c r="P1572" s="232"/>
      <c r="Q1572" s="232"/>
      <c r="R1572" s="232"/>
      <c r="S1572" s="232"/>
      <c r="T1572" s="232"/>
      <c r="U1572" s="232"/>
      <c r="V1572" s="232"/>
      <c r="W1572" s="232"/>
      <c r="X1572" s="232"/>
      <c r="Y1572" s="232"/>
      <c r="Z1572" s="232"/>
      <c r="AA1572" s="232"/>
    </row>
    <row r="1573" spans="6:27">
      <c r="F1573" s="657"/>
      <c r="G1573" s="307"/>
      <c r="H1573" s="232"/>
      <c r="I1573" s="232"/>
      <c r="J1573" s="232"/>
      <c r="K1573" s="232"/>
      <c r="L1573" s="232"/>
      <c r="M1573" s="232"/>
      <c r="N1573" s="232"/>
      <c r="O1573" s="232"/>
      <c r="P1573" s="232"/>
      <c r="Q1573" s="232"/>
      <c r="R1573" s="232"/>
      <c r="S1573" s="232"/>
      <c r="T1573" s="232"/>
      <c r="U1573" s="232"/>
      <c r="V1573" s="232"/>
      <c r="W1573" s="232"/>
      <c r="X1573" s="232"/>
      <c r="Y1573" s="232"/>
      <c r="Z1573" s="232"/>
      <c r="AA1573" s="232"/>
    </row>
    <row r="1574" spans="6:27">
      <c r="G1574" s="307"/>
      <c r="H1574" s="232"/>
      <c r="I1574" s="232"/>
      <c r="J1574" s="232"/>
      <c r="K1574" s="232"/>
      <c r="L1574" s="232"/>
      <c r="M1574" s="232"/>
      <c r="N1574" s="232"/>
      <c r="O1574" s="232"/>
      <c r="P1574" s="232"/>
      <c r="Q1574" s="232"/>
      <c r="R1574" s="232"/>
      <c r="S1574" s="232"/>
      <c r="T1574" s="232"/>
      <c r="U1574" s="232"/>
      <c r="V1574" s="232"/>
      <c r="W1574" s="232"/>
      <c r="X1574" s="232"/>
      <c r="Y1574" s="232"/>
      <c r="Z1574" s="232"/>
      <c r="AA1574" s="232"/>
    </row>
    <row r="1577" spans="6:27">
      <c r="G1577" s="305" t="s">
        <v>407</v>
      </c>
    </row>
    <row r="1578" spans="6:27">
      <c r="L1578" s="242"/>
    </row>
    <row r="1579" spans="6:27">
      <c r="H1579" s="243"/>
      <c r="I1579" s="243"/>
      <c r="J1579" s="243"/>
      <c r="K1579" s="55" t="s">
        <v>410</v>
      </c>
      <c r="O1579" s="55" t="s">
        <v>387</v>
      </c>
      <c r="Q1579" s="55" t="s">
        <v>388</v>
      </c>
      <c r="Z1579" s="243"/>
      <c r="AA1579" s="243"/>
    </row>
    <row r="1580" spans="6:27">
      <c r="G1580" s="306"/>
      <c r="H1580" s="243"/>
      <c r="I1580" s="243"/>
      <c r="J1580" s="243"/>
      <c r="K1580" s="244">
        <f>K1533</f>
        <v>0</v>
      </c>
      <c r="L1580" s="244">
        <f>L1533</f>
        <v>9</v>
      </c>
      <c r="M1580" s="244">
        <f>M1533</f>
        <v>19</v>
      </c>
      <c r="O1580" s="231" t="s">
        <v>389</v>
      </c>
      <c r="P1580" s="231" t="s">
        <v>390</v>
      </c>
      <c r="Q1580" s="231" t="s">
        <v>389</v>
      </c>
      <c r="R1580" s="231" t="s">
        <v>390</v>
      </c>
      <c r="T1580" s="231">
        <f>K1580</f>
        <v>0</v>
      </c>
      <c r="U1580" s="231">
        <f>L1580</f>
        <v>9</v>
      </c>
      <c r="V1580" s="231">
        <f>M1580</f>
        <v>19</v>
      </c>
      <c r="X1580" s="231" t="s">
        <v>387</v>
      </c>
      <c r="Y1580" s="231" t="s">
        <v>388</v>
      </c>
      <c r="Z1580" s="243"/>
      <c r="AA1580" s="243"/>
    </row>
    <row r="1581" spans="6:27">
      <c r="F1581" s="655" t="s">
        <v>530</v>
      </c>
      <c r="G1581" s="307" t="str">
        <f>G1550</f>
        <v>Cars</v>
      </c>
      <c r="H1581" s="243"/>
      <c r="I1581" s="243"/>
      <c r="J1581" s="243"/>
      <c r="K1581" s="246">
        <f>'IF Factors'!CK61</f>
        <v>0</v>
      </c>
      <c r="L1581" s="246">
        <f ca="1">OFFSET('IF Factors'!CK61,0,5)</f>
        <v>0</v>
      </c>
      <c r="M1581" s="246">
        <f ca="1">OFFSET('IF Factors'!CK61,0,10)</f>
        <v>0</v>
      </c>
      <c r="O1581" s="231">
        <f ca="1">INTERCEPT(K1581:L1581,$K$7:$L$7)</f>
        <v>0</v>
      </c>
      <c r="P1581" s="231">
        <f ca="1">SLOPE(K1581:L1581,$K$7:$L$7)</f>
        <v>0</v>
      </c>
      <c r="Q1581" s="231">
        <f ca="1">INTERCEPT(L1581:M1581,$L$7:$M$7)</f>
        <v>0</v>
      </c>
      <c r="R1581" s="231">
        <f ca="1">SLOPE(L1581:M1581,$L$7:$M$7)</f>
        <v>0</v>
      </c>
      <c r="T1581" s="231">
        <f>IF(K1581&lt;&gt;0,0,1)</f>
        <v>1</v>
      </c>
      <c r="U1581" s="231">
        <f ca="1">IF(L1581&lt;&gt;0,0,1)</f>
        <v>1</v>
      </c>
      <c r="V1581" s="231">
        <f ca="1">IF(M1581&lt;&gt;0,0,1)</f>
        <v>1</v>
      </c>
      <c r="X1581" s="231">
        <f ca="1">IF(T1581+U1581=1,1,0)</f>
        <v>0</v>
      </c>
      <c r="Y1581" s="231">
        <f t="shared" ref="Y1581:Y1591" ca="1" si="1436">IF(U1581+V1581=1,1,0)</f>
        <v>0</v>
      </c>
      <c r="Z1581" s="243"/>
      <c r="AA1581" s="243"/>
    </row>
    <row r="1582" spans="6:27">
      <c r="F1582" s="656"/>
      <c r="G1582" s="307" t="str">
        <f t="shared" ref="G1582:G1591" si="1437">G1551</f>
        <v>2-wheeler</v>
      </c>
      <c r="H1582" s="243"/>
      <c r="I1582" s="243"/>
      <c r="J1582" s="243"/>
      <c r="K1582" s="246">
        <f>'IF Factors'!CK62</f>
        <v>0</v>
      </c>
      <c r="L1582" s="246">
        <f ca="1">OFFSET('IF Factors'!CK62,0,5)</f>
        <v>0</v>
      </c>
      <c r="M1582" s="246">
        <f ca="1">OFFSET('IF Factors'!CK62,0,10)</f>
        <v>0</v>
      </c>
      <c r="O1582" s="231">
        <f t="shared" ref="O1582:O1591" ca="1" si="1438">INTERCEPT(K1582:L1582,$K$7:$L$7)</f>
        <v>0</v>
      </c>
      <c r="P1582" s="231">
        <f t="shared" ref="P1582:P1591" ca="1" si="1439">SLOPE(K1582:L1582,$K$7:$L$7)</f>
        <v>0</v>
      </c>
      <c r="Q1582" s="231">
        <f t="shared" ref="Q1582:Q1591" ca="1" si="1440">INTERCEPT(L1582:M1582,$L$7:$M$7)</f>
        <v>0</v>
      </c>
      <c r="R1582" s="231">
        <f t="shared" ref="R1582:R1591" ca="1" si="1441">SLOPE(L1582:M1582,$L$7:$M$7)</f>
        <v>0</v>
      </c>
      <c r="T1582" s="231">
        <f t="shared" ref="T1582:T1591" si="1442">IF(K1582&lt;&gt;0,0,1)</f>
        <v>1</v>
      </c>
      <c r="U1582" s="231">
        <f t="shared" ref="U1582:U1591" ca="1" si="1443">IF(L1582&lt;&gt;0,0,1)</f>
        <v>1</v>
      </c>
      <c r="V1582" s="231">
        <f t="shared" ref="V1582:V1591" ca="1" si="1444">IF(M1582&lt;&gt;0,0,1)</f>
        <v>1</v>
      </c>
      <c r="X1582" s="231">
        <f t="shared" ref="X1582:X1591" ca="1" si="1445">IF(T1582+U1582=1,1,0)</f>
        <v>0</v>
      </c>
      <c r="Y1582" s="231">
        <f t="shared" ca="1" si="1436"/>
        <v>0</v>
      </c>
      <c r="Z1582" s="243"/>
      <c r="AA1582" s="243"/>
    </row>
    <row r="1583" spans="6:27">
      <c r="F1583" s="656"/>
      <c r="G1583" s="307" t="str">
        <f t="shared" si="1437"/>
        <v>Taxi</v>
      </c>
      <c r="H1583" s="243"/>
      <c r="I1583" s="243"/>
      <c r="J1583" s="243"/>
      <c r="K1583" s="246">
        <f>'IF Factors'!CK63</f>
        <v>0</v>
      </c>
      <c r="L1583" s="246">
        <f ca="1">OFFSET('IF Factors'!CK63,0,5)</f>
        <v>0</v>
      </c>
      <c r="M1583" s="246">
        <f ca="1">OFFSET('IF Factors'!CK63,0,10)</f>
        <v>0</v>
      </c>
      <c r="O1583" s="231">
        <f t="shared" ca="1" si="1438"/>
        <v>0</v>
      </c>
      <c r="P1583" s="231">
        <f t="shared" ca="1" si="1439"/>
        <v>0</v>
      </c>
      <c r="Q1583" s="231">
        <f t="shared" ca="1" si="1440"/>
        <v>0</v>
      </c>
      <c r="R1583" s="231">
        <f t="shared" ca="1" si="1441"/>
        <v>0</v>
      </c>
      <c r="T1583" s="231">
        <f t="shared" si="1442"/>
        <v>1</v>
      </c>
      <c r="U1583" s="231">
        <f t="shared" ca="1" si="1443"/>
        <v>1</v>
      </c>
      <c r="V1583" s="231">
        <f t="shared" ca="1" si="1444"/>
        <v>1</v>
      </c>
      <c r="X1583" s="231">
        <f t="shared" ca="1" si="1445"/>
        <v>0</v>
      </c>
      <c r="Y1583" s="231">
        <f t="shared" ca="1" si="1436"/>
        <v>0</v>
      </c>
      <c r="Z1583" s="243"/>
      <c r="AA1583" s="243"/>
    </row>
    <row r="1584" spans="6:27">
      <c r="F1584" s="656"/>
      <c r="G1584" s="307" t="str">
        <f t="shared" si="1437"/>
        <v/>
      </c>
      <c r="H1584" s="243"/>
      <c r="I1584" s="243"/>
      <c r="J1584" s="243"/>
      <c r="K1584" s="246">
        <f>'IF Factors'!CK64</f>
        <v>0</v>
      </c>
      <c r="L1584" s="246">
        <f ca="1">OFFSET('IF Factors'!CK64,0,5)</f>
        <v>0</v>
      </c>
      <c r="M1584" s="246">
        <f ca="1">OFFSET('IF Factors'!CK64,0,10)</f>
        <v>0</v>
      </c>
      <c r="O1584" s="231">
        <f t="shared" ca="1" si="1438"/>
        <v>0</v>
      </c>
      <c r="P1584" s="231">
        <f t="shared" ca="1" si="1439"/>
        <v>0</v>
      </c>
      <c r="Q1584" s="231">
        <f t="shared" ca="1" si="1440"/>
        <v>0</v>
      </c>
      <c r="R1584" s="231">
        <f t="shared" ca="1" si="1441"/>
        <v>0</v>
      </c>
      <c r="T1584" s="231">
        <f t="shared" si="1442"/>
        <v>1</v>
      </c>
      <c r="U1584" s="231">
        <f t="shared" ca="1" si="1443"/>
        <v>1</v>
      </c>
      <c r="V1584" s="231">
        <f t="shared" ca="1" si="1444"/>
        <v>1</v>
      </c>
      <c r="X1584" s="231">
        <f t="shared" ca="1" si="1445"/>
        <v>0</v>
      </c>
      <c r="Y1584" s="231">
        <f t="shared" ca="1" si="1436"/>
        <v>0</v>
      </c>
      <c r="Z1584" s="243"/>
      <c r="AA1584" s="243"/>
    </row>
    <row r="1585" spans="6:27">
      <c r="F1585" s="656"/>
      <c r="G1585" s="307" t="str">
        <f t="shared" si="1437"/>
        <v/>
      </c>
      <c r="H1585" s="243"/>
      <c r="I1585" s="243"/>
      <c r="J1585" s="243"/>
      <c r="K1585" s="246">
        <f>'IF Factors'!CK65</f>
        <v>0</v>
      </c>
      <c r="L1585" s="246">
        <f ca="1">OFFSET('IF Factors'!CK65,0,5)</f>
        <v>0</v>
      </c>
      <c r="M1585" s="246">
        <f ca="1">OFFSET('IF Factors'!CK65,0,10)</f>
        <v>0</v>
      </c>
      <c r="O1585" s="231">
        <f t="shared" ca="1" si="1438"/>
        <v>0</v>
      </c>
      <c r="P1585" s="231">
        <f t="shared" ca="1" si="1439"/>
        <v>0</v>
      </c>
      <c r="Q1585" s="231">
        <f t="shared" ca="1" si="1440"/>
        <v>0</v>
      </c>
      <c r="R1585" s="231">
        <f t="shared" ca="1" si="1441"/>
        <v>0</v>
      </c>
      <c r="T1585" s="231">
        <f t="shared" si="1442"/>
        <v>1</v>
      </c>
      <c r="U1585" s="231">
        <f t="shared" ca="1" si="1443"/>
        <v>1</v>
      </c>
      <c r="V1585" s="231">
        <f t="shared" ca="1" si="1444"/>
        <v>1</v>
      </c>
      <c r="X1585" s="231">
        <f t="shared" ca="1" si="1445"/>
        <v>0</v>
      </c>
      <c r="Y1585" s="231">
        <f t="shared" ca="1" si="1436"/>
        <v>0</v>
      </c>
      <c r="Z1585" s="243"/>
      <c r="AA1585" s="243"/>
    </row>
    <row r="1586" spans="6:27">
      <c r="F1586" s="656"/>
      <c r="G1586" s="307" t="str">
        <f t="shared" si="1437"/>
        <v>3-wheeler</v>
      </c>
      <c r="H1586" s="243"/>
      <c r="I1586" s="243"/>
      <c r="J1586" s="243"/>
      <c r="K1586" s="246">
        <f>'IF Factors'!CK66</f>
        <v>0</v>
      </c>
      <c r="L1586" s="246">
        <f ca="1">OFFSET('IF Factors'!CK66,0,5)</f>
        <v>0</v>
      </c>
      <c r="M1586" s="246">
        <f ca="1">OFFSET('IF Factors'!CK66,0,10)</f>
        <v>0</v>
      </c>
      <c r="O1586" s="231">
        <f t="shared" ca="1" si="1438"/>
        <v>0</v>
      </c>
      <c r="P1586" s="231">
        <f t="shared" ca="1" si="1439"/>
        <v>0</v>
      </c>
      <c r="Q1586" s="231">
        <f t="shared" ca="1" si="1440"/>
        <v>0</v>
      </c>
      <c r="R1586" s="231">
        <f t="shared" ca="1" si="1441"/>
        <v>0</v>
      </c>
      <c r="T1586" s="231">
        <f t="shared" si="1442"/>
        <v>1</v>
      </c>
      <c r="U1586" s="231">
        <f t="shared" ca="1" si="1443"/>
        <v>1</v>
      </c>
      <c r="V1586" s="231">
        <f t="shared" ca="1" si="1444"/>
        <v>1</v>
      </c>
      <c r="X1586" s="231">
        <f t="shared" ca="1" si="1445"/>
        <v>0</v>
      </c>
      <c r="Y1586" s="231">
        <f t="shared" ca="1" si="1436"/>
        <v>0</v>
      </c>
      <c r="Z1586" s="243"/>
      <c r="AA1586" s="243"/>
    </row>
    <row r="1587" spans="6:27">
      <c r="F1587" s="656"/>
      <c r="G1587" s="307" t="str">
        <f t="shared" si="1437"/>
        <v>Bus</v>
      </c>
      <c r="H1587" s="243"/>
      <c r="I1587" s="243"/>
      <c r="J1587" s="243"/>
      <c r="K1587" s="246">
        <f>'IF Factors'!CK67</f>
        <v>0</v>
      </c>
      <c r="L1587" s="246">
        <f ca="1">OFFSET('IF Factors'!CK67,0,5)</f>
        <v>0</v>
      </c>
      <c r="M1587" s="246">
        <f ca="1">OFFSET('IF Factors'!CK67,0,10)</f>
        <v>0</v>
      </c>
      <c r="O1587" s="231">
        <f t="shared" ca="1" si="1438"/>
        <v>0</v>
      </c>
      <c r="P1587" s="231">
        <f t="shared" ca="1" si="1439"/>
        <v>0</v>
      </c>
      <c r="Q1587" s="231">
        <f t="shared" ca="1" si="1440"/>
        <v>0</v>
      </c>
      <c r="R1587" s="231">
        <f t="shared" ca="1" si="1441"/>
        <v>0</v>
      </c>
      <c r="T1587" s="231">
        <f t="shared" si="1442"/>
        <v>1</v>
      </c>
      <c r="U1587" s="231">
        <f t="shared" ca="1" si="1443"/>
        <v>1</v>
      </c>
      <c r="V1587" s="231">
        <f t="shared" ca="1" si="1444"/>
        <v>1</v>
      </c>
      <c r="X1587" s="231">
        <f t="shared" ca="1" si="1445"/>
        <v>0</v>
      </c>
      <c r="Y1587" s="231">
        <f t="shared" ca="1" si="1436"/>
        <v>0</v>
      </c>
      <c r="Z1587" s="243"/>
      <c r="AA1587" s="243"/>
    </row>
    <row r="1588" spans="6:27">
      <c r="F1588" s="656"/>
      <c r="G1588" s="307" t="str">
        <f t="shared" si="1437"/>
        <v>Mini-bus</v>
      </c>
      <c r="H1588" s="243"/>
      <c r="I1588" s="243"/>
      <c r="J1588" s="243"/>
      <c r="K1588" s="246">
        <f>'IF Factors'!CK68</f>
        <v>0</v>
      </c>
      <c r="L1588" s="246">
        <f ca="1">OFFSET('IF Factors'!CK68,0,5)</f>
        <v>0</v>
      </c>
      <c r="M1588" s="246">
        <f ca="1">OFFSET('IF Factors'!CK68,0,10)</f>
        <v>0</v>
      </c>
      <c r="O1588" s="231">
        <f t="shared" ca="1" si="1438"/>
        <v>0</v>
      </c>
      <c r="P1588" s="231">
        <f t="shared" ca="1" si="1439"/>
        <v>0</v>
      </c>
      <c r="Q1588" s="231">
        <f t="shared" ca="1" si="1440"/>
        <v>0</v>
      </c>
      <c r="R1588" s="231">
        <f t="shared" ca="1" si="1441"/>
        <v>0</v>
      </c>
      <c r="T1588" s="231">
        <f t="shared" si="1442"/>
        <v>1</v>
      </c>
      <c r="U1588" s="231">
        <f t="shared" ca="1" si="1443"/>
        <v>1</v>
      </c>
      <c r="V1588" s="231">
        <f t="shared" ca="1" si="1444"/>
        <v>1</v>
      </c>
      <c r="X1588" s="231">
        <f t="shared" ca="1" si="1445"/>
        <v>0</v>
      </c>
      <c r="Y1588" s="231">
        <f t="shared" ca="1" si="1436"/>
        <v>0</v>
      </c>
      <c r="Z1588" s="243"/>
      <c r="AA1588" s="243"/>
    </row>
    <row r="1589" spans="6:27">
      <c r="F1589" s="656"/>
      <c r="G1589" s="307" t="str">
        <f t="shared" si="1437"/>
        <v/>
      </c>
      <c r="H1589" s="243"/>
      <c r="I1589" s="243"/>
      <c r="J1589" s="243"/>
      <c r="K1589" s="246">
        <f>'IF Factors'!CK69</f>
        <v>0</v>
      </c>
      <c r="L1589" s="246">
        <f ca="1">OFFSET('IF Factors'!CK69,0,5)</f>
        <v>0</v>
      </c>
      <c r="M1589" s="246">
        <f ca="1">OFFSET('IF Factors'!CK69,0,10)</f>
        <v>0</v>
      </c>
      <c r="O1589" s="231">
        <f t="shared" ca="1" si="1438"/>
        <v>0</v>
      </c>
      <c r="P1589" s="231">
        <f t="shared" ca="1" si="1439"/>
        <v>0</v>
      </c>
      <c r="Q1589" s="231">
        <f t="shared" ca="1" si="1440"/>
        <v>0</v>
      </c>
      <c r="R1589" s="231">
        <f t="shared" ca="1" si="1441"/>
        <v>0</v>
      </c>
      <c r="T1589" s="231">
        <f t="shared" si="1442"/>
        <v>1</v>
      </c>
      <c r="U1589" s="231">
        <f t="shared" ca="1" si="1443"/>
        <v>1</v>
      </c>
      <c r="V1589" s="231">
        <f t="shared" ca="1" si="1444"/>
        <v>1</v>
      </c>
      <c r="X1589" s="231">
        <f t="shared" ca="1" si="1445"/>
        <v>0</v>
      </c>
      <c r="Y1589" s="231">
        <f t="shared" ca="1" si="1436"/>
        <v>0</v>
      </c>
      <c r="Z1589" s="243"/>
      <c r="AA1589" s="243"/>
    </row>
    <row r="1590" spans="6:27">
      <c r="F1590" s="657"/>
      <c r="G1590" s="307" t="str">
        <f t="shared" si="1437"/>
        <v/>
      </c>
      <c r="H1590" s="243"/>
      <c r="I1590" s="243"/>
      <c r="J1590" s="243"/>
      <c r="K1590" s="246">
        <f>'IF Factors'!CK70</f>
        <v>0</v>
      </c>
      <c r="L1590" s="246">
        <f ca="1">OFFSET('IF Factors'!CK70,0,5)</f>
        <v>0</v>
      </c>
      <c r="M1590" s="246">
        <f ca="1">OFFSET('IF Factors'!CK70,0,10)</f>
        <v>0</v>
      </c>
      <c r="O1590" s="231">
        <f t="shared" ca="1" si="1438"/>
        <v>0</v>
      </c>
      <c r="P1590" s="231">
        <f t="shared" ca="1" si="1439"/>
        <v>0</v>
      </c>
      <c r="Q1590" s="231">
        <f t="shared" ca="1" si="1440"/>
        <v>0</v>
      </c>
      <c r="R1590" s="231">
        <f t="shared" ca="1" si="1441"/>
        <v>0</v>
      </c>
      <c r="T1590" s="231">
        <f t="shared" si="1442"/>
        <v>1</v>
      </c>
      <c r="U1590" s="231">
        <f t="shared" ca="1" si="1443"/>
        <v>1</v>
      </c>
      <c r="V1590" s="231">
        <f t="shared" ca="1" si="1444"/>
        <v>1</v>
      </c>
      <c r="X1590" s="231">
        <f t="shared" ca="1" si="1445"/>
        <v>0</v>
      </c>
      <c r="Y1590" s="231">
        <f t="shared" ca="1" si="1436"/>
        <v>0</v>
      </c>
      <c r="Z1590" s="243"/>
      <c r="AA1590" s="243"/>
    </row>
    <row r="1591" spans="6:27">
      <c r="G1591" s="307" t="str">
        <f t="shared" si="1437"/>
        <v>BRT</v>
      </c>
      <c r="H1591" s="243"/>
      <c r="I1591" s="243"/>
      <c r="J1591" s="243"/>
      <c r="K1591" s="246">
        <f>'IF Factors'!CK71</f>
        <v>0</v>
      </c>
      <c r="L1591" s="246">
        <f ca="1">OFFSET('IF Factors'!CK71,0,5)</f>
        <v>0</v>
      </c>
      <c r="M1591" s="246">
        <f ca="1">OFFSET('IF Factors'!CK71,0,10)</f>
        <v>0</v>
      </c>
      <c r="O1591" s="231">
        <f t="shared" ca="1" si="1438"/>
        <v>0</v>
      </c>
      <c r="P1591" s="231">
        <f t="shared" ca="1" si="1439"/>
        <v>0</v>
      </c>
      <c r="Q1591" s="231">
        <f t="shared" ca="1" si="1440"/>
        <v>0</v>
      </c>
      <c r="R1591" s="231">
        <f t="shared" ca="1" si="1441"/>
        <v>0</v>
      </c>
      <c r="T1591" s="231">
        <f t="shared" si="1442"/>
        <v>1</v>
      </c>
      <c r="U1591" s="231">
        <f t="shared" ca="1" si="1443"/>
        <v>1</v>
      </c>
      <c r="V1591" s="231">
        <f t="shared" ca="1" si="1444"/>
        <v>1</v>
      </c>
      <c r="X1591" s="231">
        <f t="shared" ca="1" si="1445"/>
        <v>0</v>
      </c>
      <c r="Y1591" s="231">
        <f t="shared" ca="1" si="1436"/>
        <v>0</v>
      </c>
      <c r="Z1591" s="243"/>
      <c r="AA1591" s="243"/>
    </row>
    <row r="1592" spans="6:27">
      <c r="G1592" s="308"/>
      <c r="H1592" s="243"/>
      <c r="I1592" s="243"/>
      <c r="J1592" s="243"/>
      <c r="K1592" s="243"/>
      <c r="L1592" s="243"/>
      <c r="M1592" s="243"/>
      <c r="N1592" s="243"/>
      <c r="O1592" s="243"/>
      <c r="P1592" s="243"/>
      <c r="Q1592" s="243"/>
      <c r="R1592" s="243"/>
      <c r="S1592" s="243"/>
      <c r="T1592" s="243"/>
      <c r="U1592" s="243"/>
      <c r="V1592" s="243"/>
      <c r="W1592" s="243"/>
      <c r="X1592" s="243"/>
      <c r="Y1592" s="243"/>
      <c r="Z1592" s="243"/>
      <c r="AA1592" s="243"/>
    </row>
    <row r="1593" spans="6:27">
      <c r="G1593" s="308"/>
      <c r="H1593" s="243"/>
      <c r="I1593" s="243"/>
      <c r="J1593" s="243"/>
      <c r="K1593" s="243"/>
      <c r="L1593" s="243"/>
      <c r="M1593" s="243"/>
      <c r="N1593" s="243"/>
      <c r="O1593" s="243"/>
      <c r="P1593" s="243"/>
      <c r="Q1593" s="243"/>
      <c r="R1593" s="243"/>
      <c r="S1593" s="243"/>
      <c r="T1593" s="243"/>
      <c r="U1593" s="243"/>
      <c r="V1593" s="243"/>
      <c r="W1593" s="243"/>
      <c r="X1593" s="243"/>
      <c r="Y1593" s="243"/>
      <c r="Z1593" s="243"/>
      <c r="AA1593" s="243"/>
    </row>
    <row r="1594" spans="6:27">
      <c r="G1594" s="308"/>
      <c r="H1594" s="243"/>
      <c r="I1594" s="243"/>
      <c r="J1594" s="243"/>
      <c r="K1594" s="243"/>
      <c r="L1594" s="243"/>
      <c r="M1594" s="243"/>
      <c r="N1594" s="243"/>
      <c r="O1594" s="243"/>
      <c r="P1594" s="243"/>
      <c r="Q1594" s="243"/>
      <c r="R1594" s="243"/>
      <c r="S1594" s="243"/>
      <c r="T1594" s="243"/>
      <c r="U1594" s="243"/>
      <c r="V1594" s="243"/>
      <c r="W1594" s="243"/>
      <c r="X1594" s="243"/>
      <c r="Y1594" s="243"/>
      <c r="Z1594" s="243"/>
      <c r="AA1594" s="243"/>
    </row>
    <row r="1595" spans="6:27">
      <c r="G1595" s="308" t="s">
        <v>339</v>
      </c>
      <c r="H1595" s="243"/>
      <c r="I1595" s="243" t="s">
        <v>331</v>
      </c>
      <c r="J1595" s="243"/>
      <c r="K1595" s="243"/>
      <c r="L1595" s="243"/>
      <c r="M1595" s="243"/>
      <c r="N1595" s="243"/>
      <c r="O1595" s="243"/>
      <c r="P1595" s="243"/>
      <c r="Q1595" s="243"/>
      <c r="R1595" s="243"/>
      <c r="S1595" s="243"/>
      <c r="T1595" s="243"/>
      <c r="U1595" s="243"/>
      <c r="V1595" s="243"/>
      <c r="W1595" s="243"/>
      <c r="X1595" s="243"/>
      <c r="Y1595" s="243"/>
      <c r="Z1595" s="243"/>
      <c r="AA1595" s="243"/>
    </row>
    <row r="1596" spans="6:27">
      <c r="G1596" s="306"/>
      <c r="H1596" s="245">
        <f>H1563</f>
        <v>0</v>
      </c>
      <c r="I1596" s="245">
        <f t="shared" ref="I1596:AA1596" si="1446">I1563</f>
        <v>1</v>
      </c>
      <c r="J1596" s="245">
        <f t="shared" si="1446"/>
        <v>2</v>
      </c>
      <c r="K1596" s="245">
        <f t="shared" si="1446"/>
        <v>3</v>
      </c>
      <c r="L1596" s="245">
        <f t="shared" si="1446"/>
        <v>4</v>
      </c>
      <c r="M1596" s="245">
        <f t="shared" si="1446"/>
        <v>5</v>
      </c>
      <c r="N1596" s="245">
        <f t="shared" si="1446"/>
        <v>6</v>
      </c>
      <c r="O1596" s="245">
        <f t="shared" si="1446"/>
        <v>7</v>
      </c>
      <c r="P1596" s="245">
        <f t="shared" si="1446"/>
        <v>8</v>
      </c>
      <c r="Q1596" s="245">
        <f t="shared" si="1446"/>
        <v>9</v>
      </c>
      <c r="R1596" s="245">
        <f t="shared" si="1446"/>
        <v>10</v>
      </c>
      <c r="S1596" s="245">
        <f t="shared" si="1446"/>
        <v>11</v>
      </c>
      <c r="T1596" s="245">
        <f t="shared" si="1446"/>
        <v>12</v>
      </c>
      <c r="U1596" s="245">
        <f t="shared" si="1446"/>
        <v>13</v>
      </c>
      <c r="V1596" s="245">
        <f t="shared" si="1446"/>
        <v>14</v>
      </c>
      <c r="W1596" s="245">
        <f t="shared" si="1446"/>
        <v>15</v>
      </c>
      <c r="X1596" s="245">
        <f t="shared" si="1446"/>
        <v>16</v>
      </c>
      <c r="Y1596" s="245">
        <f t="shared" si="1446"/>
        <v>17</v>
      </c>
      <c r="Z1596" s="245">
        <f t="shared" si="1446"/>
        <v>18</v>
      </c>
      <c r="AA1596" s="245">
        <f t="shared" si="1446"/>
        <v>19</v>
      </c>
    </row>
    <row r="1597" spans="6:27">
      <c r="F1597" s="655" t="s">
        <v>530</v>
      </c>
      <c r="G1597" s="307" t="str">
        <f>G1581</f>
        <v>Cars</v>
      </c>
      <c r="H1597" s="261">
        <f>K1581</f>
        <v>0</v>
      </c>
      <c r="I1597" s="261">
        <f ca="1">(I$23*$P1581)+$O1581</f>
        <v>0</v>
      </c>
      <c r="J1597" s="261">
        <f t="shared" ref="J1597:P1597" ca="1" si="1447">(J$23*$P1581)+$O1581</f>
        <v>0</v>
      </c>
      <c r="K1597" s="261">
        <f t="shared" ca="1" si="1447"/>
        <v>0</v>
      </c>
      <c r="L1597" s="261">
        <f t="shared" ca="1" si="1447"/>
        <v>0</v>
      </c>
      <c r="M1597" s="261">
        <f t="shared" ca="1" si="1447"/>
        <v>0</v>
      </c>
      <c r="N1597" s="261">
        <f t="shared" ca="1" si="1447"/>
        <v>0</v>
      </c>
      <c r="O1597" s="261">
        <f t="shared" ca="1" si="1447"/>
        <v>0</v>
      </c>
      <c r="P1597" s="261">
        <f t="shared" ca="1" si="1447"/>
        <v>0</v>
      </c>
      <c r="Q1597" s="261">
        <f ca="1">L1581</f>
        <v>0</v>
      </c>
      <c r="R1597" s="261">
        <f ca="1">(R$23*$R1581)+$Q1581</f>
        <v>0</v>
      </c>
      <c r="S1597" s="261">
        <f t="shared" ref="S1597:Z1597" ca="1" si="1448">(S$23*$R1581)+$Q1581</f>
        <v>0</v>
      </c>
      <c r="T1597" s="261">
        <f t="shared" ca="1" si="1448"/>
        <v>0</v>
      </c>
      <c r="U1597" s="261">
        <f t="shared" ca="1" si="1448"/>
        <v>0</v>
      </c>
      <c r="V1597" s="261">
        <f t="shared" ca="1" si="1448"/>
        <v>0</v>
      </c>
      <c r="W1597" s="261">
        <f t="shared" ca="1" si="1448"/>
        <v>0</v>
      </c>
      <c r="X1597" s="261">
        <f t="shared" ca="1" si="1448"/>
        <v>0</v>
      </c>
      <c r="Y1597" s="261">
        <f t="shared" ca="1" si="1448"/>
        <v>0</v>
      </c>
      <c r="Z1597" s="261">
        <f t="shared" ca="1" si="1448"/>
        <v>0</v>
      </c>
      <c r="AA1597" s="261">
        <f ca="1">M1581</f>
        <v>0</v>
      </c>
    </row>
    <row r="1598" spans="6:27">
      <c r="F1598" s="656"/>
      <c r="G1598" s="307" t="str">
        <f t="shared" ref="G1598:G1607" si="1449">G1582</f>
        <v>2-wheeler</v>
      </c>
      <c r="H1598" s="261">
        <f t="shared" ref="H1598:H1607" si="1450">K1582</f>
        <v>0</v>
      </c>
      <c r="I1598" s="261">
        <f t="shared" ref="I1598:P1598" ca="1" si="1451">(I$23*$P1582)+$O1582</f>
        <v>0</v>
      </c>
      <c r="J1598" s="261">
        <f t="shared" ca="1" si="1451"/>
        <v>0</v>
      </c>
      <c r="K1598" s="261">
        <f t="shared" ca="1" si="1451"/>
        <v>0</v>
      </c>
      <c r="L1598" s="261">
        <f t="shared" ca="1" si="1451"/>
        <v>0</v>
      </c>
      <c r="M1598" s="261">
        <f t="shared" ca="1" si="1451"/>
        <v>0</v>
      </c>
      <c r="N1598" s="261">
        <f t="shared" ca="1" si="1451"/>
        <v>0</v>
      </c>
      <c r="O1598" s="261">
        <f t="shared" ca="1" si="1451"/>
        <v>0</v>
      </c>
      <c r="P1598" s="261">
        <f t="shared" ca="1" si="1451"/>
        <v>0</v>
      </c>
      <c r="Q1598" s="261">
        <f t="shared" ref="Q1598:Q1607" ca="1" si="1452">L1582</f>
        <v>0</v>
      </c>
      <c r="R1598" s="261">
        <f t="shared" ref="R1598:Z1598" ca="1" si="1453">(R$23*$R1582)+$Q1582</f>
        <v>0</v>
      </c>
      <c r="S1598" s="261">
        <f t="shared" ca="1" si="1453"/>
        <v>0</v>
      </c>
      <c r="T1598" s="261">
        <f t="shared" ca="1" si="1453"/>
        <v>0</v>
      </c>
      <c r="U1598" s="261">
        <f t="shared" ca="1" si="1453"/>
        <v>0</v>
      </c>
      <c r="V1598" s="261">
        <f t="shared" ca="1" si="1453"/>
        <v>0</v>
      </c>
      <c r="W1598" s="261">
        <f t="shared" ca="1" si="1453"/>
        <v>0</v>
      </c>
      <c r="X1598" s="261">
        <f t="shared" ca="1" si="1453"/>
        <v>0</v>
      </c>
      <c r="Y1598" s="261">
        <f t="shared" ca="1" si="1453"/>
        <v>0</v>
      </c>
      <c r="Z1598" s="261">
        <f t="shared" ca="1" si="1453"/>
        <v>0</v>
      </c>
      <c r="AA1598" s="261">
        <f t="shared" ref="AA1598:AA1607" ca="1" si="1454">M1582</f>
        <v>0</v>
      </c>
    </row>
    <row r="1599" spans="6:27">
      <c r="F1599" s="656"/>
      <c r="G1599" s="307" t="str">
        <f t="shared" si="1449"/>
        <v>Taxi</v>
      </c>
      <c r="H1599" s="261">
        <f t="shared" si="1450"/>
        <v>0</v>
      </c>
      <c r="I1599" s="261">
        <f t="shared" ref="I1599:P1599" ca="1" si="1455">(I$23*$P1583)+$O1583</f>
        <v>0</v>
      </c>
      <c r="J1599" s="261">
        <f t="shared" ca="1" si="1455"/>
        <v>0</v>
      </c>
      <c r="K1599" s="261">
        <f t="shared" ca="1" si="1455"/>
        <v>0</v>
      </c>
      <c r="L1599" s="261">
        <f t="shared" ca="1" si="1455"/>
        <v>0</v>
      </c>
      <c r="M1599" s="261">
        <f t="shared" ca="1" si="1455"/>
        <v>0</v>
      </c>
      <c r="N1599" s="261">
        <f t="shared" ca="1" si="1455"/>
        <v>0</v>
      </c>
      <c r="O1599" s="261">
        <f t="shared" ca="1" si="1455"/>
        <v>0</v>
      </c>
      <c r="P1599" s="261">
        <f t="shared" ca="1" si="1455"/>
        <v>0</v>
      </c>
      <c r="Q1599" s="261">
        <f t="shared" ca="1" si="1452"/>
        <v>0</v>
      </c>
      <c r="R1599" s="261">
        <f t="shared" ref="R1599:Z1599" ca="1" si="1456">(R$23*$R1583)+$Q1583</f>
        <v>0</v>
      </c>
      <c r="S1599" s="261">
        <f t="shared" ca="1" si="1456"/>
        <v>0</v>
      </c>
      <c r="T1599" s="261">
        <f t="shared" ca="1" si="1456"/>
        <v>0</v>
      </c>
      <c r="U1599" s="261">
        <f t="shared" ca="1" si="1456"/>
        <v>0</v>
      </c>
      <c r="V1599" s="261">
        <f t="shared" ca="1" si="1456"/>
        <v>0</v>
      </c>
      <c r="W1599" s="261">
        <f t="shared" ca="1" si="1456"/>
        <v>0</v>
      </c>
      <c r="X1599" s="261">
        <f t="shared" ca="1" si="1456"/>
        <v>0</v>
      </c>
      <c r="Y1599" s="261">
        <f t="shared" ca="1" si="1456"/>
        <v>0</v>
      </c>
      <c r="Z1599" s="261">
        <f t="shared" ca="1" si="1456"/>
        <v>0</v>
      </c>
      <c r="AA1599" s="261">
        <f t="shared" ca="1" si="1454"/>
        <v>0</v>
      </c>
    </row>
    <row r="1600" spans="6:27">
      <c r="F1600" s="656"/>
      <c r="G1600" s="307" t="str">
        <f t="shared" si="1449"/>
        <v/>
      </c>
      <c r="H1600" s="261">
        <f t="shared" si="1450"/>
        <v>0</v>
      </c>
      <c r="I1600" s="261">
        <f t="shared" ref="I1600:P1600" ca="1" si="1457">(I$23*$P1584)+$O1584</f>
        <v>0</v>
      </c>
      <c r="J1600" s="261">
        <f t="shared" ca="1" si="1457"/>
        <v>0</v>
      </c>
      <c r="K1600" s="261">
        <f t="shared" ca="1" si="1457"/>
        <v>0</v>
      </c>
      <c r="L1600" s="261">
        <f t="shared" ca="1" si="1457"/>
        <v>0</v>
      </c>
      <c r="M1600" s="261">
        <f t="shared" ca="1" si="1457"/>
        <v>0</v>
      </c>
      <c r="N1600" s="261">
        <f t="shared" ca="1" si="1457"/>
        <v>0</v>
      </c>
      <c r="O1600" s="261">
        <f t="shared" ca="1" si="1457"/>
        <v>0</v>
      </c>
      <c r="P1600" s="261">
        <f t="shared" ca="1" si="1457"/>
        <v>0</v>
      </c>
      <c r="Q1600" s="261">
        <f t="shared" ca="1" si="1452"/>
        <v>0</v>
      </c>
      <c r="R1600" s="261">
        <f t="shared" ref="R1600:Z1600" ca="1" si="1458">(R$23*$R1584)+$Q1584</f>
        <v>0</v>
      </c>
      <c r="S1600" s="261">
        <f t="shared" ca="1" si="1458"/>
        <v>0</v>
      </c>
      <c r="T1600" s="261">
        <f t="shared" ca="1" si="1458"/>
        <v>0</v>
      </c>
      <c r="U1600" s="261">
        <f t="shared" ca="1" si="1458"/>
        <v>0</v>
      </c>
      <c r="V1600" s="261">
        <f t="shared" ca="1" si="1458"/>
        <v>0</v>
      </c>
      <c r="W1600" s="261">
        <f t="shared" ca="1" si="1458"/>
        <v>0</v>
      </c>
      <c r="X1600" s="261">
        <f t="shared" ca="1" si="1458"/>
        <v>0</v>
      </c>
      <c r="Y1600" s="261">
        <f t="shared" ca="1" si="1458"/>
        <v>0</v>
      </c>
      <c r="Z1600" s="261">
        <f t="shared" ca="1" si="1458"/>
        <v>0</v>
      </c>
      <c r="AA1600" s="261">
        <f t="shared" ca="1" si="1454"/>
        <v>0</v>
      </c>
    </row>
    <row r="1601" spans="6:27">
      <c r="F1601" s="656"/>
      <c r="G1601" s="307" t="str">
        <f t="shared" si="1449"/>
        <v/>
      </c>
      <c r="H1601" s="261">
        <f t="shared" si="1450"/>
        <v>0</v>
      </c>
      <c r="I1601" s="261">
        <f t="shared" ref="I1601:P1601" ca="1" si="1459">(I$23*$P1585)+$O1585</f>
        <v>0</v>
      </c>
      <c r="J1601" s="261">
        <f t="shared" ca="1" si="1459"/>
        <v>0</v>
      </c>
      <c r="K1601" s="261">
        <f t="shared" ca="1" si="1459"/>
        <v>0</v>
      </c>
      <c r="L1601" s="261">
        <f t="shared" ca="1" si="1459"/>
        <v>0</v>
      </c>
      <c r="M1601" s="261">
        <f t="shared" ca="1" si="1459"/>
        <v>0</v>
      </c>
      <c r="N1601" s="261">
        <f t="shared" ca="1" si="1459"/>
        <v>0</v>
      </c>
      <c r="O1601" s="261">
        <f t="shared" ca="1" si="1459"/>
        <v>0</v>
      </c>
      <c r="P1601" s="261">
        <f t="shared" ca="1" si="1459"/>
        <v>0</v>
      </c>
      <c r="Q1601" s="261">
        <f t="shared" ca="1" si="1452"/>
        <v>0</v>
      </c>
      <c r="R1601" s="261">
        <f t="shared" ref="R1601:Z1601" ca="1" si="1460">(R$23*$R1585)+$Q1585</f>
        <v>0</v>
      </c>
      <c r="S1601" s="261">
        <f t="shared" ca="1" si="1460"/>
        <v>0</v>
      </c>
      <c r="T1601" s="261">
        <f t="shared" ca="1" si="1460"/>
        <v>0</v>
      </c>
      <c r="U1601" s="261">
        <f t="shared" ca="1" si="1460"/>
        <v>0</v>
      </c>
      <c r="V1601" s="261">
        <f t="shared" ca="1" si="1460"/>
        <v>0</v>
      </c>
      <c r="W1601" s="261">
        <f t="shared" ca="1" si="1460"/>
        <v>0</v>
      </c>
      <c r="X1601" s="261">
        <f t="shared" ca="1" si="1460"/>
        <v>0</v>
      </c>
      <c r="Y1601" s="261">
        <f t="shared" ca="1" si="1460"/>
        <v>0</v>
      </c>
      <c r="Z1601" s="261">
        <f t="shared" ca="1" si="1460"/>
        <v>0</v>
      </c>
      <c r="AA1601" s="261">
        <f t="shared" ca="1" si="1454"/>
        <v>0</v>
      </c>
    </row>
    <row r="1602" spans="6:27">
      <c r="F1602" s="656"/>
      <c r="G1602" s="307" t="str">
        <f t="shared" si="1449"/>
        <v>3-wheeler</v>
      </c>
      <c r="H1602" s="261">
        <f t="shared" si="1450"/>
        <v>0</v>
      </c>
      <c r="I1602" s="261">
        <f t="shared" ref="I1602:P1602" ca="1" si="1461">(I$23*$P1586)+$O1586</f>
        <v>0</v>
      </c>
      <c r="J1602" s="261">
        <f t="shared" ca="1" si="1461"/>
        <v>0</v>
      </c>
      <c r="K1602" s="261">
        <f t="shared" ca="1" si="1461"/>
        <v>0</v>
      </c>
      <c r="L1602" s="261">
        <f t="shared" ca="1" si="1461"/>
        <v>0</v>
      </c>
      <c r="M1602" s="261">
        <f t="shared" ca="1" si="1461"/>
        <v>0</v>
      </c>
      <c r="N1602" s="261">
        <f t="shared" ca="1" si="1461"/>
        <v>0</v>
      </c>
      <c r="O1602" s="261">
        <f t="shared" ca="1" si="1461"/>
        <v>0</v>
      </c>
      <c r="P1602" s="261">
        <f t="shared" ca="1" si="1461"/>
        <v>0</v>
      </c>
      <c r="Q1602" s="261">
        <f t="shared" ca="1" si="1452"/>
        <v>0</v>
      </c>
      <c r="R1602" s="261">
        <f t="shared" ref="R1602:Z1602" ca="1" si="1462">(R$23*$R1586)+$Q1586</f>
        <v>0</v>
      </c>
      <c r="S1602" s="261">
        <f t="shared" ca="1" si="1462"/>
        <v>0</v>
      </c>
      <c r="T1602" s="261">
        <f t="shared" ca="1" si="1462"/>
        <v>0</v>
      </c>
      <c r="U1602" s="261">
        <f t="shared" ca="1" si="1462"/>
        <v>0</v>
      </c>
      <c r="V1602" s="261">
        <f t="shared" ca="1" si="1462"/>
        <v>0</v>
      </c>
      <c r="W1602" s="261">
        <f t="shared" ca="1" si="1462"/>
        <v>0</v>
      </c>
      <c r="X1602" s="261">
        <f t="shared" ca="1" si="1462"/>
        <v>0</v>
      </c>
      <c r="Y1602" s="261">
        <f t="shared" ca="1" si="1462"/>
        <v>0</v>
      </c>
      <c r="Z1602" s="261">
        <f t="shared" ca="1" si="1462"/>
        <v>0</v>
      </c>
      <c r="AA1602" s="261">
        <f t="shared" ca="1" si="1454"/>
        <v>0</v>
      </c>
    </row>
    <row r="1603" spans="6:27">
      <c r="F1603" s="656"/>
      <c r="G1603" s="307" t="str">
        <f t="shared" si="1449"/>
        <v>Bus</v>
      </c>
      <c r="H1603" s="261">
        <f t="shared" si="1450"/>
        <v>0</v>
      </c>
      <c r="I1603" s="261">
        <f t="shared" ref="I1603:P1603" ca="1" si="1463">(I$23*$P1587)+$O1587</f>
        <v>0</v>
      </c>
      <c r="J1603" s="261">
        <f t="shared" ca="1" si="1463"/>
        <v>0</v>
      </c>
      <c r="K1603" s="261">
        <f t="shared" ca="1" si="1463"/>
        <v>0</v>
      </c>
      <c r="L1603" s="261">
        <f t="shared" ca="1" si="1463"/>
        <v>0</v>
      </c>
      <c r="M1603" s="261">
        <f t="shared" ca="1" si="1463"/>
        <v>0</v>
      </c>
      <c r="N1603" s="261">
        <f t="shared" ca="1" si="1463"/>
        <v>0</v>
      </c>
      <c r="O1603" s="261">
        <f t="shared" ca="1" si="1463"/>
        <v>0</v>
      </c>
      <c r="P1603" s="261">
        <f t="shared" ca="1" si="1463"/>
        <v>0</v>
      </c>
      <c r="Q1603" s="261">
        <f t="shared" ca="1" si="1452"/>
        <v>0</v>
      </c>
      <c r="R1603" s="261">
        <f t="shared" ref="R1603:Z1603" ca="1" si="1464">(R$23*$R1587)+$Q1587</f>
        <v>0</v>
      </c>
      <c r="S1603" s="261">
        <f t="shared" ca="1" si="1464"/>
        <v>0</v>
      </c>
      <c r="T1603" s="261">
        <f t="shared" ca="1" si="1464"/>
        <v>0</v>
      </c>
      <c r="U1603" s="261">
        <f t="shared" ca="1" si="1464"/>
        <v>0</v>
      </c>
      <c r="V1603" s="261">
        <f t="shared" ca="1" si="1464"/>
        <v>0</v>
      </c>
      <c r="W1603" s="261">
        <f t="shared" ca="1" si="1464"/>
        <v>0</v>
      </c>
      <c r="X1603" s="261">
        <f t="shared" ca="1" si="1464"/>
        <v>0</v>
      </c>
      <c r="Y1603" s="261">
        <f t="shared" ca="1" si="1464"/>
        <v>0</v>
      </c>
      <c r="Z1603" s="261">
        <f t="shared" ca="1" si="1464"/>
        <v>0</v>
      </c>
      <c r="AA1603" s="261">
        <f t="shared" ca="1" si="1454"/>
        <v>0</v>
      </c>
    </row>
    <row r="1604" spans="6:27">
      <c r="F1604" s="656"/>
      <c r="G1604" s="307" t="str">
        <f t="shared" si="1449"/>
        <v>Mini-bus</v>
      </c>
      <c r="H1604" s="261">
        <f t="shared" si="1450"/>
        <v>0</v>
      </c>
      <c r="I1604" s="261">
        <f t="shared" ref="I1604:P1604" ca="1" si="1465">(I$23*$P1588)+$O1588</f>
        <v>0</v>
      </c>
      <c r="J1604" s="261">
        <f t="shared" ca="1" si="1465"/>
        <v>0</v>
      </c>
      <c r="K1604" s="261">
        <f t="shared" ca="1" si="1465"/>
        <v>0</v>
      </c>
      <c r="L1604" s="261">
        <f t="shared" ca="1" si="1465"/>
        <v>0</v>
      </c>
      <c r="M1604" s="261">
        <f t="shared" ca="1" si="1465"/>
        <v>0</v>
      </c>
      <c r="N1604" s="261">
        <f t="shared" ca="1" si="1465"/>
        <v>0</v>
      </c>
      <c r="O1604" s="261">
        <f t="shared" ca="1" si="1465"/>
        <v>0</v>
      </c>
      <c r="P1604" s="261">
        <f t="shared" ca="1" si="1465"/>
        <v>0</v>
      </c>
      <c r="Q1604" s="261">
        <f t="shared" ca="1" si="1452"/>
        <v>0</v>
      </c>
      <c r="R1604" s="261">
        <f t="shared" ref="R1604:Z1604" ca="1" si="1466">(R$23*$R1588)+$Q1588</f>
        <v>0</v>
      </c>
      <c r="S1604" s="261">
        <f t="shared" ca="1" si="1466"/>
        <v>0</v>
      </c>
      <c r="T1604" s="261">
        <f t="shared" ca="1" si="1466"/>
        <v>0</v>
      </c>
      <c r="U1604" s="261">
        <f t="shared" ca="1" si="1466"/>
        <v>0</v>
      </c>
      <c r="V1604" s="261">
        <f t="shared" ca="1" si="1466"/>
        <v>0</v>
      </c>
      <c r="W1604" s="261">
        <f t="shared" ca="1" si="1466"/>
        <v>0</v>
      </c>
      <c r="X1604" s="261">
        <f t="shared" ca="1" si="1466"/>
        <v>0</v>
      </c>
      <c r="Y1604" s="261">
        <f t="shared" ca="1" si="1466"/>
        <v>0</v>
      </c>
      <c r="Z1604" s="261">
        <f t="shared" ca="1" si="1466"/>
        <v>0</v>
      </c>
      <c r="AA1604" s="261">
        <f t="shared" ca="1" si="1454"/>
        <v>0</v>
      </c>
    </row>
    <row r="1605" spans="6:27">
      <c r="F1605" s="656"/>
      <c r="G1605" s="307" t="str">
        <f t="shared" si="1449"/>
        <v/>
      </c>
      <c r="H1605" s="261">
        <f t="shared" si="1450"/>
        <v>0</v>
      </c>
      <c r="I1605" s="261">
        <f t="shared" ref="I1605:P1605" ca="1" si="1467">(I$23*$P1589)+$O1589</f>
        <v>0</v>
      </c>
      <c r="J1605" s="261">
        <f t="shared" ca="1" si="1467"/>
        <v>0</v>
      </c>
      <c r="K1605" s="261">
        <f t="shared" ca="1" si="1467"/>
        <v>0</v>
      </c>
      <c r="L1605" s="261">
        <f t="shared" ca="1" si="1467"/>
        <v>0</v>
      </c>
      <c r="M1605" s="261">
        <f t="shared" ca="1" si="1467"/>
        <v>0</v>
      </c>
      <c r="N1605" s="261">
        <f t="shared" ca="1" si="1467"/>
        <v>0</v>
      </c>
      <c r="O1605" s="261">
        <f t="shared" ca="1" si="1467"/>
        <v>0</v>
      </c>
      <c r="P1605" s="261">
        <f t="shared" ca="1" si="1467"/>
        <v>0</v>
      </c>
      <c r="Q1605" s="261">
        <f t="shared" ca="1" si="1452"/>
        <v>0</v>
      </c>
      <c r="R1605" s="261">
        <f t="shared" ref="R1605:Z1605" ca="1" si="1468">(R$23*$R1589)+$Q1589</f>
        <v>0</v>
      </c>
      <c r="S1605" s="261">
        <f t="shared" ca="1" si="1468"/>
        <v>0</v>
      </c>
      <c r="T1605" s="261">
        <f t="shared" ca="1" si="1468"/>
        <v>0</v>
      </c>
      <c r="U1605" s="261">
        <f t="shared" ca="1" si="1468"/>
        <v>0</v>
      </c>
      <c r="V1605" s="261">
        <f t="shared" ca="1" si="1468"/>
        <v>0</v>
      </c>
      <c r="W1605" s="261">
        <f t="shared" ca="1" si="1468"/>
        <v>0</v>
      </c>
      <c r="X1605" s="261">
        <f t="shared" ca="1" si="1468"/>
        <v>0</v>
      </c>
      <c r="Y1605" s="261">
        <f t="shared" ca="1" si="1468"/>
        <v>0</v>
      </c>
      <c r="Z1605" s="261">
        <f t="shared" ca="1" si="1468"/>
        <v>0</v>
      </c>
      <c r="AA1605" s="261">
        <f t="shared" ca="1" si="1454"/>
        <v>0</v>
      </c>
    </row>
    <row r="1606" spans="6:27">
      <c r="F1606" s="657"/>
      <c r="G1606" s="307" t="str">
        <f t="shared" si="1449"/>
        <v/>
      </c>
      <c r="H1606" s="261">
        <f t="shared" si="1450"/>
        <v>0</v>
      </c>
      <c r="I1606" s="261">
        <f t="shared" ref="I1606:P1606" ca="1" si="1469">(I$23*$P1590)+$O1590</f>
        <v>0</v>
      </c>
      <c r="J1606" s="261">
        <f t="shared" ca="1" si="1469"/>
        <v>0</v>
      </c>
      <c r="K1606" s="261">
        <f t="shared" ca="1" si="1469"/>
        <v>0</v>
      </c>
      <c r="L1606" s="261">
        <f t="shared" ca="1" si="1469"/>
        <v>0</v>
      </c>
      <c r="M1606" s="261">
        <f t="shared" ca="1" si="1469"/>
        <v>0</v>
      </c>
      <c r="N1606" s="261">
        <f t="shared" ca="1" si="1469"/>
        <v>0</v>
      </c>
      <c r="O1606" s="261">
        <f t="shared" ca="1" si="1469"/>
        <v>0</v>
      </c>
      <c r="P1606" s="261">
        <f t="shared" ca="1" si="1469"/>
        <v>0</v>
      </c>
      <c r="Q1606" s="261">
        <f t="shared" ca="1" si="1452"/>
        <v>0</v>
      </c>
      <c r="R1606" s="261">
        <f t="shared" ref="R1606:Z1606" ca="1" si="1470">(R$23*$R1590)+$Q1590</f>
        <v>0</v>
      </c>
      <c r="S1606" s="261">
        <f t="shared" ca="1" si="1470"/>
        <v>0</v>
      </c>
      <c r="T1606" s="261">
        <f t="shared" ca="1" si="1470"/>
        <v>0</v>
      </c>
      <c r="U1606" s="261">
        <f t="shared" ca="1" si="1470"/>
        <v>0</v>
      </c>
      <c r="V1606" s="261">
        <f t="shared" ca="1" si="1470"/>
        <v>0</v>
      </c>
      <c r="W1606" s="261">
        <f t="shared" ca="1" si="1470"/>
        <v>0</v>
      </c>
      <c r="X1606" s="261">
        <f t="shared" ca="1" si="1470"/>
        <v>0</v>
      </c>
      <c r="Y1606" s="261">
        <f t="shared" ca="1" si="1470"/>
        <v>0</v>
      </c>
      <c r="Z1606" s="261">
        <f t="shared" ca="1" si="1470"/>
        <v>0</v>
      </c>
      <c r="AA1606" s="261">
        <f t="shared" ca="1" si="1454"/>
        <v>0</v>
      </c>
    </row>
    <row r="1607" spans="6:27">
      <c r="G1607" s="307" t="str">
        <f t="shared" si="1449"/>
        <v>BRT</v>
      </c>
      <c r="H1607" s="261">
        <f t="shared" si="1450"/>
        <v>0</v>
      </c>
      <c r="I1607" s="261">
        <f t="shared" ref="I1607:P1607" ca="1" si="1471">(I$23*$P1591)+$O1591</f>
        <v>0</v>
      </c>
      <c r="J1607" s="261">
        <f t="shared" ca="1" si="1471"/>
        <v>0</v>
      </c>
      <c r="K1607" s="261">
        <f t="shared" ca="1" si="1471"/>
        <v>0</v>
      </c>
      <c r="L1607" s="261">
        <f t="shared" ca="1" si="1471"/>
        <v>0</v>
      </c>
      <c r="M1607" s="261">
        <f t="shared" ca="1" si="1471"/>
        <v>0</v>
      </c>
      <c r="N1607" s="261">
        <f t="shared" ca="1" si="1471"/>
        <v>0</v>
      </c>
      <c r="O1607" s="261">
        <f t="shared" ca="1" si="1471"/>
        <v>0</v>
      </c>
      <c r="P1607" s="261">
        <f t="shared" ca="1" si="1471"/>
        <v>0</v>
      </c>
      <c r="Q1607" s="261">
        <f t="shared" ca="1" si="1452"/>
        <v>0</v>
      </c>
      <c r="R1607" s="261">
        <f t="shared" ref="R1607:Z1607" ca="1" si="1472">(R$23*$R1591)+$Q1591</f>
        <v>0</v>
      </c>
      <c r="S1607" s="261">
        <f t="shared" ca="1" si="1472"/>
        <v>0</v>
      </c>
      <c r="T1607" s="261">
        <f t="shared" ca="1" si="1472"/>
        <v>0</v>
      </c>
      <c r="U1607" s="261">
        <f t="shared" ca="1" si="1472"/>
        <v>0</v>
      </c>
      <c r="V1607" s="261">
        <f t="shared" ca="1" si="1472"/>
        <v>0</v>
      </c>
      <c r="W1607" s="261">
        <f t="shared" ca="1" si="1472"/>
        <v>0</v>
      </c>
      <c r="X1607" s="261">
        <f t="shared" ca="1" si="1472"/>
        <v>0</v>
      </c>
      <c r="Y1607" s="261">
        <f t="shared" ca="1" si="1472"/>
        <v>0</v>
      </c>
      <c r="Z1607" s="261">
        <f t="shared" ca="1" si="1472"/>
        <v>0</v>
      </c>
      <c r="AA1607" s="261">
        <f t="shared" ca="1" si="1454"/>
        <v>0</v>
      </c>
    </row>
    <row r="1609" spans="6:27">
      <c r="G1609" s="308" t="s">
        <v>405</v>
      </c>
      <c r="H1609" s="243"/>
      <c r="I1609" s="243" t="str">
        <f>I1595</f>
        <v>LPG</v>
      </c>
      <c r="J1609" s="243"/>
      <c r="K1609" s="243"/>
      <c r="L1609" s="243"/>
      <c r="M1609" s="243"/>
      <c r="N1609" s="243"/>
      <c r="O1609" s="243"/>
      <c r="P1609" s="243"/>
      <c r="Q1609" s="243"/>
      <c r="R1609" s="243"/>
      <c r="S1609" s="243"/>
      <c r="T1609" s="243"/>
      <c r="U1609" s="243"/>
      <c r="V1609" s="243"/>
      <c r="W1609" s="243"/>
      <c r="X1609" s="243"/>
      <c r="Y1609" s="243"/>
      <c r="Z1609" s="243"/>
      <c r="AA1609" s="243"/>
    </row>
    <row r="1610" spans="6:27">
      <c r="G1610" s="306"/>
      <c r="H1610" s="245">
        <f>H1596</f>
        <v>0</v>
      </c>
      <c r="I1610" s="245">
        <f t="shared" ref="I1610:AA1610" si="1473">I1596</f>
        <v>1</v>
      </c>
      <c r="J1610" s="245">
        <f t="shared" si="1473"/>
        <v>2</v>
      </c>
      <c r="K1610" s="245">
        <f t="shared" si="1473"/>
        <v>3</v>
      </c>
      <c r="L1610" s="245">
        <f t="shared" si="1473"/>
        <v>4</v>
      </c>
      <c r="M1610" s="245">
        <f t="shared" si="1473"/>
        <v>5</v>
      </c>
      <c r="N1610" s="245">
        <f t="shared" si="1473"/>
        <v>6</v>
      </c>
      <c r="O1610" s="245">
        <f t="shared" si="1473"/>
        <v>7</v>
      </c>
      <c r="P1610" s="245">
        <f t="shared" si="1473"/>
        <v>8</v>
      </c>
      <c r="Q1610" s="245">
        <f t="shared" si="1473"/>
        <v>9</v>
      </c>
      <c r="R1610" s="245">
        <f t="shared" si="1473"/>
        <v>10</v>
      </c>
      <c r="S1610" s="245">
        <f t="shared" si="1473"/>
        <v>11</v>
      </c>
      <c r="T1610" s="245">
        <f t="shared" si="1473"/>
        <v>12</v>
      </c>
      <c r="U1610" s="245">
        <f t="shared" si="1473"/>
        <v>13</v>
      </c>
      <c r="V1610" s="245">
        <f t="shared" si="1473"/>
        <v>14</v>
      </c>
      <c r="W1610" s="245">
        <f t="shared" si="1473"/>
        <v>15</v>
      </c>
      <c r="X1610" s="245">
        <f t="shared" si="1473"/>
        <v>16</v>
      </c>
      <c r="Y1610" s="245">
        <f t="shared" si="1473"/>
        <v>17</v>
      </c>
      <c r="Z1610" s="245">
        <f t="shared" si="1473"/>
        <v>18</v>
      </c>
      <c r="AA1610" s="245">
        <f t="shared" si="1473"/>
        <v>19</v>
      </c>
    </row>
    <row r="1611" spans="6:27">
      <c r="F1611" s="655" t="s">
        <v>530</v>
      </c>
      <c r="G1611" s="307"/>
      <c r="H1611" s="232"/>
      <c r="I1611" s="232"/>
      <c r="J1611" s="232"/>
      <c r="K1611" s="232"/>
      <c r="L1611" s="232"/>
      <c r="M1611" s="232"/>
      <c r="N1611" s="232"/>
      <c r="O1611" s="232"/>
      <c r="P1611" s="232"/>
      <c r="Q1611" s="232"/>
      <c r="R1611" s="232"/>
      <c r="S1611" s="232"/>
      <c r="T1611" s="232"/>
      <c r="U1611" s="232"/>
      <c r="V1611" s="232"/>
      <c r="W1611" s="232"/>
      <c r="X1611" s="232"/>
      <c r="Y1611" s="232"/>
      <c r="Z1611" s="232"/>
      <c r="AA1611" s="232"/>
    </row>
    <row r="1612" spans="6:27">
      <c r="F1612" s="656"/>
      <c r="G1612" s="307"/>
      <c r="H1612" s="232"/>
      <c r="I1612" s="232"/>
      <c r="J1612" s="232"/>
      <c r="K1612" s="232"/>
      <c r="L1612" s="232"/>
      <c r="M1612" s="232"/>
      <c r="N1612" s="232"/>
      <c r="O1612" s="232"/>
      <c r="P1612" s="232"/>
      <c r="Q1612" s="232"/>
      <c r="R1612" s="232"/>
      <c r="S1612" s="232"/>
      <c r="T1612" s="232"/>
      <c r="U1612" s="232"/>
      <c r="V1612" s="232"/>
      <c r="W1612" s="232"/>
      <c r="X1612" s="232"/>
      <c r="Y1612" s="232"/>
      <c r="Z1612" s="232"/>
      <c r="AA1612" s="232"/>
    </row>
    <row r="1613" spans="6:27">
      <c r="F1613" s="656"/>
      <c r="G1613" s="307"/>
      <c r="H1613" s="232"/>
      <c r="I1613" s="232"/>
      <c r="J1613" s="232"/>
      <c r="K1613" s="232"/>
      <c r="L1613" s="232"/>
      <c r="M1613" s="232"/>
      <c r="N1613" s="232"/>
      <c r="O1613" s="232"/>
      <c r="P1613" s="232"/>
      <c r="Q1613" s="232"/>
      <c r="R1613" s="232"/>
      <c r="S1613" s="232"/>
      <c r="T1613" s="232"/>
      <c r="U1613" s="232"/>
      <c r="V1613" s="232"/>
      <c r="W1613" s="232"/>
      <c r="X1613" s="232"/>
      <c r="Y1613" s="232"/>
      <c r="Z1613" s="232"/>
      <c r="AA1613" s="232"/>
    </row>
    <row r="1614" spans="6:27">
      <c r="F1614" s="656"/>
      <c r="G1614" s="307"/>
      <c r="H1614" s="232"/>
      <c r="I1614" s="232"/>
      <c r="J1614" s="232"/>
      <c r="K1614" s="232"/>
      <c r="L1614" s="232"/>
      <c r="M1614" s="232"/>
      <c r="N1614" s="232"/>
      <c r="O1614" s="232"/>
      <c r="P1614" s="232"/>
      <c r="Q1614" s="232"/>
      <c r="R1614" s="232"/>
      <c r="S1614" s="232"/>
      <c r="T1614" s="232"/>
      <c r="U1614" s="232"/>
      <c r="V1614" s="232"/>
      <c r="W1614" s="232"/>
      <c r="X1614" s="232"/>
      <c r="Y1614" s="232"/>
      <c r="Z1614" s="232"/>
      <c r="AA1614" s="232"/>
    </row>
    <row r="1615" spans="6:27">
      <c r="F1615" s="656"/>
      <c r="G1615" s="307"/>
      <c r="H1615" s="232"/>
      <c r="I1615" s="232"/>
      <c r="J1615" s="232"/>
      <c r="K1615" s="232"/>
      <c r="L1615" s="232"/>
      <c r="M1615" s="232"/>
      <c r="N1615" s="232"/>
      <c r="O1615" s="232"/>
      <c r="P1615" s="232"/>
      <c r="Q1615" s="232"/>
      <c r="R1615" s="232"/>
      <c r="S1615" s="232"/>
      <c r="T1615" s="232"/>
      <c r="U1615" s="232"/>
      <c r="V1615" s="232"/>
      <c r="W1615" s="232"/>
      <c r="X1615" s="232"/>
      <c r="Y1615" s="232"/>
      <c r="Z1615" s="232"/>
      <c r="AA1615" s="232"/>
    </row>
    <row r="1616" spans="6:27">
      <c r="F1616" s="656"/>
      <c r="G1616" s="307"/>
      <c r="H1616" s="232"/>
      <c r="I1616" s="232"/>
      <c r="J1616" s="232"/>
      <c r="K1616" s="232"/>
      <c r="L1616" s="232"/>
      <c r="M1616" s="232"/>
      <c r="N1616" s="232"/>
      <c r="O1616" s="232"/>
      <c r="P1616" s="232"/>
      <c r="Q1616" s="232"/>
      <c r="R1616" s="232"/>
      <c r="S1616" s="232"/>
      <c r="T1616" s="232"/>
      <c r="U1616" s="232"/>
      <c r="V1616" s="232"/>
      <c r="W1616" s="232"/>
      <c r="X1616" s="232"/>
      <c r="Y1616" s="232"/>
      <c r="Z1616" s="232"/>
      <c r="AA1616" s="232"/>
    </row>
    <row r="1617" spans="6:27">
      <c r="F1617" s="656"/>
      <c r="G1617" s="307"/>
      <c r="H1617" s="232"/>
      <c r="I1617" s="232"/>
      <c r="J1617" s="232"/>
      <c r="K1617" s="232"/>
      <c r="L1617" s="232"/>
      <c r="M1617" s="232"/>
      <c r="N1617" s="232"/>
      <c r="O1617" s="232"/>
      <c r="P1617" s="232"/>
      <c r="Q1617" s="232"/>
      <c r="R1617" s="232"/>
      <c r="S1617" s="232"/>
      <c r="T1617" s="232"/>
      <c r="U1617" s="232"/>
      <c r="V1617" s="232"/>
      <c r="W1617" s="232"/>
      <c r="X1617" s="232"/>
      <c r="Y1617" s="232"/>
      <c r="Z1617" s="232"/>
      <c r="AA1617" s="232"/>
    </row>
    <row r="1618" spans="6:27">
      <c r="F1618" s="656"/>
      <c r="G1618" s="307"/>
      <c r="H1618" s="232"/>
      <c r="I1618" s="232"/>
      <c r="J1618" s="232"/>
      <c r="K1618" s="232"/>
      <c r="L1618" s="232"/>
      <c r="M1618" s="232"/>
      <c r="N1618" s="232"/>
      <c r="O1618" s="232"/>
      <c r="P1618" s="232"/>
      <c r="Q1618" s="232"/>
      <c r="R1618" s="232"/>
      <c r="S1618" s="232"/>
      <c r="T1618" s="232"/>
      <c r="U1618" s="232"/>
      <c r="V1618" s="232"/>
      <c r="W1618" s="232"/>
      <c r="X1618" s="232"/>
      <c r="Y1618" s="232"/>
      <c r="Z1618" s="232"/>
      <c r="AA1618" s="232"/>
    </row>
    <row r="1619" spans="6:27">
      <c r="F1619" s="656"/>
      <c r="G1619" s="307"/>
      <c r="H1619" s="232"/>
      <c r="I1619" s="232"/>
      <c r="J1619" s="232"/>
      <c r="K1619" s="232"/>
      <c r="L1619" s="232"/>
      <c r="M1619" s="232"/>
      <c r="N1619" s="232"/>
      <c r="O1619" s="232"/>
      <c r="P1619" s="232"/>
      <c r="Q1619" s="232"/>
      <c r="R1619" s="232"/>
      <c r="S1619" s="232"/>
      <c r="T1619" s="232"/>
      <c r="U1619" s="232"/>
      <c r="V1619" s="232"/>
      <c r="W1619" s="232"/>
      <c r="X1619" s="232"/>
      <c r="Y1619" s="232"/>
      <c r="Z1619" s="232"/>
      <c r="AA1619" s="232"/>
    </row>
    <row r="1620" spans="6:27">
      <c r="F1620" s="657"/>
      <c r="G1620" s="307"/>
      <c r="H1620" s="232"/>
      <c r="I1620" s="232"/>
      <c r="J1620" s="232"/>
      <c r="K1620" s="232"/>
      <c r="L1620" s="232"/>
      <c r="M1620" s="232"/>
      <c r="N1620" s="232"/>
      <c r="O1620" s="232"/>
      <c r="P1620" s="232"/>
      <c r="Q1620" s="232"/>
      <c r="R1620" s="232"/>
      <c r="S1620" s="232"/>
      <c r="T1620" s="232"/>
      <c r="U1620" s="232"/>
      <c r="V1620" s="232"/>
      <c r="W1620" s="232"/>
      <c r="X1620" s="232"/>
      <c r="Y1620" s="232"/>
      <c r="Z1620" s="232"/>
      <c r="AA1620" s="232"/>
    </row>
    <row r="1621" spans="6:27">
      <c r="G1621" s="307"/>
      <c r="H1621" s="232"/>
      <c r="I1621" s="232"/>
      <c r="J1621" s="232"/>
      <c r="K1621" s="232"/>
      <c r="L1621" s="232"/>
      <c r="M1621" s="232"/>
      <c r="N1621" s="232"/>
      <c r="O1621" s="232"/>
      <c r="P1621" s="232"/>
      <c r="Q1621" s="232"/>
      <c r="R1621" s="232"/>
      <c r="S1621" s="232"/>
      <c r="T1621" s="232"/>
      <c r="U1621" s="232"/>
      <c r="V1621" s="232"/>
      <c r="W1621" s="232"/>
      <c r="X1621" s="232"/>
      <c r="Y1621" s="232"/>
      <c r="Z1621" s="232"/>
      <c r="AA1621" s="232"/>
    </row>
    <row r="1624" spans="6:27">
      <c r="G1624" s="305" t="s">
        <v>408</v>
      </c>
    </row>
    <row r="1625" spans="6:27">
      <c r="L1625" s="242"/>
    </row>
    <row r="1626" spans="6:27">
      <c r="H1626" s="243"/>
      <c r="I1626" s="243"/>
      <c r="J1626" s="243"/>
      <c r="K1626" s="55" t="s">
        <v>410</v>
      </c>
      <c r="O1626" s="55" t="s">
        <v>387</v>
      </c>
      <c r="Q1626" s="55" t="s">
        <v>388</v>
      </c>
      <c r="Z1626" s="243"/>
      <c r="AA1626" s="243"/>
    </row>
    <row r="1627" spans="6:27">
      <c r="G1627" s="306"/>
      <c r="H1627" s="243"/>
      <c r="I1627" s="243"/>
      <c r="J1627" s="243"/>
      <c r="K1627" s="244">
        <f>K1580</f>
        <v>0</v>
      </c>
      <c r="L1627" s="244">
        <f>L1580</f>
        <v>9</v>
      </c>
      <c r="M1627" s="244">
        <f>M1580</f>
        <v>19</v>
      </c>
      <c r="O1627" s="231" t="s">
        <v>389</v>
      </c>
      <c r="P1627" s="231" t="s">
        <v>390</v>
      </c>
      <c r="Q1627" s="231" t="s">
        <v>389</v>
      </c>
      <c r="R1627" s="231" t="s">
        <v>390</v>
      </c>
      <c r="T1627" s="231">
        <f>K1627</f>
        <v>0</v>
      </c>
      <c r="U1627" s="231">
        <f>L1627</f>
        <v>9</v>
      </c>
      <c r="V1627" s="231">
        <f>M1627</f>
        <v>19</v>
      </c>
      <c r="X1627" s="231" t="s">
        <v>387</v>
      </c>
      <c r="Y1627" s="231" t="s">
        <v>388</v>
      </c>
      <c r="Z1627" s="243"/>
      <c r="AA1627" s="243"/>
    </row>
    <row r="1628" spans="6:27">
      <c r="F1628" s="655" t="s">
        <v>530</v>
      </c>
      <c r="G1628" s="307" t="str">
        <f>G1597</f>
        <v>Cars</v>
      </c>
      <c r="H1628" s="243"/>
      <c r="I1628" s="243"/>
      <c r="J1628" s="243"/>
      <c r="K1628" s="246">
        <f>'IF Factors'!CK76</f>
        <v>0</v>
      </c>
      <c r="L1628" s="246">
        <f ca="1">OFFSET('IF Factors'!CK76,0,5)</f>
        <v>0</v>
      </c>
      <c r="M1628" s="246">
        <f ca="1">OFFSET('IF Factors'!CK76,0,10)</f>
        <v>0</v>
      </c>
      <c r="O1628" s="231">
        <f ca="1">INTERCEPT(K1628:L1628,$K$7:$L$7)</f>
        <v>0</v>
      </c>
      <c r="P1628" s="231">
        <f ca="1">SLOPE(K1628:L1628,$K$7:$L$7)</f>
        <v>0</v>
      </c>
      <c r="Q1628" s="231">
        <f ca="1">INTERCEPT(L1628:M1628,$L$7:$M$7)</f>
        <v>0</v>
      </c>
      <c r="R1628" s="231">
        <f ca="1">SLOPE(L1628:M1628,$L$7:$M$7)</f>
        <v>0</v>
      </c>
      <c r="T1628" s="231">
        <f>IF(K1628&lt;&gt;0,0,1)</f>
        <v>1</v>
      </c>
      <c r="U1628" s="231">
        <f ca="1">IF(L1628&lt;&gt;0,0,1)</f>
        <v>1</v>
      </c>
      <c r="V1628" s="231">
        <f ca="1">IF(M1628&lt;&gt;0,0,1)</f>
        <v>1</v>
      </c>
      <c r="X1628" s="231">
        <f ca="1">IF(T1628+U1628=1,1,0)</f>
        <v>0</v>
      </c>
      <c r="Y1628" s="231">
        <f t="shared" ref="Y1628:Y1638" ca="1" si="1474">IF(U1628+V1628=1,1,0)</f>
        <v>0</v>
      </c>
      <c r="Z1628" s="243"/>
      <c r="AA1628" s="243"/>
    </row>
    <row r="1629" spans="6:27">
      <c r="F1629" s="656"/>
      <c r="G1629" s="307" t="str">
        <f t="shared" ref="G1629:G1638" si="1475">G1598</f>
        <v>2-wheeler</v>
      </c>
      <c r="H1629" s="243"/>
      <c r="I1629" s="243"/>
      <c r="J1629" s="243"/>
      <c r="K1629" s="246">
        <f>'IF Factors'!CK77</f>
        <v>0</v>
      </c>
      <c r="L1629" s="246">
        <f ca="1">OFFSET('IF Factors'!CK77,0,5)</f>
        <v>0</v>
      </c>
      <c r="M1629" s="246">
        <f ca="1">OFFSET('IF Factors'!CK77,0,10)</f>
        <v>0</v>
      </c>
      <c r="O1629" s="231">
        <f t="shared" ref="O1629:O1638" ca="1" si="1476">INTERCEPT(K1629:L1629,$K$7:$L$7)</f>
        <v>0</v>
      </c>
      <c r="P1629" s="231">
        <f t="shared" ref="P1629:P1638" ca="1" si="1477">SLOPE(K1629:L1629,$K$7:$L$7)</f>
        <v>0</v>
      </c>
      <c r="Q1629" s="231">
        <f t="shared" ref="Q1629:Q1638" ca="1" si="1478">INTERCEPT(L1629:M1629,$L$7:$M$7)</f>
        <v>0</v>
      </c>
      <c r="R1629" s="231">
        <f t="shared" ref="R1629:R1638" ca="1" si="1479">SLOPE(L1629:M1629,$L$7:$M$7)</f>
        <v>0</v>
      </c>
      <c r="T1629" s="231">
        <f t="shared" ref="T1629:T1638" si="1480">IF(K1629&lt;&gt;0,0,1)</f>
        <v>1</v>
      </c>
      <c r="U1629" s="231">
        <f t="shared" ref="U1629:U1638" ca="1" si="1481">IF(L1629&lt;&gt;0,0,1)</f>
        <v>1</v>
      </c>
      <c r="V1629" s="231">
        <f t="shared" ref="V1629:V1638" ca="1" si="1482">IF(M1629&lt;&gt;0,0,1)</f>
        <v>1</v>
      </c>
      <c r="X1629" s="231">
        <f t="shared" ref="X1629:X1638" ca="1" si="1483">IF(T1629+U1629=1,1,0)</f>
        <v>0</v>
      </c>
      <c r="Y1629" s="231">
        <f t="shared" ca="1" si="1474"/>
        <v>0</v>
      </c>
      <c r="Z1629" s="243"/>
      <c r="AA1629" s="243"/>
    </row>
    <row r="1630" spans="6:27">
      <c r="F1630" s="656"/>
      <c r="G1630" s="307" t="str">
        <f t="shared" si="1475"/>
        <v>Taxi</v>
      </c>
      <c r="H1630" s="243"/>
      <c r="I1630" s="243"/>
      <c r="J1630" s="243"/>
      <c r="K1630" s="246">
        <f>'IF Factors'!CK78</f>
        <v>0</v>
      </c>
      <c r="L1630" s="246">
        <f ca="1">OFFSET('IF Factors'!CK78,0,5)</f>
        <v>0</v>
      </c>
      <c r="M1630" s="246">
        <f ca="1">OFFSET('IF Factors'!CK78,0,10)</f>
        <v>0</v>
      </c>
      <c r="O1630" s="231">
        <f t="shared" ca="1" si="1476"/>
        <v>0</v>
      </c>
      <c r="P1630" s="231">
        <f t="shared" ca="1" si="1477"/>
        <v>0</v>
      </c>
      <c r="Q1630" s="231">
        <f t="shared" ca="1" si="1478"/>
        <v>0</v>
      </c>
      <c r="R1630" s="231">
        <f t="shared" ca="1" si="1479"/>
        <v>0</v>
      </c>
      <c r="T1630" s="231">
        <f t="shared" si="1480"/>
        <v>1</v>
      </c>
      <c r="U1630" s="231">
        <f t="shared" ca="1" si="1481"/>
        <v>1</v>
      </c>
      <c r="V1630" s="231">
        <f t="shared" ca="1" si="1482"/>
        <v>1</v>
      </c>
      <c r="X1630" s="231">
        <f t="shared" ca="1" si="1483"/>
        <v>0</v>
      </c>
      <c r="Y1630" s="231">
        <f t="shared" ca="1" si="1474"/>
        <v>0</v>
      </c>
      <c r="Z1630" s="243"/>
      <c r="AA1630" s="243"/>
    </row>
    <row r="1631" spans="6:27">
      <c r="F1631" s="656"/>
      <c r="G1631" s="307" t="str">
        <f t="shared" si="1475"/>
        <v/>
      </c>
      <c r="H1631" s="243"/>
      <c r="I1631" s="243"/>
      <c r="J1631" s="243"/>
      <c r="K1631" s="246">
        <f>'IF Factors'!CK79</f>
        <v>0</v>
      </c>
      <c r="L1631" s="246">
        <f ca="1">OFFSET('IF Factors'!CK79,0,5)</f>
        <v>0</v>
      </c>
      <c r="M1631" s="246">
        <f ca="1">OFFSET('IF Factors'!CK79,0,10)</f>
        <v>0</v>
      </c>
      <c r="O1631" s="231">
        <f t="shared" ca="1" si="1476"/>
        <v>0</v>
      </c>
      <c r="P1631" s="231">
        <f t="shared" ca="1" si="1477"/>
        <v>0</v>
      </c>
      <c r="Q1631" s="231">
        <f t="shared" ca="1" si="1478"/>
        <v>0</v>
      </c>
      <c r="R1631" s="231">
        <f t="shared" ca="1" si="1479"/>
        <v>0</v>
      </c>
      <c r="T1631" s="231">
        <f t="shared" si="1480"/>
        <v>1</v>
      </c>
      <c r="U1631" s="231">
        <f t="shared" ca="1" si="1481"/>
        <v>1</v>
      </c>
      <c r="V1631" s="231">
        <f t="shared" ca="1" si="1482"/>
        <v>1</v>
      </c>
      <c r="X1631" s="231">
        <f t="shared" ca="1" si="1483"/>
        <v>0</v>
      </c>
      <c r="Y1631" s="231">
        <f t="shared" ca="1" si="1474"/>
        <v>0</v>
      </c>
      <c r="Z1631" s="243"/>
      <c r="AA1631" s="243"/>
    </row>
    <row r="1632" spans="6:27">
      <c r="F1632" s="656"/>
      <c r="G1632" s="307" t="str">
        <f t="shared" si="1475"/>
        <v/>
      </c>
      <c r="H1632" s="243"/>
      <c r="I1632" s="243"/>
      <c r="J1632" s="243"/>
      <c r="K1632" s="246">
        <f>'IF Factors'!CK80</f>
        <v>0</v>
      </c>
      <c r="L1632" s="246">
        <f ca="1">OFFSET('IF Factors'!CK80,0,5)</f>
        <v>0</v>
      </c>
      <c r="M1632" s="246">
        <f ca="1">OFFSET('IF Factors'!CK80,0,10)</f>
        <v>0</v>
      </c>
      <c r="O1632" s="231">
        <f t="shared" ca="1" si="1476"/>
        <v>0</v>
      </c>
      <c r="P1632" s="231">
        <f t="shared" ca="1" si="1477"/>
        <v>0</v>
      </c>
      <c r="Q1632" s="231">
        <f t="shared" ca="1" si="1478"/>
        <v>0</v>
      </c>
      <c r="R1632" s="231">
        <f t="shared" ca="1" si="1479"/>
        <v>0</v>
      </c>
      <c r="T1632" s="231">
        <f t="shared" si="1480"/>
        <v>1</v>
      </c>
      <c r="U1632" s="231">
        <f t="shared" ca="1" si="1481"/>
        <v>1</v>
      </c>
      <c r="V1632" s="231">
        <f t="shared" ca="1" si="1482"/>
        <v>1</v>
      </c>
      <c r="X1632" s="231">
        <f t="shared" ca="1" si="1483"/>
        <v>0</v>
      </c>
      <c r="Y1632" s="231">
        <f t="shared" ca="1" si="1474"/>
        <v>0</v>
      </c>
      <c r="Z1632" s="243"/>
      <c r="AA1632" s="243"/>
    </row>
    <row r="1633" spans="6:27">
      <c r="F1633" s="656"/>
      <c r="G1633" s="307" t="str">
        <f t="shared" si="1475"/>
        <v>3-wheeler</v>
      </c>
      <c r="H1633" s="243"/>
      <c r="I1633" s="243"/>
      <c r="J1633" s="243"/>
      <c r="K1633" s="246">
        <f>'IF Factors'!CK81</f>
        <v>0</v>
      </c>
      <c r="L1633" s="246">
        <f ca="1">OFFSET('IF Factors'!CK81,0,5)</f>
        <v>0</v>
      </c>
      <c r="M1633" s="246">
        <f ca="1">OFFSET('IF Factors'!CK81,0,10)</f>
        <v>0</v>
      </c>
      <c r="O1633" s="231">
        <f t="shared" ca="1" si="1476"/>
        <v>0</v>
      </c>
      <c r="P1633" s="231">
        <f t="shared" ca="1" si="1477"/>
        <v>0</v>
      </c>
      <c r="Q1633" s="231">
        <f t="shared" ca="1" si="1478"/>
        <v>0</v>
      </c>
      <c r="R1633" s="231">
        <f t="shared" ca="1" si="1479"/>
        <v>0</v>
      </c>
      <c r="T1633" s="231">
        <f t="shared" si="1480"/>
        <v>1</v>
      </c>
      <c r="U1633" s="231">
        <f t="shared" ca="1" si="1481"/>
        <v>1</v>
      </c>
      <c r="V1633" s="231">
        <f t="shared" ca="1" si="1482"/>
        <v>1</v>
      </c>
      <c r="X1633" s="231">
        <f t="shared" ca="1" si="1483"/>
        <v>0</v>
      </c>
      <c r="Y1633" s="231">
        <f t="shared" ca="1" si="1474"/>
        <v>0</v>
      </c>
      <c r="Z1633" s="243"/>
      <c r="AA1633" s="243"/>
    </row>
    <row r="1634" spans="6:27">
      <c r="F1634" s="656"/>
      <c r="G1634" s="307" t="str">
        <f t="shared" si="1475"/>
        <v>Bus</v>
      </c>
      <c r="H1634" s="243"/>
      <c r="I1634" s="243"/>
      <c r="J1634" s="243"/>
      <c r="K1634" s="246">
        <f>'IF Factors'!CK82</f>
        <v>0</v>
      </c>
      <c r="L1634" s="246">
        <f ca="1">OFFSET('IF Factors'!CK82,0,5)</f>
        <v>0</v>
      </c>
      <c r="M1634" s="246">
        <f ca="1">OFFSET('IF Factors'!CK82,0,10)</f>
        <v>0</v>
      </c>
      <c r="O1634" s="231">
        <f t="shared" ca="1" si="1476"/>
        <v>0</v>
      </c>
      <c r="P1634" s="231">
        <f t="shared" ca="1" si="1477"/>
        <v>0</v>
      </c>
      <c r="Q1634" s="231">
        <f t="shared" ca="1" si="1478"/>
        <v>0</v>
      </c>
      <c r="R1634" s="231">
        <f t="shared" ca="1" si="1479"/>
        <v>0</v>
      </c>
      <c r="T1634" s="231">
        <f t="shared" si="1480"/>
        <v>1</v>
      </c>
      <c r="U1634" s="231">
        <f t="shared" ca="1" si="1481"/>
        <v>1</v>
      </c>
      <c r="V1634" s="231">
        <f t="shared" ca="1" si="1482"/>
        <v>1</v>
      </c>
      <c r="X1634" s="231">
        <f t="shared" ca="1" si="1483"/>
        <v>0</v>
      </c>
      <c r="Y1634" s="231">
        <f t="shared" ca="1" si="1474"/>
        <v>0</v>
      </c>
      <c r="Z1634" s="243"/>
      <c r="AA1634" s="243"/>
    </row>
    <row r="1635" spans="6:27">
      <c r="F1635" s="656"/>
      <c r="G1635" s="307" t="str">
        <f t="shared" si="1475"/>
        <v>Mini-bus</v>
      </c>
      <c r="H1635" s="243"/>
      <c r="I1635" s="243"/>
      <c r="J1635" s="243"/>
      <c r="K1635" s="246">
        <f>'IF Factors'!CK83</f>
        <v>0</v>
      </c>
      <c r="L1635" s="246">
        <f ca="1">OFFSET('IF Factors'!CK83,0,5)</f>
        <v>0</v>
      </c>
      <c r="M1635" s="246">
        <f ca="1">OFFSET('IF Factors'!CK83,0,10)</f>
        <v>0</v>
      </c>
      <c r="O1635" s="231">
        <f t="shared" ca="1" si="1476"/>
        <v>0</v>
      </c>
      <c r="P1635" s="231">
        <f t="shared" ca="1" si="1477"/>
        <v>0</v>
      </c>
      <c r="Q1635" s="231">
        <f t="shared" ca="1" si="1478"/>
        <v>0</v>
      </c>
      <c r="R1635" s="231">
        <f t="shared" ca="1" si="1479"/>
        <v>0</v>
      </c>
      <c r="T1635" s="231">
        <f t="shared" si="1480"/>
        <v>1</v>
      </c>
      <c r="U1635" s="231">
        <f t="shared" ca="1" si="1481"/>
        <v>1</v>
      </c>
      <c r="V1635" s="231">
        <f t="shared" ca="1" si="1482"/>
        <v>1</v>
      </c>
      <c r="X1635" s="231">
        <f t="shared" ca="1" si="1483"/>
        <v>0</v>
      </c>
      <c r="Y1635" s="231">
        <f t="shared" ca="1" si="1474"/>
        <v>0</v>
      </c>
      <c r="Z1635" s="243"/>
      <c r="AA1635" s="243"/>
    </row>
    <row r="1636" spans="6:27">
      <c r="F1636" s="656"/>
      <c r="G1636" s="307" t="str">
        <f t="shared" si="1475"/>
        <v/>
      </c>
      <c r="H1636" s="243"/>
      <c r="I1636" s="243"/>
      <c r="J1636" s="243"/>
      <c r="K1636" s="246">
        <f>'IF Factors'!CK84</f>
        <v>0</v>
      </c>
      <c r="L1636" s="246">
        <f ca="1">OFFSET('IF Factors'!CK84,0,5)</f>
        <v>0</v>
      </c>
      <c r="M1636" s="246">
        <f ca="1">OFFSET('IF Factors'!CK84,0,10)</f>
        <v>0</v>
      </c>
      <c r="O1636" s="231">
        <f t="shared" ca="1" si="1476"/>
        <v>0</v>
      </c>
      <c r="P1636" s="231">
        <f t="shared" ca="1" si="1477"/>
        <v>0</v>
      </c>
      <c r="Q1636" s="231">
        <f t="shared" ca="1" si="1478"/>
        <v>0</v>
      </c>
      <c r="R1636" s="231">
        <f t="shared" ca="1" si="1479"/>
        <v>0</v>
      </c>
      <c r="T1636" s="231">
        <f t="shared" si="1480"/>
        <v>1</v>
      </c>
      <c r="U1636" s="231">
        <f t="shared" ca="1" si="1481"/>
        <v>1</v>
      </c>
      <c r="V1636" s="231">
        <f t="shared" ca="1" si="1482"/>
        <v>1</v>
      </c>
      <c r="X1636" s="231">
        <f t="shared" ca="1" si="1483"/>
        <v>0</v>
      </c>
      <c r="Y1636" s="231">
        <f t="shared" ca="1" si="1474"/>
        <v>0</v>
      </c>
      <c r="Z1636" s="243"/>
      <c r="AA1636" s="243"/>
    </row>
    <row r="1637" spans="6:27">
      <c r="F1637" s="657"/>
      <c r="G1637" s="307" t="str">
        <f t="shared" si="1475"/>
        <v/>
      </c>
      <c r="H1637" s="243"/>
      <c r="I1637" s="243"/>
      <c r="J1637" s="243"/>
      <c r="K1637" s="246">
        <f>'IF Factors'!CK85</f>
        <v>0</v>
      </c>
      <c r="L1637" s="246">
        <f ca="1">OFFSET('IF Factors'!CK85,0,5)</f>
        <v>0</v>
      </c>
      <c r="M1637" s="246">
        <f ca="1">OFFSET('IF Factors'!CK85,0,10)</f>
        <v>0</v>
      </c>
      <c r="O1637" s="231">
        <f t="shared" ca="1" si="1476"/>
        <v>0</v>
      </c>
      <c r="P1637" s="231">
        <f t="shared" ca="1" si="1477"/>
        <v>0</v>
      </c>
      <c r="Q1637" s="231">
        <f t="shared" ca="1" si="1478"/>
        <v>0</v>
      </c>
      <c r="R1637" s="231">
        <f t="shared" ca="1" si="1479"/>
        <v>0</v>
      </c>
      <c r="T1637" s="231">
        <f t="shared" si="1480"/>
        <v>1</v>
      </c>
      <c r="U1637" s="231">
        <f t="shared" ca="1" si="1481"/>
        <v>1</v>
      </c>
      <c r="V1637" s="231">
        <f t="shared" ca="1" si="1482"/>
        <v>1</v>
      </c>
      <c r="X1637" s="231">
        <f t="shared" ca="1" si="1483"/>
        <v>0</v>
      </c>
      <c r="Y1637" s="231">
        <f t="shared" ca="1" si="1474"/>
        <v>0</v>
      </c>
      <c r="Z1637" s="243"/>
      <c r="AA1637" s="243"/>
    </row>
    <row r="1638" spans="6:27">
      <c r="G1638" s="307" t="str">
        <f t="shared" si="1475"/>
        <v>BRT</v>
      </c>
      <c r="H1638" s="243"/>
      <c r="I1638" s="243"/>
      <c r="J1638" s="243"/>
      <c r="K1638" s="246">
        <f>'IF Factors'!CK86</f>
        <v>0</v>
      </c>
      <c r="L1638" s="246">
        <f ca="1">OFFSET('IF Factors'!CK86,0,5)</f>
        <v>0</v>
      </c>
      <c r="M1638" s="246">
        <f ca="1">OFFSET('IF Factors'!CK86,0,10)</f>
        <v>0</v>
      </c>
      <c r="O1638" s="231">
        <f t="shared" ca="1" si="1476"/>
        <v>0</v>
      </c>
      <c r="P1638" s="231">
        <f t="shared" ca="1" si="1477"/>
        <v>0</v>
      </c>
      <c r="Q1638" s="231">
        <f t="shared" ca="1" si="1478"/>
        <v>0</v>
      </c>
      <c r="R1638" s="231">
        <f t="shared" ca="1" si="1479"/>
        <v>0</v>
      </c>
      <c r="T1638" s="231">
        <f t="shared" si="1480"/>
        <v>1</v>
      </c>
      <c r="U1638" s="231">
        <f t="shared" ca="1" si="1481"/>
        <v>1</v>
      </c>
      <c r="V1638" s="231">
        <f t="shared" ca="1" si="1482"/>
        <v>1</v>
      </c>
      <c r="X1638" s="231">
        <f t="shared" ca="1" si="1483"/>
        <v>0</v>
      </c>
      <c r="Y1638" s="231">
        <f t="shared" ca="1" si="1474"/>
        <v>0</v>
      </c>
      <c r="Z1638" s="243"/>
      <c r="AA1638" s="243"/>
    </row>
    <row r="1639" spans="6:27">
      <c r="G1639" s="308"/>
      <c r="H1639" s="243"/>
      <c r="I1639" s="243"/>
      <c r="J1639" s="243"/>
      <c r="K1639" s="243"/>
      <c r="L1639" s="243"/>
      <c r="M1639" s="243"/>
      <c r="N1639" s="243"/>
      <c r="O1639" s="243"/>
      <c r="P1639" s="243"/>
      <c r="Q1639" s="243"/>
      <c r="R1639" s="243"/>
      <c r="S1639" s="243"/>
      <c r="T1639" s="243"/>
      <c r="U1639" s="243"/>
      <c r="V1639" s="243"/>
      <c r="W1639" s="243"/>
      <c r="X1639" s="243"/>
      <c r="Y1639" s="243"/>
      <c r="Z1639" s="243"/>
      <c r="AA1639" s="243"/>
    </row>
    <row r="1640" spans="6:27">
      <c r="G1640" s="308"/>
      <c r="H1640" s="243"/>
      <c r="I1640" s="243"/>
      <c r="J1640" s="243"/>
      <c r="K1640" s="243"/>
      <c r="L1640" s="243"/>
      <c r="M1640" s="243"/>
      <c r="N1640" s="243"/>
      <c r="O1640" s="243"/>
      <c r="P1640" s="243"/>
      <c r="Q1640" s="243"/>
      <c r="R1640" s="243"/>
      <c r="S1640" s="243"/>
      <c r="T1640" s="243"/>
      <c r="U1640" s="243"/>
      <c r="V1640" s="243"/>
      <c r="W1640" s="243"/>
      <c r="X1640" s="243"/>
      <c r="Y1640" s="243"/>
      <c r="Z1640" s="243"/>
      <c r="AA1640" s="243"/>
    </row>
    <row r="1641" spans="6:27">
      <c r="G1641" s="308"/>
      <c r="H1641" s="243"/>
      <c r="I1641" s="243"/>
      <c r="J1641" s="243"/>
      <c r="K1641" s="243"/>
      <c r="L1641" s="243"/>
      <c r="M1641" s="243"/>
      <c r="N1641" s="243"/>
      <c r="O1641" s="243"/>
      <c r="P1641" s="243"/>
      <c r="Q1641" s="243"/>
      <c r="R1641" s="243"/>
      <c r="S1641" s="243"/>
      <c r="T1641" s="243"/>
      <c r="U1641" s="243"/>
      <c r="V1641" s="243"/>
      <c r="W1641" s="243"/>
      <c r="X1641" s="243"/>
      <c r="Y1641" s="243"/>
      <c r="Z1641" s="243"/>
      <c r="AA1641" s="243"/>
    </row>
    <row r="1642" spans="6:27">
      <c r="G1642" s="308" t="s">
        <v>339</v>
      </c>
      <c r="H1642" s="243"/>
      <c r="I1642" s="243" t="s">
        <v>18</v>
      </c>
      <c r="J1642" s="243"/>
      <c r="K1642" s="243"/>
      <c r="L1642" s="243"/>
      <c r="M1642" s="243"/>
      <c r="N1642" s="243"/>
      <c r="O1642" s="243"/>
      <c r="P1642" s="243"/>
      <c r="Q1642" s="243"/>
      <c r="R1642" s="243"/>
      <c r="S1642" s="243"/>
      <c r="T1642" s="243"/>
      <c r="U1642" s="243"/>
      <c r="V1642" s="243"/>
      <c r="W1642" s="243"/>
      <c r="X1642" s="243"/>
      <c r="Y1642" s="243"/>
      <c r="Z1642" s="243"/>
      <c r="AA1642" s="243"/>
    </row>
    <row r="1643" spans="6:27">
      <c r="G1643" s="306"/>
      <c r="H1643" s="245">
        <f>H1610</f>
        <v>0</v>
      </c>
      <c r="I1643" s="245">
        <f t="shared" ref="I1643:AA1643" si="1484">I1610</f>
        <v>1</v>
      </c>
      <c r="J1643" s="245">
        <f t="shared" si="1484"/>
        <v>2</v>
      </c>
      <c r="K1643" s="245">
        <f t="shared" si="1484"/>
        <v>3</v>
      </c>
      <c r="L1643" s="245">
        <f t="shared" si="1484"/>
        <v>4</v>
      </c>
      <c r="M1643" s="245">
        <f t="shared" si="1484"/>
        <v>5</v>
      </c>
      <c r="N1643" s="245">
        <f t="shared" si="1484"/>
        <v>6</v>
      </c>
      <c r="O1643" s="245">
        <f t="shared" si="1484"/>
        <v>7</v>
      </c>
      <c r="P1643" s="245">
        <f t="shared" si="1484"/>
        <v>8</v>
      </c>
      <c r="Q1643" s="245">
        <f t="shared" si="1484"/>
        <v>9</v>
      </c>
      <c r="R1643" s="245">
        <f t="shared" si="1484"/>
        <v>10</v>
      </c>
      <c r="S1643" s="245">
        <f t="shared" si="1484"/>
        <v>11</v>
      </c>
      <c r="T1643" s="245">
        <f t="shared" si="1484"/>
        <v>12</v>
      </c>
      <c r="U1643" s="245">
        <f t="shared" si="1484"/>
        <v>13</v>
      </c>
      <c r="V1643" s="245">
        <f t="shared" si="1484"/>
        <v>14</v>
      </c>
      <c r="W1643" s="245">
        <f t="shared" si="1484"/>
        <v>15</v>
      </c>
      <c r="X1643" s="245">
        <f t="shared" si="1484"/>
        <v>16</v>
      </c>
      <c r="Y1643" s="245">
        <f t="shared" si="1484"/>
        <v>17</v>
      </c>
      <c r="Z1643" s="245">
        <f t="shared" si="1484"/>
        <v>18</v>
      </c>
      <c r="AA1643" s="245">
        <f t="shared" si="1484"/>
        <v>19</v>
      </c>
    </row>
    <row r="1644" spans="6:27">
      <c r="F1644" s="655" t="s">
        <v>530</v>
      </c>
      <c r="G1644" s="307" t="str">
        <f>G1628</f>
        <v>Cars</v>
      </c>
      <c r="H1644" s="261">
        <f>K1628</f>
        <v>0</v>
      </c>
      <c r="I1644" s="261">
        <f ca="1">(I$23*$P1628)+$O1628</f>
        <v>0</v>
      </c>
      <c r="J1644" s="261">
        <f t="shared" ref="J1644:P1644" ca="1" si="1485">(J$23*$P1628)+$O1628</f>
        <v>0</v>
      </c>
      <c r="K1644" s="261">
        <f t="shared" ca="1" si="1485"/>
        <v>0</v>
      </c>
      <c r="L1644" s="261">
        <f t="shared" ca="1" si="1485"/>
        <v>0</v>
      </c>
      <c r="M1644" s="261">
        <f t="shared" ca="1" si="1485"/>
        <v>0</v>
      </c>
      <c r="N1644" s="261">
        <f t="shared" ca="1" si="1485"/>
        <v>0</v>
      </c>
      <c r="O1644" s="261">
        <f t="shared" ca="1" si="1485"/>
        <v>0</v>
      </c>
      <c r="P1644" s="261">
        <f t="shared" ca="1" si="1485"/>
        <v>0</v>
      </c>
      <c r="Q1644" s="261">
        <f ca="1">L1628</f>
        <v>0</v>
      </c>
      <c r="R1644" s="261">
        <f ca="1">(R$23*$R1628)+$Q1628</f>
        <v>0</v>
      </c>
      <c r="S1644" s="261">
        <f t="shared" ref="S1644:Z1644" ca="1" si="1486">(S$23*$R1628)+$Q1628</f>
        <v>0</v>
      </c>
      <c r="T1644" s="261">
        <f t="shared" ca="1" si="1486"/>
        <v>0</v>
      </c>
      <c r="U1644" s="261">
        <f t="shared" ca="1" si="1486"/>
        <v>0</v>
      </c>
      <c r="V1644" s="261">
        <f t="shared" ca="1" si="1486"/>
        <v>0</v>
      </c>
      <c r="W1644" s="261">
        <f t="shared" ca="1" si="1486"/>
        <v>0</v>
      </c>
      <c r="X1644" s="261">
        <f t="shared" ca="1" si="1486"/>
        <v>0</v>
      </c>
      <c r="Y1644" s="261">
        <f t="shared" ca="1" si="1486"/>
        <v>0</v>
      </c>
      <c r="Z1644" s="261">
        <f t="shared" ca="1" si="1486"/>
        <v>0</v>
      </c>
      <c r="AA1644" s="261">
        <f ca="1">M1628</f>
        <v>0</v>
      </c>
    </row>
    <row r="1645" spans="6:27">
      <c r="F1645" s="656"/>
      <c r="G1645" s="307" t="str">
        <f t="shared" ref="G1645:G1654" si="1487">G1629</f>
        <v>2-wheeler</v>
      </c>
      <c r="H1645" s="261">
        <f t="shared" ref="H1645:H1654" si="1488">K1629</f>
        <v>0</v>
      </c>
      <c r="I1645" s="261">
        <f t="shared" ref="I1645:P1645" ca="1" si="1489">(I$23*$P1629)+$O1629</f>
        <v>0</v>
      </c>
      <c r="J1645" s="261">
        <f t="shared" ca="1" si="1489"/>
        <v>0</v>
      </c>
      <c r="K1645" s="261">
        <f t="shared" ca="1" si="1489"/>
        <v>0</v>
      </c>
      <c r="L1645" s="261">
        <f t="shared" ca="1" si="1489"/>
        <v>0</v>
      </c>
      <c r="M1645" s="261">
        <f t="shared" ca="1" si="1489"/>
        <v>0</v>
      </c>
      <c r="N1645" s="261">
        <f t="shared" ca="1" si="1489"/>
        <v>0</v>
      </c>
      <c r="O1645" s="261">
        <f t="shared" ca="1" si="1489"/>
        <v>0</v>
      </c>
      <c r="P1645" s="261">
        <f t="shared" ca="1" si="1489"/>
        <v>0</v>
      </c>
      <c r="Q1645" s="261">
        <f t="shared" ref="Q1645:Q1654" ca="1" si="1490">L1629</f>
        <v>0</v>
      </c>
      <c r="R1645" s="261">
        <f t="shared" ref="R1645:Z1645" ca="1" si="1491">(R$23*$R1629)+$Q1629</f>
        <v>0</v>
      </c>
      <c r="S1645" s="261">
        <f t="shared" ca="1" si="1491"/>
        <v>0</v>
      </c>
      <c r="T1645" s="261">
        <f t="shared" ca="1" si="1491"/>
        <v>0</v>
      </c>
      <c r="U1645" s="261">
        <f t="shared" ca="1" si="1491"/>
        <v>0</v>
      </c>
      <c r="V1645" s="261">
        <f t="shared" ca="1" si="1491"/>
        <v>0</v>
      </c>
      <c r="W1645" s="261">
        <f t="shared" ca="1" si="1491"/>
        <v>0</v>
      </c>
      <c r="X1645" s="261">
        <f t="shared" ca="1" si="1491"/>
        <v>0</v>
      </c>
      <c r="Y1645" s="261">
        <f t="shared" ca="1" si="1491"/>
        <v>0</v>
      </c>
      <c r="Z1645" s="261">
        <f t="shared" ca="1" si="1491"/>
        <v>0</v>
      </c>
      <c r="AA1645" s="261">
        <f t="shared" ref="AA1645:AA1654" ca="1" si="1492">M1629</f>
        <v>0</v>
      </c>
    </row>
    <row r="1646" spans="6:27">
      <c r="F1646" s="656"/>
      <c r="G1646" s="307" t="str">
        <f t="shared" si="1487"/>
        <v>Taxi</v>
      </c>
      <c r="H1646" s="261">
        <f t="shared" si="1488"/>
        <v>0</v>
      </c>
      <c r="I1646" s="261">
        <f t="shared" ref="I1646:P1646" ca="1" si="1493">(I$23*$P1630)+$O1630</f>
        <v>0</v>
      </c>
      <c r="J1646" s="261">
        <f t="shared" ca="1" si="1493"/>
        <v>0</v>
      </c>
      <c r="K1646" s="261">
        <f t="shared" ca="1" si="1493"/>
        <v>0</v>
      </c>
      <c r="L1646" s="261">
        <f t="shared" ca="1" si="1493"/>
        <v>0</v>
      </c>
      <c r="M1646" s="261">
        <f t="shared" ca="1" si="1493"/>
        <v>0</v>
      </c>
      <c r="N1646" s="261">
        <f t="shared" ca="1" si="1493"/>
        <v>0</v>
      </c>
      <c r="O1646" s="261">
        <f t="shared" ca="1" si="1493"/>
        <v>0</v>
      </c>
      <c r="P1646" s="261">
        <f t="shared" ca="1" si="1493"/>
        <v>0</v>
      </c>
      <c r="Q1646" s="261">
        <f t="shared" ca="1" si="1490"/>
        <v>0</v>
      </c>
      <c r="R1646" s="261">
        <f t="shared" ref="R1646:Z1646" ca="1" si="1494">(R$23*$R1630)+$Q1630</f>
        <v>0</v>
      </c>
      <c r="S1646" s="261">
        <f t="shared" ca="1" si="1494"/>
        <v>0</v>
      </c>
      <c r="T1646" s="261">
        <f t="shared" ca="1" si="1494"/>
        <v>0</v>
      </c>
      <c r="U1646" s="261">
        <f t="shared" ca="1" si="1494"/>
        <v>0</v>
      </c>
      <c r="V1646" s="261">
        <f t="shared" ca="1" si="1494"/>
        <v>0</v>
      </c>
      <c r="W1646" s="261">
        <f t="shared" ca="1" si="1494"/>
        <v>0</v>
      </c>
      <c r="X1646" s="261">
        <f t="shared" ca="1" si="1494"/>
        <v>0</v>
      </c>
      <c r="Y1646" s="261">
        <f t="shared" ca="1" si="1494"/>
        <v>0</v>
      </c>
      <c r="Z1646" s="261">
        <f t="shared" ca="1" si="1494"/>
        <v>0</v>
      </c>
      <c r="AA1646" s="261">
        <f t="shared" ca="1" si="1492"/>
        <v>0</v>
      </c>
    </row>
    <row r="1647" spans="6:27">
      <c r="F1647" s="656"/>
      <c r="G1647" s="307" t="str">
        <f t="shared" si="1487"/>
        <v/>
      </c>
      <c r="H1647" s="261">
        <f t="shared" si="1488"/>
        <v>0</v>
      </c>
      <c r="I1647" s="261">
        <f t="shared" ref="I1647:P1647" ca="1" si="1495">(I$23*$P1631)+$O1631</f>
        <v>0</v>
      </c>
      <c r="J1647" s="261">
        <f t="shared" ca="1" si="1495"/>
        <v>0</v>
      </c>
      <c r="K1647" s="261">
        <f t="shared" ca="1" si="1495"/>
        <v>0</v>
      </c>
      <c r="L1647" s="261">
        <f t="shared" ca="1" si="1495"/>
        <v>0</v>
      </c>
      <c r="M1647" s="261">
        <f t="shared" ca="1" si="1495"/>
        <v>0</v>
      </c>
      <c r="N1647" s="261">
        <f t="shared" ca="1" si="1495"/>
        <v>0</v>
      </c>
      <c r="O1647" s="261">
        <f t="shared" ca="1" si="1495"/>
        <v>0</v>
      </c>
      <c r="P1647" s="261">
        <f t="shared" ca="1" si="1495"/>
        <v>0</v>
      </c>
      <c r="Q1647" s="261">
        <f t="shared" ca="1" si="1490"/>
        <v>0</v>
      </c>
      <c r="R1647" s="261">
        <f t="shared" ref="R1647:Z1647" ca="1" si="1496">(R$23*$R1631)+$Q1631</f>
        <v>0</v>
      </c>
      <c r="S1647" s="261">
        <f t="shared" ca="1" si="1496"/>
        <v>0</v>
      </c>
      <c r="T1647" s="261">
        <f t="shared" ca="1" si="1496"/>
        <v>0</v>
      </c>
      <c r="U1647" s="261">
        <f t="shared" ca="1" si="1496"/>
        <v>0</v>
      </c>
      <c r="V1647" s="261">
        <f t="shared" ca="1" si="1496"/>
        <v>0</v>
      </c>
      <c r="W1647" s="261">
        <f t="shared" ca="1" si="1496"/>
        <v>0</v>
      </c>
      <c r="X1647" s="261">
        <f t="shared" ca="1" si="1496"/>
        <v>0</v>
      </c>
      <c r="Y1647" s="261">
        <f t="shared" ca="1" si="1496"/>
        <v>0</v>
      </c>
      <c r="Z1647" s="261">
        <f t="shared" ca="1" si="1496"/>
        <v>0</v>
      </c>
      <c r="AA1647" s="261">
        <f t="shared" ca="1" si="1492"/>
        <v>0</v>
      </c>
    </row>
    <row r="1648" spans="6:27">
      <c r="F1648" s="656"/>
      <c r="G1648" s="307" t="str">
        <f t="shared" si="1487"/>
        <v/>
      </c>
      <c r="H1648" s="261">
        <f t="shared" si="1488"/>
        <v>0</v>
      </c>
      <c r="I1648" s="261">
        <f t="shared" ref="I1648:P1648" ca="1" si="1497">(I$23*$P1632)+$O1632</f>
        <v>0</v>
      </c>
      <c r="J1648" s="261">
        <f t="shared" ca="1" si="1497"/>
        <v>0</v>
      </c>
      <c r="K1648" s="261">
        <f t="shared" ca="1" si="1497"/>
        <v>0</v>
      </c>
      <c r="L1648" s="261">
        <f t="shared" ca="1" si="1497"/>
        <v>0</v>
      </c>
      <c r="M1648" s="261">
        <f t="shared" ca="1" si="1497"/>
        <v>0</v>
      </c>
      <c r="N1648" s="261">
        <f t="shared" ca="1" si="1497"/>
        <v>0</v>
      </c>
      <c r="O1648" s="261">
        <f t="shared" ca="1" si="1497"/>
        <v>0</v>
      </c>
      <c r="P1648" s="261">
        <f t="shared" ca="1" si="1497"/>
        <v>0</v>
      </c>
      <c r="Q1648" s="261">
        <f t="shared" ca="1" si="1490"/>
        <v>0</v>
      </c>
      <c r="R1648" s="261">
        <f t="shared" ref="R1648:Z1648" ca="1" si="1498">(R$23*$R1632)+$Q1632</f>
        <v>0</v>
      </c>
      <c r="S1648" s="261">
        <f t="shared" ca="1" si="1498"/>
        <v>0</v>
      </c>
      <c r="T1648" s="261">
        <f t="shared" ca="1" si="1498"/>
        <v>0</v>
      </c>
      <c r="U1648" s="261">
        <f t="shared" ca="1" si="1498"/>
        <v>0</v>
      </c>
      <c r="V1648" s="261">
        <f t="shared" ca="1" si="1498"/>
        <v>0</v>
      </c>
      <c r="W1648" s="261">
        <f t="shared" ca="1" si="1498"/>
        <v>0</v>
      </c>
      <c r="X1648" s="261">
        <f t="shared" ca="1" si="1498"/>
        <v>0</v>
      </c>
      <c r="Y1648" s="261">
        <f t="shared" ca="1" si="1498"/>
        <v>0</v>
      </c>
      <c r="Z1648" s="261">
        <f t="shared" ca="1" si="1498"/>
        <v>0</v>
      </c>
      <c r="AA1648" s="261">
        <f t="shared" ca="1" si="1492"/>
        <v>0</v>
      </c>
    </row>
    <row r="1649" spans="6:27">
      <c r="F1649" s="656"/>
      <c r="G1649" s="307" t="str">
        <f t="shared" si="1487"/>
        <v>3-wheeler</v>
      </c>
      <c r="H1649" s="261">
        <f t="shared" si="1488"/>
        <v>0</v>
      </c>
      <c r="I1649" s="261">
        <f t="shared" ref="I1649:P1649" ca="1" si="1499">(I$23*$P1633)+$O1633</f>
        <v>0</v>
      </c>
      <c r="J1649" s="261">
        <f t="shared" ca="1" si="1499"/>
        <v>0</v>
      </c>
      <c r="K1649" s="261">
        <f t="shared" ca="1" si="1499"/>
        <v>0</v>
      </c>
      <c r="L1649" s="261">
        <f t="shared" ca="1" si="1499"/>
        <v>0</v>
      </c>
      <c r="M1649" s="261">
        <f t="shared" ca="1" si="1499"/>
        <v>0</v>
      </c>
      <c r="N1649" s="261">
        <f t="shared" ca="1" si="1499"/>
        <v>0</v>
      </c>
      <c r="O1649" s="261">
        <f t="shared" ca="1" si="1499"/>
        <v>0</v>
      </c>
      <c r="P1649" s="261">
        <f t="shared" ca="1" si="1499"/>
        <v>0</v>
      </c>
      <c r="Q1649" s="261">
        <f t="shared" ca="1" si="1490"/>
        <v>0</v>
      </c>
      <c r="R1649" s="261">
        <f t="shared" ref="R1649:Z1649" ca="1" si="1500">(R$23*$R1633)+$Q1633</f>
        <v>0</v>
      </c>
      <c r="S1649" s="261">
        <f t="shared" ca="1" si="1500"/>
        <v>0</v>
      </c>
      <c r="T1649" s="261">
        <f t="shared" ca="1" si="1500"/>
        <v>0</v>
      </c>
      <c r="U1649" s="261">
        <f t="shared" ca="1" si="1500"/>
        <v>0</v>
      </c>
      <c r="V1649" s="261">
        <f t="shared" ca="1" si="1500"/>
        <v>0</v>
      </c>
      <c r="W1649" s="261">
        <f t="shared" ca="1" si="1500"/>
        <v>0</v>
      </c>
      <c r="X1649" s="261">
        <f t="shared" ca="1" si="1500"/>
        <v>0</v>
      </c>
      <c r="Y1649" s="261">
        <f t="shared" ca="1" si="1500"/>
        <v>0</v>
      </c>
      <c r="Z1649" s="261">
        <f t="shared" ca="1" si="1500"/>
        <v>0</v>
      </c>
      <c r="AA1649" s="261">
        <f t="shared" ca="1" si="1492"/>
        <v>0</v>
      </c>
    </row>
    <row r="1650" spans="6:27">
      <c r="F1650" s="656"/>
      <c r="G1650" s="307" t="str">
        <f t="shared" si="1487"/>
        <v>Bus</v>
      </c>
      <c r="H1650" s="261">
        <f t="shared" si="1488"/>
        <v>0</v>
      </c>
      <c r="I1650" s="261">
        <f t="shared" ref="I1650:P1650" ca="1" si="1501">(I$23*$P1634)+$O1634</f>
        <v>0</v>
      </c>
      <c r="J1650" s="261">
        <f t="shared" ca="1" si="1501"/>
        <v>0</v>
      </c>
      <c r="K1650" s="261">
        <f t="shared" ca="1" si="1501"/>
        <v>0</v>
      </c>
      <c r="L1650" s="261">
        <f t="shared" ca="1" si="1501"/>
        <v>0</v>
      </c>
      <c r="M1650" s="261">
        <f t="shared" ca="1" si="1501"/>
        <v>0</v>
      </c>
      <c r="N1650" s="261">
        <f t="shared" ca="1" si="1501"/>
        <v>0</v>
      </c>
      <c r="O1650" s="261">
        <f t="shared" ca="1" si="1501"/>
        <v>0</v>
      </c>
      <c r="P1650" s="261">
        <f t="shared" ca="1" si="1501"/>
        <v>0</v>
      </c>
      <c r="Q1650" s="261">
        <f t="shared" ca="1" si="1490"/>
        <v>0</v>
      </c>
      <c r="R1650" s="261">
        <f t="shared" ref="R1650:Z1650" ca="1" si="1502">(R$23*$R1634)+$Q1634</f>
        <v>0</v>
      </c>
      <c r="S1650" s="261">
        <f t="shared" ca="1" si="1502"/>
        <v>0</v>
      </c>
      <c r="T1650" s="261">
        <f t="shared" ca="1" si="1502"/>
        <v>0</v>
      </c>
      <c r="U1650" s="261">
        <f t="shared" ca="1" si="1502"/>
        <v>0</v>
      </c>
      <c r="V1650" s="261">
        <f t="shared" ca="1" si="1502"/>
        <v>0</v>
      </c>
      <c r="W1650" s="261">
        <f t="shared" ca="1" si="1502"/>
        <v>0</v>
      </c>
      <c r="X1650" s="261">
        <f t="shared" ca="1" si="1502"/>
        <v>0</v>
      </c>
      <c r="Y1650" s="261">
        <f t="shared" ca="1" si="1502"/>
        <v>0</v>
      </c>
      <c r="Z1650" s="261">
        <f t="shared" ca="1" si="1502"/>
        <v>0</v>
      </c>
      <c r="AA1650" s="261">
        <f t="shared" ca="1" si="1492"/>
        <v>0</v>
      </c>
    </row>
    <row r="1651" spans="6:27">
      <c r="F1651" s="656"/>
      <c r="G1651" s="307" t="str">
        <f t="shared" si="1487"/>
        <v>Mini-bus</v>
      </c>
      <c r="H1651" s="261">
        <f t="shared" si="1488"/>
        <v>0</v>
      </c>
      <c r="I1651" s="261">
        <f t="shared" ref="I1651:P1651" ca="1" si="1503">(I$23*$P1635)+$O1635</f>
        <v>0</v>
      </c>
      <c r="J1651" s="261">
        <f t="shared" ca="1" si="1503"/>
        <v>0</v>
      </c>
      <c r="K1651" s="261">
        <f t="shared" ca="1" si="1503"/>
        <v>0</v>
      </c>
      <c r="L1651" s="261">
        <f t="shared" ca="1" si="1503"/>
        <v>0</v>
      </c>
      <c r="M1651" s="261">
        <f t="shared" ca="1" si="1503"/>
        <v>0</v>
      </c>
      <c r="N1651" s="261">
        <f t="shared" ca="1" si="1503"/>
        <v>0</v>
      </c>
      <c r="O1651" s="261">
        <f t="shared" ca="1" si="1503"/>
        <v>0</v>
      </c>
      <c r="P1651" s="261">
        <f t="shared" ca="1" si="1503"/>
        <v>0</v>
      </c>
      <c r="Q1651" s="261">
        <f t="shared" ca="1" si="1490"/>
        <v>0</v>
      </c>
      <c r="R1651" s="261">
        <f t="shared" ref="R1651:Z1651" ca="1" si="1504">(R$23*$R1635)+$Q1635</f>
        <v>0</v>
      </c>
      <c r="S1651" s="261">
        <f t="shared" ca="1" si="1504"/>
        <v>0</v>
      </c>
      <c r="T1651" s="261">
        <f t="shared" ca="1" si="1504"/>
        <v>0</v>
      </c>
      <c r="U1651" s="261">
        <f t="shared" ca="1" si="1504"/>
        <v>0</v>
      </c>
      <c r="V1651" s="261">
        <f t="shared" ca="1" si="1504"/>
        <v>0</v>
      </c>
      <c r="W1651" s="261">
        <f t="shared" ca="1" si="1504"/>
        <v>0</v>
      </c>
      <c r="X1651" s="261">
        <f t="shared" ca="1" si="1504"/>
        <v>0</v>
      </c>
      <c r="Y1651" s="261">
        <f t="shared" ca="1" si="1504"/>
        <v>0</v>
      </c>
      <c r="Z1651" s="261">
        <f t="shared" ca="1" si="1504"/>
        <v>0</v>
      </c>
      <c r="AA1651" s="261">
        <f t="shared" ca="1" si="1492"/>
        <v>0</v>
      </c>
    </row>
    <row r="1652" spans="6:27">
      <c r="F1652" s="656"/>
      <c r="G1652" s="307" t="str">
        <f t="shared" si="1487"/>
        <v/>
      </c>
      <c r="H1652" s="261">
        <f t="shared" si="1488"/>
        <v>0</v>
      </c>
      <c r="I1652" s="261">
        <f t="shared" ref="I1652:P1652" ca="1" si="1505">(I$23*$P1636)+$O1636</f>
        <v>0</v>
      </c>
      <c r="J1652" s="261">
        <f t="shared" ca="1" si="1505"/>
        <v>0</v>
      </c>
      <c r="K1652" s="261">
        <f t="shared" ca="1" si="1505"/>
        <v>0</v>
      </c>
      <c r="L1652" s="261">
        <f t="shared" ca="1" si="1505"/>
        <v>0</v>
      </c>
      <c r="M1652" s="261">
        <f t="shared" ca="1" si="1505"/>
        <v>0</v>
      </c>
      <c r="N1652" s="261">
        <f t="shared" ca="1" si="1505"/>
        <v>0</v>
      </c>
      <c r="O1652" s="261">
        <f t="shared" ca="1" si="1505"/>
        <v>0</v>
      </c>
      <c r="P1652" s="261">
        <f t="shared" ca="1" si="1505"/>
        <v>0</v>
      </c>
      <c r="Q1652" s="261">
        <f t="shared" ca="1" si="1490"/>
        <v>0</v>
      </c>
      <c r="R1652" s="261">
        <f t="shared" ref="R1652:Z1652" ca="1" si="1506">(R$23*$R1636)+$Q1636</f>
        <v>0</v>
      </c>
      <c r="S1652" s="261">
        <f t="shared" ca="1" si="1506"/>
        <v>0</v>
      </c>
      <c r="T1652" s="261">
        <f t="shared" ca="1" si="1506"/>
        <v>0</v>
      </c>
      <c r="U1652" s="261">
        <f t="shared" ca="1" si="1506"/>
        <v>0</v>
      </c>
      <c r="V1652" s="261">
        <f t="shared" ca="1" si="1506"/>
        <v>0</v>
      </c>
      <c r="W1652" s="261">
        <f t="shared" ca="1" si="1506"/>
        <v>0</v>
      </c>
      <c r="X1652" s="261">
        <f t="shared" ca="1" si="1506"/>
        <v>0</v>
      </c>
      <c r="Y1652" s="261">
        <f t="shared" ca="1" si="1506"/>
        <v>0</v>
      </c>
      <c r="Z1652" s="261">
        <f t="shared" ca="1" si="1506"/>
        <v>0</v>
      </c>
      <c r="AA1652" s="261">
        <f t="shared" ca="1" si="1492"/>
        <v>0</v>
      </c>
    </row>
    <row r="1653" spans="6:27">
      <c r="F1653" s="657"/>
      <c r="G1653" s="307" t="str">
        <f t="shared" si="1487"/>
        <v/>
      </c>
      <c r="H1653" s="261">
        <f t="shared" si="1488"/>
        <v>0</v>
      </c>
      <c r="I1653" s="261">
        <f t="shared" ref="I1653:P1653" ca="1" si="1507">(I$23*$P1637)+$O1637</f>
        <v>0</v>
      </c>
      <c r="J1653" s="261">
        <f t="shared" ca="1" si="1507"/>
        <v>0</v>
      </c>
      <c r="K1653" s="261">
        <f t="shared" ca="1" si="1507"/>
        <v>0</v>
      </c>
      <c r="L1653" s="261">
        <f t="shared" ca="1" si="1507"/>
        <v>0</v>
      </c>
      <c r="M1653" s="261">
        <f t="shared" ca="1" si="1507"/>
        <v>0</v>
      </c>
      <c r="N1653" s="261">
        <f t="shared" ca="1" si="1507"/>
        <v>0</v>
      </c>
      <c r="O1653" s="261">
        <f t="shared" ca="1" si="1507"/>
        <v>0</v>
      </c>
      <c r="P1653" s="261">
        <f t="shared" ca="1" si="1507"/>
        <v>0</v>
      </c>
      <c r="Q1653" s="261">
        <f t="shared" ca="1" si="1490"/>
        <v>0</v>
      </c>
      <c r="R1653" s="261">
        <f t="shared" ref="R1653:Z1653" ca="1" si="1508">(R$23*$R1637)+$Q1637</f>
        <v>0</v>
      </c>
      <c r="S1653" s="261">
        <f t="shared" ca="1" si="1508"/>
        <v>0</v>
      </c>
      <c r="T1653" s="261">
        <f t="shared" ca="1" si="1508"/>
        <v>0</v>
      </c>
      <c r="U1653" s="261">
        <f t="shared" ca="1" si="1508"/>
        <v>0</v>
      </c>
      <c r="V1653" s="261">
        <f t="shared" ca="1" si="1508"/>
        <v>0</v>
      </c>
      <c r="W1653" s="261">
        <f t="shared" ca="1" si="1508"/>
        <v>0</v>
      </c>
      <c r="X1653" s="261">
        <f t="shared" ca="1" si="1508"/>
        <v>0</v>
      </c>
      <c r="Y1653" s="261">
        <f t="shared" ca="1" si="1508"/>
        <v>0</v>
      </c>
      <c r="Z1653" s="261">
        <f t="shared" ca="1" si="1508"/>
        <v>0</v>
      </c>
      <c r="AA1653" s="261">
        <f t="shared" ca="1" si="1492"/>
        <v>0</v>
      </c>
    </row>
    <row r="1654" spans="6:27">
      <c r="G1654" s="307" t="str">
        <f t="shared" si="1487"/>
        <v>BRT</v>
      </c>
      <c r="H1654" s="261">
        <f t="shared" si="1488"/>
        <v>0</v>
      </c>
      <c r="I1654" s="261">
        <f t="shared" ref="I1654:P1654" ca="1" si="1509">(I$23*$P1638)+$O1638</f>
        <v>0</v>
      </c>
      <c r="J1654" s="261">
        <f t="shared" ca="1" si="1509"/>
        <v>0</v>
      </c>
      <c r="K1654" s="261">
        <f t="shared" ca="1" si="1509"/>
        <v>0</v>
      </c>
      <c r="L1654" s="261">
        <f t="shared" ca="1" si="1509"/>
        <v>0</v>
      </c>
      <c r="M1654" s="261">
        <f t="shared" ca="1" si="1509"/>
        <v>0</v>
      </c>
      <c r="N1654" s="261">
        <f t="shared" ca="1" si="1509"/>
        <v>0</v>
      </c>
      <c r="O1654" s="261">
        <f t="shared" ca="1" si="1509"/>
        <v>0</v>
      </c>
      <c r="P1654" s="261">
        <f t="shared" ca="1" si="1509"/>
        <v>0</v>
      </c>
      <c r="Q1654" s="261">
        <f t="shared" ca="1" si="1490"/>
        <v>0</v>
      </c>
      <c r="R1654" s="261">
        <f t="shared" ref="R1654:Z1654" ca="1" si="1510">(R$23*$R1638)+$Q1638</f>
        <v>0</v>
      </c>
      <c r="S1654" s="261">
        <f t="shared" ca="1" si="1510"/>
        <v>0</v>
      </c>
      <c r="T1654" s="261">
        <f t="shared" ca="1" si="1510"/>
        <v>0</v>
      </c>
      <c r="U1654" s="261">
        <f t="shared" ca="1" si="1510"/>
        <v>0</v>
      </c>
      <c r="V1654" s="261">
        <f t="shared" ca="1" si="1510"/>
        <v>0</v>
      </c>
      <c r="W1654" s="261">
        <f t="shared" ca="1" si="1510"/>
        <v>0</v>
      </c>
      <c r="X1654" s="261">
        <f t="shared" ca="1" si="1510"/>
        <v>0</v>
      </c>
      <c r="Y1654" s="261">
        <f t="shared" ca="1" si="1510"/>
        <v>0</v>
      </c>
      <c r="Z1654" s="261">
        <f t="shared" ca="1" si="1510"/>
        <v>0</v>
      </c>
      <c r="AA1654" s="261">
        <f t="shared" ca="1" si="1492"/>
        <v>0</v>
      </c>
    </row>
    <row r="1656" spans="6:27">
      <c r="G1656" s="308" t="s">
        <v>405</v>
      </c>
      <c r="H1656" s="243"/>
      <c r="I1656" s="243" t="str">
        <f>I1642</f>
        <v>CNG</v>
      </c>
      <c r="J1656" s="243"/>
      <c r="K1656" s="243"/>
      <c r="L1656" s="243"/>
      <c r="M1656" s="243"/>
      <c r="N1656" s="243"/>
      <c r="O1656" s="243"/>
      <c r="P1656" s="243"/>
      <c r="Q1656" s="243"/>
      <c r="R1656" s="243"/>
      <c r="S1656" s="243"/>
      <c r="T1656" s="243"/>
      <c r="U1656" s="243"/>
      <c r="V1656" s="243"/>
      <c r="W1656" s="243"/>
      <c r="X1656" s="243"/>
      <c r="Y1656" s="243"/>
      <c r="Z1656" s="243"/>
      <c r="AA1656" s="243"/>
    </row>
    <row r="1657" spans="6:27">
      <c r="G1657" s="306"/>
      <c r="H1657" s="245">
        <f>H1643</f>
        <v>0</v>
      </c>
      <c r="I1657" s="245">
        <f t="shared" ref="I1657:AA1657" si="1511">I1643</f>
        <v>1</v>
      </c>
      <c r="J1657" s="245">
        <f t="shared" si="1511"/>
        <v>2</v>
      </c>
      <c r="K1657" s="245">
        <f t="shared" si="1511"/>
        <v>3</v>
      </c>
      <c r="L1657" s="245">
        <f t="shared" si="1511"/>
        <v>4</v>
      </c>
      <c r="M1657" s="245">
        <f t="shared" si="1511"/>
        <v>5</v>
      </c>
      <c r="N1657" s="245">
        <f t="shared" si="1511"/>
        <v>6</v>
      </c>
      <c r="O1657" s="245">
        <f t="shared" si="1511"/>
        <v>7</v>
      </c>
      <c r="P1657" s="245">
        <f t="shared" si="1511"/>
        <v>8</v>
      </c>
      <c r="Q1657" s="245">
        <f t="shared" si="1511"/>
        <v>9</v>
      </c>
      <c r="R1657" s="245">
        <f t="shared" si="1511"/>
        <v>10</v>
      </c>
      <c r="S1657" s="245">
        <f t="shared" si="1511"/>
        <v>11</v>
      </c>
      <c r="T1657" s="245">
        <f t="shared" si="1511"/>
        <v>12</v>
      </c>
      <c r="U1657" s="245">
        <f t="shared" si="1511"/>
        <v>13</v>
      </c>
      <c r="V1657" s="245">
        <f t="shared" si="1511"/>
        <v>14</v>
      </c>
      <c r="W1657" s="245">
        <f t="shared" si="1511"/>
        <v>15</v>
      </c>
      <c r="X1657" s="245">
        <f t="shared" si="1511"/>
        <v>16</v>
      </c>
      <c r="Y1657" s="245">
        <f t="shared" si="1511"/>
        <v>17</v>
      </c>
      <c r="Z1657" s="245">
        <f t="shared" si="1511"/>
        <v>18</v>
      </c>
      <c r="AA1657" s="245">
        <f t="shared" si="1511"/>
        <v>19</v>
      </c>
    </row>
    <row r="1658" spans="6:27" ht="12.75" customHeight="1">
      <c r="G1658" s="307"/>
      <c r="H1658" s="232"/>
      <c r="I1658" s="232"/>
      <c r="J1658" s="232"/>
      <c r="K1658" s="232"/>
      <c r="L1658" s="232"/>
      <c r="M1658" s="232"/>
      <c r="N1658" s="232"/>
      <c r="O1658" s="232"/>
      <c r="P1658" s="232"/>
      <c r="Q1658" s="232"/>
      <c r="R1658" s="232"/>
      <c r="S1658" s="232"/>
      <c r="T1658" s="232"/>
      <c r="U1658" s="232"/>
      <c r="V1658" s="232"/>
      <c r="W1658" s="232"/>
      <c r="X1658" s="232"/>
      <c r="Y1658" s="232"/>
      <c r="Z1658" s="232"/>
      <c r="AA1658" s="232"/>
    </row>
    <row r="1659" spans="6:27">
      <c r="G1659" s="307"/>
      <c r="H1659" s="232"/>
      <c r="I1659" s="232"/>
      <c r="J1659" s="232"/>
      <c r="K1659" s="232"/>
      <c r="L1659" s="232"/>
      <c r="M1659" s="232"/>
      <c r="N1659" s="232"/>
      <c r="O1659" s="232"/>
      <c r="P1659" s="232"/>
      <c r="Q1659" s="232"/>
      <c r="R1659" s="232"/>
      <c r="S1659" s="232"/>
      <c r="T1659" s="232"/>
      <c r="U1659" s="232"/>
      <c r="V1659" s="232"/>
      <c r="W1659" s="232"/>
      <c r="X1659" s="232"/>
      <c r="Y1659" s="232"/>
      <c r="Z1659" s="232"/>
      <c r="AA1659" s="232"/>
    </row>
    <row r="1660" spans="6:27">
      <c r="G1660" s="307"/>
      <c r="H1660" s="232"/>
      <c r="I1660" s="232"/>
      <c r="J1660" s="232"/>
      <c r="K1660" s="232"/>
      <c r="L1660" s="232"/>
      <c r="M1660" s="232"/>
      <c r="N1660" s="232"/>
      <c r="O1660" s="232"/>
      <c r="P1660" s="232"/>
      <c r="Q1660" s="232"/>
      <c r="R1660" s="232"/>
      <c r="S1660" s="232"/>
      <c r="T1660" s="232"/>
      <c r="U1660" s="232"/>
      <c r="V1660" s="232"/>
      <c r="W1660" s="232"/>
      <c r="X1660" s="232"/>
      <c r="Y1660" s="232"/>
      <c r="Z1660" s="232"/>
      <c r="AA1660" s="232"/>
    </row>
    <row r="1661" spans="6:27">
      <c r="G1661" s="307"/>
      <c r="H1661" s="232"/>
      <c r="I1661" s="232"/>
      <c r="J1661" s="232"/>
      <c r="K1661" s="232"/>
      <c r="L1661" s="232"/>
      <c r="M1661" s="232"/>
      <c r="N1661" s="232"/>
      <c r="O1661" s="232"/>
      <c r="P1661" s="232"/>
      <c r="Q1661" s="232"/>
      <c r="R1661" s="232"/>
      <c r="S1661" s="232"/>
      <c r="T1661" s="232"/>
      <c r="U1661" s="232"/>
      <c r="V1661" s="232"/>
      <c r="W1661" s="232"/>
      <c r="X1661" s="232"/>
      <c r="Y1661" s="232"/>
      <c r="Z1661" s="232"/>
      <c r="AA1661" s="232"/>
    </row>
    <row r="1662" spans="6:27">
      <c r="G1662" s="307"/>
      <c r="H1662" s="232"/>
      <c r="I1662" s="232"/>
      <c r="J1662" s="232"/>
      <c r="K1662" s="232"/>
      <c r="L1662" s="232"/>
      <c r="M1662" s="232"/>
      <c r="N1662" s="232"/>
      <c r="O1662" s="232"/>
      <c r="P1662" s="232"/>
      <c r="Q1662" s="232"/>
      <c r="R1662" s="232"/>
      <c r="S1662" s="232"/>
      <c r="T1662" s="232"/>
      <c r="U1662" s="232"/>
      <c r="V1662" s="232"/>
      <c r="W1662" s="232"/>
      <c r="X1662" s="232"/>
      <c r="Y1662" s="232"/>
      <c r="Z1662" s="232"/>
      <c r="AA1662" s="232"/>
    </row>
    <row r="1663" spans="6:27">
      <c r="G1663" s="307"/>
      <c r="H1663" s="232"/>
      <c r="I1663" s="232"/>
      <c r="J1663" s="232"/>
      <c r="K1663" s="232"/>
      <c r="L1663" s="232"/>
      <c r="M1663" s="232"/>
      <c r="N1663" s="232"/>
      <c r="O1663" s="232"/>
      <c r="P1663" s="232"/>
      <c r="Q1663" s="232"/>
      <c r="R1663" s="232"/>
      <c r="S1663" s="232"/>
      <c r="T1663" s="232"/>
      <c r="U1663" s="232"/>
      <c r="V1663" s="232"/>
      <c r="W1663" s="232"/>
      <c r="X1663" s="232"/>
      <c r="Y1663" s="232"/>
      <c r="Z1663" s="232"/>
      <c r="AA1663" s="232"/>
    </row>
    <row r="1664" spans="6:27">
      <c r="G1664" s="307"/>
      <c r="H1664" s="232"/>
      <c r="I1664" s="232"/>
      <c r="J1664" s="232"/>
      <c r="K1664" s="232"/>
      <c r="L1664" s="232"/>
      <c r="M1664" s="232"/>
      <c r="N1664" s="232"/>
      <c r="O1664" s="232"/>
      <c r="P1664" s="232"/>
      <c r="Q1664" s="232"/>
      <c r="R1664" s="232"/>
      <c r="S1664" s="232"/>
      <c r="T1664" s="232"/>
      <c r="U1664" s="232"/>
      <c r="V1664" s="232"/>
      <c r="W1664" s="232"/>
      <c r="X1664" s="232"/>
      <c r="Y1664" s="232"/>
      <c r="Z1664" s="232"/>
      <c r="AA1664" s="232"/>
    </row>
    <row r="1665" spans="6:27">
      <c r="G1665" s="307"/>
      <c r="H1665" s="232"/>
      <c r="I1665" s="232"/>
      <c r="J1665" s="232"/>
      <c r="K1665" s="232"/>
      <c r="L1665" s="232"/>
      <c r="M1665" s="232"/>
      <c r="N1665" s="232"/>
      <c r="O1665" s="232"/>
      <c r="P1665" s="232"/>
      <c r="Q1665" s="232"/>
      <c r="R1665" s="232"/>
      <c r="S1665" s="232"/>
      <c r="T1665" s="232"/>
      <c r="U1665" s="232"/>
      <c r="V1665" s="232"/>
      <c r="W1665" s="232"/>
      <c r="X1665" s="232"/>
      <c r="Y1665" s="232"/>
      <c r="Z1665" s="232"/>
      <c r="AA1665" s="232"/>
    </row>
    <row r="1666" spans="6:27">
      <c r="G1666" s="307"/>
      <c r="H1666" s="232"/>
      <c r="I1666" s="232"/>
      <c r="J1666" s="232"/>
      <c r="K1666" s="232"/>
      <c r="L1666" s="232"/>
      <c r="M1666" s="232"/>
      <c r="N1666" s="232"/>
      <c r="O1666" s="232"/>
      <c r="P1666" s="232"/>
      <c r="Q1666" s="232"/>
      <c r="R1666" s="232"/>
      <c r="S1666" s="232"/>
      <c r="T1666" s="232"/>
      <c r="U1666" s="232"/>
      <c r="V1666" s="232"/>
      <c r="W1666" s="232"/>
      <c r="X1666" s="232"/>
      <c r="Y1666" s="232"/>
      <c r="Z1666" s="232"/>
      <c r="AA1666" s="232"/>
    </row>
    <row r="1667" spans="6:27">
      <c r="G1667" s="307"/>
      <c r="H1667" s="232"/>
      <c r="I1667" s="232"/>
      <c r="J1667" s="232"/>
      <c r="K1667" s="232"/>
      <c r="L1667" s="232"/>
      <c r="M1667" s="232"/>
      <c r="N1667" s="232"/>
      <c r="O1667" s="232"/>
      <c r="P1667" s="232"/>
      <c r="Q1667" s="232"/>
      <c r="R1667" s="232"/>
      <c r="S1667" s="232"/>
      <c r="T1667" s="232"/>
      <c r="U1667" s="232"/>
      <c r="V1667" s="232"/>
      <c r="W1667" s="232"/>
      <c r="X1667" s="232"/>
      <c r="Y1667" s="232"/>
      <c r="Z1667" s="232"/>
      <c r="AA1667" s="232"/>
    </row>
    <row r="1668" spans="6:27">
      <c r="G1668" s="307"/>
      <c r="H1668" s="232"/>
      <c r="I1668" s="232"/>
      <c r="J1668" s="232"/>
      <c r="K1668" s="232"/>
      <c r="L1668" s="232"/>
      <c r="M1668" s="232"/>
      <c r="N1668" s="232"/>
      <c r="O1668" s="232"/>
      <c r="P1668" s="232"/>
      <c r="Q1668" s="232"/>
      <c r="R1668" s="232"/>
      <c r="S1668" s="232"/>
      <c r="T1668" s="232"/>
      <c r="U1668" s="232"/>
      <c r="V1668" s="232"/>
      <c r="W1668" s="232"/>
      <c r="X1668" s="232"/>
      <c r="Y1668" s="232"/>
      <c r="Z1668" s="232"/>
      <c r="AA1668" s="232"/>
    </row>
    <row r="1671" spans="6:27">
      <c r="G1671" s="305" t="s">
        <v>409</v>
      </c>
    </row>
    <row r="1672" spans="6:27">
      <c r="L1672" s="242"/>
    </row>
    <row r="1673" spans="6:27">
      <c r="H1673" s="243"/>
      <c r="I1673" s="243"/>
      <c r="J1673" s="243"/>
      <c r="K1673" s="55" t="s">
        <v>410</v>
      </c>
      <c r="O1673" s="55" t="s">
        <v>387</v>
      </c>
      <c r="Q1673" s="55" t="s">
        <v>388</v>
      </c>
      <c r="Z1673" s="243"/>
      <c r="AA1673" s="243"/>
    </row>
    <row r="1674" spans="6:27">
      <c r="G1674" s="306"/>
      <c r="H1674" s="243"/>
      <c r="I1674" s="243"/>
      <c r="J1674" s="243"/>
      <c r="K1674" s="244">
        <f>K1627</f>
        <v>0</v>
      </c>
      <c r="L1674" s="244">
        <f>L1627</f>
        <v>9</v>
      </c>
      <c r="M1674" s="244">
        <f>M1627</f>
        <v>19</v>
      </c>
      <c r="O1674" s="231" t="s">
        <v>389</v>
      </c>
      <c r="P1674" s="231" t="s">
        <v>390</v>
      </c>
      <c r="Q1674" s="231" t="s">
        <v>389</v>
      </c>
      <c r="R1674" s="231" t="s">
        <v>390</v>
      </c>
      <c r="T1674" s="231">
        <f>K1674</f>
        <v>0</v>
      </c>
      <c r="U1674" s="231">
        <f>L1674</f>
        <v>9</v>
      </c>
      <c r="V1674" s="231">
        <f>M1674</f>
        <v>19</v>
      </c>
      <c r="X1674" s="231" t="s">
        <v>387</v>
      </c>
      <c r="Y1674" s="231" t="s">
        <v>388</v>
      </c>
      <c r="Z1674" s="243"/>
      <c r="AA1674" s="243"/>
    </row>
    <row r="1675" spans="6:27">
      <c r="F1675" s="655" t="s">
        <v>530</v>
      </c>
      <c r="G1675" s="307" t="str">
        <f>G1644</f>
        <v>Cars</v>
      </c>
      <c r="H1675" s="243"/>
      <c r="I1675" s="243"/>
      <c r="J1675" s="243"/>
      <c r="K1675" s="246">
        <f>'IF Factors'!CK91</f>
        <v>0</v>
      </c>
      <c r="L1675" s="246">
        <f ca="1">OFFSET('IF Factors'!CK91,0,5)</f>
        <v>0</v>
      </c>
      <c r="M1675" s="246">
        <f ca="1">OFFSET('IF Factors'!CK91,0,10)</f>
        <v>0</v>
      </c>
      <c r="O1675" s="231">
        <f ca="1">INTERCEPT(K1675:L1675,$K$7:$L$7)</f>
        <v>0</v>
      </c>
      <c r="P1675" s="231">
        <f ca="1">SLOPE(K1675:L1675,$K$7:$L$7)</f>
        <v>0</v>
      </c>
      <c r="Q1675" s="231">
        <f ca="1">INTERCEPT(L1675:M1675,$L$7:$M$7)</f>
        <v>0</v>
      </c>
      <c r="R1675" s="231">
        <f ca="1">SLOPE(L1675:M1675,$L$7:$M$7)</f>
        <v>0</v>
      </c>
      <c r="T1675" s="231">
        <f>IF(K1675&lt;&gt;0,0,1)</f>
        <v>1</v>
      </c>
      <c r="U1675" s="231">
        <f ca="1">IF(L1675&lt;&gt;0,0,1)</f>
        <v>1</v>
      </c>
      <c r="V1675" s="231">
        <f ca="1">IF(M1675&lt;&gt;0,0,1)</f>
        <v>1</v>
      </c>
      <c r="X1675" s="231">
        <f ca="1">IF(T1675+U1675=1,1,0)</f>
        <v>0</v>
      </c>
      <c r="Y1675" s="231">
        <f t="shared" ref="Y1675:Y1685" ca="1" si="1512">IF(U1675+V1675=1,1,0)</f>
        <v>0</v>
      </c>
      <c r="Z1675" s="243"/>
      <c r="AA1675" s="243"/>
    </row>
    <row r="1676" spans="6:27">
      <c r="F1676" s="656"/>
      <c r="G1676" s="307" t="str">
        <f t="shared" ref="G1676:G1685" si="1513">G1645</f>
        <v>2-wheeler</v>
      </c>
      <c r="H1676" s="243"/>
      <c r="I1676" s="243"/>
      <c r="J1676" s="243"/>
      <c r="K1676" s="246">
        <f>'IF Factors'!CK92</f>
        <v>0</v>
      </c>
      <c r="L1676" s="246">
        <f ca="1">OFFSET('IF Factors'!CK92,0,5)</f>
        <v>0</v>
      </c>
      <c r="M1676" s="246">
        <f ca="1">OFFSET('IF Factors'!CK92,0,10)</f>
        <v>0</v>
      </c>
      <c r="O1676" s="231">
        <f t="shared" ref="O1676:O1685" ca="1" si="1514">INTERCEPT(K1676:L1676,$K$7:$L$7)</f>
        <v>0</v>
      </c>
      <c r="P1676" s="231">
        <f t="shared" ref="P1676:P1685" ca="1" si="1515">SLOPE(K1676:L1676,$K$7:$L$7)</f>
        <v>0</v>
      </c>
      <c r="Q1676" s="231">
        <f t="shared" ref="Q1676:Q1685" ca="1" si="1516">INTERCEPT(L1676:M1676,$L$7:$M$7)</f>
        <v>0</v>
      </c>
      <c r="R1676" s="231">
        <f t="shared" ref="R1676:R1685" ca="1" si="1517">SLOPE(L1676:M1676,$L$7:$M$7)</f>
        <v>0</v>
      </c>
      <c r="T1676" s="231">
        <f t="shared" ref="T1676:T1685" si="1518">IF(K1676&lt;&gt;0,0,1)</f>
        <v>1</v>
      </c>
      <c r="U1676" s="231">
        <f t="shared" ref="U1676:U1685" ca="1" si="1519">IF(L1676&lt;&gt;0,0,1)</f>
        <v>1</v>
      </c>
      <c r="V1676" s="231">
        <f t="shared" ref="V1676:V1685" ca="1" si="1520">IF(M1676&lt;&gt;0,0,1)</f>
        <v>1</v>
      </c>
      <c r="X1676" s="231">
        <f t="shared" ref="X1676:X1685" ca="1" si="1521">IF(T1676+U1676=1,1,0)</f>
        <v>0</v>
      </c>
      <c r="Y1676" s="231">
        <f t="shared" ca="1" si="1512"/>
        <v>0</v>
      </c>
      <c r="Z1676" s="243"/>
      <c r="AA1676" s="243"/>
    </row>
    <row r="1677" spans="6:27">
      <c r="F1677" s="656"/>
      <c r="G1677" s="307" t="str">
        <f t="shared" si="1513"/>
        <v>Taxi</v>
      </c>
      <c r="H1677" s="243"/>
      <c r="I1677" s="243"/>
      <c r="J1677" s="243"/>
      <c r="K1677" s="246">
        <f>'IF Factors'!CK93</f>
        <v>0</v>
      </c>
      <c r="L1677" s="246">
        <f ca="1">OFFSET('IF Factors'!CK93,0,5)</f>
        <v>0</v>
      </c>
      <c r="M1677" s="246">
        <f ca="1">OFFSET('IF Factors'!CK93,0,10)</f>
        <v>0</v>
      </c>
      <c r="O1677" s="231">
        <f t="shared" ca="1" si="1514"/>
        <v>0</v>
      </c>
      <c r="P1677" s="231">
        <f t="shared" ca="1" si="1515"/>
        <v>0</v>
      </c>
      <c r="Q1677" s="231">
        <f t="shared" ca="1" si="1516"/>
        <v>0</v>
      </c>
      <c r="R1677" s="231">
        <f t="shared" ca="1" si="1517"/>
        <v>0</v>
      </c>
      <c r="T1677" s="231">
        <f t="shared" si="1518"/>
        <v>1</v>
      </c>
      <c r="U1677" s="231">
        <f t="shared" ca="1" si="1519"/>
        <v>1</v>
      </c>
      <c r="V1677" s="231">
        <f t="shared" ca="1" si="1520"/>
        <v>1</v>
      </c>
      <c r="X1677" s="231">
        <f t="shared" ca="1" si="1521"/>
        <v>0</v>
      </c>
      <c r="Y1677" s="231">
        <f t="shared" ca="1" si="1512"/>
        <v>0</v>
      </c>
      <c r="Z1677" s="243"/>
      <c r="AA1677" s="243"/>
    </row>
    <row r="1678" spans="6:27">
      <c r="F1678" s="656"/>
      <c r="G1678" s="307" t="str">
        <f t="shared" si="1513"/>
        <v/>
      </c>
      <c r="H1678" s="243"/>
      <c r="I1678" s="243"/>
      <c r="J1678" s="243"/>
      <c r="K1678" s="246">
        <f>'IF Factors'!CK94</f>
        <v>0</v>
      </c>
      <c r="L1678" s="246">
        <f ca="1">OFFSET('IF Factors'!CK94,0,5)</f>
        <v>0</v>
      </c>
      <c r="M1678" s="246">
        <f ca="1">OFFSET('IF Factors'!CK94,0,10)</f>
        <v>0</v>
      </c>
      <c r="O1678" s="231">
        <f t="shared" ca="1" si="1514"/>
        <v>0</v>
      </c>
      <c r="P1678" s="231">
        <f t="shared" ca="1" si="1515"/>
        <v>0</v>
      </c>
      <c r="Q1678" s="231">
        <f t="shared" ca="1" si="1516"/>
        <v>0</v>
      </c>
      <c r="R1678" s="231">
        <f t="shared" ca="1" si="1517"/>
        <v>0</v>
      </c>
      <c r="T1678" s="231">
        <f t="shared" si="1518"/>
        <v>1</v>
      </c>
      <c r="U1678" s="231">
        <f t="shared" ca="1" si="1519"/>
        <v>1</v>
      </c>
      <c r="V1678" s="231">
        <f t="shared" ca="1" si="1520"/>
        <v>1</v>
      </c>
      <c r="X1678" s="231">
        <f t="shared" ca="1" si="1521"/>
        <v>0</v>
      </c>
      <c r="Y1678" s="231">
        <f t="shared" ca="1" si="1512"/>
        <v>0</v>
      </c>
      <c r="Z1678" s="243"/>
      <c r="AA1678" s="243"/>
    </row>
    <row r="1679" spans="6:27">
      <c r="F1679" s="656"/>
      <c r="G1679" s="307" t="str">
        <f t="shared" si="1513"/>
        <v/>
      </c>
      <c r="H1679" s="243"/>
      <c r="I1679" s="243"/>
      <c r="J1679" s="243"/>
      <c r="K1679" s="246">
        <f>'IF Factors'!CK95</f>
        <v>0</v>
      </c>
      <c r="L1679" s="246">
        <f ca="1">OFFSET('IF Factors'!CK95,0,5)</f>
        <v>0</v>
      </c>
      <c r="M1679" s="246">
        <f ca="1">OFFSET('IF Factors'!CK95,0,10)</f>
        <v>0</v>
      </c>
      <c r="O1679" s="231">
        <f t="shared" ca="1" si="1514"/>
        <v>0</v>
      </c>
      <c r="P1679" s="231">
        <f t="shared" ca="1" si="1515"/>
        <v>0</v>
      </c>
      <c r="Q1679" s="231">
        <f t="shared" ca="1" si="1516"/>
        <v>0</v>
      </c>
      <c r="R1679" s="231">
        <f t="shared" ca="1" si="1517"/>
        <v>0</v>
      </c>
      <c r="T1679" s="231">
        <f t="shared" si="1518"/>
        <v>1</v>
      </c>
      <c r="U1679" s="231">
        <f t="shared" ca="1" si="1519"/>
        <v>1</v>
      </c>
      <c r="V1679" s="231">
        <f t="shared" ca="1" si="1520"/>
        <v>1</v>
      </c>
      <c r="X1679" s="231">
        <f t="shared" ca="1" si="1521"/>
        <v>0</v>
      </c>
      <c r="Y1679" s="231">
        <f t="shared" ca="1" si="1512"/>
        <v>0</v>
      </c>
      <c r="Z1679" s="243"/>
      <c r="AA1679" s="243"/>
    </row>
    <row r="1680" spans="6:27">
      <c r="F1680" s="656"/>
      <c r="G1680" s="307" t="str">
        <f t="shared" si="1513"/>
        <v>3-wheeler</v>
      </c>
      <c r="H1680" s="243"/>
      <c r="I1680" s="243"/>
      <c r="J1680" s="243"/>
      <c r="K1680" s="246">
        <f>'IF Factors'!CK96</f>
        <v>0</v>
      </c>
      <c r="L1680" s="246">
        <f ca="1">OFFSET('IF Factors'!CK96,0,5)</f>
        <v>0</v>
      </c>
      <c r="M1680" s="246">
        <f ca="1">OFFSET('IF Factors'!CK96,0,10)</f>
        <v>0</v>
      </c>
      <c r="O1680" s="231">
        <f t="shared" ca="1" si="1514"/>
        <v>0</v>
      </c>
      <c r="P1680" s="231">
        <f t="shared" ca="1" si="1515"/>
        <v>0</v>
      </c>
      <c r="Q1680" s="231">
        <f t="shared" ca="1" si="1516"/>
        <v>0</v>
      </c>
      <c r="R1680" s="231">
        <f t="shared" ca="1" si="1517"/>
        <v>0</v>
      </c>
      <c r="T1680" s="231">
        <f t="shared" si="1518"/>
        <v>1</v>
      </c>
      <c r="U1680" s="231">
        <f t="shared" ca="1" si="1519"/>
        <v>1</v>
      </c>
      <c r="V1680" s="231">
        <f t="shared" ca="1" si="1520"/>
        <v>1</v>
      </c>
      <c r="X1680" s="231">
        <f t="shared" ca="1" si="1521"/>
        <v>0</v>
      </c>
      <c r="Y1680" s="231">
        <f t="shared" ca="1" si="1512"/>
        <v>0</v>
      </c>
      <c r="Z1680" s="243"/>
      <c r="AA1680" s="243"/>
    </row>
    <row r="1681" spans="6:27">
      <c r="F1681" s="656"/>
      <c r="G1681" s="307" t="str">
        <f t="shared" si="1513"/>
        <v>Bus</v>
      </c>
      <c r="H1681" s="243"/>
      <c r="I1681" s="243"/>
      <c r="J1681" s="243"/>
      <c r="K1681" s="246">
        <f>'IF Factors'!CK97</f>
        <v>0</v>
      </c>
      <c r="L1681" s="246">
        <f ca="1">OFFSET('IF Factors'!CK97,0,5)</f>
        <v>0</v>
      </c>
      <c r="M1681" s="246">
        <f ca="1">OFFSET('IF Factors'!CK97,0,10)</f>
        <v>0</v>
      </c>
      <c r="O1681" s="231">
        <f t="shared" ca="1" si="1514"/>
        <v>0</v>
      </c>
      <c r="P1681" s="231">
        <f t="shared" ca="1" si="1515"/>
        <v>0</v>
      </c>
      <c r="Q1681" s="231">
        <f t="shared" ca="1" si="1516"/>
        <v>0</v>
      </c>
      <c r="R1681" s="231">
        <f t="shared" ca="1" si="1517"/>
        <v>0</v>
      </c>
      <c r="T1681" s="231">
        <f t="shared" si="1518"/>
        <v>1</v>
      </c>
      <c r="U1681" s="231">
        <f t="shared" ca="1" si="1519"/>
        <v>1</v>
      </c>
      <c r="V1681" s="231">
        <f t="shared" ca="1" si="1520"/>
        <v>1</v>
      </c>
      <c r="X1681" s="231">
        <f t="shared" ca="1" si="1521"/>
        <v>0</v>
      </c>
      <c r="Y1681" s="231">
        <f t="shared" ca="1" si="1512"/>
        <v>0</v>
      </c>
      <c r="Z1681" s="243"/>
      <c r="AA1681" s="243"/>
    </row>
    <row r="1682" spans="6:27">
      <c r="F1682" s="656"/>
      <c r="G1682" s="307" t="str">
        <f t="shared" si="1513"/>
        <v>Mini-bus</v>
      </c>
      <c r="H1682" s="243"/>
      <c r="I1682" s="243"/>
      <c r="J1682" s="243"/>
      <c r="K1682" s="246">
        <f>'IF Factors'!CK98</f>
        <v>0</v>
      </c>
      <c r="L1682" s="246">
        <f ca="1">OFFSET('IF Factors'!CK98,0,5)</f>
        <v>0</v>
      </c>
      <c r="M1682" s="246">
        <f ca="1">OFFSET('IF Factors'!CK98,0,10)</f>
        <v>0</v>
      </c>
      <c r="O1682" s="231">
        <f t="shared" ca="1" si="1514"/>
        <v>0</v>
      </c>
      <c r="P1682" s="231">
        <f t="shared" ca="1" si="1515"/>
        <v>0</v>
      </c>
      <c r="Q1682" s="231">
        <f t="shared" ca="1" si="1516"/>
        <v>0</v>
      </c>
      <c r="R1682" s="231">
        <f t="shared" ca="1" si="1517"/>
        <v>0</v>
      </c>
      <c r="T1682" s="231">
        <f t="shared" si="1518"/>
        <v>1</v>
      </c>
      <c r="U1682" s="231">
        <f t="shared" ca="1" si="1519"/>
        <v>1</v>
      </c>
      <c r="V1682" s="231">
        <f t="shared" ca="1" si="1520"/>
        <v>1</v>
      </c>
      <c r="X1682" s="231">
        <f t="shared" ca="1" si="1521"/>
        <v>0</v>
      </c>
      <c r="Y1682" s="231">
        <f t="shared" ca="1" si="1512"/>
        <v>0</v>
      </c>
      <c r="Z1682" s="243"/>
      <c r="AA1682" s="243"/>
    </row>
    <row r="1683" spans="6:27">
      <c r="F1683" s="656"/>
      <c r="G1683" s="307" t="str">
        <f t="shared" si="1513"/>
        <v/>
      </c>
      <c r="H1683" s="243"/>
      <c r="I1683" s="243"/>
      <c r="J1683" s="243"/>
      <c r="K1683" s="246">
        <f>'IF Factors'!CK99</f>
        <v>0</v>
      </c>
      <c r="L1683" s="246">
        <f ca="1">OFFSET('IF Factors'!CK99,0,5)</f>
        <v>0</v>
      </c>
      <c r="M1683" s="246">
        <f ca="1">OFFSET('IF Factors'!CK99,0,10)</f>
        <v>0</v>
      </c>
      <c r="O1683" s="231">
        <f t="shared" ca="1" si="1514"/>
        <v>0</v>
      </c>
      <c r="P1683" s="231">
        <f t="shared" ca="1" si="1515"/>
        <v>0</v>
      </c>
      <c r="Q1683" s="231">
        <f t="shared" ca="1" si="1516"/>
        <v>0</v>
      </c>
      <c r="R1683" s="231">
        <f t="shared" ca="1" si="1517"/>
        <v>0</v>
      </c>
      <c r="T1683" s="231">
        <f t="shared" si="1518"/>
        <v>1</v>
      </c>
      <c r="U1683" s="231">
        <f t="shared" ca="1" si="1519"/>
        <v>1</v>
      </c>
      <c r="V1683" s="231">
        <f t="shared" ca="1" si="1520"/>
        <v>1</v>
      </c>
      <c r="X1683" s="231">
        <f t="shared" ca="1" si="1521"/>
        <v>0</v>
      </c>
      <c r="Y1683" s="231">
        <f t="shared" ca="1" si="1512"/>
        <v>0</v>
      </c>
      <c r="Z1683" s="243"/>
      <c r="AA1683" s="243"/>
    </row>
    <row r="1684" spans="6:27">
      <c r="F1684" s="657"/>
      <c r="G1684" s="307" t="str">
        <f t="shared" si="1513"/>
        <v/>
      </c>
      <c r="H1684" s="243"/>
      <c r="I1684" s="243"/>
      <c r="J1684" s="243"/>
      <c r="K1684" s="246">
        <f>'IF Factors'!CK100</f>
        <v>0</v>
      </c>
      <c r="L1684" s="246">
        <f ca="1">OFFSET('IF Factors'!CK100,0,5)</f>
        <v>0</v>
      </c>
      <c r="M1684" s="246">
        <f ca="1">OFFSET('IF Factors'!CK100,0,10)</f>
        <v>0</v>
      </c>
      <c r="O1684" s="231">
        <f t="shared" ca="1" si="1514"/>
        <v>0</v>
      </c>
      <c r="P1684" s="231">
        <f t="shared" ca="1" si="1515"/>
        <v>0</v>
      </c>
      <c r="Q1684" s="231">
        <f t="shared" ca="1" si="1516"/>
        <v>0</v>
      </c>
      <c r="R1684" s="231">
        <f t="shared" ca="1" si="1517"/>
        <v>0</v>
      </c>
      <c r="T1684" s="231">
        <f t="shared" si="1518"/>
        <v>1</v>
      </c>
      <c r="U1684" s="231">
        <f t="shared" ca="1" si="1519"/>
        <v>1</v>
      </c>
      <c r="V1684" s="231">
        <f t="shared" ca="1" si="1520"/>
        <v>1</v>
      </c>
      <c r="X1684" s="231">
        <f t="shared" ca="1" si="1521"/>
        <v>0</v>
      </c>
      <c r="Y1684" s="231">
        <f t="shared" ca="1" si="1512"/>
        <v>0</v>
      </c>
      <c r="Z1684" s="243"/>
      <c r="AA1684" s="243"/>
    </row>
    <row r="1685" spans="6:27">
      <c r="G1685" s="307" t="str">
        <f t="shared" si="1513"/>
        <v>BRT</v>
      </c>
      <c r="H1685" s="243"/>
      <c r="I1685" s="243"/>
      <c r="J1685" s="243"/>
      <c r="K1685" s="246">
        <f>'IF Factors'!CK101</f>
        <v>0</v>
      </c>
      <c r="L1685" s="246">
        <f ca="1">OFFSET('IF Factors'!CK101,0,5)</f>
        <v>0</v>
      </c>
      <c r="M1685" s="246">
        <f ca="1">OFFSET('IF Factors'!CK101,0,10)</f>
        <v>0</v>
      </c>
      <c r="O1685" s="231">
        <f t="shared" ca="1" si="1514"/>
        <v>0</v>
      </c>
      <c r="P1685" s="231">
        <f t="shared" ca="1" si="1515"/>
        <v>0</v>
      </c>
      <c r="Q1685" s="231">
        <f t="shared" ca="1" si="1516"/>
        <v>0</v>
      </c>
      <c r="R1685" s="231">
        <f t="shared" ca="1" si="1517"/>
        <v>0</v>
      </c>
      <c r="T1685" s="231">
        <f t="shared" si="1518"/>
        <v>1</v>
      </c>
      <c r="U1685" s="231">
        <f t="shared" ca="1" si="1519"/>
        <v>1</v>
      </c>
      <c r="V1685" s="231">
        <f t="shared" ca="1" si="1520"/>
        <v>1</v>
      </c>
      <c r="X1685" s="231">
        <f t="shared" ca="1" si="1521"/>
        <v>0</v>
      </c>
      <c r="Y1685" s="231">
        <f t="shared" ca="1" si="1512"/>
        <v>0</v>
      </c>
      <c r="Z1685" s="243"/>
      <c r="AA1685" s="243"/>
    </row>
    <row r="1686" spans="6:27">
      <c r="G1686" s="308"/>
      <c r="H1686" s="243"/>
      <c r="I1686" s="243"/>
      <c r="J1686" s="243"/>
      <c r="K1686" s="243"/>
      <c r="L1686" s="243"/>
      <c r="M1686" s="243"/>
      <c r="N1686" s="243"/>
      <c r="O1686" s="243"/>
      <c r="P1686" s="243"/>
      <c r="Q1686" s="243"/>
      <c r="R1686" s="243"/>
      <c r="S1686" s="243"/>
      <c r="T1686" s="243"/>
      <c r="U1686" s="243"/>
      <c r="V1686" s="243"/>
      <c r="W1686" s="243"/>
      <c r="X1686" s="243"/>
      <c r="Y1686" s="243"/>
      <c r="Z1686" s="243"/>
      <c r="AA1686" s="243"/>
    </row>
    <row r="1687" spans="6:27">
      <c r="G1687" s="308"/>
      <c r="H1687" s="243"/>
      <c r="I1687" s="243"/>
      <c r="J1687" s="243"/>
      <c r="K1687" s="243"/>
      <c r="L1687" s="243"/>
      <c r="M1687" s="243"/>
      <c r="N1687" s="243"/>
      <c r="O1687" s="243"/>
      <c r="P1687" s="243"/>
      <c r="Q1687" s="243"/>
      <c r="R1687" s="243"/>
      <c r="S1687" s="243"/>
      <c r="T1687" s="243"/>
      <c r="U1687" s="243"/>
      <c r="V1687" s="243"/>
      <c r="W1687" s="243"/>
      <c r="X1687" s="243"/>
      <c r="Y1687" s="243"/>
      <c r="Z1687" s="243"/>
      <c r="AA1687" s="243"/>
    </row>
    <row r="1688" spans="6:27">
      <c r="G1688" s="308"/>
      <c r="H1688" s="243"/>
      <c r="I1688" s="243"/>
      <c r="J1688" s="243"/>
      <c r="K1688" s="243"/>
      <c r="L1688" s="243"/>
      <c r="M1688" s="243"/>
      <c r="N1688" s="243"/>
      <c r="O1688" s="243"/>
      <c r="P1688" s="243"/>
      <c r="Q1688" s="243"/>
      <c r="R1688" s="243"/>
      <c r="S1688" s="243"/>
      <c r="T1688" s="243"/>
      <c r="U1688" s="243"/>
      <c r="V1688" s="243"/>
      <c r="W1688" s="243"/>
      <c r="X1688" s="243"/>
      <c r="Y1688" s="243"/>
      <c r="Z1688" s="243"/>
      <c r="AA1688" s="243"/>
    </row>
    <row r="1689" spans="6:27">
      <c r="G1689" s="308" t="s">
        <v>339</v>
      </c>
      <c r="H1689" s="243"/>
      <c r="I1689" s="243" t="s">
        <v>332</v>
      </c>
      <c r="J1689" s="243"/>
      <c r="K1689" s="243"/>
      <c r="L1689" s="243"/>
      <c r="M1689" s="243"/>
      <c r="N1689" s="243"/>
      <c r="O1689" s="243"/>
      <c r="P1689" s="243"/>
      <c r="Q1689" s="243"/>
      <c r="R1689" s="243"/>
      <c r="S1689" s="243"/>
      <c r="T1689" s="243"/>
      <c r="U1689" s="243"/>
      <c r="V1689" s="243"/>
      <c r="W1689" s="243"/>
      <c r="X1689" s="243"/>
      <c r="Y1689" s="243"/>
      <c r="Z1689" s="243"/>
      <c r="AA1689" s="243"/>
    </row>
    <row r="1690" spans="6:27">
      <c r="G1690" s="306"/>
      <c r="H1690" s="245">
        <f>H1657</f>
        <v>0</v>
      </c>
      <c r="I1690" s="245">
        <f t="shared" ref="I1690:AA1690" si="1522">I1657</f>
        <v>1</v>
      </c>
      <c r="J1690" s="245">
        <f t="shared" si="1522"/>
        <v>2</v>
      </c>
      <c r="K1690" s="245">
        <f t="shared" si="1522"/>
        <v>3</v>
      </c>
      <c r="L1690" s="245">
        <f t="shared" si="1522"/>
        <v>4</v>
      </c>
      <c r="M1690" s="245">
        <f t="shared" si="1522"/>
        <v>5</v>
      </c>
      <c r="N1690" s="245">
        <f t="shared" si="1522"/>
        <v>6</v>
      </c>
      <c r="O1690" s="245">
        <f t="shared" si="1522"/>
        <v>7</v>
      </c>
      <c r="P1690" s="245">
        <f t="shared" si="1522"/>
        <v>8</v>
      </c>
      <c r="Q1690" s="245">
        <f t="shared" si="1522"/>
        <v>9</v>
      </c>
      <c r="R1690" s="245">
        <f t="shared" si="1522"/>
        <v>10</v>
      </c>
      <c r="S1690" s="245">
        <f t="shared" si="1522"/>
        <v>11</v>
      </c>
      <c r="T1690" s="245">
        <f t="shared" si="1522"/>
        <v>12</v>
      </c>
      <c r="U1690" s="245">
        <f t="shared" si="1522"/>
        <v>13</v>
      </c>
      <c r="V1690" s="245">
        <f t="shared" si="1522"/>
        <v>14</v>
      </c>
      <c r="W1690" s="245">
        <f t="shared" si="1522"/>
        <v>15</v>
      </c>
      <c r="X1690" s="245">
        <f t="shared" si="1522"/>
        <v>16</v>
      </c>
      <c r="Y1690" s="245">
        <f t="shared" si="1522"/>
        <v>17</v>
      </c>
      <c r="Z1690" s="245">
        <f t="shared" si="1522"/>
        <v>18</v>
      </c>
      <c r="AA1690" s="245">
        <f t="shared" si="1522"/>
        <v>19</v>
      </c>
    </row>
    <row r="1691" spans="6:27">
      <c r="F1691" s="655" t="s">
        <v>530</v>
      </c>
      <c r="G1691" s="307" t="str">
        <f>G1675</f>
        <v>Cars</v>
      </c>
      <c r="H1691" s="261">
        <f>K1675</f>
        <v>0</v>
      </c>
      <c r="I1691" s="261">
        <f ca="1">(I$23*$P1675)+$O1675</f>
        <v>0</v>
      </c>
      <c r="J1691" s="261">
        <f t="shared" ref="J1691:P1691" ca="1" si="1523">(J$23*$P1675)+$O1675</f>
        <v>0</v>
      </c>
      <c r="K1691" s="261">
        <f t="shared" ca="1" si="1523"/>
        <v>0</v>
      </c>
      <c r="L1691" s="261">
        <f t="shared" ca="1" si="1523"/>
        <v>0</v>
      </c>
      <c r="M1691" s="261">
        <f t="shared" ca="1" si="1523"/>
        <v>0</v>
      </c>
      <c r="N1691" s="261">
        <f t="shared" ca="1" si="1523"/>
        <v>0</v>
      </c>
      <c r="O1691" s="261">
        <f t="shared" ca="1" si="1523"/>
        <v>0</v>
      </c>
      <c r="P1691" s="261">
        <f t="shared" ca="1" si="1523"/>
        <v>0</v>
      </c>
      <c r="Q1691" s="261">
        <f ca="1">L1675</f>
        <v>0</v>
      </c>
      <c r="R1691" s="261">
        <f ca="1">(R$23*$R1675)+$Q1675</f>
        <v>0</v>
      </c>
      <c r="S1691" s="261">
        <f t="shared" ref="S1691:Z1691" ca="1" si="1524">(S$23*$R1675)+$Q1675</f>
        <v>0</v>
      </c>
      <c r="T1691" s="261">
        <f t="shared" ca="1" si="1524"/>
        <v>0</v>
      </c>
      <c r="U1691" s="261">
        <f t="shared" ca="1" si="1524"/>
        <v>0</v>
      </c>
      <c r="V1691" s="261">
        <f t="shared" ca="1" si="1524"/>
        <v>0</v>
      </c>
      <c r="W1691" s="261">
        <f t="shared" ca="1" si="1524"/>
        <v>0</v>
      </c>
      <c r="X1691" s="261">
        <f t="shared" ca="1" si="1524"/>
        <v>0</v>
      </c>
      <c r="Y1691" s="261">
        <f t="shared" ca="1" si="1524"/>
        <v>0</v>
      </c>
      <c r="Z1691" s="261">
        <f t="shared" ca="1" si="1524"/>
        <v>0</v>
      </c>
      <c r="AA1691" s="261">
        <f ca="1">M1675</f>
        <v>0</v>
      </c>
    </row>
    <row r="1692" spans="6:27">
      <c r="F1692" s="656"/>
      <c r="G1692" s="307" t="str">
        <f t="shared" ref="G1692:G1701" si="1525">G1676</f>
        <v>2-wheeler</v>
      </c>
      <c r="H1692" s="261">
        <f t="shared" ref="H1692:H1701" si="1526">K1676</f>
        <v>0</v>
      </c>
      <c r="I1692" s="261">
        <f t="shared" ref="I1692:P1692" ca="1" si="1527">(I$23*$P1676)+$O1676</f>
        <v>0</v>
      </c>
      <c r="J1692" s="261">
        <f t="shared" ca="1" si="1527"/>
        <v>0</v>
      </c>
      <c r="K1692" s="261">
        <f t="shared" ca="1" si="1527"/>
        <v>0</v>
      </c>
      <c r="L1692" s="261">
        <f t="shared" ca="1" si="1527"/>
        <v>0</v>
      </c>
      <c r="M1692" s="261">
        <f t="shared" ca="1" si="1527"/>
        <v>0</v>
      </c>
      <c r="N1692" s="261">
        <f t="shared" ca="1" si="1527"/>
        <v>0</v>
      </c>
      <c r="O1692" s="261">
        <f t="shared" ca="1" si="1527"/>
        <v>0</v>
      </c>
      <c r="P1692" s="261">
        <f t="shared" ca="1" si="1527"/>
        <v>0</v>
      </c>
      <c r="Q1692" s="261">
        <f t="shared" ref="Q1692:Q1701" ca="1" si="1528">L1676</f>
        <v>0</v>
      </c>
      <c r="R1692" s="261">
        <f t="shared" ref="R1692:Z1692" ca="1" si="1529">(R$23*$R1676)+$Q1676</f>
        <v>0</v>
      </c>
      <c r="S1692" s="261">
        <f t="shared" ca="1" si="1529"/>
        <v>0</v>
      </c>
      <c r="T1692" s="261">
        <f t="shared" ca="1" si="1529"/>
        <v>0</v>
      </c>
      <c r="U1692" s="261">
        <f t="shared" ca="1" si="1529"/>
        <v>0</v>
      </c>
      <c r="V1692" s="261">
        <f t="shared" ca="1" si="1529"/>
        <v>0</v>
      </c>
      <c r="W1692" s="261">
        <f t="shared" ca="1" si="1529"/>
        <v>0</v>
      </c>
      <c r="X1692" s="261">
        <f t="shared" ca="1" si="1529"/>
        <v>0</v>
      </c>
      <c r="Y1692" s="261">
        <f t="shared" ca="1" si="1529"/>
        <v>0</v>
      </c>
      <c r="Z1692" s="261">
        <f t="shared" ca="1" si="1529"/>
        <v>0</v>
      </c>
      <c r="AA1692" s="261">
        <f t="shared" ref="AA1692:AA1701" ca="1" si="1530">M1676</f>
        <v>0</v>
      </c>
    </row>
    <row r="1693" spans="6:27">
      <c r="F1693" s="656"/>
      <c r="G1693" s="307" t="str">
        <f t="shared" si="1525"/>
        <v>Taxi</v>
      </c>
      <c r="H1693" s="261">
        <f t="shared" si="1526"/>
        <v>0</v>
      </c>
      <c r="I1693" s="261">
        <f t="shared" ref="I1693:P1693" ca="1" si="1531">(I$23*$P1677)+$O1677</f>
        <v>0</v>
      </c>
      <c r="J1693" s="261">
        <f t="shared" ca="1" si="1531"/>
        <v>0</v>
      </c>
      <c r="K1693" s="261">
        <f t="shared" ca="1" si="1531"/>
        <v>0</v>
      </c>
      <c r="L1693" s="261">
        <f t="shared" ca="1" si="1531"/>
        <v>0</v>
      </c>
      <c r="M1693" s="261">
        <f t="shared" ca="1" si="1531"/>
        <v>0</v>
      </c>
      <c r="N1693" s="261">
        <f t="shared" ca="1" si="1531"/>
        <v>0</v>
      </c>
      <c r="O1693" s="261">
        <f t="shared" ca="1" si="1531"/>
        <v>0</v>
      </c>
      <c r="P1693" s="261">
        <f t="shared" ca="1" si="1531"/>
        <v>0</v>
      </c>
      <c r="Q1693" s="261">
        <f t="shared" ca="1" si="1528"/>
        <v>0</v>
      </c>
      <c r="R1693" s="261">
        <f t="shared" ref="R1693:Z1693" ca="1" si="1532">(R$23*$R1677)+$Q1677</f>
        <v>0</v>
      </c>
      <c r="S1693" s="261">
        <f t="shared" ca="1" si="1532"/>
        <v>0</v>
      </c>
      <c r="T1693" s="261">
        <f t="shared" ca="1" si="1532"/>
        <v>0</v>
      </c>
      <c r="U1693" s="261">
        <f t="shared" ca="1" si="1532"/>
        <v>0</v>
      </c>
      <c r="V1693" s="261">
        <f t="shared" ca="1" si="1532"/>
        <v>0</v>
      </c>
      <c r="W1693" s="261">
        <f t="shared" ca="1" si="1532"/>
        <v>0</v>
      </c>
      <c r="X1693" s="261">
        <f t="shared" ca="1" si="1532"/>
        <v>0</v>
      </c>
      <c r="Y1693" s="261">
        <f t="shared" ca="1" si="1532"/>
        <v>0</v>
      </c>
      <c r="Z1693" s="261">
        <f t="shared" ca="1" si="1532"/>
        <v>0</v>
      </c>
      <c r="AA1693" s="261">
        <f t="shared" ca="1" si="1530"/>
        <v>0</v>
      </c>
    </row>
    <row r="1694" spans="6:27">
      <c r="F1694" s="656"/>
      <c r="G1694" s="307" t="str">
        <f t="shared" si="1525"/>
        <v/>
      </c>
      <c r="H1694" s="261">
        <f t="shared" si="1526"/>
        <v>0</v>
      </c>
      <c r="I1694" s="261">
        <f t="shared" ref="I1694:P1694" ca="1" si="1533">(I$23*$P1678)+$O1678</f>
        <v>0</v>
      </c>
      <c r="J1694" s="261">
        <f t="shared" ca="1" si="1533"/>
        <v>0</v>
      </c>
      <c r="K1694" s="261">
        <f t="shared" ca="1" si="1533"/>
        <v>0</v>
      </c>
      <c r="L1694" s="261">
        <f t="shared" ca="1" si="1533"/>
        <v>0</v>
      </c>
      <c r="M1694" s="261">
        <f t="shared" ca="1" si="1533"/>
        <v>0</v>
      </c>
      <c r="N1694" s="261">
        <f t="shared" ca="1" si="1533"/>
        <v>0</v>
      </c>
      <c r="O1694" s="261">
        <f t="shared" ca="1" si="1533"/>
        <v>0</v>
      </c>
      <c r="P1694" s="261">
        <f t="shared" ca="1" si="1533"/>
        <v>0</v>
      </c>
      <c r="Q1694" s="261">
        <f t="shared" ca="1" si="1528"/>
        <v>0</v>
      </c>
      <c r="R1694" s="261">
        <f t="shared" ref="R1694:Z1694" ca="1" si="1534">(R$23*$R1678)+$Q1678</f>
        <v>0</v>
      </c>
      <c r="S1694" s="261">
        <f t="shared" ca="1" si="1534"/>
        <v>0</v>
      </c>
      <c r="T1694" s="261">
        <f t="shared" ca="1" si="1534"/>
        <v>0</v>
      </c>
      <c r="U1694" s="261">
        <f t="shared" ca="1" si="1534"/>
        <v>0</v>
      </c>
      <c r="V1694" s="261">
        <f t="shared" ca="1" si="1534"/>
        <v>0</v>
      </c>
      <c r="W1694" s="261">
        <f t="shared" ca="1" si="1534"/>
        <v>0</v>
      </c>
      <c r="X1694" s="261">
        <f t="shared" ca="1" si="1534"/>
        <v>0</v>
      </c>
      <c r="Y1694" s="261">
        <f t="shared" ca="1" si="1534"/>
        <v>0</v>
      </c>
      <c r="Z1694" s="261">
        <f t="shared" ca="1" si="1534"/>
        <v>0</v>
      </c>
      <c r="AA1694" s="261">
        <f t="shared" ca="1" si="1530"/>
        <v>0</v>
      </c>
    </row>
    <row r="1695" spans="6:27">
      <c r="F1695" s="656"/>
      <c r="G1695" s="307" t="str">
        <f t="shared" si="1525"/>
        <v/>
      </c>
      <c r="H1695" s="261">
        <f t="shared" si="1526"/>
        <v>0</v>
      </c>
      <c r="I1695" s="261">
        <f t="shared" ref="I1695:P1695" ca="1" si="1535">(I$23*$P1679)+$O1679</f>
        <v>0</v>
      </c>
      <c r="J1695" s="261">
        <f t="shared" ca="1" si="1535"/>
        <v>0</v>
      </c>
      <c r="K1695" s="261">
        <f t="shared" ca="1" si="1535"/>
        <v>0</v>
      </c>
      <c r="L1695" s="261">
        <f t="shared" ca="1" si="1535"/>
        <v>0</v>
      </c>
      <c r="M1695" s="261">
        <f t="shared" ca="1" si="1535"/>
        <v>0</v>
      </c>
      <c r="N1695" s="261">
        <f t="shared" ca="1" si="1535"/>
        <v>0</v>
      </c>
      <c r="O1695" s="261">
        <f t="shared" ca="1" si="1535"/>
        <v>0</v>
      </c>
      <c r="P1695" s="261">
        <f t="shared" ca="1" si="1535"/>
        <v>0</v>
      </c>
      <c r="Q1695" s="261">
        <f t="shared" ca="1" si="1528"/>
        <v>0</v>
      </c>
      <c r="R1695" s="261">
        <f t="shared" ref="R1695:Z1695" ca="1" si="1536">(R$23*$R1679)+$Q1679</f>
        <v>0</v>
      </c>
      <c r="S1695" s="261">
        <f t="shared" ca="1" si="1536"/>
        <v>0</v>
      </c>
      <c r="T1695" s="261">
        <f t="shared" ca="1" si="1536"/>
        <v>0</v>
      </c>
      <c r="U1695" s="261">
        <f t="shared" ca="1" si="1536"/>
        <v>0</v>
      </c>
      <c r="V1695" s="261">
        <f t="shared" ca="1" si="1536"/>
        <v>0</v>
      </c>
      <c r="W1695" s="261">
        <f t="shared" ca="1" si="1536"/>
        <v>0</v>
      </c>
      <c r="X1695" s="261">
        <f t="shared" ca="1" si="1536"/>
        <v>0</v>
      </c>
      <c r="Y1695" s="261">
        <f t="shared" ca="1" si="1536"/>
        <v>0</v>
      </c>
      <c r="Z1695" s="261">
        <f t="shared" ca="1" si="1536"/>
        <v>0</v>
      </c>
      <c r="AA1695" s="261">
        <f t="shared" ca="1" si="1530"/>
        <v>0</v>
      </c>
    </row>
    <row r="1696" spans="6:27">
      <c r="F1696" s="656"/>
      <c r="G1696" s="307" t="str">
        <f t="shared" si="1525"/>
        <v>3-wheeler</v>
      </c>
      <c r="H1696" s="261">
        <f t="shared" si="1526"/>
        <v>0</v>
      </c>
      <c r="I1696" s="261">
        <f t="shared" ref="I1696:P1696" ca="1" si="1537">(I$23*$P1680)+$O1680</f>
        <v>0</v>
      </c>
      <c r="J1696" s="261">
        <f t="shared" ca="1" si="1537"/>
        <v>0</v>
      </c>
      <c r="K1696" s="261">
        <f t="shared" ca="1" si="1537"/>
        <v>0</v>
      </c>
      <c r="L1696" s="261">
        <f t="shared" ca="1" si="1537"/>
        <v>0</v>
      </c>
      <c r="M1696" s="261">
        <f t="shared" ca="1" si="1537"/>
        <v>0</v>
      </c>
      <c r="N1696" s="261">
        <f t="shared" ca="1" si="1537"/>
        <v>0</v>
      </c>
      <c r="O1696" s="261">
        <f t="shared" ca="1" si="1537"/>
        <v>0</v>
      </c>
      <c r="P1696" s="261">
        <f t="shared" ca="1" si="1537"/>
        <v>0</v>
      </c>
      <c r="Q1696" s="261">
        <f t="shared" ca="1" si="1528"/>
        <v>0</v>
      </c>
      <c r="R1696" s="261">
        <f t="shared" ref="R1696:Z1696" ca="1" si="1538">(R$23*$R1680)+$Q1680</f>
        <v>0</v>
      </c>
      <c r="S1696" s="261">
        <f t="shared" ca="1" si="1538"/>
        <v>0</v>
      </c>
      <c r="T1696" s="261">
        <f t="shared" ca="1" si="1538"/>
        <v>0</v>
      </c>
      <c r="U1696" s="261">
        <f t="shared" ca="1" si="1538"/>
        <v>0</v>
      </c>
      <c r="V1696" s="261">
        <f t="shared" ca="1" si="1538"/>
        <v>0</v>
      </c>
      <c r="W1696" s="261">
        <f t="shared" ca="1" si="1538"/>
        <v>0</v>
      </c>
      <c r="X1696" s="261">
        <f t="shared" ca="1" si="1538"/>
        <v>0</v>
      </c>
      <c r="Y1696" s="261">
        <f t="shared" ca="1" si="1538"/>
        <v>0</v>
      </c>
      <c r="Z1696" s="261">
        <f t="shared" ca="1" si="1538"/>
        <v>0</v>
      </c>
      <c r="AA1696" s="261">
        <f t="shared" ca="1" si="1530"/>
        <v>0</v>
      </c>
    </row>
    <row r="1697" spans="6:27">
      <c r="F1697" s="656"/>
      <c r="G1697" s="307" t="str">
        <f t="shared" si="1525"/>
        <v>Bus</v>
      </c>
      <c r="H1697" s="261">
        <f t="shared" si="1526"/>
        <v>0</v>
      </c>
      <c r="I1697" s="261">
        <f t="shared" ref="I1697:P1697" ca="1" si="1539">(I$23*$P1681)+$O1681</f>
        <v>0</v>
      </c>
      <c r="J1697" s="261">
        <f t="shared" ca="1" si="1539"/>
        <v>0</v>
      </c>
      <c r="K1697" s="261">
        <f t="shared" ca="1" si="1539"/>
        <v>0</v>
      </c>
      <c r="L1697" s="261">
        <f t="shared" ca="1" si="1539"/>
        <v>0</v>
      </c>
      <c r="M1697" s="261">
        <f t="shared" ca="1" si="1539"/>
        <v>0</v>
      </c>
      <c r="N1697" s="261">
        <f t="shared" ca="1" si="1539"/>
        <v>0</v>
      </c>
      <c r="O1697" s="261">
        <f t="shared" ca="1" si="1539"/>
        <v>0</v>
      </c>
      <c r="P1697" s="261">
        <f t="shared" ca="1" si="1539"/>
        <v>0</v>
      </c>
      <c r="Q1697" s="261">
        <f t="shared" ca="1" si="1528"/>
        <v>0</v>
      </c>
      <c r="R1697" s="261">
        <f t="shared" ref="R1697:Z1697" ca="1" si="1540">(R$23*$R1681)+$Q1681</f>
        <v>0</v>
      </c>
      <c r="S1697" s="261">
        <f t="shared" ca="1" si="1540"/>
        <v>0</v>
      </c>
      <c r="T1697" s="261">
        <f t="shared" ca="1" si="1540"/>
        <v>0</v>
      </c>
      <c r="U1697" s="261">
        <f t="shared" ca="1" si="1540"/>
        <v>0</v>
      </c>
      <c r="V1697" s="261">
        <f t="shared" ca="1" si="1540"/>
        <v>0</v>
      </c>
      <c r="W1697" s="261">
        <f t="shared" ca="1" si="1540"/>
        <v>0</v>
      </c>
      <c r="X1697" s="261">
        <f t="shared" ca="1" si="1540"/>
        <v>0</v>
      </c>
      <c r="Y1697" s="261">
        <f t="shared" ca="1" si="1540"/>
        <v>0</v>
      </c>
      <c r="Z1697" s="261">
        <f t="shared" ca="1" si="1540"/>
        <v>0</v>
      </c>
      <c r="AA1697" s="261">
        <f t="shared" ca="1" si="1530"/>
        <v>0</v>
      </c>
    </row>
    <row r="1698" spans="6:27">
      <c r="F1698" s="656"/>
      <c r="G1698" s="307" t="str">
        <f t="shared" si="1525"/>
        <v>Mini-bus</v>
      </c>
      <c r="H1698" s="261">
        <f t="shared" si="1526"/>
        <v>0</v>
      </c>
      <c r="I1698" s="261">
        <f t="shared" ref="I1698:P1698" ca="1" si="1541">(I$23*$P1682)+$O1682</f>
        <v>0</v>
      </c>
      <c r="J1698" s="261">
        <f t="shared" ca="1" si="1541"/>
        <v>0</v>
      </c>
      <c r="K1698" s="261">
        <f t="shared" ca="1" si="1541"/>
        <v>0</v>
      </c>
      <c r="L1698" s="261">
        <f t="shared" ca="1" si="1541"/>
        <v>0</v>
      </c>
      <c r="M1698" s="261">
        <f t="shared" ca="1" si="1541"/>
        <v>0</v>
      </c>
      <c r="N1698" s="261">
        <f t="shared" ca="1" si="1541"/>
        <v>0</v>
      </c>
      <c r="O1698" s="261">
        <f t="shared" ca="1" si="1541"/>
        <v>0</v>
      </c>
      <c r="P1698" s="261">
        <f t="shared" ca="1" si="1541"/>
        <v>0</v>
      </c>
      <c r="Q1698" s="261">
        <f t="shared" ca="1" si="1528"/>
        <v>0</v>
      </c>
      <c r="R1698" s="261">
        <f t="shared" ref="R1698:Z1698" ca="1" si="1542">(R$23*$R1682)+$Q1682</f>
        <v>0</v>
      </c>
      <c r="S1698" s="261">
        <f t="shared" ca="1" si="1542"/>
        <v>0</v>
      </c>
      <c r="T1698" s="261">
        <f t="shared" ca="1" si="1542"/>
        <v>0</v>
      </c>
      <c r="U1698" s="261">
        <f t="shared" ca="1" si="1542"/>
        <v>0</v>
      </c>
      <c r="V1698" s="261">
        <f t="shared" ca="1" si="1542"/>
        <v>0</v>
      </c>
      <c r="W1698" s="261">
        <f t="shared" ca="1" si="1542"/>
        <v>0</v>
      </c>
      <c r="X1698" s="261">
        <f t="shared" ca="1" si="1542"/>
        <v>0</v>
      </c>
      <c r="Y1698" s="261">
        <f t="shared" ca="1" si="1542"/>
        <v>0</v>
      </c>
      <c r="Z1698" s="261">
        <f t="shared" ca="1" si="1542"/>
        <v>0</v>
      </c>
      <c r="AA1698" s="261">
        <f t="shared" ca="1" si="1530"/>
        <v>0</v>
      </c>
    </row>
    <row r="1699" spans="6:27">
      <c r="F1699" s="656"/>
      <c r="G1699" s="307" t="str">
        <f t="shared" si="1525"/>
        <v/>
      </c>
      <c r="H1699" s="261">
        <f t="shared" si="1526"/>
        <v>0</v>
      </c>
      <c r="I1699" s="261">
        <f t="shared" ref="I1699:P1699" ca="1" si="1543">(I$23*$P1683)+$O1683</f>
        <v>0</v>
      </c>
      <c r="J1699" s="261">
        <f t="shared" ca="1" si="1543"/>
        <v>0</v>
      </c>
      <c r="K1699" s="261">
        <f t="shared" ca="1" si="1543"/>
        <v>0</v>
      </c>
      <c r="L1699" s="261">
        <f t="shared" ca="1" si="1543"/>
        <v>0</v>
      </c>
      <c r="M1699" s="261">
        <f t="shared" ca="1" si="1543"/>
        <v>0</v>
      </c>
      <c r="N1699" s="261">
        <f t="shared" ca="1" si="1543"/>
        <v>0</v>
      </c>
      <c r="O1699" s="261">
        <f t="shared" ca="1" si="1543"/>
        <v>0</v>
      </c>
      <c r="P1699" s="261">
        <f t="shared" ca="1" si="1543"/>
        <v>0</v>
      </c>
      <c r="Q1699" s="261">
        <f t="shared" ca="1" si="1528"/>
        <v>0</v>
      </c>
      <c r="R1699" s="261">
        <f t="shared" ref="R1699:Z1699" ca="1" si="1544">(R$23*$R1683)+$Q1683</f>
        <v>0</v>
      </c>
      <c r="S1699" s="261">
        <f t="shared" ca="1" si="1544"/>
        <v>0</v>
      </c>
      <c r="T1699" s="261">
        <f t="shared" ca="1" si="1544"/>
        <v>0</v>
      </c>
      <c r="U1699" s="261">
        <f t="shared" ca="1" si="1544"/>
        <v>0</v>
      </c>
      <c r="V1699" s="261">
        <f t="shared" ca="1" si="1544"/>
        <v>0</v>
      </c>
      <c r="W1699" s="261">
        <f t="shared" ca="1" si="1544"/>
        <v>0</v>
      </c>
      <c r="X1699" s="261">
        <f t="shared" ca="1" si="1544"/>
        <v>0</v>
      </c>
      <c r="Y1699" s="261">
        <f t="shared" ca="1" si="1544"/>
        <v>0</v>
      </c>
      <c r="Z1699" s="261">
        <f t="shared" ca="1" si="1544"/>
        <v>0</v>
      </c>
      <c r="AA1699" s="261">
        <f t="shared" ca="1" si="1530"/>
        <v>0</v>
      </c>
    </row>
    <row r="1700" spans="6:27">
      <c r="F1700" s="657"/>
      <c r="G1700" s="307" t="str">
        <f t="shared" si="1525"/>
        <v/>
      </c>
      <c r="H1700" s="261">
        <f t="shared" si="1526"/>
        <v>0</v>
      </c>
      <c r="I1700" s="261">
        <f t="shared" ref="I1700:P1700" ca="1" si="1545">(I$23*$P1684)+$O1684</f>
        <v>0</v>
      </c>
      <c r="J1700" s="261">
        <f t="shared" ca="1" si="1545"/>
        <v>0</v>
      </c>
      <c r="K1700" s="261">
        <f t="shared" ca="1" si="1545"/>
        <v>0</v>
      </c>
      <c r="L1700" s="261">
        <f t="shared" ca="1" si="1545"/>
        <v>0</v>
      </c>
      <c r="M1700" s="261">
        <f t="shared" ca="1" si="1545"/>
        <v>0</v>
      </c>
      <c r="N1700" s="261">
        <f t="shared" ca="1" si="1545"/>
        <v>0</v>
      </c>
      <c r="O1700" s="261">
        <f t="shared" ca="1" si="1545"/>
        <v>0</v>
      </c>
      <c r="P1700" s="261">
        <f t="shared" ca="1" si="1545"/>
        <v>0</v>
      </c>
      <c r="Q1700" s="261">
        <f t="shared" ca="1" si="1528"/>
        <v>0</v>
      </c>
      <c r="R1700" s="261">
        <f t="shared" ref="R1700:Z1700" ca="1" si="1546">(R$23*$R1684)+$Q1684</f>
        <v>0</v>
      </c>
      <c r="S1700" s="261">
        <f t="shared" ca="1" si="1546"/>
        <v>0</v>
      </c>
      <c r="T1700" s="261">
        <f t="shared" ca="1" si="1546"/>
        <v>0</v>
      </c>
      <c r="U1700" s="261">
        <f t="shared" ca="1" si="1546"/>
        <v>0</v>
      </c>
      <c r="V1700" s="261">
        <f t="shared" ca="1" si="1546"/>
        <v>0</v>
      </c>
      <c r="W1700" s="261">
        <f t="shared" ca="1" si="1546"/>
        <v>0</v>
      </c>
      <c r="X1700" s="261">
        <f t="shared" ca="1" si="1546"/>
        <v>0</v>
      </c>
      <c r="Y1700" s="261">
        <f t="shared" ca="1" si="1546"/>
        <v>0</v>
      </c>
      <c r="Z1700" s="261">
        <f t="shared" ca="1" si="1546"/>
        <v>0</v>
      </c>
      <c r="AA1700" s="261">
        <f t="shared" ca="1" si="1530"/>
        <v>0</v>
      </c>
    </row>
    <row r="1701" spans="6:27">
      <c r="G1701" s="307" t="str">
        <f t="shared" si="1525"/>
        <v>BRT</v>
      </c>
      <c r="H1701" s="261">
        <f t="shared" si="1526"/>
        <v>0</v>
      </c>
      <c r="I1701" s="261">
        <f t="shared" ref="I1701:P1701" ca="1" si="1547">(I$23*$P1685)+$O1685</f>
        <v>0</v>
      </c>
      <c r="J1701" s="261">
        <f t="shared" ca="1" si="1547"/>
        <v>0</v>
      </c>
      <c r="K1701" s="261">
        <f t="shared" ca="1" si="1547"/>
        <v>0</v>
      </c>
      <c r="L1701" s="261">
        <f t="shared" ca="1" si="1547"/>
        <v>0</v>
      </c>
      <c r="M1701" s="261">
        <f t="shared" ca="1" si="1547"/>
        <v>0</v>
      </c>
      <c r="N1701" s="261">
        <f t="shared" ca="1" si="1547"/>
        <v>0</v>
      </c>
      <c r="O1701" s="261">
        <f t="shared" ca="1" si="1547"/>
        <v>0</v>
      </c>
      <c r="P1701" s="261">
        <f t="shared" ca="1" si="1547"/>
        <v>0</v>
      </c>
      <c r="Q1701" s="261">
        <f t="shared" ca="1" si="1528"/>
        <v>0</v>
      </c>
      <c r="R1701" s="261">
        <f t="shared" ref="R1701:Z1701" ca="1" si="1548">(R$23*$R1685)+$Q1685</f>
        <v>0</v>
      </c>
      <c r="S1701" s="261">
        <f t="shared" ca="1" si="1548"/>
        <v>0</v>
      </c>
      <c r="T1701" s="261">
        <f t="shared" ca="1" si="1548"/>
        <v>0</v>
      </c>
      <c r="U1701" s="261">
        <f t="shared" ca="1" si="1548"/>
        <v>0</v>
      </c>
      <c r="V1701" s="261">
        <f t="shared" ca="1" si="1548"/>
        <v>0</v>
      </c>
      <c r="W1701" s="261">
        <f t="shared" ca="1" si="1548"/>
        <v>0</v>
      </c>
      <c r="X1701" s="261">
        <f t="shared" ca="1" si="1548"/>
        <v>0</v>
      </c>
      <c r="Y1701" s="261">
        <f t="shared" ca="1" si="1548"/>
        <v>0</v>
      </c>
      <c r="Z1701" s="261">
        <f t="shared" ca="1" si="1548"/>
        <v>0</v>
      </c>
      <c r="AA1701" s="261">
        <f t="shared" ca="1" si="1530"/>
        <v>0</v>
      </c>
    </row>
    <row r="1703" spans="6:27">
      <c r="G1703" s="308" t="s">
        <v>405</v>
      </c>
      <c r="H1703" s="243"/>
      <c r="I1703" s="243" t="str">
        <f>I1689</f>
        <v>Electric</v>
      </c>
      <c r="J1703" s="243"/>
      <c r="K1703" s="243"/>
      <c r="L1703" s="243"/>
      <c r="M1703" s="243"/>
      <c r="N1703" s="243"/>
      <c r="O1703" s="243"/>
      <c r="P1703" s="243"/>
      <c r="Q1703" s="243"/>
      <c r="R1703" s="243"/>
      <c r="S1703" s="243"/>
      <c r="T1703" s="243"/>
      <c r="U1703" s="243"/>
      <c r="V1703" s="243"/>
      <c r="W1703" s="243"/>
      <c r="X1703" s="243"/>
      <c r="Y1703" s="243"/>
      <c r="Z1703" s="243"/>
      <c r="AA1703" s="243"/>
    </row>
    <row r="1704" spans="6:27">
      <c r="G1704" s="306"/>
      <c r="H1704" s="245">
        <f>H1690</f>
        <v>0</v>
      </c>
      <c r="I1704" s="245">
        <f t="shared" ref="I1704:AA1704" si="1549">I1690</f>
        <v>1</v>
      </c>
      <c r="J1704" s="245">
        <f t="shared" si="1549"/>
        <v>2</v>
      </c>
      <c r="K1704" s="245">
        <f t="shared" si="1549"/>
        <v>3</v>
      </c>
      <c r="L1704" s="245">
        <f t="shared" si="1549"/>
        <v>4</v>
      </c>
      <c r="M1704" s="245">
        <f t="shared" si="1549"/>
        <v>5</v>
      </c>
      <c r="N1704" s="245">
        <f t="shared" si="1549"/>
        <v>6</v>
      </c>
      <c r="O1704" s="245">
        <f t="shared" si="1549"/>
        <v>7</v>
      </c>
      <c r="P1704" s="245">
        <f t="shared" si="1549"/>
        <v>8</v>
      </c>
      <c r="Q1704" s="245">
        <f t="shared" si="1549"/>
        <v>9</v>
      </c>
      <c r="R1704" s="245">
        <f t="shared" si="1549"/>
        <v>10</v>
      </c>
      <c r="S1704" s="245">
        <f t="shared" si="1549"/>
        <v>11</v>
      </c>
      <c r="T1704" s="245">
        <f t="shared" si="1549"/>
        <v>12</v>
      </c>
      <c r="U1704" s="245">
        <f t="shared" si="1549"/>
        <v>13</v>
      </c>
      <c r="V1704" s="245">
        <f t="shared" si="1549"/>
        <v>14</v>
      </c>
      <c r="W1704" s="245">
        <f t="shared" si="1549"/>
        <v>15</v>
      </c>
      <c r="X1704" s="245">
        <f t="shared" si="1549"/>
        <v>16</v>
      </c>
      <c r="Y1704" s="245">
        <f t="shared" si="1549"/>
        <v>17</v>
      </c>
      <c r="Z1704" s="245">
        <f t="shared" si="1549"/>
        <v>18</v>
      </c>
      <c r="AA1704" s="245">
        <f t="shared" si="1549"/>
        <v>19</v>
      </c>
    </row>
    <row r="1705" spans="6:27" ht="12.75" customHeight="1">
      <c r="G1705" s="307"/>
      <c r="H1705" s="232"/>
      <c r="I1705" s="232"/>
      <c r="J1705" s="232"/>
      <c r="K1705" s="232"/>
      <c r="L1705" s="232"/>
      <c r="M1705" s="232"/>
      <c r="N1705" s="232"/>
      <c r="O1705" s="232"/>
      <c r="P1705" s="232"/>
      <c r="Q1705" s="232"/>
      <c r="R1705" s="232"/>
      <c r="S1705" s="232"/>
      <c r="T1705" s="232"/>
      <c r="U1705" s="232"/>
      <c r="V1705" s="232"/>
      <c r="W1705" s="232"/>
      <c r="X1705" s="232"/>
      <c r="Y1705" s="232"/>
      <c r="Z1705" s="232"/>
      <c r="AA1705" s="232"/>
    </row>
    <row r="1706" spans="6:27">
      <c r="G1706" s="307"/>
      <c r="H1706" s="232"/>
      <c r="I1706" s="232"/>
      <c r="J1706" s="232"/>
      <c r="K1706" s="232"/>
      <c r="L1706" s="232"/>
      <c r="M1706" s="232"/>
      <c r="N1706" s="232"/>
      <c r="O1706" s="232"/>
      <c r="P1706" s="232"/>
      <c r="Q1706" s="232"/>
      <c r="R1706" s="232"/>
      <c r="S1706" s="232"/>
      <c r="T1706" s="232"/>
      <c r="U1706" s="232"/>
      <c r="V1706" s="232"/>
      <c r="W1706" s="232"/>
      <c r="X1706" s="232"/>
      <c r="Y1706" s="232"/>
      <c r="Z1706" s="232"/>
      <c r="AA1706" s="232"/>
    </row>
    <row r="1707" spans="6:27">
      <c r="G1707" s="307"/>
      <c r="H1707" s="232"/>
      <c r="I1707" s="232"/>
      <c r="J1707" s="232"/>
      <c r="K1707" s="232"/>
      <c r="L1707" s="232"/>
      <c r="M1707" s="232"/>
      <c r="N1707" s="232"/>
      <c r="O1707" s="232"/>
      <c r="P1707" s="232"/>
      <c r="Q1707" s="232"/>
      <c r="R1707" s="232"/>
      <c r="S1707" s="232"/>
      <c r="T1707" s="232"/>
      <c r="U1707" s="232"/>
      <c r="V1707" s="232"/>
      <c r="W1707" s="232"/>
      <c r="X1707" s="232"/>
      <c r="Y1707" s="232"/>
      <c r="Z1707" s="232"/>
      <c r="AA1707" s="232"/>
    </row>
    <row r="1708" spans="6:27">
      <c r="G1708" s="307"/>
      <c r="H1708" s="232"/>
      <c r="I1708" s="232"/>
      <c r="J1708" s="232"/>
      <c r="K1708" s="232"/>
      <c r="L1708" s="232"/>
      <c r="M1708" s="232"/>
      <c r="N1708" s="232"/>
      <c r="O1708" s="232"/>
      <c r="P1708" s="232"/>
      <c r="Q1708" s="232"/>
      <c r="R1708" s="232"/>
      <c r="S1708" s="232"/>
      <c r="T1708" s="232"/>
      <c r="U1708" s="232"/>
      <c r="V1708" s="232"/>
      <c r="W1708" s="232"/>
      <c r="X1708" s="232"/>
      <c r="Y1708" s="232"/>
      <c r="Z1708" s="232"/>
      <c r="AA1708" s="232"/>
    </row>
    <row r="1709" spans="6:27">
      <c r="G1709" s="307"/>
      <c r="H1709" s="232"/>
      <c r="I1709" s="232"/>
      <c r="J1709" s="232"/>
      <c r="K1709" s="232"/>
      <c r="L1709" s="232"/>
      <c r="M1709" s="232"/>
      <c r="N1709" s="232"/>
      <c r="O1709" s="232"/>
      <c r="P1709" s="232"/>
      <c r="Q1709" s="232"/>
      <c r="R1709" s="232"/>
      <c r="S1709" s="232"/>
      <c r="T1709" s="232"/>
      <c r="U1709" s="232"/>
      <c r="V1709" s="232"/>
      <c r="W1709" s="232"/>
      <c r="X1709" s="232"/>
      <c r="Y1709" s="232"/>
      <c r="Z1709" s="232"/>
      <c r="AA1709" s="232"/>
    </row>
    <row r="1710" spans="6:27">
      <c r="G1710" s="307"/>
      <c r="H1710" s="232"/>
      <c r="I1710" s="232"/>
      <c r="J1710" s="232"/>
      <c r="K1710" s="232"/>
      <c r="L1710" s="232"/>
      <c r="M1710" s="232"/>
      <c r="N1710" s="232"/>
      <c r="O1710" s="232"/>
      <c r="P1710" s="232"/>
      <c r="Q1710" s="232"/>
      <c r="R1710" s="232"/>
      <c r="S1710" s="232"/>
      <c r="T1710" s="232"/>
      <c r="U1710" s="232"/>
      <c r="V1710" s="232"/>
      <c r="W1710" s="232"/>
      <c r="X1710" s="232"/>
      <c r="Y1710" s="232"/>
      <c r="Z1710" s="232"/>
      <c r="AA1710" s="232"/>
    </row>
    <row r="1711" spans="6:27">
      <c r="G1711" s="307"/>
      <c r="H1711" s="232"/>
      <c r="I1711" s="232"/>
      <c r="J1711" s="232"/>
      <c r="K1711" s="232"/>
      <c r="L1711" s="232"/>
      <c r="M1711" s="232"/>
      <c r="N1711" s="232"/>
      <c r="O1711" s="232"/>
      <c r="P1711" s="232"/>
      <c r="Q1711" s="232"/>
      <c r="R1711" s="232"/>
      <c r="S1711" s="232"/>
      <c r="T1711" s="232"/>
      <c r="U1711" s="232"/>
      <c r="V1711" s="232"/>
      <c r="W1711" s="232"/>
      <c r="X1711" s="232"/>
      <c r="Y1711" s="232"/>
      <c r="Z1711" s="232"/>
      <c r="AA1711" s="232"/>
    </row>
    <row r="1712" spans="6:27">
      <c r="G1712" s="307"/>
      <c r="H1712" s="232"/>
      <c r="I1712" s="232"/>
      <c r="J1712" s="232"/>
      <c r="K1712" s="232"/>
      <c r="L1712" s="232"/>
      <c r="M1712" s="232"/>
      <c r="N1712" s="232"/>
      <c r="O1712" s="232"/>
      <c r="P1712" s="232"/>
      <c r="Q1712" s="232"/>
      <c r="R1712" s="232"/>
      <c r="S1712" s="232"/>
      <c r="T1712" s="232"/>
      <c r="U1712" s="232"/>
      <c r="V1712" s="232"/>
      <c r="W1712" s="232"/>
      <c r="X1712" s="232"/>
      <c r="Y1712" s="232"/>
      <c r="Z1712" s="232"/>
      <c r="AA1712" s="232"/>
    </row>
    <row r="1713" spans="6:27">
      <c r="G1713" s="307"/>
      <c r="H1713" s="232"/>
      <c r="I1713" s="232"/>
      <c r="J1713" s="232"/>
      <c r="K1713" s="232"/>
      <c r="L1713" s="232"/>
      <c r="M1713" s="232"/>
      <c r="N1713" s="232"/>
      <c r="O1713" s="232"/>
      <c r="P1713" s="232"/>
      <c r="Q1713" s="232"/>
      <c r="R1713" s="232"/>
      <c r="S1713" s="232"/>
      <c r="T1713" s="232"/>
      <c r="U1713" s="232"/>
      <c r="V1713" s="232"/>
      <c r="W1713" s="232"/>
      <c r="X1713" s="232"/>
      <c r="Y1713" s="232"/>
      <c r="Z1713" s="232"/>
      <c r="AA1713" s="232"/>
    </row>
    <row r="1714" spans="6:27">
      <c r="G1714" s="307"/>
      <c r="H1714" s="232"/>
      <c r="I1714" s="232"/>
      <c r="J1714" s="232"/>
      <c r="K1714" s="232"/>
      <c r="L1714" s="232"/>
      <c r="M1714" s="232"/>
      <c r="N1714" s="232"/>
      <c r="O1714" s="232"/>
      <c r="P1714" s="232"/>
      <c r="Q1714" s="232"/>
      <c r="R1714" s="232"/>
      <c r="S1714" s="232"/>
      <c r="T1714" s="232"/>
      <c r="U1714" s="232"/>
      <c r="V1714" s="232"/>
      <c r="W1714" s="232"/>
      <c r="X1714" s="232"/>
      <c r="Y1714" s="232"/>
      <c r="Z1714" s="232"/>
      <c r="AA1714" s="232"/>
    </row>
    <row r="1715" spans="6:27">
      <c r="G1715" s="307"/>
      <c r="H1715" s="232"/>
      <c r="I1715" s="232"/>
      <c r="J1715" s="232"/>
      <c r="K1715" s="232"/>
      <c r="L1715" s="232"/>
      <c r="M1715" s="232"/>
      <c r="N1715" s="232"/>
      <c r="O1715" s="232"/>
      <c r="P1715" s="232"/>
      <c r="Q1715" s="232"/>
      <c r="R1715" s="232"/>
      <c r="S1715" s="232"/>
      <c r="T1715" s="232"/>
      <c r="U1715" s="232"/>
      <c r="V1715" s="232"/>
      <c r="W1715" s="232"/>
      <c r="X1715" s="232"/>
      <c r="Y1715" s="232"/>
      <c r="Z1715" s="232"/>
      <c r="AA1715" s="232"/>
    </row>
    <row r="1718" spans="6:27">
      <c r="G1718" s="305" t="str">
        <f>IF('IF Factors'!J572="","not included",CONCATENATE("CO2 Emission Factor ",'IF Factors'!J572))</f>
        <v>not included</v>
      </c>
    </row>
    <row r="1719" spans="6:27">
      <c r="L1719" s="242"/>
    </row>
    <row r="1720" spans="6:27">
      <c r="H1720" s="243"/>
      <c r="I1720" s="243"/>
      <c r="J1720" s="243"/>
      <c r="K1720" s="55" t="s">
        <v>410</v>
      </c>
      <c r="O1720" s="55" t="s">
        <v>387</v>
      </c>
      <c r="Q1720" s="55" t="s">
        <v>388</v>
      </c>
      <c r="Z1720" s="243"/>
      <c r="AA1720" s="243"/>
    </row>
    <row r="1721" spans="6:27">
      <c r="G1721" s="306"/>
      <c r="H1721" s="243"/>
      <c r="I1721" s="243"/>
      <c r="J1721" s="243"/>
      <c r="K1721" s="244">
        <f>K1674</f>
        <v>0</v>
      </c>
      <c r="L1721" s="244">
        <f>L1674</f>
        <v>9</v>
      </c>
      <c r="M1721" s="244">
        <f>M1674</f>
        <v>19</v>
      </c>
      <c r="O1721" s="231" t="s">
        <v>389</v>
      </c>
      <c r="P1721" s="231" t="s">
        <v>390</v>
      </c>
      <c r="Q1721" s="231" t="s">
        <v>389</v>
      </c>
      <c r="R1721" s="231" t="s">
        <v>390</v>
      </c>
      <c r="T1721" s="231">
        <f>K1721</f>
        <v>0</v>
      </c>
      <c r="U1721" s="231">
        <f>L1721</f>
        <v>9</v>
      </c>
      <c r="V1721" s="231">
        <f>M1721</f>
        <v>19</v>
      </c>
      <c r="X1721" s="231" t="s">
        <v>387</v>
      </c>
      <c r="Y1721" s="231" t="s">
        <v>388</v>
      </c>
      <c r="Z1721" s="243"/>
      <c r="AA1721" s="243"/>
    </row>
    <row r="1722" spans="6:27">
      <c r="F1722" s="655" t="s">
        <v>530</v>
      </c>
      <c r="G1722" s="307" t="str">
        <f>G1691</f>
        <v>Cars</v>
      </c>
      <c r="H1722" s="243"/>
      <c r="I1722" s="243"/>
      <c r="J1722" s="243"/>
      <c r="K1722" s="246">
        <f>'IF Factors'!CK106</f>
        <v>0</v>
      </c>
      <c r="L1722" s="246">
        <f ca="1">OFFSET('IF Factors'!CK106,0,5)</f>
        <v>0</v>
      </c>
      <c r="M1722" s="246">
        <f ca="1">OFFSET('IF Factors'!CK106,0,10)</f>
        <v>0</v>
      </c>
      <c r="O1722" s="231">
        <f ca="1">INTERCEPT(K1722:L1722,$K$7:$L$7)</f>
        <v>0</v>
      </c>
      <c r="P1722" s="231">
        <f ca="1">SLOPE(K1722:L1722,$K$7:$L$7)</f>
        <v>0</v>
      </c>
      <c r="Q1722" s="231">
        <f ca="1">INTERCEPT(L1722:M1722,$L$7:$M$7)</f>
        <v>0</v>
      </c>
      <c r="R1722" s="231">
        <f ca="1">SLOPE(L1722:M1722,$L$7:$M$7)</f>
        <v>0</v>
      </c>
      <c r="T1722" s="231">
        <f>IF(K1722&lt;&gt;0,0,1)</f>
        <v>1</v>
      </c>
      <c r="U1722" s="231">
        <f ca="1">IF(L1722&lt;&gt;0,0,1)</f>
        <v>1</v>
      </c>
      <c r="V1722" s="231">
        <f ca="1">IF(M1722&lt;&gt;0,0,1)</f>
        <v>1</v>
      </c>
      <c r="X1722" s="231">
        <f ca="1">IF(T1722+U1722=1,1,0)</f>
        <v>0</v>
      </c>
      <c r="Y1722" s="231">
        <f t="shared" ref="Y1722:Y1732" ca="1" si="1550">IF(U1722+V1722=1,1,0)</f>
        <v>0</v>
      </c>
      <c r="Z1722" s="243"/>
      <c r="AA1722" s="243"/>
    </row>
    <row r="1723" spans="6:27">
      <c r="F1723" s="656"/>
      <c r="G1723" s="307" t="str">
        <f t="shared" ref="G1723:G1732" si="1551">G1692</f>
        <v>2-wheeler</v>
      </c>
      <c r="H1723" s="243"/>
      <c r="I1723" s="243"/>
      <c r="J1723" s="243"/>
      <c r="K1723" s="246">
        <f>'IF Factors'!CK107</f>
        <v>0</v>
      </c>
      <c r="L1723" s="246">
        <f ca="1">OFFSET('IF Factors'!CK107,0,5)</f>
        <v>0</v>
      </c>
      <c r="M1723" s="246">
        <f ca="1">OFFSET('IF Factors'!CK107,0,10)</f>
        <v>0</v>
      </c>
      <c r="O1723" s="231">
        <f t="shared" ref="O1723:O1732" ca="1" si="1552">INTERCEPT(K1723:L1723,$K$7:$L$7)</f>
        <v>0</v>
      </c>
      <c r="P1723" s="231">
        <f t="shared" ref="P1723:P1732" ca="1" si="1553">SLOPE(K1723:L1723,$K$7:$L$7)</f>
        <v>0</v>
      </c>
      <c r="Q1723" s="231">
        <f t="shared" ref="Q1723:Q1732" ca="1" si="1554">INTERCEPT(L1723:M1723,$L$7:$M$7)</f>
        <v>0</v>
      </c>
      <c r="R1723" s="231">
        <f t="shared" ref="R1723:R1732" ca="1" si="1555">SLOPE(L1723:M1723,$L$7:$M$7)</f>
        <v>0</v>
      </c>
      <c r="T1723" s="231">
        <f t="shared" ref="T1723:T1732" si="1556">IF(K1723&lt;&gt;0,0,1)</f>
        <v>1</v>
      </c>
      <c r="U1723" s="231">
        <f t="shared" ref="U1723:U1732" ca="1" si="1557">IF(L1723&lt;&gt;0,0,1)</f>
        <v>1</v>
      </c>
      <c r="V1723" s="231">
        <f t="shared" ref="V1723:V1732" ca="1" si="1558">IF(M1723&lt;&gt;0,0,1)</f>
        <v>1</v>
      </c>
      <c r="X1723" s="231">
        <f t="shared" ref="X1723:X1732" ca="1" si="1559">IF(T1723+U1723=1,1,0)</f>
        <v>0</v>
      </c>
      <c r="Y1723" s="231">
        <f t="shared" ca="1" si="1550"/>
        <v>0</v>
      </c>
      <c r="Z1723" s="243"/>
      <c r="AA1723" s="243"/>
    </row>
    <row r="1724" spans="6:27">
      <c r="F1724" s="656"/>
      <c r="G1724" s="307" t="str">
        <f t="shared" si="1551"/>
        <v>Taxi</v>
      </c>
      <c r="H1724" s="243"/>
      <c r="I1724" s="243"/>
      <c r="J1724" s="243"/>
      <c r="K1724" s="246">
        <f>'IF Factors'!CK108</f>
        <v>0</v>
      </c>
      <c r="L1724" s="246">
        <f ca="1">OFFSET('IF Factors'!CK108,0,5)</f>
        <v>0</v>
      </c>
      <c r="M1724" s="246">
        <f ca="1">OFFSET('IF Factors'!CK108,0,10)</f>
        <v>0</v>
      </c>
      <c r="O1724" s="231">
        <f t="shared" ca="1" si="1552"/>
        <v>0</v>
      </c>
      <c r="P1724" s="231">
        <f t="shared" ca="1" si="1553"/>
        <v>0</v>
      </c>
      <c r="Q1724" s="231">
        <f t="shared" ca="1" si="1554"/>
        <v>0</v>
      </c>
      <c r="R1724" s="231">
        <f t="shared" ca="1" si="1555"/>
        <v>0</v>
      </c>
      <c r="T1724" s="231">
        <f t="shared" si="1556"/>
        <v>1</v>
      </c>
      <c r="U1724" s="231">
        <f t="shared" ca="1" si="1557"/>
        <v>1</v>
      </c>
      <c r="V1724" s="231">
        <f t="shared" ca="1" si="1558"/>
        <v>1</v>
      </c>
      <c r="X1724" s="231">
        <f t="shared" ca="1" si="1559"/>
        <v>0</v>
      </c>
      <c r="Y1724" s="231">
        <f t="shared" ca="1" si="1550"/>
        <v>0</v>
      </c>
      <c r="Z1724" s="243"/>
      <c r="AA1724" s="243"/>
    </row>
    <row r="1725" spans="6:27">
      <c r="F1725" s="656"/>
      <c r="G1725" s="307" t="str">
        <f t="shared" si="1551"/>
        <v/>
      </c>
      <c r="H1725" s="243"/>
      <c r="I1725" s="243"/>
      <c r="J1725" s="243"/>
      <c r="K1725" s="246">
        <f>'IF Factors'!CK109</f>
        <v>0</v>
      </c>
      <c r="L1725" s="246">
        <f ca="1">OFFSET('IF Factors'!CK109,0,5)</f>
        <v>0</v>
      </c>
      <c r="M1725" s="246">
        <f ca="1">OFFSET('IF Factors'!CK109,0,10)</f>
        <v>0</v>
      </c>
      <c r="O1725" s="231">
        <f t="shared" ca="1" si="1552"/>
        <v>0</v>
      </c>
      <c r="P1725" s="231">
        <f t="shared" ca="1" si="1553"/>
        <v>0</v>
      </c>
      <c r="Q1725" s="231">
        <f t="shared" ca="1" si="1554"/>
        <v>0</v>
      </c>
      <c r="R1725" s="231">
        <f t="shared" ca="1" si="1555"/>
        <v>0</v>
      </c>
      <c r="T1725" s="231">
        <f t="shared" si="1556"/>
        <v>1</v>
      </c>
      <c r="U1725" s="231">
        <f t="shared" ca="1" si="1557"/>
        <v>1</v>
      </c>
      <c r="V1725" s="231">
        <f t="shared" ca="1" si="1558"/>
        <v>1</v>
      </c>
      <c r="X1725" s="231">
        <f t="shared" ca="1" si="1559"/>
        <v>0</v>
      </c>
      <c r="Y1725" s="231">
        <f t="shared" ca="1" si="1550"/>
        <v>0</v>
      </c>
      <c r="Z1725" s="243"/>
      <c r="AA1725" s="243"/>
    </row>
    <row r="1726" spans="6:27">
      <c r="F1726" s="656"/>
      <c r="G1726" s="307" t="str">
        <f t="shared" si="1551"/>
        <v/>
      </c>
      <c r="H1726" s="243"/>
      <c r="I1726" s="243"/>
      <c r="J1726" s="243"/>
      <c r="K1726" s="246">
        <f>'IF Factors'!CK110</f>
        <v>0</v>
      </c>
      <c r="L1726" s="246">
        <f ca="1">OFFSET('IF Factors'!CK110,0,5)</f>
        <v>0</v>
      </c>
      <c r="M1726" s="246">
        <f ca="1">OFFSET('IF Factors'!CK110,0,10)</f>
        <v>0</v>
      </c>
      <c r="O1726" s="231">
        <f t="shared" ca="1" si="1552"/>
        <v>0</v>
      </c>
      <c r="P1726" s="231">
        <f t="shared" ca="1" si="1553"/>
        <v>0</v>
      </c>
      <c r="Q1726" s="231">
        <f t="shared" ca="1" si="1554"/>
        <v>0</v>
      </c>
      <c r="R1726" s="231">
        <f t="shared" ca="1" si="1555"/>
        <v>0</v>
      </c>
      <c r="T1726" s="231">
        <f t="shared" si="1556"/>
        <v>1</v>
      </c>
      <c r="U1726" s="231">
        <f t="shared" ca="1" si="1557"/>
        <v>1</v>
      </c>
      <c r="V1726" s="231">
        <f t="shared" ca="1" si="1558"/>
        <v>1</v>
      </c>
      <c r="X1726" s="231">
        <f t="shared" ca="1" si="1559"/>
        <v>0</v>
      </c>
      <c r="Y1726" s="231">
        <f t="shared" ca="1" si="1550"/>
        <v>0</v>
      </c>
      <c r="Z1726" s="243"/>
      <c r="AA1726" s="243"/>
    </row>
    <row r="1727" spans="6:27">
      <c r="F1727" s="656"/>
      <c r="G1727" s="307" t="str">
        <f t="shared" si="1551"/>
        <v>3-wheeler</v>
      </c>
      <c r="H1727" s="243"/>
      <c r="I1727" s="243"/>
      <c r="J1727" s="243"/>
      <c r="K1727" s="246">
        <f>'IF Factors'!CK111</f>
        <v>0</v>
      </c>
      <c r="L1727" s="246">
        <f ca="1">OFFSET('IF Factors'!CK111,0,5)</f>
        <v>0</v>
      </c>
      <c r="M1727" s="246">
        <f ca="1">OFFSET('IF Factors'!CK111,0,10)</f>
        <v>0</v>
      </c>
      <c r="O1727" s="231">
        <f t="shared" ca="1" si="1552"/>
        <v>0</v>
      </c>
      <c r="P1727" s="231">
        <f t="shared" ca="1" si="1553"/>
        <v>0</v>
      </c>
      <c r="Q1727" s="231">
        <f t="shared" ca="1" si="1554"/>
        <v>0</v>
      </c>
      <c r="R1727" s="231">
        <f t="shared" ca="1" si="1555"/>
        <v>0</v>
      </c>
      <c r="T1727" s="231">
        <f t="shared" si="1556"/>
        <v>1</v>
      </c>
      <c r="U1727" s="231">
        <f t="shared" ca="1" si="1557"/>
        <v>1</v>
      </c>
      <c r="V1727" s="231">
        <f t="shared" ca="1" si="1558"/>
        <v>1</v>
      </c>
      <c r="X1727" s="231">
        <f t="shared" ca="1" si="1559"/>
        <v>0</v>
      </c>
      <c r="Y1727" s="231">
        <f t="shared" ca="1" si="1550"/>
        <v>0</v>
      </c>
      <c r="Z1727" s="243"/>
      <c r="AA1727" s="243"/>
    </row>
    <row r="1728" spans="6:27">
      <c r="F1728" s="656"/>
      <c r="G1728" s="307" t="str">
        <f t="shared" si="1551"/>
        <v>Bus</v>
      </c>
      <c r="H1728" s="243"/>
      <c r="I1728" s="243"/>
      <c r="J1728" s="243"/>
      <c r="K1728" s="246">
        <f>'IF Factors'!CK112</f>
        <v>0</v>
      </c>
      <c r="L1728" s="246">
        <f ca="1">OFFSET('IF Factors'!CK112,0,5)</f>
        <v>0</v>
      </c>
      <c r="M1728" s="246">
        <f ca="1">OFFSET('IF Factors'!CK112,0,10)</f>
        <v>0</v>
      </c>
      <c r="O1728" s="231">
        <f t="shared" ca="1" si="1552"/>
        <v>0</v>
      </c>
      <c r="P1728" s="231">
        <f t="shared" ca="1" si="1553"/>
        <v>0</v>
      </c>
      <c r="Q1728" s="231">
        <f t="shared" ca="1" si="1554"/>
        <v>0</v>
      </c>
      <c r="R1728" s="231">
        <f t="shared" ca="1" si="1555"/>
        <v>0</v>
      </c>
      <c r="T1728" s="231">
        <f t="shared" si="1556"/>
        <v>1</v>
      </c>
      <c r="U1728" s="231">
        <f t="shared" ca="1" si="1557"/>
        <v>1</v>
      </c>
      <c r="V1728" s="231">
        <f t="shared" ca="1" si="1558"/>
        <v>1</v>
      </c>
      <c r="X1728" s="231">
        <f t="shared" ca="1" si="1559"/>
        <v>0</v>
      </c>
      <c r="Y1728" s="231">
        <f t="shared" ca="1" si="1550"/>
        <v>0</v>
      </c>
      <c r="Z1728" s="243"/>
      <c r="AA1728" s="243"/>
    </row>
    <row r="1729" spans="6:27">
      <c r="F1729" s="656"/>
      <c r="G1729" s="307" t="str">
        <f t="shared" si="1551"/>
        <v>Mini-bus</v>
      </c>
      <c r="H1729" s="243"/>
      <c r="I1729" s="243"/>
      <c r="J1729" s="243"/>
      <c r="K1729" s="246">
        <f>'IF Factors'!CK113</f>
        <v>0</v>
      </c>
      <c r="L1729" s="246">
        <f ca="1">OFFSET('IF Factors'!CK113,0,5)</f>
        <v>0</v>
      </c>
      <c r="M1729" s="246">
        <f ca="1">OFFSET('IF Factors'!CK113,0,10)</f>
        <v>0</v>
      </c>
      <c r="O1729" s="231">
        <f t="shared" ca="1" si="1552"/>
        <v>0</v>
      </c>
      <c r="P1729" s="231">
        <f t="shared" ca="1" si="1553"/>
        <v>0</v>
      </c>
      <c r="Q1729" s="231">
        <f t="shared" ca="1" si="1554"/>
        <v>0</v>
      </c>
      <c r="R1729" s="231">
        <f t="shared" ca="1" si="1555"/>
        <v>0</v>
      </c>
      <c r="T1729" s="231">
        <f t="shared" si="1556"/>
        <v>1</v>
      </c>
      <c r="U1729" s="231">
        <f t="shared" ca="1" si="1557"/>
        <v>1</v>
      </c>
      <c r="V1729" s="231">
        <f t="shared" ca="1" si="1558"/>
        <v>1</v>
      </c>
      <c r="X1729" s="231">
        <f t="shared" ca="1" si="1559"/>
        <v>0</v>
      </c>
      <c r="Y1729" s="231">
        <f t="shared" ca="1" si="1550"/>
        <v>0</v>
      </c>
      <c r="Z1729" s="243"/>
      <c r="AA1729" s="243"/>
    </row>
    <row r="1730" spans="6:27">
      <c r="F1730" s="656"/>
      <c r="G1730" s="307" t="str">
        <f t="shared" si="1551"/>
        <v/>
      </c>
      <c r="H1730" s="243"/>
      <c r="I1730" s="243"/>
      <c r="J1730" s="243"/>
      <c r="K1730" s="246">
        <f>'IF Factors'!CK114</f>
        <v>0</v>
      </c>
      <c r="L1730" s="246">
        <f ca="1">OFFSET('IF Factors'!CK114,0,5)</f>
        <v>0</v>
      </c>
      <c r="M1730" s="246">
        <f ca="1">OFFSET('IF Factors'!CK114,0,10)</f>
        <v>0</v>
      </c>
      <c r="O1730" s="231">
        <f t="shared" ca="1" si="1552"/>
        <v>0</v>
      </c>
      <c r="P1730" s="231">
        <f t="shared" ca="1" si="1553"/>
        <v>0</v>
      </c>
      <c r="Q1730" s="231">
        <f t="shared" ca="1" si="1554"/>
        <v>0</v>
      </c>
      <c r="R1730" s="231">
        <f t="shared" ca="1" si="1555"/>
        <v>0</v>
      </c>
      <c r="T1730" s="231">
        <f t="shared" si="1556"/>
        <v>1</v>
      </c>
      <c r="U1730" s="231">
        <f t="shared" ca="1" si="1557"/>
        <v>1</v>
      </c>
      <c r="V1730" s="231">
        <f t="shared" ca="1" si="1558"/>
        <v>1</v>
      </c>
      <c r="X1730" s="231">
        <f t="shared" ca="1" si="1559"/>
        <v>0</v>
      </c>
      <c r="Y1730" s="231">
        <f t="shared" ca="1" si="1550"/>
        <v>0</v>
      </c>
      <c r="Z1730" s="243"/>
      <c r="AA1730" s="243"/>
    </row>
    <row r="1731" spans="6:27">
      <c r="F1731" s="657"/>
      <c r="G1731" s="307" t="str">
        <f t="shared" si="1551"/>
        <v/>
      </c>
      <c r="H1731" s="243"/>
      <c r="I1731" s="243"/>
      <c r="J1731" s="243"/>
      <c r="K1731" s="246">
        <f>'IF Factors'!CK115</f>
        <v>0</v>
      </c>
      <c r="L1731" s="246">
        <f ca="1">OFFSET('IF Factors'!CK115,0,5)</f>
        <v>0</v>
      </c>
      <c r="M1731" s="246">
        <f ca="1">OFFSET('IF Factors'!CK115,0,10)</f>
        <v>0</v>
      </c>
      <c r="O1731" s="231">
        <f t="shared" ca="1" si="1552"/>
        <v>0</v>
      </c>
      <c r="P1731" s="231">
        <f t="shared" ca="1" si="1553"/>
        <v>0</v>
      </c>
      <c r="Q1731" s="231">
        <f t="shared" ca="1" si="1554"/>
        <v>0</v>
      </c>
      <c r="R1731" s="231">
        <f t="shared" ca="1" si="1555"/>
        <v>0</v>
      </c>
      <c r="T1731" s="231">
        <f t="shared" si="1556"/>
        <v>1</v>
      </c>
      <c r="U1731" s="231">
        <f t="shared" ca="1" si="1557"/>
        <v>1</v>
      </c>
      <c r="V1731" s="231">
        <f t="shared" ca="1" si="1558"/>
        <v>1</v>
      </c>
      <c r="X1731" s="231">
        <f t="shared" ca="1" si="1559"/>
        <v>0</v>
      </c>
      <c r="Y1731" s="231">
        <f t="shared" ca="1" si="1550"/>
        <v>0</v>
      </c>
      <c r="Z1731" s="243"/>
      <c r="AA1731" s="243"/>
    </row>
    <row r="1732" spans="6:27">
      <c r="G1732" s="307" t="str">
        <f t="shared" si="1551"/>
        <v>BRT</v>
      </c>
      <c r="H1732" s="243"/>
      <c r="I1732" s="243"/>
      <c r="J1732" s="243"/>
      <c r="K1732" s="246">
        <f>'IF Factors'!CK116</f>
        <v>0</v>
      </c>
      <c r="L1732" s="246">
        <f ca="1">OFFSET('IF Factors'!CK116,0,5)</f>
        <v>0</v>
      </c>
      <c r="M1732" s="246">
        <f ca="1">OFFSET('IF Factors'!CK116,0,10)</f>
        <v>0</v>
      </c>
      <c r="O1732" s="231">
        <f t="shared" ca="1" si="1552"/>
        <v>0</v>
      </c>
      <c r="P1732" s="231">
        <f t="shared" ca="1" si="1553"/>
        <v>0</v>
      </c>
      <c r="Q1732" s="231">
        <f t="shared" ca="1" si="1554"/>
        <v>0</v>
      </c>
      <c r="R1732" s="231">
        <f t="shared" ca="1" si="1555"/>
        <v>0</v>
      </c>
      <c r="T1732" s="231">
        <f t="shared" si="1556"/>
        <v>1</v>
      </c>
      <c r="U1732" s="231">
        <f t="shared" ca="1" si="1557"/>
        <v>1</v>
      </c>
      <c r="V1732" s="231">
        <f t="shared" ca="1" si="1558"/>
        <v>1</v>
      </c>
      <c r="X1732" s="231">
        <f t="shared" ca="1" si="1559"/>
        <v>0</v>
      </c>
      <c r="Y1732" s="231">
        <f t="shared" ca="1" si="1550"/>
        <v>0</v>
      </c>
      <c r="Z1732" s="243"/>
      <c r="AA1732" s="243"/>
    </row>
    <row r="1733" spans="6:27">
      <c r="G1733" s="308"/>
      <c r="H1733" s="243"/>
      <c r="I1733" s="243"/>
      <c r="J1733" s="243"/>
      <c r="K1733" s="243"/>
      <c r="L1733" s="243"/>
      <c r="M1733" s="243"/>
      <c r="N1733" s="243"/>
      <c r="O1733" s="243"/>
      <c r="P1733" s="243"/>
      <c r="Q1733" s="243"/>
      <c r="R1733" s="243"/>
      <c r="S1733" s="243"/>
      <c r="T1733" s="243"/>
      <c r="U1733" s="243"/>
      <c r="V1733" s="243"/>
      <c r="W1733" s="243"/>
      <c r="X1733" s="243"/>
      <c r="Y1733" s="243"/>
      <c r="Z1733" s="243"/>
      <c r="AA1733" s="243"/>
    </row>
    <row r="1734" spans="6:27">
      <c r="G1734" s="308"/>
      <c r="H1734" s="243"/>
      <c r="I1734" s="243"/>
      <c r="J1734" s="243"/>
      <c r="K1734" s="243"/>
      <c r="L1734" s="243"/>
      <c r="M1734" s="243"/>
      <c r="N1734" s="243"/>
      <c r="O1734" s="243"/>
      <c r="P1734" s="243"/>
      <c r="Q1734" s="243"/>
      <c r="R1734" s="243"/>
      <c r="S1734" s="243"/>
      <c r="T1734" s="243"/>
      <c r="U1734" s="243"/>
      <c r="V1734" s="243"/>
      <c r="W1734" s="243"/>
      <c r="X1734" s="243"/>
      <c r="Y1734" s="243"/>
      <c r="Z1734" s="243"/>
      <c r="AA1734" s="243"/>
    </row>
    <row r="1735" spans="6:27">
      <c r="G1735" s="308"/>
      <c r="H1735" s="243"/>
      <c r="I1735" s="243"/>
      <c r="J1735" s="243"/>
      <c r="K1735" s="243"/>
      <c r="L1735" s="243"/>
      <c r="M1735" s="243"/>
      <c r="N1735" s="243"/>
      <c r="O1735" s="243"/>
      <c r="P1735" s="243"/>
      <c r="Q1735" s="243"/>
      <c r="R1735" s="243"/>
      <c r="S1735" s="243"/>
      <c r="T1735" s="243"/>
      <c r="U1735" s="243"/>
      <c r="V1735" s="243"/>
      <c r="W1735" s="243"/>
      <c r="X1735" s="243"/>
      <c r="Y1735" s="243"/>
      <c r="Z1735" s="243"/>
      <c r="AA1735" s="243"/>
    </row>
    <row r="1736" spans="6:27">
      <c r="G1736" s="308" t="s">
        <v>339</v>
      </c>
      <c r="H1736" s="243"/>
      <c r="I1736" s="243"/>
      <c r="J1736" s="243"/>
      <c r="K1736" s="243"/>
      <c r="L1736" s="243"/>
      <c r="M1736" s="243"/>
      <c r="N1736" s="243"/>
      <c r="O1736" s="243"/>
      <c r="P1736" s="243"/>
      <c r="Q1736" s="243"/>
      <c r="R1736" s="243"/>
      <c r="S1736" s="243"/>
      <c r="T1736" s="243"/>
      <c r="U1736" s="243"/>
      <c r="V1736" s="243"/>
      <c r="W1736" s="243"/>
      <c r="X1736" s="243"/>
      <c r="Y1736" s="243"/>
      <c r="Z1736" s="243"/>
      <c r="AA1736" s="243"/>
    </row>
    <row r="1737" spans="6:27">
      <c r="G1737" s="306"/>
      <c r="H1737" s="245">
        <f>H1704</f>
        <v>0</v>
      </c>
      <c r="I1737" s="245">
        <f t="shared" ref="I1737:AA1737" si="1560">I1704</f>
        <v>1</v>
      </c>
      <c r="J1737" s="245">
        <f t="shared" si="1560"/>
        <v>2</v>
      </c>
      <c r="K1737" s="245">
        <f t="shared" si="1560"/>
        <v>3</v>
      </c>
      <c r="L1737" s="245">
        <f t="shared" si="1560"/>
        <v>4</v>
      </c>
      <c r="M1737" s="245">
        <f t="shared" si="1560"/>
        <v>5</v>
      </c>
      <c r="N1737" s="245">
        <f t="shared" si="1560"/>
        <v>6</v>
      </c>
      <c r="O1737" s="245">
        <f t="shared" si="1560"/>
        <v>7</v>
      </c>
      <c r="P1737" s="245">
        <f t="shared" si="1560"/>
        <v>8</v>
      </c>
      <c r="Q1737" s="245">
        <f t="shared" si="1560"/>
        <v>9</v>
      </c>
      <c r="R1737" s="245">
        <f t="shared" si="1560"/>
        <v>10</v>
      </c>
      <c r="S1737" s="245">
        <f t="shared" si="1560"/>
        <v>11</v>
      </c>
      <c r="T1737" s="245">
        <f t="shared" si="1560"/>
        <v>12</v>
      </c>
      <c r="U1737" s="245">
        <f t="shared" si="1560"/>
        <v>13</v>
      </c>
      <c r="V1737" s="245">
        <f t="shared" si="1560"/>
        <v>14</v>
      </c>
      <c r="W1737" s="245">
        <f t="shared" si="1560"/>
        <v>15</v>
      </c>
      <c r="X1737" s="245">
        <f t="shared" si="1560"/>
        <v>16</v>
      </c>
      <c r="Y1737" s="245">
        <f t="shared" si="1560"/>
        <v>17</v>
      </c>
      <c r="Z1737" s="245">
        <f t="shared" si="1560"/>
        <v>18</v>
      </c>
      <c r="AA1737" s="245">
        <f t="shared" si="1560"/>
        <v>19</v>
      </c>
    </row>
    <row r="1738" spans="6:27">
      <c r="F1738" s="655" t="s">
        <v>530</v>
      </c>
      <c r="G1738" s="307" t="str">
        <f>G1722</f>
        <v>Cars</v>
      </c>
      <c r="H1738" s="261">
        <f>K1722</f>
        <v>0</v>
      </c>
      <c r="I1738" s="261">
        <f ca="1">(I$23*$P1722)+$O1722</f>
        <v>0</v>
      </c>
      <c r="J1738" s="261">
        <f t="shared" ref="J1738:P1738" ca="1" si="1561">(J$23*$P1722)+$O1722</f>
        <v>0</v>
      </c>
      <c r="K1738" s="261">
        <f t="shared" ca="1" si="1561"/>
        <v>0</v>
      </c>
      <c r="L1738" s="261">
        <f t="shared" ca="1" si="1561"/>
        <v>0</v>
      </c>
      <c r="M1738" s="261">
        <f t="shared" ca="1" si="1561"/>
        <v>0</v>
      </c>
      <c r="N1738" s="261">
        <f t="shared" ca="1" si="1561"/>
        <v>0</v>
      </c>
      <c r="O1738" s="261">
        <f t="shared" ca="1" si="1561"/>
        <v>0</v>
      </c>
      <c r="P1738" s="261">
        <f t="shared" ca="1" si="1561"/>
        <v>0</v>
      </c>
      <c r="Q1738" s="261">
        <f ca="1">L1722</f>
        <v>0</v>
      </c>
      <c r="R1738" s="261">
        <f ca="1">(R$23*$R1722)+$Q1722</f>
        <v>0</v>
      </c>
      <c r="S1738" s="261">
        <f t="shared" ref="S1738:Z1738" ca="1" si="1562">(S$23*$R1722)+$Q1722</f>
        <v>0</v>
      </c>
      <c r="T1738" s="261">
        <f t="shared" ca="1" si="1562"/>
        <v>0</v>
      </c>
      <c r="U1738" s="261">
        <f t="shared" ca="1" si="1562"/>
        <v>0</v>
      </c>
      <c r="V1738" s="261">
        <f t="shared" ca="1" si="1562"/>
        <v>0</v>
      </c>
      <c r="W1738" s="261">
        <f t="shared" ca="1" si="1562"/>
        <v>0</v>
      </c>
      <c r="X1738" s="261">
        <f t="shared" ca="1" si="1562"/>
        <v>0</v>
      </c>
      <c r="Y1738" s="261">
        <f t="shared" ca="1" si="1562"/>
        <v>0</v>
      </c>
      <c r="Z1738" s="261">
        <f t="shared" ca="1" si="1562"/>
        <v>0</v>
      </c>
      <c r="AA1738" s="261">
        <f ca="1">M1722</f>
        <v>0</v>
      </c>
    </row>
    <row r="1739" spans="6:27">
      <c r="F1739" s="656"/>
      <c r="G1739" s="307" t="str">
        <f t="shared" ref="G1739:G1748" si="1563">G1723</f>
        <v>2-wheeler</v>
      </c>
      <c r="H1739" s="261">
        <f t="shared" ref="H1739:H1748" si="1564">K1723</f>
        <v>0</v>
      </c>
      <c r="I1739" s="261">
        <f t="shared" ref="I1739:P1739" ca="1" si="1565">(I$23*$P1723)+$O1723</f>
        <v>0</v>
      </c>
      <c r="J1739" s="261">
        <f t="shared" ca="1" si="1565"/>
        <v>0</v>
      </c>
      <c r="K1739" s="261">
        <f t="shared" ca="1" si="1565"/>
        <v>0</v>
      </c>
      <c r="L1739" s="261">
        <f t="shared" ca="1" si="1565"/>
        <v>0</v>
      </c>
      <c r="M1739" s="261">
        <f t="shared" ca="1" si="1565"/>
        <v>0</v>
      </c>
      <c r="N1739" s="261">
        <f t="shared" ca="1" si="1565"/>
        <v>0</v>
      </c>
      <c r="O1739" s="261">
        <f t="shared" ca="1" si="1565"/>
        <v>0</v>
      </c>
      <c r="P1739" s="261">
        <f t="shared" ca="1" si="1565"/>
        <v>0</v>
      </c>
      <c r="Q1739" s="261">
        <f t="shared" ref="Q1739:Q1748" ca="1" si="1566">L1723</f>
        <v>0</v>
      </c>
      <c r="R1739" s="261">
        <f t="shared" ref="R1739:Z1739" ca="1" si="1567">(R$23*$R1723)+$Q1723</f>
        <v>0</v>
      </c>
      <c r="S1739" s="261">
        <f t="shared" ca="1" si="1567"/>
        <v>0</v>
      </c>
      <c r="T1739" s="261">
        <f t="shared" ca="1" si="1567"/>
        <v>0</v>
      </c>
      <c r="U1739" s="261">
        <f t="shared" ca="1" si="1567"/>
        <v>0</v>
      </c>
      <c r="V1739" s="261">
        <f t="shared" ca="1" si="1567"/>
        <v>0</v>
      </c>
      <c r="W1739" s="261">
        <f t="shared" ca="1" si="1567"/>
        <v>0</v>
      </c>
      <c r="X1739" s="261">
        <f t="shared" ca="1" si="1567"/>
        <v>0</v>
      </c>
      <c r="Y1739" s="261">
        <f t="shared" ca="1" si="1567"/>
        <v>0</v>
      </c>
      <c r="Z1739" s="261">
        <f t="shared" ca="1" si="1567"/>
        <v>0</v>
      </c>
      <c r="AA1739" s="261">
        <f t="shared" ref="AA1739:AA1748" ca="1" si="1568">M1723</f>
        <v>0</v>
      </c>
    </row>
    <row r="1740" spans="6:27">
      <c r="F1740" s="656"/>
      <c r="G1740" s="307" t="str">
        <f t="shared" si="1563"/>
        <v>Taxi</v>
      </c>
      <c r="H1740" s="261">
        <f t="shared" si="1564"/>
        <v>0</v>
      </c>
      <c r="I1740" s="261">
        <f t="shared" ref="I1740:P1740" ca="1" si="1569">(I$23*$P1724)+$O1724</f>
        <v>0</v>
      </c>
      <c r="J1740" s="261">
        <f t="shared" ca="1" si="1569"/>
        <v>0</v>
      </c>
      <c r="K1740" s="261">
        <f t="shared" ca="1" si="1569"/>
        <v>0</v>
      </c>
      <c r="L1740" s="261">
        <f t="shared" ca="1" si="1569"/>
        <v>0</v>
      </c>
      <c r="M1740" s="261">
        <f t="shared" ca="1" si="1569"/>
        <v>0</v>
      </c>
      <c r="N1740" s="261">
        <f t="shared" ca="1" si="1569"/>
        <v>0</v>
      </c>
      <c r="O1740" s="261">
        <f t="shared" ca="1" si="1569"/>
        <v>0</v>
      </c>
      <c r="P1740" s="261">
        <f t="shared" ca="1" si="1569"/>
        <v>0</v>
      </c>
      <c r="Q1740" s="261">
        <f t="shared" ca="1" si="1566"/>
        <v>0</v>
      </c>
      <c r="R1740" s="261">
        <f t="shared" ref="R1740:Z1740" ca="1" si="1570">(R$23*$R1724)+$Q1724</f>
        <v>0</v>
      </c>
      <c r="S1740" s="261">
        <f t="shared" ca="1" si="1570"/>
        <v>0</v>
      </c>
      <c r="T1740" s="261">
        <f t="shared" ca="1" si="1570"/>
        <v>0</v>
      </c>
      <c r="U1740" s="261">
        <f t="shared" ca="1" si="1570"/>
        <v>0</v>
      </c>
      <c r="V1740" s="261">
        <f t="shared" ca="1" si="1570"/>
        <v>0</v>
      </c>
      <c r="W1740" s="261">
        <f t="shared" ca="1" si="1570"/>
        <v>0</v>
      </c>
      <c r="X1740" s="261">
        <f t="shared" ca="1" si="1570"/>
        <v>0</v>
      </c>
      <c r="Y1740" s="261">
        <f t="shared" ca="1" si="1570"/>
        <v>0</v>
      </c>
      <c r="Z1740" s="261">
        <f t="shared" ca="1" si="1570"/>
        <v>0</v>
      </c>
      <c r="AA1740" s="261">
        <f t="shared" ca="1" si="1568"/>
        <v>0</v>
      </c>
    </row>
    <row r="1741" spans="6:27">
      <c r="F1741" s="656"/>
      <c r="G1741" s="307" t="str">
        <f t="shared" si="1563"/>
        <v/>
      </c>
      <c r="H1741" s="261">
        <f t="shared" si="1564"/>
        <v>0</v>
      </c>
      <c r="I1741" s="261">
        <f t="shared" ref="I1741:P1741" ca="1" si="1571">(I$23*$P1725)+$O1725</f>
        <v>0</v>
      </c>
      <c r="J1741" s="261">
        <f t="shared" ca="1" si="1571"/>
        <v>0</v>
      </c>
      <c r="K1741" s="261">
        <f t="shared" ca="1" si="1571"/>
        <v>0</v>
      </c>
      <c r="L1741" s="261">
        <f t="shared" ca="1" si="1571"/>
        <v>0</v>
      </c>
      <c r="M1741" s="261">
        <f t="shared" ca="1" si="1571"/>
        <v>0</v>
      </c>
      <c r="N1741" s="261">
        <f t="shared" ca="1" si="1571"/>
        <v>0</v>
      </c>
      <c r="O1741" s="261">
        <f t="shared" ca="1" si="1571"/>
        <v>0</v>
      </c>
      <c r="P1741" s="261">
        <f t="shared" ca="1" si="1571"/>
        <v>0</v>
      </c>
      <c r="Q1741" s="261">
        <f t="shared" ca="1" si="1566"/>
        <v>0</v>
      </c>
      <c r="R1741" s="261">
        <f t="shared" ref="R1741:Z1741" ca="1" si="1572">(R$23*$R1725)+$Q1725</f>
        <v>0</v>
      </c>
      <c r="S1741" s="261">
        <f t="shared" ca="1" si="1572"/>
        <v>0</v>
      </c>
      <c r="T1741" s="261">
        <f t="shared" ca="1" si="1572"/>
        <v>0</v>
      </c>
      <c r="U1741" s="261">
        <f t="shared" ca="1" si="1572"/>
        <v>0</v>
      </c>
      <c r="V1741" s="261">
        <f t="shared" ca="1" si="1572"/>
        <v>0</v>
      </c>
      <c r="W1741" s="261">
        <f t="shared" ca="1" si="1572"/>
        <v>0</v>
      </c>
      <c r="X1741" s="261">
        <f t="shared" ca="1" si="1572"/>
        <v>0</v>
      </c>
      <c r="Y1741" s="261">
        <f t="shared" ca="1" si="1572"/>
        <v>0</v>
      </c>
      <c r="Z1741" s="261">
        <f t="shared" ca="1" si="1572"/>
        <v>0</v>
      </c>
      <c r="AA1741" s="261">
        <f t="shared" ca="1" si="1568"/>
        <v>0</v>
      </c>
    </row>
    <row r="1742" spans="6:27">
      <c r="F1742" s="656"/>
      <c r="G1742" s="307" t="str">
        <f t="shared" si="1563"/>
        <v/>
      </c>
      <c r="H1742" s="261">
        <f t="shared" si="1564"/>
        <v>0</v>
      </c>
      <c r="I1742" s="261">
        <f t="shared" ref="I1742:P1742" ca="1" si="1573">(I$23*$P1726)+$O1726</f>
        <v>0</v>
      </c>
      <c r="J1742" s="261">
        <f t="shared" ca="1" si="1573"/>
        <v>0</v>
      </c>
      <c r="K1742" s="261">
        <f t="shared" ca="1" si="1573"/>
        <v>0</v>
      </c>
      <c r="L1742" s="261">
        <f t="shared" ca="1" si="1573"/>
        <v>0</v>
      </c>
      <c r="M1742" s="261">
        <f t="shared" ca="1" si="1573"/>
        <v>0</v>
      </c>
      <c r="N1742" s="261">
        <f t="shared" ca="1" si="1573"/>
        <v>0</v>
      </c>
      <c r="O1742" s="261">
        <f t="shared" ca="1" si="1573"/>
        <v>0</v>
      </c>
      <c r="P1742" s="261">
        <f t="shared" ca="1" si="1573"/>
        <v>0</v>
      </c>
      <c r="Q1742" s="261">
        <f t="shared" ca="1" si="1566"/>
        <v>0</v>
      </c>
      <c r="R1742" s="261">
        <f t="shared" ref="R1742:Z1742" ca="1" si="1574">(R$23*$R1726)+$Q1726</f>
        <v>0</v>
      </c>
      <c r="S1742" s="261">
        <f t="shared" ca="1" si="1574"/>
        <v>0</v>
      </c>
      <c r="T1742" s="261">
        <f t="shared" ca="1" si="1574"/>
        <v>0</v>
      </c>
      <c r="U1742" s="261">
        <f t="shared" ca="1" si="1574"/>
        <v>0</v>
      </c>
      <c r="V1742" s="261">
        <f t="shared" ca="1" si="1574"/>
        <v>0</v>
      </c>
      <c r="W1742" s="261">
        <f t="shared" ca="1" si="1574"/>
        <v>0</v>
      </c>
      <c r="X1742" s="261">
        <f t="shared" ca="1" si="1574"/>
        <v>0</v>
      </c>
      <c r="Y1742" s="261">
        <f t="shared" ca="1" si="1574"/>
        <v>0</v>
      </c>
      <c r="Z1742" s="261">
        <f t="shared" ca="1" si="1574"/>
        <v>0</v>
      </c>
      <c r="AA1742" s="261">
        <f t="shared" ca="1" si="1568"/>
        <v>0</v>
      </c>
    </row>
    <row r="1743" spans="6:27">
      <c r="F1743" s="656"/>
      <c r="G1743" s="307" t="str">
        <f t="shared" si="1563"/>
        <v>3-wheeler</v>
      </c>
      <c r="H1743" s="261">
        <f t="shared" si="1564"/>
        <v>0</v>
      </c>
      <c r="I1743" s="261">
        <f t="shared" ref="I1743:P1743" ca="1" si="1575">(I$23*$P1727)+$O1727</f>
        <v>0</v>
      </c>
      <c r="J1743" s="261">
        <f t="shared" ca="1" si="1575"/>
        <v>0</v>
      </c>
      <c r="K1743" s="261">
        <f t="shared" ca="1" si="1575"/>
        <v>0</v>
      </c>
      <c r="L1743" s="261">
        <f t="shared" ca="1" si="1575"/>
        <v>0</v>
      </c>
      <c r="M1743" s="261">
        <f t="shared" ca="1" si="1575"/>
        <v>0</v>
      </c>
      <c r="N1743" s="261">
        <f t="shared" ca="1" si="1575"/>
        <v>0</v>
      </c>
      <c r="O1743" s="261">
        <f t="shared" ca="1" si="1575"/>
        <v>0</v>
      </c>
      <c r="P1743" s="261">
        <f t="shared" ca="1" si="1575"/>
        <v>0</v>
      </c>
      <c r="Q1743" s="261">
        <f t="shared" ca="1" si="1566"/>
        <v>0</v>
      </c>
      <c r="R1743" s="261">
        <f t="shared" ref="R1743:Z1743" ca="1" si="1576">(R$23*$R1727)+$Q1727</f>
        <v>0</v>
      </c>
      <c r="S1743" s="261">
        <f t="shared" ca="1" si="1576"/>
        <v>0</v>
      </c>
      <c r="T1743" s="261">
        <f t="shared" ca="1" si="1576"/>
        <v>0</v>
      </c>
      <c r="U1743" s="261">
        <f t="shared" ca="1" si="1576"/>
        <v>0</v>
      </c>
      <c r="V1743" s="261">
        <f t="shared" ca="1" si="1576"/>
        <v>0</v>
      </c>
      <c r="W1743" s="261">
        <f t="shared" ca="1" si="1576"/>
        <v>0</v>
      </c>
      <c r="X1743" s="261">
        <f t="shared" ca="1" si="1576"/>
        <v>0</v>
      </c>
      <c r="Y1743" s="261">
        <f t="shared" ca="1" si="1576"/>
        <v>0</v>
      </c>
      <c r="Z1743" s="261">
        <f t="shared" ca="1" si="1576"/>
        <v>0</v>
      </c>
      <c r="AA1743" s="261">
        <f t="shared" ca="1" si="1568"/>
        <v>0</v>
      </c>
    </row>
    <row r="1744" spans="6:27">
      <c r="F1744" s="656"/>
      <c r="G1744" s="307" t="str">
        <f t="shared" si="1563"/>
        <v>Bus</v>
      </c>
      <c r="H1744" s="261">
        <f t="shared" si="1564"/>
        <v>0</v>
      </c>
      <c r="I1744" s="261">
        <f t="shared" ref="I1744:P1744" ca="1" si="1577">(I$23*$P1728)+$O1728</f>
        <v>0</v>
      </c>
      <c r="J1744" s="261">
        <f t="shared" ca="1" si="1577"/>
        <v>0</v>
      </c>
      <c r="K1744" s="261">
        <f t="shared" ca="1" si="1577"/>
        <v>0</v>
      </c>
      <c r="L1744" s="261">
        <f t="shared" ca="1" si="1577"/>
        <v>0</v>
      </c>
      <c r="M1744" s="261">
        <f t="shared" ca="1" si="1577"/>
        <v>0</v>
      </c>
      <c r="N1744" s="261">
        <f t="shared" ca="1" si="1577"/>
        <v>0</v>
      </c>
      <c r="O1744" s="261">
        <f t="shared" ca="1" si="1577"/>
        <v>0</v>
      </c>
      <c r="P1744" s="261">
        <f t="shared" ca="1" si="1577"/>
        <v>0</v>
      </c>
      <c r="Q1744" s="261">
        <f t="shared" ca="1" si="1566"/>
        <v>0</v>
      </c>
      <c r="R1744" s="261">
        <f t="shared" ref="R1744:Z1744" ca="1" si="1578">(R$23*$R1728)+$Q1728</f>
        <v>0</v>
      </c>
      <c r="S1744" s="261">
        <f t="shared" ca="1" si="1578"/>
        <v>0</v>
      </c>
      <c r="T1744" s="261">
        <f t="shared" ca="1" si="1578"/>
        <v>0</v>
      </c>
      <c r="U1744" s="261">
        <f t="shared" ca="1" si="1578"/>
        <v>0</v>
      </c>
      <c r="V1744" s="261">
        <f t="shared" ca="1" si="1578"/>
        <v>0</v>
      </c>
      <c r="W1744" s="261">
        <f t="shared" ca="1" si="1578"/>
        <v>0</v>
      </c>
      <c r="X1744" s="261">
        <f t="shared" ca="1" si="1578"/>
        <v>0</v>
      </c>
      <c r="Y1744" s="261">
        <f t="shared" ca="1" si="1578"/>
        <v>0</v>
      </c>
      <c r="Z1744" s="261">
        <f t="shared" ca="1" si="1578"/>
        <v>0</v>
      </c>
      <c r="AA1744" s="261">
        <f t="shared" ca="1" si="1568"/>
        <v>0</v>
      </c>
    </row>
    <row r="1745" spans="6:27">
      <c r="F1745" s="656"/>
      <c r="G1745" s="307" t="str">
        <f t="shared" si="1563"/>
        <v>Mini-bus</v>
      </c>
      <c r="H1745" s="261">
        <f t="shared" si="1564"/>
        <v>0</v>
      </c>
      <c r="I1745" s="261">
        <f t="shared" ref="I1745:P1745" ca="1" si="1579">(I$23*$P1729)+$O1729</f>
        <v>0</v>
      </c>
      <c r="J1745" s="261">
        <f t="shared" ca="1" si="1579"/>
        <v>0</v>
      </c>
      <c r="K1745" s="261">
        <f t="shared" ca="1" si="1579"/>
        <v>0</v>
      </c>
      <c r="L1745" s="261">
        <f t="shared" ca="1" si="1579"/>
        <v>0</v>
      </c>
      <c r="M1745" s="261">
        <f t="shared" ca="1" si="1579"/>
        <v>0</v>
      </c>
      <c r="N1745" s="261">
        <f t="shared" ca="1" si="1579"/>
        <v>0</v>
      </c>
      <c r="O1745" s="261">
        <f t="shared" ca="1" si="1579"/>
        <v>0</v>
      </c>
      <c r="P1745" s="261">
        <f t="shared" ca="1" si="1579"/>
        <v>0</v>
      </c>
      <c r="Q1745" s="261">
        <f t="shared" ca="1" si="1566"/>
        <v>0</v>
      </c>
      <c r="R1745" s="261">
        <f t="shared" ref="R1745:Z1745" ca="1" si="1580">(R$23*$R1729)+$Q1729</f>
        <v>0</v>
      </c>
      <c r="S1745" s="261">
        <f t="shared" ca="1" si="1580"/>
        <v>0</v>
      </c>
      <c r="T1745" s="261">
        <f t="shared" ca="1" si="1580"/>
        <v>0</v>
      </c>
      <c r="U1745" s="261">
        <f t="shared" ca="1" si="1580"/>
        <v>0</v>
      </c>
      <c r="V1745" s="261">
        <f t="shared" ca="1" si="1580"/>
        <v>0</v>
      </c>
      <c r="W1745" s="261">
        <f t="shared" ca="1" si="1580"/>
        <v>0</v>
      </c>
      <c r="X1745" s="261">
        <f t="shared" ca="1" si="1580"/>
        <v>0</v>
      </c>
      <c r="Y1745" s="261">
        <f t="shared" ca="1" si="1580"/>
        <v>0</v>
      </c>
      <c r="Z1745" s="261">
        <f t="shared" ca="1" si="1580"/>
        <v>0</v>
      </c>
      <c r="AA1745" s="261">
        <f t="shared" ca="1" si="1568"/>
        <v>0</v>
      </c>
    </row>
    <row r="1746" spans="6:27">
      <c r="F1746" s="656"/>
      <c r="G1746" s="307" t="str">
        <f t="shared" si="1563"/>
        <v/>
      </c>
      <c r="H1746" s="261">
        <f t="shared" si="1564"/>
        <v>0</v>
      </c>
      <c r="I1746" s="261">
        <f t="shared" ref="I1746:P1746" ca="1" si="1581">(I$23*$P1730)+$O1730</f>
        <v>0</v>
      </c>
      <c r="J1746" s="261">
        <f t="shared" ca="1" si="1581"/>
        <v>0</v>
      </c>
      <c r="K1746" s="261">
        <f t="shared" ca="1" si="1581"/>
        <v>0</v>
      </c>
      <c r="L1746" s="261">
        <f t="shared" ca="1" si="1581"/>
        <v>0</v>
      </c>
      <c r="M1746" s="261">
        <f t="shared" ca="1" si="1581"/>
        <v>0</v>
      </c>
      <c r="N1746" s="261">
        <f t="shared" ca="1" si="1581"/>
        <v>0</v>
      </c>
      <c r="O1746" s="261">
        <f t="shared" ca="1" si="1581"/>
        <v>0</v>
      </c>
      <c r="P1746" s="261">
        <f t="shared" ca="1" si="1581"/>
        <v>0</v>
      </c>
      <c r="Q1746" s="261">
        <f t="shared" ca="1" si="1566"/>
        <v>0</v>
      </c>
      <c r="R1746" s="261">
        <f t="shared" ref="R1746:Z1746" ca="1" si="1582">(R$23*$R1730)+$Q1730</f>
        <v>0</v>
      </c>
      <c r="S1746" s="261">
        <f t="shared" ca="1" si="1582"/>
        <v>0</v>
      </c>
      <c r="T1746" s="261">
        <f t="shared" ca="1" si="1582"/>
        <v>0</v>
      </c>
      <c r="U1746" s="261">
        <f t="shared" ca="1" si="1582"/>
        <v>0</v>
      </c>
      <c r="V1746" s="261">
        <f t="shared" ca="1" si="1582"/>
        <v>0</v>
      </c>
      <c r="W1746" s="261">
        <f t="shared" ca="1" si="1582"/>
        <v>0</v>
      </c>
      <c r="X1746" s="261">
        <f t="shared" ca="1" si="1582"/>
        <v>0</v>
      </c>
      <c r="Y1746" s="261">
        <f t="shared" ca="1" si="1582"/>
        <v>0</v>
      </c>
      <c r="Z1746" s="261">
        <f t="shared" ca="1" si="1582"/>
        <v>0</v>
      </c>
      <c r="AA1746" s="261">
        <f t="shared" ca="1" si="1568"/>
        <v>0</v>
      </c>
    </row>
    <row r="1747" spans="6:27">
      <c r="F1747" s="657"/>
      <c r="G1747" s="307" t="str">
        <f t="shared" si="1563"/>
        <v/>
      </c>
      <c r="H1747" s="261">
        <f t="shared" si="1564"/>
        <v>0</v>
      </c>
      <c r="I1747" s="261">
        <f t="shared" ref="I1747:P1747" ca="1" si="1583">(I$23*$P1731)+$O1731</f>
        <v>0</v>
      </c>
      <c r="J1747" s="261">
        <f t="shared" ca="1" si="1583"/>
        <v>0</v>
      </c>
      <c r="K1747" s="261">
        <f t="shared" ca="1" si="1583"/>
        <v>0</v>
      </c>
      <c r="L1747" s="261">
        <f t="shared" ca="1" si="1583"/>
        <v>0</v>
      </c>
      <c r="M1747" s="261">
        <f t="shared" ca="1" si="1583"/>
        <v>0</v>
      </c>
      <c r="N1747" s="261">
        <f t="shared" ca="1" si="1583"/>
        <v>0</v>
      </c>
      <c r="O1747" s="261">
        <f t="shared" ca="1" si="1583"/>
        <v>0</v>
      </c>
      <c r="P1747" s="261">
        <f t="shared" ca="1" si="1583"/>
        <v>0</v>
      </c>
      <c r="Q1747" s="261">
        <f t="shared" ca="1" si="1566"/>
        <v>0</v>
      </c>
      <c r="R1747" s="261">
        <f t="shared" ref="R1747:Z1747" ca="1" si="1584">(R$23*$R1731)+$Q1731</f>
        <v>0</v>
      </c>
      <c r="S1747" s="261">
        <f t="shared" ca="1" si="1584"/>
        <v>0</v>
      </c>
      <c r="T1747" s="261">
        <f t="shared" ca="1" si="1584"/>
        <v>0</v>
      </c>
      <c r="U1747" s="261">
        <f t="shared" ca="1" si="1584"/>
        <v>0</v>
      </c>
      <c r="V1747" s="261">
        <f t="shared" ca="1" si="1584"/>
        <v>0</v>
      </c>
      <c r="W1747" s="261">
        <f t="shared" ca="1" si="1584"/>
        <v>0</v>
      </c>
      <c r="X1747" s="261">
        <f t="shared" ca="1" si="1584"/>
        <v>0</v>
      </c>
      <c r="Y1747" s="261">
        <f t="shared" ca="1" si="1584"/>
        <v>0</v>
      </c>
      <c r="Z1747" s="261">
        <f t="shared" ca="1" si="1584"/>
        <v>0</v>
      </c>
      <c r="AA1747" s="261">
        <f t="shared" ca="1" si="1568"/>
        <v>0</v>
      </c>
    </row>
    <row r="1748" spans="6:27">
      <c r="G1748" s="307" t="str">
        <f t="shared" si="1563"/>
        <v>BRT</v>
      </c>
      <c r="H1748" s="261">
        <f t="shared" si="1564"/>
        <v>0</v>
      </c>
      <c r="I1748" s="261">
        <f t="shared" ref="I1748:P1748" ca="1" si="1585">(I$23*$P1732)+$O1732</f>
        <v>0</v>
      </c>
      <c r="J1748" s="261">
        <f t="shared" ca="1" si="1585"/>
        <v>0</v>
      </c>
      <c r="K1748" s="261">
        <f t="shared" ca="1" si="1585"/>
        <v>0</v>
      </c>
      <c r="L1748" s="261">
        <f t="shared" ca="1" si="1585"/>
        <v>0</v>
      </c>
      <c r="M1748" s="261">
        <f t="shared" ca="1" si="1585"/>
        <v>0</v>
      </c>
      <c r="N1748" s="261">
        <f t="shared" ca="1" si="1585"/>
        <v>0</v>
      </c>
      <c r="O1748" s="261">
        <f t="shared" ca="1" si="1585"/>
        <v>0</v>
      </c>
      <c r="P1748" s="261">
        <f t="shared" ca="1" si="1585"/>
        <v>0</v>
      </c>
      <c r="Q1748" s="261">
        <f t="shared" ca="1" si="1566"/>
        <v>0</v>
      </c>
      <c r="R1748" s="261">
        <f t="shared" ref="R1748:Z1748" ca="1" si="1586">(R$23*$R1732)+$Q1732</f>
        <v>0</v>
      </c>
      <c r="S1748" s="261">
        <f t="shared" ca="1" si="1586"/>
        <v>0</v>
      </c>
      <c r="T1748" s="261">
        <f t="shared" ca="1" si="1586"/>
        <v>0</v>
      </c>
      <c r="U1748" s="261">
        <f t="shared" ca="1" si="1586"/>
        <v>0</v>
      </c>
      <c r="V1748" s="261">
        <f t="shared" ca="1" si="1586"/>
        <v>0</v>
      </c>
      <c r="W1748" s="261">
        <f t="shared" ca="1" si="1586"/>
        <v>0</v>
      </c>
      <c r="X1748" s="261">
        <f t="shared" ca="1" si="1586"/>
        <v>0</v>
      </c>
      <c r="Y1748" s="261">
        <f t="shared" ca="1" si="1586"/>
        <v>0</v>
      </c>
      <c r="Z1748" s="261">
        <f t="shared" ca="1" si="1586"/>
        <v>0</v>
      </c>
      <c r="AA1748" s="261">
        <f t="shared" ca="1" si="1568"/>
        <v>0</v>
      </c>
    </row>
    <row r="1750" spans="6:27">
      <c r="G1750" s="308" t="s">
        <v>405</v>
      </c>
      <c r="H1750" s="243"/>
      <c r="I1750" s="243">
        <f>I1736</f>
        <v>0</v>
      </c>
      <c r="J1750" s="243"/>
      <c r="K1750" s="243"/>
      <c r="L1750" s="243"/>
      <c r="M1750" s="243"/>
      <c r="N1750" s="243"/>
      <c r="O1750" s="243"/>
      <c r="P1750" s="243"/>
      <c r="Q1750" s="243"/>
      <c r="R1750" s="243"/>
      <c r="S1750" s="243"/>
      <c r="T1750" s="243"/>
      <c r="U1750" s="243"/>
      <c r="V1750" s="243"/>
      <c r="W1750" s="243"/>
      <c r="X1750" s="243"/>
      <c r="Y1750" s="243"/>
      <c r="Z1750" s="243"/>
      <c r="AA1750" s="243"/>
    </row>
    <row r="1751" spans="6:27">
      <c r="G1751" s="306"/>
      <c r="H1751" s="245">
        <f>H1737</f>
        <v>0</v>
      </c>
      <c r="I1751" s="245">
        <f t="shared" ref="I1751:AA1751" si="1587">I1737</f>
        <v>1</v>
      </c>
      <c r="J1751" s="245">
        <f t="shared" si="1587"/>
        <v>2</v>
      </c>
      <c r="K1751" s="245">
        <f t="shared" si="1587"/>
        <v>3</v>
      </c>
      <c r="L1751" s="245">
        <f t="shared" si="1587"/>
        <v>4</v>
      </c>
      <c r="M1751" s="245">
        <f t="shared" si="1587"/>
        <v>5</v>
      </c>
      <c r="N1751" s="245">
        <f t="shared" si="1587"/>
        <v>6</v>
      </c>
      <c r="O1751" s="245">
        <f t="shared" si="1587"/>
        <v>7</v>
      </c>
      <c r="P1751" s="245">
        <f t="shared" si="1587"/>
        <v>8</v>
      </c>
      <c r="Q1751" s="245">
        <f t="shared" si="1587"/>
        <v>9</v>
      </c>
      <c r="R1751" s="245">
        <f t="shared" si="1587"/>
        <v>10</v>
      </c>
      <c r="S1751" s="245">
        <f t="shared" si="1587"/>
        <v>11</v>
      </c>
      <c r="T1751" s="245">
        <f t="shared" si="1587"/>
        <v>12</v>
      </c>
      <c r="U1751" s="245">
        <f t="shared" si="1587"/>
        <v>13</v>
      </c>
      <c r="V1751" s="245">
        <f t="shared" si="1587"/>
        <v>14</v>
      </c>
      <c r="W1751" s="245">
        <f t="shared" si="1587"/>
        <v>15</v>
      </c>
      <c r="X1751" s="245">
        <f t="shared" si="1587"/>
        <v>16</v>
      </c>
      <c r="Y1751" s="245">
        <f t="shared" si="1587"/>
        <v>17</v>
      </c>
      <c r="Z1751" s="245">
        <f t="shared" si="1587"/>
        <v>18</v>
      </c>
      <c r="AA1751" s="245">
        <f t="shared" si="1587"/>
        <v>19</v>
      </c>
    </row>
    <row r="1752" spans="6:27">
      <c r="F1752" s="655" t="s">
        <v>530</v>
      </c>
      <c r="G1752" s="307" t="str">
        <f>G1738</f>
        <v>Cars</v>
      </c>
      <c r="H1752" s="232"/>
      <c r="I1752" s="232"/>
      <c r="J1752" s="232"/>
      <c r="K1752" s="232"/>
      <c r="L1752" s="232"/>
      <c r="M1752" s="232"/>
      <c r="N1752" s="232"/>
      <c r="O1752" s="232"/>
      <c r="P1752" s="232"/>
      <c r="Q1752" s="232"/>
      <c r="R1752" s="232"/>
      <c r="S1752" s="232"/>
      <c r="T1752" s="232"/>
      <c r="U1752" s="232"/>
      <c r="V1752" s="232"/>
      <c r="W1752" s="232"/>
      <c r="X1752" s="232"/>
      <c r="Y1752" s="232"/>
      <c r="Z1752" s="232"/>
      <c r="AA1752" s="232"/>
    </row>
    <row r="1753" spans="6:27">
      <c r="F1753" s="656"/>
      <c r="G1753" s="307" t="str">
        <f t="shared" ref="G1753:G1762" si="1588">G1739</f>
        <v>2-wheeler</v>
      </c>
      <c r="H1753" s="232"/>
      <c r="I1753" s="232"/>
      <c r="J1753" s="232"/>
      <c r="K1753" s="232"/>
      <c r="L1753" s="232"/>
      <c r="M1753" s="232"/>
      <c r="N1753" s="232"/>
      <c r="O1753" s="232"/>
      <c r="P1753" s="232"/>
      <c r="Q1753" s="232"/>
      <c r="R1753" s="232"/>
      <c r="S1753" s="232"/>
      <c r="T1753" s="232"/>
      <c r="U1753" s="232"/>
      <c r="V1753" s="232"/>
      <c r="W1753" s="232"/>
      <c r="X1753" s="232"/>
      <c r="Y1753" s="232"/>
      <c r="Z1753" s="232"/>
      <c r="AA1753" s="232"/>
    </row>
    <row r="1754" spans="6:27">
      <c r="F1754" s="656"/>
      <c r="G1754" s="307" t="str">
        <f t="shared" si="1588"/>
        <v>Taxi</v>
      </c>
      <c r="H1754" s="232"/>
      <c r="I1754" s="232"/>
      <c r="J1754" s="232"/>
      <c r="K1754" s="232"/>
      <c r="L1754" s="232"/>
      <c r="M1754" s="232"/>
      <c r="N1754" s="232"/>
      <c r="O1754" s="232"/>
      <c r="P1754" s="232"/>
      <c r="Q1754" s="232"/>
      <c r="R1754" s="232"/>
      <c r="S1754" s="232"/>
      <c r="T1754" s="232"/>
      <c r="U1754" s="232"/>
      <c r="V1754" s="232"/>
      <c r="W1754" s="232"/>
      <c r="X1754" s="232"/>
      <c r="Y1754" s="232"/>
      <c r="Z1754" s="232"/>
      <c r="AA1754" s="232"/>
    </row>
    <row r="1755" spans="6:27">
      <c r="F1755" s="656"/>
      <c r="G1755" s="307" t="str">
        <f t="shared" si="1588"/>
        <v/>
      </c>
      <c r="H1755" s="232"/>
      <c r="I1755" s="232"/>
      <c r="J1755" s="232"/>
      <c r="K1755" s="232"/>
      <c r="L1755" s="232"/>
      <c r="M1755" s="232"/>
      <c r="N1755" s="232"/>
      <c r="O1755" s="232"/>
      <c r="P1755" s="232"/>
      <c r="Q1755" s="232"/>
      <c r="R1755" s="232"/>
      <c r="S1755" s="232"/>
      <c r="T1755" s="232"/>
      <c r="U1755" s="232"/>
      <c r="V1755" s="232"/>
      <c r="W1755" s="232"/>
      <c r="X1755" s="232"/>
      <c r="Y1755" s="232"/>
      <c r="Z1755" s="232"/>
      <c r="AA1755" s="232"/>
    </row>
    <row r="1756" spans="6:27">
      <c r="F1756" s="656"/>
      <c r="G1756" s="307" t="str">
        <f t="shared" si="1588"/>
        <v/>
      </c>
      <c r="H1756" s="232"/>
      <c r="I1756" s="232"/>
      <c r="J1756" s="232"/>
      <c r="K1756" s="232"/>
      <c r="L1756" s="232"/>
      <c r="M1756" s="232"/>
      <c r="N1756" s="232"/>
      <c r="O1756" s="232"/>
      <c r="P1756" s="232"/>
      <c r="Q1756" s="232"/>
      <c r="R1756" s="232"/>
      <c r="S1756" s="232"/>
      <c r="T1756" s="232"/>
      <c r="U1756" s="232"/>
      <c r="V1756" s="232"/>
      <c r="W1756" s="232"/>
      <c r="X1756" s="232"/>
      <c r="Y1756" s="232"/>
      <c r="Z1756" s="232"/>
      <c r="AA1756" s="232"/>
    </row>
    <row r="1757" spans="6:27">
      <c r="F1757" s="656"/>
      <c r="G1757" s="307" t="str">
        <f t="shared" si="1588"/>
        <v>3-wheeler</v>
      </c>
      <c r="H1757" s="232"/>
      <c r="I1757" s="232"/>
      <c r="J1757" s="232"/>
      <c r="K1757" s="232"/>
      <c r="L1757" s="232"/>
      <c r="M1757" s="232"/>
      <c r="N1757" s="232"/>
      <c r="O1757" s="232"/>
      <c r="P1757" s="232"/>
      <c r="Q1757" s="232"/>
      <c r="R1757" s="232"/>
      <c r="S1757" s="232"/>
      <c r="T1757" s="232"/>
      <c r="U1757" s="232"/>
      <c r="V1757" s="232"/>
      <c r="W1757" s="232"/>
      <c r="X1757" s="232"/>
      <c r="Y1757" s="232"/>
      <c r="Z1757" s="232"/>
      <c r="AA1757" s="232"/>
    </row>
    <row r="1758" spans="6:27">
      <c r="F1758" s="656"/>
      <c r="G1758" s="307" t="str">
        <f t="shared" si="1588"/>
        <v>Bus</v>
      </c>
      <c r="H1758" s="232"/>
      <c r="I1758" s="232"/>
      <c r="J1758" s="232"/>
      <c r="K1758" s="232"/>
      <c r="L1758" s="232"/>
      <c r="M1758" s="232"/>
      <c r="N1758" s="232"/>
      <c r="O1758" s="232"/>
      <c r="P1758" s="232"/>
      <c r="Q1758" s="232"/>
      <c r="R1758" s="232"/>
      <c r="S1758" s="232"/>
      <c r="T1758" s="232"/>
      <c r="U1758" s="232"/>
      <c r="V1758" s="232"/>
      <c r="W1758" s="232"/>
      <c r="X1758" s="232"/>
      <c r="Y1758" s="232"/>
      <c r="Z1758" s="232"/>
      <c r="AA1758" s="232"/>
    </row>
    <row r="1759" spans="6:27">
      <c r="F1759" s="656"/>
      <c r="G1759" s="307" t="str">
        <f t="shared" si="1588"/>
        <v>Mini-bus</v>
      </c>
      <c r="H1759" s="232"/>
      <c r="I1759" s="232"/>
      <c r="J1759" s="232"/>
      <c r="K1759" s="232"/>
      <c r="L1759" s="232"/>
      <c r="M1759" s="232"/>
      <c r="N1759" s="232"/>
      <c r="O1759" s="232"/>
      <c r="P1759" s="232"/>
      <c r="Q1759" s="232"/>
      <c r="R1759" s="232"/>
      <c r="S1759" s="232"/>
      <c r="T1759" s="232"/>
      <c r="U1759" s="232"/>
      <c r="V1759" s="232"/>
      <c r="W1759" s="232"/>
      <c r="X1759" s="232"/>
      <c r="Y1759" s="232"/>
      <c r="Z1759" s="232"/>
      <c r="AA1759" s="232"/>
    </row>
    <row r="1760" spans="6:27">
      <c r="F1760" s="656"/>
      <c r="G1760" s="307" t="str">
        <f t="shared" si="1588"/>
        <v/>
      </c>
      <c r="H1760" s="232"/>
      <c r="I1760" s="232"/>
      <c r="J1760" s="232"/>
      <c r="K1760" s="232"/>
      <c r="L1760" s="232"/>
      <c r="M1760" s="232"/>
      <c r="N1760" s="232"/>
      <c r="O1760" s="232"/>
      <c r="P1760" s="232"/>
      <c r="Q1760" s="232"/>
      <c r="R1760" s="232"/>
      <c r="S1760" s="232"/>
      <c r="T1760" s="232"/>
      <c r="U1760" s="232"/>
      <c r="V1760" s="232"/>
      <c r="W1760" s="232"/>
      <c r="X1760" s="232"/>
      <c r="Y1760" s="232"/>
      <c r="Z1760" s="232"/>
      <c r="AA1760" s="232"/>
    </row>
    <row r="1761" spans="6:27">
      <c r="F1761" s="657"/>
      <c r="G1761" s="307" t="str">
        <f t="shared" si="1588"/>
        <v/>
      </c>
      <c r="H1761" s="232"/>
      <c r="I1761" s="232"/>
      <c r="J1761" s="232"/>
      <c r="K1761" s="232"/>
      <c r="L1761" s="232"/>
      <c r="M1761" s="232"/>
      <c r="N1761" s="232"/>
      <c r="O1761" s="232"/>
      <c r="P1761" s="232"/>
      <c r="Q1761" s="232"/>
      <c r="R1761" s="232"/>
      <c r="S1761" s="232"/>
      <c r="T1761" s="232"/>
      <c r="U1761" s="232"/>
      <c r="V1761" s="232"/>
      <c r="W1761" s="232"/>
      <c r="X1761" s="232"/>
      <c r="Y1761" s="232"/>
      <c r="Z1761" s="232"/>
      <c r="AA1761" s="232"/>
    </row>
    <row r="1762" spans="6:27">
      <c r="G1762" s="307" t="str">
        <f t="shared" si="1588"/>
        <v>BRT</v>
      </c>
      <c r="H1762" s="232"/>
      <c r="I1762" s="232"/>
      <c r="J1762" s="232"/>
      <c r="K1762" s="232"/>
      <c r="L1762" s="232"/>
      <c r="M1762" s="232"/>
      <c r="N1762" s="232"/>
      <c r="O1762" s="232"/>
      <c r="P1762" s="232"/>
      <c r="Q1762" s="232"/>
      <c r="R1762" s="232"/>
      <c r="S1762" s="232"/>
      <c r="T1762" s="232"/>
      <c r="U1762" s="232"/>
      <c r="V1762" s="232"/>
      <c r="W1762" s="232"/>
      <c r="X1762" s="232"/>
      <c r="Y1762" s="232"/>
      <c r="Z1762" s="232"/>
      <c r="AA1762" s="232"/>
    </row>
    <row r="1765" spans="6:27">
      <c r="G1765" s="394" t="s">
        <v>537</v>
      </c>
      <c r="H1765" s="395"/>
      <c r="I1765" s="395"/>
      <c r="J1765" s="395"/>
      <c r="K1765" s="395"/>
      <c r="L1765" s="395"/>
      <c r="M1765" s="395"/>
      <c r="N1765" s="395"/>
      <c r="O1765" s="395"/>
      <c r="P1765" s="395"/>
      <c r="Q1765" s="395"/>
      <c r="R1765" s="395"/>
      <c r="S1765" s="395"/>
      <c r="T1765" s="395"/>
      <c r="U1765" s="395"/>
      <c r="V1765" s="395"/>
      <c r="W1765" s="395"/>
      <c r="X1765" s="395"/>
      <c r="Y1765" s="395"/>
      <c r="Z1765" s="395"/>
      <c r="AA1765" s="395"/>
    </row>
    <row r="1766" spans="6:27">
      <c r="G1766" s="309" t="s">
        <v>411</v>
      </c>
    </row>
    <row r="1767" spans="6:27">
      <c r="G1767" s="306"/>
      <c r="H1767" s="244">
        <f>H23</f>
        <v>0</v>
      </c>
      <c r="I1767" s="244">
        <f t="shared" ref="I1767:AA1767" si="1589">I23</f>
        <v>1</v>
      </c>
      <c r="J1767" s="244">
        <f t="shared" si="1589"/>
        <v>2</v>
      </c>
      <c r="K1767" s="244">
        <f t="shared" si="1589"/>
        <v>3</v>
      </c>
      <c r="L1767" s="244">
        <f t="shared" si="1589"/>
        <v>4</v>
      </c>
      <c r="M1767" s="244">
        <f t="shared" si="1589"/>
        <v>5</v>
      </c>
      <c r="N1767" s="244">
        <f t="shared" si="1589"/>
        <v>6</v>
      </c>
      <c r="O1767" s="244">
        <f t="shared" si="1589"/>
        <v>7</v>
      </c>
      <c r="P1767" s="244">
        <f t="shared" si="1589"/>
        <v>8</v>
      </c>
      <c r="Q1767" s="244">
        <f t="shared" si="1589"/>
        <v>9</v>
      </c>
      <c r="R1767" s="244">
        <f t="shared" si="1589"/>
        <v>10</v>
      </c>
      <c r="S1767" s="244">
        <f t="shared" si="1589"/>
        <v>11</v>
      </c>
      <c r="T1767" s="244">
        <f t="shared" si="1589"/>
        <v>12</v>
      </c>
      <c r="U1767" s="244">
        <f t="shared" si="1589"/>
        <v>13</v>
      </c>
      <c r="V1767" s="244">
        <f t="shared" si="1589"/>
        <v>14</v>
      </c>
      <c r="W1767" s="244">
        <f t="shared" si="1589"/>
        <v>15</v>
      </c>
      <c r="X1767" s="244">
        <f t="shared" si="1589"/>
        <v>16</v>
      </c>
      <c r="Y1767" s="244">
        <f t="shared" si="1589"/>
        <v>17</v>
      </c>
      <c r="Z1767" s="244">
        <f t="shared" si="1589"/>
        <v>18</v>
      </c>
      <c r="AA1767" s="244">
        <f t="shared" si="1589"/>
        <v>19</v>
      </c>
    </row>
    <row r="1768" spans="6:27">
      <c r="F1768" s="655" t="s">
        <v>530</v>
      </c>
      <c r="G1768" s="307" t="str">
        <f>G1752</f>
        <v>Cars</v>
      </c>
      <c r="H1768" s="248">
        <f t="shared" ref="H1768:AA1768" si="1590">H203*H953</f>
        <v>0</v>
      </c>
      <c r="I1768" s="248">
        <f t="shared" ca="1" si="1590"/>
        <v>0</v>
      </c>
      <c r="J1768" s="248">
        <f t="shared" ca="1" si="1590"/>
        <v>0</v>
      </c>
      <c r="K1768" s="248">
        <f t="shared" ca="1" si="1590"/>
        <v>0</v>
      </c>
      <c r="L1768" s="248">
        <f t="shared" ca="1" si="1590"/>
        <v>0</v>
      </c>
      <c r="M1768" s="248">
        <f t="shared" ca="1" si="1590"/>
        <v>0</v>
      </c>
      <c r="N1768" s="248">
        <f t="shared" ca="1" si="1590"/>
        <v>0</v>
      </c>
      <c r="O1768" s="248">
        <f t="shared" ca="1" si="1590"/>
        <v>0</v>
      </c>
      <c r="P1768" s="248">
        <f t="shared" ca="1" si="1590"/>
        <v>0</v>
      </c>
      <c r="Q1768" s="248">
        <f t="shared" ca="1" si="1590"/>
        <v>0</v>
      </c>
      <c r="R1768" s="248">
        <f t="shared" ca="1" si="1590"/>
        <v>0</v>
      </c>
      <c r="S1768" s="248">
        <f t="shared" ca="1" si="1590"/>
        <v>0</v>
      </c>
      <c r="T1768" s="248">
        <f t="shared" ca="1" si="1590"/>
        <v>0</v>
      </c>
      <c r="U1768" s="248">
        <f t="shared" ca="1" si="1590"/>
        <v>0</v>
      </c>
      <c r="V1768" s="248">
        <f t="shared" ca="1" si="1590"/>
        <v>0</v>
      </c>
      <c r="W1768" s="248">
        <f t="shared" ca="1" si="1590"/>
        <v>0</v>
      </c>
      <c r="X1768" s="248">
        <f t="shared" ca="1" si="1590"/>
        <v>0</v>
      </c>
      <c r="Y1768" s="248">
        <f t="shared" ca="1" si="1590"/>
        <v>0</v>
      </c>
      <c r="Z1768" s="248">
        <f t="shared" ca="1" si="1590"/>
        <v>0</v>
      </c>
      <c r="AA1768" s="248">
        <f t="shared" ca="1" si="1590"/>
        <v>0</v>
      </c>
    </row>
    <row r="1769" spans="6:27">
      <c r="F1769" s="656"/>
      <c r="G1769" s="307" t="str">
        <f t="shared" ref="G1769:G1778" si="1591">G1753</f>
        <v>2-wheeler</v>
      </c>
      <c r="H1769" s="248">
        <f t="shared" ref="H1769:AA1769" si="1592">H204*H954</f>
        <v>0</v>
      </c>
      <c r="I1769" s="248">
        <f t="shared" ca="1" si="1592"/>
        <v>0</v>
      </c>
      <c r="J1769" s="248">
        <f t="shared" ca="1" si="1592"/>
        <v>0</v>
      </c>
      <c r="K1769" s="248">
        <f t="shared" ca="1" si="1592"/>
        <v>0</v>
      </c>
      <c r="L1769" s="248">
        <f t="shared" ca="1" si="1592"/>
        <v>0</v>
      </c>
      <c r="M1769" s="248">
        <f t="shared" ca="1" si="1592"/>
        <v>0</v>
      </c>
      <c r="N1769" s="248">
        <f t="shared" ca="1" si="1592"/>
        <v>0</v>
      </c>
      <c r="O1769" s="248">
        <f t="shared" ca="1" si="1592"/>
        <v>0</v>
      </c>
      <c r="P1769" s="248">
        <f t="shared" ca="1" si="1592"/>
        <v>0</v>
      </c>
      <c r="Q1769" s="248">
        <f t="shared" ca="1" si="1592"/>
        <v>0</v>
      </c>
      <c r="R1769" s="248">
        <f t="shared" ca="1" si="1592"/>
        <v>0</v>
      </c>
      <c r="S1769" s="248">
        <f t="shared" ca="1" si="1592"/>
        <v>0</v>
      </c>
      <c r="T1769" s="248">
        <f t="shared" ca="1" si="1592"/>
        <v>0</v>
      </c>
      <c r="U1769" s="248">
        <f t="shared" ca="1" si="1592"/>
        <v>0</v>
      </c>
      <c r="V1769" s="248">
        <f t="shared" ca="1" si="1592"/>
        <v>0</v>
      </c>
      <c r="W1769" s="248">
        <f t="shared" ca="1" si="1592"/>
        <v>0</v>
      </c>
      <c r="X1769" s="248">
        <f t="shared" ca="1" si="1592"/>
        <v>0</v>
      </c>
      <c r="Y1769" s="248">
        <f t="shared" ca="1" si="1592"/>
        <v>0</v>
      </c>
      <c r="Z1769" s="248">
        <f t="shared" ca="1" si="1592"/>
        <v>0</v>
      </c>
      <c r="AA1769" s="248">
        <f t="shared" ca="1" si="1592"/>
        <v>0</v>
      </c>
    </row>
    <row r="1770" spans="6:27">
      <c r="F1770" s="656"/>
      <c r="G1770" s="307" t="str">
        <f t="shared" si="1591"/>
        <v>Taxi</v>
      </c>
      <c r="H1770" s="248">
        <f t="shared" ref="H1770:AA1770" si="1593">H205*H955</f>
        <v>0</v>
      </c>
      <c r="I1770" s="248">
        <f t="shared" ca="1" si="1593"/>
        <v>0</v>
      </c>
      <c r="J1770" s="248">
        <f t="shared" ca="1" si="1593"/>
        <v>0</v>
      </c>
      <c r="K1770" s="248">
        <f t="shared" ca="1" si="1593"/>
        <v>0</v>
      </c>
      <c r="L1770" s="248">
        <f t="shared" ca="1" si="1593"/>
        <v>0</v>
      </c>
      <c r="M1770" s="248">
        <f t="shared" ca="1" si="1593"/>
        <v>0</v>
      </c>
      <c r="N1770" s="248">
        <f t="shared" ca="1" si="1593"/>
        <v>0</v>
      </c>
      <c r="O1770" s="248">
        <f t="shared" ca="1" si="1593"/>
        <v>0</v>
      </c>
      <c r="P1770" s="248">
        <f t="shared" ca="1" si="1593"/>
        <v>0</v>
      </c>
      <c r="Q1770" s="248">
        <f t="shared" ca="1" si="1593"/>
        <v>0</v>
      </c>
      <c r="R1770" s="248">
        <f t="shared" ca="1" si="1593"/>
        <v>0</v>
      </c>
      <c r="S1770" s="248">
        <f t="shared" ca="1" si="1593"/>
        <v>0</v>
      </c>
      <c r="T1770" s="248">
        <f t="shared" ca="1" si="1593"/>
        <v>0</v>
      </c>
      <c r="U1770" s="248">
        <f t="shared" ca="1" si="1593"/>
        <v>0</v>
      </c>
      <c r="V1770" s="248">
        <f t="shared" ca="1" si="1593"/>
        <v>0</v>
      </c>
      <c r="W1770" s="248">
        <f t="shared" ca="1" si="1593"/>
        <v>0</v>
      </c>
      <c r="X1770" s="248">
        <f t="shared" ca="1" si="1593"/>
        <v>0</v>
      </c>
      <c r="Y1770" s="248">
        <f t="shared" ca="1" si="1593"/>
        <v>0</v>
      </c>
      <c r="Z1770" s="248">
        <f t="shared" ca="1" si="1593"/>
        <v>0</v>
      </c>
      <c r="AA1770" s="248">
        <f t="shared" ca="1" si="1593"/>
        <v>0</v>
      </c>
    </row>
    <row r="1771" spans="6:27">
      <c r="F1771" s="656"/>
      <c r="G1771" s="307" t="str">
        <f t="shared" si="1591"/>
        <v/>
      </c>
      <c r="H1771" s="248">
        <f t="shared" ref="H1771:AA1771" si="1594">H206*H956</f>
        <v>0</v>
      </c>
      <c r="I1771" s="248">
        <f t="shared" ca="1" si="1594"/>
        <v>0</v>
      </c>
      <c r="J1771" s="248">
        <f t="shared" ca="1" si="1594"/>
        <v>0</v>
      </c>
      <c r="K1771" s="248">
        <f t="shared" ca="1" si="1594"/>
        <v>0</v>
      </c>
      <c r="L1771" s="248">
        <f t="shared" ca="1" si="1594"/>
        <v>0</v>
      </c>
      <c r="M1771" s="248">
        <f t="shared" ca="1" si="1594"/>
        <v>0</v>
      </c>
      <c r="N1771" s="248">
        <f t="shared" ca="1" si="1594"/>
        <v>0</v>
      </c>
      <c r="O1771" s="248">
        <f t="shared" ca="1" si="1594"/>
        <v>0</v>
      </c>
      <c r="P1771" s="248">
        <f t="shared" ca="1" si="1594"/>
        <v>0</v>
      </c>
      <c r="Q1771" s="248">
        <f t="shared" ca="1" si="1594"/>
        <v>0</v>
      </c>
      <c r="R1771" s="248">
        <f t="shared" ca="1" si="1594"/>
        <v>0</v>
      </c>
      <c r="S1771" s="248">
        <f t="shared" ca="1" si="1594"/>
        <v>0</v>
      </c>
      <c r="T1771" s="248">
        <f t="shared" ca="1" si="1594"/>
        <v>0</v>
      </c>
      <c r="U1771" s="248">
        <f t="shared" ca="1" si="1594"/>
        <v>0</v>
      </c>
      <c r="V1771" s="248">
        <f t="shared" ca="1" si="1594"/>
        <v>0</v>
      </c>
      <c r="W1771" s="248">
        <f t="shared" ca="1" si="1594"/>
        <v>0</v>
      </c>
      <c r="X1771" s="248">
        <f t="shared" ca="1" si="1594"/>
        <v>0</v>
      </c>
      <c r="Y1771" s="248">
        <f t="shared" ca="1" si="1594"/>
        <v>0</v>
      </c>
      <c r="Z1771" s="248">
        <f t="shared" ca="1" si="1594"/>
        <v>0</v>
      </c>
      <c r="AA1771" s="248">
        <f t="shared" ca="1" si="1594"/>
        <v>0</v>
      </c>
    </row>
    <row r="1772" spans="6:27">
      <c r="F1772" s="656"/>
      <c r="G1772" s="307" t="str">
        <f t="shared" si="1591"/>
        <v/>
      </c>
      <c r="H1772" s="248">
        <f t="shared" ref="H1772:AA1772" si="1595">H207*H957</f>
        <v>0</v>
      </c>
      <c r="I1772" s="248">
        <f t="shared" ca="1" si="1595"/>
        <v>0</v>
      </c>
      <c r="J1772" s="248">
        <f t="shared" ca="1" si="1595"/>
        <v>0</v>
      </c>
      <c r="K1772" s="248">
        <f t="shared" ca="1" si="1595"/>
        <v>0</v>
      </c>
      <c r="L1772" s="248">
        <f t="shared" ca="1" si="1595"/>
        <v>0</v>
      </c>
      <c r="M1772" s="248">
        <f t="shared" ca="1" si="1595"/>
        <v>0</v>
      </c>
      <c r="N1772" s="248">
        <f t="shared" ca="1" si="1595"/>
        <v>0</v>
      </c>
      <c r="O1772" s="248">
        <f t="shared" ca="1" si="1595"/>
        <v>0</v>
      </c>
      <c r="P1772" s="248">
        <f t="shared" ca="1" si="1595"/>
        <v>0</v>
      </c>
      <c r="Q1772" s="248">
        <f t="shared" ca="1" si="1595"/>
        <v>0</v>
      </c>
      <c r="R1772" s="248">
        <f t="shared" ca="1" si="1595"/>
        <v>0</v>
      </c>
      <c r="S1772" s="248">
        <f t="shared" ca="1" si="1595"/>
        <v>0</v>
      </c>
      <c r="T1772" s="248">
        <f t="shared" ca="1" si="1595"/>
        <v>0</v>
      </c>
      <c r="U1772" s="248">
        <f t="shared" ca="1" si="1595"/>
        <v>0</v>
      </c>
      <c r="V1772" s="248">
        <f t="shared" ca="1" si="1595"/>
        <v>0</v>
      </c>
      <c r="W1772" s="248">
        <f t="shared" ca="1" si="1595"/>
        <v>0</v>
      </c>
      <c r="X1772" s="248">
        <f t="shared" ca="1" si="1595"/>
        <v>0</v>
      </c>
      <c r="Y1772" s="248">
        <f t="shared" ca="1" si="1595"/>
        <v>0</v>
      </c>
      <c r="Z1772" s="248">
        <f t="shared" ca="1" si="1595"/>
        <v>0</v>
      </c>
      <c r="AA1772" s="248">
        <f t="shared" ca="1" si="1595"/>
        <v>0</v>
      </c>
    </row>
    <row r="1773" spans="6:27">
      <c r="F1773" s="656"/>
      <c r="G1773" s="307" t="str">
        <f t="shared" si="1591"/>
        <v>3-wheeler</v>
      </c>
      <c r="H1773" s="248">
        <f t="shared" ref="H1773:AA1773" si="1596">H208*H958</f>
        <v>0</v>
      </c>
      <c r="I1773" s="248">
        <f t="shared" ca="1" si="1596"/>
        <v>0</v>
      </c>
      <c r="J1773" s="248">
        <f t="shared" ca="1" si="1596"/>
        <v>0</v>
      </c>
      <c r="K1773" s="248">
        <f t="shared" ca="1" si="1596"/>
        <v>0</v>
      </c>
      <c r="L1773" s="248">
        <f t="shared" ca="1" si="1596"/>
        <v>0</v>
      </c>
      <c r="M1773" s="248">
        <f t="shared" ca="1" si="1596"/>
        <v>0</v>
      </c>
      <c r="N1773" s="248">
        <f t="shared" ca="1" si="1596"/>
        <v>0</v>
      </c>
      <c r="O1773" s="248">
        <f t="shared" ca="1" si="1596"/>
        <v>0</v>
      </c>
      <c r="P1773" s="248">
        <f t="shared" ca="1" si="1596"/>
        <v>0</v>
      </c>
      <c r="Q1773" s="248">
        <f t="shared" ca="1" si="1596"/>
        <v>0</v>
      </c>
      <c r="R1773" s="248">
        <f t="shared" ca="1" si="1596"/>
        <v>0</v>
      </c>
      <c r="S1773" s="248">
        <f t="shared" ca="1" si="1596"/>
        <v>0</v>
      </c>
      <c r="T1773" s="248">
        <f t="shared" ca="1" si="1596"/>
        <v>0</v>
      </c>
      <c r="U1773" s="248">
        <f t="shared" ca="1" si="1596"/>
        <v>0</v>
      </c>
      <c r="V1773" s="248">
        <f t="shared" ca="1" si="1596"/>
        <v>0</v>
      </c>
      <c r="W1773" s="248">
        <f t="shared" ca="1" si="1596"/>
        <v>0</v>
      </c>
      <c r="X1773" s="248">
        <f t="shared" ca="1" si="1596"/>
        <v>0</v>
      </c>
      <c r="Y1773" s="248">
        <f t="shared" ca="1" si="1596"/>
        <v>0</v>
      </c>
      <c r="Z1773" s="248">
        <f t="shared" ca="1" si="1596"/>
        <v>0</v>
      </c>
      <c r="AA1773" s="248">
        <f t="shared" ca="1" si="1596"/>
        <v>0</v>
      </c>
    </row>
    <row r="1774" spans="6:27">
      <c r="F1774" s="656"/>
      <c r="G1774" s="307" t="str">
        <f t="shared" si="1591"/>
        <v>Bus</v>
      </c>
      <c r="H1774" s="248">
        <f t="shared" ref="H1774:AA1774" si="1597">H209*H959</f>
        <v>0</v>
      </c>
      <c r="I1774" s="248">
        <f t="shared" ca="1" si="1597"/>
        <v>0</v>
      </c>
      <c r="J1774" s="248">
        <f t="shared" ca="1" si="1597"/>
        <v>0</v>
      </c>
      <c r="K1774" s="248">
        <f t="shared" ca="1" si="1597"/>
        <v>0</v>
      </c>
      <c r="L1774" s="248">
        <f t="shared" ca="1" si="1597"/>
        <v>0</v>
      </c>
      <c r="M1774" s="248">
        <f t="shared" ca="1" si="1597"/>
        <v>0</v>
      </c>
      <c r="N1774" s="248">
        <f t="shared" ca="1" si="1597"/>
        <v>0</v>
      </c>
      <c r="O1774" s="248">
        <f t="shared" ca="1" si="1597"/>
        <v>0</v>
      </c>
      <c r="P1774" s="248">
        <f t="shared" ca="1" si="1597"/>
        <v>0</v>
      </c>
      <c r="Q1774" s="248">
        <f t="shared" ca="1" si="1597"/>
        <v>0</v>
      </c>
      <c r="R1774" s="248">
        <f t="shared" ca="1" si="1597"/>
        <v>0</v>
      </c>
      <c r="S1774" s="248">
        <f t="shared" ca="1" si="1597"/>
        <v>0</v>
      </c>
      <c r="T1774" s="248">
        <f t="shared" ca="1" si="1597"/>
        <v>0</v>
      </c>
      <c r="U1774" s="248">
        <f t="shared" ca="1" si="1597"/>
        <v>0</v>
      </c>
      <c r="V1774" s="248">
        <f t="shared" ca="1" si="1597"/>
        <v>0</v>
      </c>
      <c r="W1774" s="248">
        <f t="shared" ca="1" si="1597"/>
        <v>0</v>
      </c>
      <c r="X1774" s="248">
        <f t="shared" ca="1" si="1597"/>
        <v>0</v>
      </c>
      <c r="Y1774" s="248">
        <f t="shared" ca="1" si="1597"/>
        <v>0</v>
      </c>
      <c r="Z1774" s="248">
        <f t="shared" ca="1" si="1597"/>
        <v>0</v>
      </c>
      <c r="AA1774" s="248">
        <f t="shared" ca="1" si="1597"/>
        <v>0</v>
      </c>
    </row>
    <row r="1775" spans="6:27">
      <c r="F1775" s="656"/>
      <c r="G1775" s="307" t="str">
        <f t="shared" si="1591"/>
        <v>Mini-bus</v>
      </c>
      <c r="H1775" s="248">
        <f t="shared" ref="H1775:AA1775" si="1598">H210*H960</f>
        <v>0</v>
      </c>
      <c r="I1775" s="248">
        <f t="shared" ca="1" si="1598"/>
        <v>0</v>
      </c>
      <c r="J1775" s="248">
        <f t="shared" ca="1" si="1598"/>
        <v>0</v>
      </c>
      <c r="K1775" s="248">
        <f t="shared" ca="1" si="1598"/>
        <v>0</v>
      </c>
      <c r="L1775" s="248">
        <f t="shared" ca="1" si="1598"/>
        <v>0</v>
      </c>
      <c r="M1775" s="248">
        <f t="shared" ca="1" si="1598"/>
        <v>0</v>
      </c>
      <c r="N1775" s="248">
        <f t="shared" ca="1" si="1598"/>
        <v>0</v>
      </c>
      <c r="O1775" s="248">
        <f t="shared" ca="1" si="1598"/>
        <v>0</v>
      </c>
      <c r="P1775" s="248">
        <f t="shared" ca="1" si="1598"/>
        <v>0</v>
      </c>
      <c r="Q1775" s="248">
        <f t="shared" ca="1" si="1598"/>
        <v>0</v>
      </c>
      <c r="R1775" s="248">
        <f t="shared" ca="1" si="1598"/>
        <v>0</v>
      </c>
      <c r="S1775" s="248">
        <f t="shared" ca="1" si="1598"/>
        <v>0</v>
      </c>
      <c r="T1775" s="248">
        <f t="shared" ca="1" si="1598"/>
        <v>0</v>
      </c>
      <c r="U1775" s="248">
        <f t="shared" ca="1" si="1598"/>
        <v>0</v>
      </c>
      <c r="V1775" s="248">
        <f t="shared" ca="1" si="1598"/>
        <v>0</v>
      </c>
      <c r="W1775" s="248">
        <f t="shared" ca="1" si="1598"/>
        <v>0</v>
      </c>
      <c r="X1775" s="248">
        <f t="shared" ca="1" si="1598"/>
        <v>0</v>
      </c>
      <c r="Y1775" s="248">
        <f t="shared" ca="1" si="1598"/>
        <v>0</v>
      </c>
      <c r="Z1775" s="248">
        <f t="shared" ca="1" si="1598"/>
        <v>0</v>
      </c>
      <c r="AA1775" s="248">
        <f t="shared" ca="1" si="1598"/>
        <v>0</v>
      </c>
    </row>
    <row r="1776" spans="6:27">
      <c r="F1776" s="656"/>
      <c r="G1776" s="307" t="str">
        <f t="shared" si="1591"/>
        <v/>
      </c>
      <c r="H1776" s="248">
        <f t="shared" ref="H1776:AA1776" si="1599">H211*H961</f>
        <v>0</v>
      </c>
      <c r="I1776" s="248">
        <f t="shared" ca="1" si="1599"/>
        <v>0</v>
      </c>
      <c r="J1776" s="248">
        <f t="shared" ca="1" si="1599"/>
        <v>0</v>
      </c>
      <c r="K1776" s="248">
        <f t="shared" ca="1" si="1599"/>
        <v>0</v>
      </c>
      <c r="L1776" s="248">
        <f t="shared" ca="1" si="1599"/>
        <v>0</v>
      </c>
      <c r="M1776" s="248">
        <f t="shared" ca="1" si="1599"/>
        <v>0</v>
      </c>
      <c r="N1776" s="248">
        <f t="shared" ca="1" si="1599"/>
        <v>0</v>
      </c>
      <c r="O1776" s="248">
        <f t="shared" ca="1" si="1599"/>
        <v>0</v>
      </c>
      <c r="P1776" s="248">
        <f t="shared" ca="1" si="1599"/>
        <v>0</v>
      </c>
      <c r="Q1776" s="248">
        <f t="shared" ca="1" si="1599"/>
        <v>0</v>
      </c>
      <c r="R1776" s="248">
        <f t="shared" ca="1" si="1599"/>
        <v>0</v>
      </c>
      <c r="S1776" s="248">
        <f t="shared" ca="1" si="1599"/>
        <v>0</v>
      </c>
      <c r="T1776" s="248">
        <f t="shared" ca="1" si="1599"/>
        <v>0</v>
      </c>
      <c r="U1776" s="248">
        <f t="shared" ca="1" si="1599"/>
        <v>0</v>
      </c>
      <c r="V1776" s="248">
        <f t="shared" ca="1" si="1599"/>
        <v>0</v>
      </c>
      <c r="W1776" s="248">
        <f t="shared" ca="1" si="1599"/>
        <v>0</v>
      </c>
      <c r="X1776" s="248">
        <f t="shared" ca="1" si="1599"/>
        <v>0</v>
      </c>
      <c r="Y1776" s="248">
        <f t="shared" ca="1" si="1599"/>
        <v>0</v>
      </c>
      <c r="Z1776" s="248">
        <f t="shared" ca="1" si="1599"/>
        <v>0</v>
      </c>
      <c r="AA1776" s="248">
        <f t="shared" ca="1" si="1599"/>
        <v>0</v>
      </c>
    </row>
    <row r="1777" spans="6:27">
      <c r="F1777" s="657"/>
      <c r="G1777" s="307" t="str">
        <f t="shared" si="1591"/>
        <v/>
      </c>
      <c r="H1777" s="248">
        <f t="shared" ref="H1777:AA1777" si="1600">H212*H962</f>
        <v>0</v>
      </c>
      <c r="I1777" s="248">
        <f t="shared" ca="1" si="1600"/>
        <v>0</v>
      </c>
      <c r="J1777" s="248">
        <f t="shared" ca="1" si="1600"/>
        <v>0</v>
      </c>
      <c r="K1777" s="248">
        <f t="shared" ca="1" si="1600"/>
        <v>0</v>
      </c>
      <c r="L1777" s="248">
        <f t="shared" ca="1" si="1600"/>
        <v>0</v>
      </c>
      <c r="M1777" s="248">
        <f t="shared" ca="1" si="1600"/>
        <v>0</v>
      </c>
      <c r="N1777" s="248">
        <f t="shared" ca="1" si="1600"/>
        <v>0</v>
      </c>
      <c r="O1777" s="248">
        <f t="shared" ca="1" si="1600"/>
        <v>0</v>
      </c>
      <c r="P1777" s="248">
        <f t="shared" ca="1" si="1600"/>
        <v>0</v>
      </c>
      <c r="Q1777" s="248">
        <f t="shared" ca="1" si="1600"/>
        <v>0</v>
      </c>
      <c r="R1777" s="248">
        <f t="shared" ca="1" si="1600"/>
        <v>0</v>
      </c>
      <c r="S1777" s="248">
        <f t="shared" ca="1" si="1600"/>
        <v>0</v>
      </c>
      <c r="T1777" s="248">
        <f t="shared" ca="1" si="1600"/>
        <v>0</v>
      </c>
      <c r="U1777" s="248">
        <f t="shared" ca="1" si="1600"/>
        <v>0</v>
      </c>
      <c r="V1777" s="248">
        <f t="shared" ca="1" si="1600"/>
        <v>0</v>
      </c>
      <c r="W1777" s="248">
        <f t="shared" ca="1" si="1600"/>
        <v>0</v>
      </c>
      <c r="X1777" s="248">
        <f t="shared" ca="1" si="1600"/>
        <v>0</v>
      </c>
      <c r="Y1777" s="248">
        <f t="shared" ca="1" si="1600"/>
        <v>0</v>
      </c>
      <c r="Z1777" s="248">
        <f t="shared" ca="1" si="1600"/>
        <v>0</v>
      </c>
      <c r="AA1777" s="248">
        <f t="shared" ca="1" si="1600"/>
        <v>0</v>
      </c>
    </row>
    <row r="1778" spans="6:27">
      <c r="G1778" s="307" t="str">
        <f t="shared" si="1591"/>
        <v>BRT</v>
      </c>
      <c r="H1778" s="248">
        <f t="shared" ref="H1778:AA1778" ca="1" si="1601">H213*H963</f>
        <v>0</v>
      </c>
      <c r="I1778" s="248">
        <f t="shared" ca="1" si="1601"/>
        <v>0</v>
      </c>
      <c r="J1778" s="248">
        <f t="shared" ca="1" si="1601"/>
        <v>0</v>
      </c>
      <c r="K1778" s="248">
        <f t="shared" ca="1" si="1601"/>
        <v>0</v>
      </c>
      <c r="L1778" s="248">
        <f t="shared" ca="1" si="1601"/>
        <v>0</v>
      </c>
      <c r="M1778" s="248">
        <f t="shared" ca="1" si="1601"/>
        <v>0</v>
      </c>
      <c r="N1778" s="248">
        <f t="shared" ca="1" si="1601"/>
        <v>0</v>
      </c>
      <c r="O1778" s="248">
        <f t="shared" ca="1" si="1601"/>
        <v>0</v>
      </c>
      <c r="P1778" s="248">
        <f t="shared" ca="1" si="1601"/>
        <v>0</v>
      </c>
      <c r="Q1778" s="248">
        <f t="shared" ca="1" si="1601"/>
        <v>0</v>
      </c>
      <c r="R1778" s="248">
        <f t="shared" ca="1" si="1601"/>
        <v>0</v>
      </c>
      <c r="S1778" s="248">
        <f t="shared" ca="1" si="1601"/>
        <v>0</v>
      </c>
      <c r="T1778" s="248">
        <f t="shared" ca="1" si="1601"/>
        <v>0</v>
      </c>
      <c r="U1778" s="248">
        <f t="shared" ca="1" si="1601"/>
        <v>0</v>
      </c>
      <c r="V1778" s="248">
        <f t="shared" ca="1" si="1601"/>
        <v>0</v>
      </c>
      <c r="W1778" s="248">
        <f t="shared" ca="1" si="1601"/>
        <v>0</v>
      </c>
      <c r="X1778" s="248">
        <f t="shared" ca="1" si="1601"/>
        <v>0</v>
      </c>
      <c r="Y1778" s="248">
        <f t="shared" ca="1" si="1601"/>
        <v>0</v>
      </c>
      <c r="Z1778" s="248">
        <f t="shared" ca="1" si="1601"/>
        <v>0</v>
      </c>
      <c r="AA1778" s="248">
        <f t="shared" ca="1" si="1601"/>
        <v>0</v>
      </c>
    </row>
    <row r="1781" spans="6:27">
      <c r="G1781" s="309" t="s">
        <v>412</v>
      </c>
    </row>
    <row r="1782" spans="6:27">
      <c r="G1782" s="306"/>
      <c r="H1782" s="244">
        <f>H1767</f>
        <v>0</v>
      </c>
      <c r="I1782" s="244">
        <f t="shared" ref="I1782:AA1782" si="1602">I1767</f>
        <v>1</v>
      </c>
      <c r="J1782" s="244">
        <f t="shared" si="1602"/>
        <v>2</v>
      </c>
      <c r="K1782" s="244">
        <f t="shared" si="1602"/>
        <v>3</v>
      </c>
      <c r="L1782" s="244">
        <f t="shared" si="1602"/>
        <v>4</v>
      </c>
      <c r="M1782" s="244">
        <f t="shared" si="1602"/>
        <v>5</v>
      </c>
      <c r="N1782" s="244">
        <f t="shared" si="1602"/>
        <v>6</v>
      </c>
      <c r="O1782" s="244">
        <f t="shared" si="1602"/>
        <v>7</v>
      </c>
      <c r="P1782" s="244">
        <f t="shared" si="1602"/>
        <v>8</v>
      </c>
      <c r="Q1782" s="244">
        <f t="shared" si="1602"/>
        <v>9</v>
      </c>
      <c r="R1782" s="244">
        <f t="shared" si="1602"/>
        <v>10</v>
      </c>
      <c r="S1782" s="244">
        <f t="shared" si="1602"/>
        <v>11</v>
      </c>
      <c r="T1782" s="244">
        <f t="shared" si="1602"/>
        <v>12</v>
      </c>
      <c r="U1782" s="244">
        <f t="shared" si="1602"/>
        <v>13</v>
      </c>
      <c r="V1782" s="244">
        <f t="shared" si="1602"/>
        <v>14</v>
      </c>
      <c r="W1782" s="244">
        <f t="shared" si="1602"/>
        <v>15</v>
      </c>
      <c r="X1782" s="244">
        <f t="shared" si="1602"/>
        <v>16</v>
      </c>
      <c r="Y1782" s="244">
        <f t="shared" si="1602"/>
        <v>17</v>
      </c>
      <c r="Z1782" s="244">
        <f t="shared" si="1602"/>
        <v>18</v>
      </c>
      <c r="AA1782" s="244">
        <f t="shared" si="1602"/>
        <v>19</v>
      </c>
    </row>
    <row r="1783" spans="6:27">
      <c r="F1783" s="655" t="s">
        <v>530</v>
      </c>
      <c r="G1783" s="307" t="str">
        <f>G1768</f>
        <v>Cars</v>
      </c>
      <c r="H1783" s="248">
        <f t="shared" ref="H1783:AA1783" si="1603">H250*H1000</f>
        <v>0</v>
      </c>
      <c r="I1783" s="248">
        <f t="shared" ca="1" si="1603"/>
        <v>0</v>
      </c>
      <c r="J1783" s="248">
        <f t="shared" ca="1" si="1603"/>
        <v>0</v>
      </c>
      <c r="K1783" s="248">
        <f t="shared" ca="1" si="1603"/>
        <v>0</v>
      </c>
      <c r="L1783" s="248">
        <f t="shared" ca="1" si="1603"/>
        <v>0</v>
      </c>
      <c r="M1783" s="248">
        <f t="shared" ca="1" si="1603"/>
        <v>0</v>
      </c>
      <c r="N1783" s="248">
        <f t="shared" ca="1" si="1603"/>
        <v>0</v>
      </c>
      <c r="O1783" s="248">
        <f t="shared" ca="1" si="1603"/>
        <v>0</v>
      </c>
      <c r="P1783" s="248">
        <f t="shared" ca="1" si="1603"/>
        <v>0</v>
      </c>
      <c r="Q1783" s="248">
        <f t="shared" ca="1" si="1603"/>
        <v>0</v>
      </c>
      <c r="R1783" s="248">
        <f t="shared" ca="1" si="1603"/>
        <v>0</v>
      </c>
      <c r="S1783" s="248">
        <f t="shared" ca="1" si="1603"/>
        <v>0</v>
      </c>
      <c r="T1783" s="248">
        <f t="shared" ca="1" si="1603"/>
        <v>0</v>
      </c>
      <c r="U1783" s="248">
        <f t="shared" ca="1" si="1603"/>
        <v>0</v>
      </c>
      <c r="V1783" s="248">
        <f t="shared" ca="1" si="1603"/>
        <v>0</v>
      </c>
      <c r="W1783" s="248">
        <f t="shared" ca="1" si="1603"/>
        <v>0</v>
      </c>
      <c r="X1783" s="248">
        <f t="shared" ca="1" si="1603"/>
        <v>0</v>
      </c>
      <c r="Y1783" s="248">
        <f t="shared" ca="1" si="1603"/>
        <v>0</v>
      </c>
      <c r="Z1783" s="248">
        <f t="shared" ca="1" si="1603"/>
        <v>0</v>
      </c>
      <c r="AA1783" s="248">
        <f t="shared" ca="1" si="1603"/>
        <v>0</v>
      </c>
    </row>
    <row r="1784" spans="6:27">
      <c r="F1784" s="656"/>
      <c r="G1784" s="307" t="str">
        <f t="shared" ref="G1784:G1793" si="1604">G1769</f>
        <v>2-wheeler</v>
      </c>
      <c r="H1784" s="248">
        <f t="shared" ref="H1784:AA1784" si="1605">H251*H1001</f>
        <v>0</v>
      </c>
      <c r="I1784" s="248">
        <f t="shared" ca="1" si="1605"/>
        <v>0</v>
      </c>
      <c r="J1784" s="248">
        <f t="shared" ca="1" si="1605"/>
        <v>0</v>
      </c>
      <c r="K1784" s="248">
        <f t="shared" ca="1" si="1605"/>
        <v>0</v>
      </c>
      <c r="L1784" s="248">
        <f t="shared" ca="1" si="1605"/>
        <v>0</v>
      </c>
      <c r="M1784" s="248">
        <f t="shared" ca="1" si="1605"/>
        <v>0</v>
      </c>
      <c r="N1784" s="248">
        <f t="shared" ca="1" si="1605"/>
        <v>0</v>
      </c>
      <c r="O1784" s="248">
        <f t="shared" ca="1" si="1605"/>
        <v>0</v>
      </c>
      <c r="P1784" s="248">
        <f t="shared" ca="1" si="1605"/>
        <v>0</v>
      </c>
      <c r="Q1784" s="248">
        <f t="shared" ca="1" si="1605"/>
        <v>0</v>
      </c>
      <c r="R1784" s="248">
        <f t="shared" ca="1" si="1605"/>
        <v>0</v>
      </c>
      <c r="S1784" s="248">
        <f t="shared" ca="1" si="1605"/>
        <v>0</v>
      </c>
      <c r="T1784" s="248">
        <f t="shared" ca="1" si="1605"/>
        <v>0</v>
      </c>
      <c r="U1784" s="248">
        <f t="shared" ca="1" si="1605"/>
        <v>0</v>
      </c>
      <c r="V1784" s="248">
        <f t="shared" ca="1" si="1605"/>
        <v>0</v>
      </c>
      <c r="W1784" s="248">
        <f t="shared" ca="1" si="1605"/>
        <v>0</v>
      </c>
      <c r="X1784" s="248">
        <f t="shared" ca="1" si="1605"/>
        <v>0</v>
      </c>
      <c r="Y1784" s="248">
        <f t="shared" ca="1" si="1605"/>
        <v>0</v>
      </c>
      <c r="Z1784" s="248">
        <f t="shared" ca="1" si="1605"/>
        <v>0</v>
      </c>
      <c r="AA1784" s="248">
        <f t="shared" ca="1" si="1605"/>
        <v>0</v>
      </c>
    </row>
    <row r="1785" spans="6:27">
      <c r="F1785" s="656"/>
      <c r="G1785" s="307" t="str">
        <f t="shared" si="1604"/>
        <v>Taxi</v>
      </c>
      <c r="H1785" s="248">
        <f t="shared" ref="H1785:AA1785" si="1606">H252*H1002</f>
        <v>0</v>
      </c>
      <c r="I1785" s="248">
        <f t="shared" ca="1" si="1606"/>
        <v>0</v>
      </c>
      <c r="J1785" s="248">
        <f t="shared" ca="1" si="1606"/>
        <v>0</v>
      </c>
      <c r="K1785" s="248">
        <f t="shared" ca="1" si="1606"/>
        <v>0</v>
      </c>
      <c r="L1785" s="248">
        <f t="shared" ca="1" si="1606"/>
        <v>0</v>
      </c>
      <c r="M1785" s="248">
        <f t="shared" ca="1" si="1606"/>
        <v>0</v>
      </c>
      <c r="N1785" s="248">
        <f t="shared" ca="1" si="1606"/>
        <v>0</v>
      </c>
      <c r="O1785" s="248">
        <f t="shared" ca="1" si="1606"/>
        <v>0</v>
      </c>
      <c r="P1785" s="248">
        <f t="shared" ca="1" si="1606"/>
        <v>0</v>
      </c>
      <c r="Q1785" s="248">
        <f t="shared" ca="1" si="1606"/>
        <v>0</v>
      </c>
      <c r="R1785" s="248">
        <f t="shared" ca="1" si="1606"/>
        <v>0</v>
      </c>
      <c r="S1785" s="248">
        <f t="shared" ca="1" si="1606"/>
        <v>0</v>
      </c>
      <c r="T1785" s="248">
        <f t="shared" ca="1" si="1606"/>
        <v>0</v>
      </c>
      <c r="U1785" s="248">
        <f t="shared" ca="1" si="1606"/>
        <v>0</v>
      </c>
      <c r="V1785" s="248">
        <f t="shared" ca="1" si="1606"/>
        <v>0</v>
      </c>
      <c r="W1785" s="248">
        <f t="shared" ca="1" si="1606"/>
        <v>0</v>
      </c>
      <c r="X1785" s="248">
        <f t="shared" ca="1" si="1606"/>
        <v>0</v>
      </c>
      <c r="Y1785" s="248">
        <f t="shared" ca="1" si="1606"/>
        <v>0</v>
      </c>
      <c r="Z1785" s="248">
        <f t="shared" ca="1" si="1606"/>
        <v>0</v>
      </c>
      <c r="AA1785" s="248">
        <f t="shared" ca="1" si="1606"/>
        <v>0</v>
      </c>
    </row>
    <row r="1786" spans="6:27">
      <c r="F1786" s="656"/>
      <c r="G1786" s="307" t="str">
        <f t="shared" si="1604"/>
        <v/>
      </c>
      <c r="H1786" s="248">
        <f t="shared" ref="H1786:AA1786" si="1607">H253*H1003</f>
        <v>0</v>
      </c>
      <c r="I1786" s="248">
        <f t="shared" ca="1" si="1607"/>
        <v>0</v>
      </c>
      <c r="J1786" s="248">
        <f t="shared" ca="1" si="1607"/>
        <v>0</v>
      </c>
      <c r="K1786" s="248">
        <f t="shared" ca="1" si="1607"/>
        <v>0</v>
      </c>
      <c r="L1786" s="248">
        <f t="shared" ca="1" si="1607"/>
        <v>0</v>
      </c>
      <c r="M1786" s="248">
        <f t="shared" ca="1" si="1607"/>
        <v>0</v>
      </c>
      <c r="N1786" s="248">
        <f t="shared" ca="1" si="1607"/>
        <v>0</v>
      </c>
      <c r="O1786" s="248">
        <f t="shared" ca="1" si="1607"/>
        <v>0</v>
      </c>
      <c r="P1786" s="248">
        <f t="shared" ca="1" si="1607"/>
        <v>0</v>
      </c>
      <c r="Q1786" s="248">
        <f t="shared" ca="1" si="1607"/>
        <v>0</v>
      </c>
      <c r="R1786" s="248">
        <f t="shared" ca="1" si="1607"/>
        <v>0</v>
      </c>
      <c r="S1786" s="248">
        <f t="shared" ca="1" si="1607"/>
        <v>0</v>
      </c>
      <c r="T1786" s="248">
        <f t="shared" ca="1" si="1607"/>
        <v>0</v>
      </c>
      <c r="U1786" s="248">
        <f t="shared" ca="1" si="1607"/>
        <v>0</v>
      </c>
      <c r="V1786" s="248">
        <f t="shared" ca="1" si="1607"/>
        <v>0</v>
      </c>
      <c r="W1786" s="248">
        <f t="shared" ca="1" si="1607"/>
        <v>0</v>
      </c>
      <c r="X1786" s="248">
        <f t="shared" ca="1" si="1607"/>
        <v>0</v>
      </c>
      <c r="Y1786" s="248">
        <f t="shared" ca="1" si="1607"/>
        <v>0</v>
      </c>
      <c r="Z1786" s="248">
        <f t="shared" ca="1" si="1607"/>
        <v>0</v>
      </c>
      <c r="AA1786" s="248">
        <f t="shared" ca="1" si="1607"/>
        <v>0</v>
      </c>
    </row>
    <row r="1787" spans="6:27">
      <c r="F1787" s="656"/>
      <c r="G1787" s="307" t="str">
        <f t="shared" si="1604"/>
        <v/>
      </c>
      <c r="H1787" s="248">
        <f t="shared" ref="H1787:AA1787" si="1608">H254*H1004</f>
        <v>0</v>
      </c>
      <c r="I1787" s="248">
        <f t="shared" ca="1" si="1608"/>
        <v>0</v>
      </c>
      <c r="J1787" s="248">
        <f t="shared" ca="1" si="1608"/>
        <v>0</v>
      </c>
      <c r="K1787" s="248">
        <f t="shared" ca="1" si="1608"/>
        <v>0</v>
      </c>
      <c r="L1787" s="248">
        <f t="shared" ca="1" si="1608"/>
        <v>0</v>
      </c>
      <c r="M1787" s="248">
        <f t="shared" ca="1" si="1608"/>
        <v>0</v>
      </c>
      <c r="N1787" s="248">
        <f t="shared" ca="1" si="1608"/>
        <v>0</v>
      </c>
      <c r="O1787" s="248">
        <f t="shared" ca="1" si="1608"/>
        <v>0</v>
      </c>
      <c r="P1787" s="248">
        <f t="shared" ca="1" si="1608"/>
        <v>0</v>
      </c>
      <c r="Q1787" s="248">
        <f t="shared" ca="1" si="1608"/>
        <v>0</v>
      </c>
      <c r="R1787" s="248">
        <f t="shared" ca="1" si="1608"/>
        <v>0</v>
      </c>
      <c r="S1787" s="248">
        <f t="shared" ca="1" si="1608"/>
        <v>0</v>
      </c>
      <c r="T1787" s="248">
        <f t="shared" ca="1" si="1608"/>
        <v>0</v>
      </c>
      <c r="U1787" s="248">
        <f t="shared" ca="1" si="1608"/>
        <v>0</v>
      </c>
      <c r="V1787" s="248">
        <f t="shared" ca="1" si="1608"/>
        <v>0</v>
      </c>
      <c r="W1787" s="248">
        <f t="shared" ca="1" si="1608"/>
        <v>0</v>
      </c>
      <c r="X1787" s="248">
        <f t="shared" ca="1" si="1608"/>
        <v>0</v>
      </c>
      <c r="Y1787" s="248">
        <f t="shared" ca="1" si="1608"/>
        <v>0</v>
      </c>
      <c r="Z1787" s="248">
        <f t="shared" ca="1" si="1608"/>
        <v>0</v>
      </c>
      <c r="AA1787" s="248">
        <f t="shared" ca="1" si="1608"/>
        <v>0</v>
      </c>
    </row>
    <row r="1788" spans="6:27">
      <c r="F1788" s="656"/>
      <c r="G1788" s="307" t="str">
        <f t="shared" si="1604"/>
        <v>3-wheeler</v>
      </c>
      <c r="H1788" s="248">
        <f t="shared" ref="H1788:AA1788" si="1609">H255*H1005</f>
        <v>0</v>
      </c>
      <c r="I1788" s="248">
        <f t="shared" ca="1" si="1609"/>
        <v>0</v>
      </c>
      <c r="J1788" s="248">
        <f t="shared" ca="1" si="1609"/>
        <v>0</v>
      </c>
      <c r="K1788" s="248">
        <f t="shared" ca="1" si="1609"/>
        <v>0</v>
      </c>
      <c r="L1788" s="248">
        <f t="shared" ca="1" si="1609"/>
        <v>0</v>
      </c>
      <c r="M1788" s="248">
        <f t="shared" ca="1" si="1609"/>
        <v>0</v>
      </c>
      <c r="N1788" s="248">
        <f t="shared" ca="1" si="1609"/>
        <v>0</v>
      </c>
      <c r="O1788" s="248">
        <f t="shared" ca="1" si="1609"/>
        <v>0</v>
      </c>
      <c r="P1788" s="248">
        <f t="shared" ca="1" si="1609"/>
        <v>0</v>
      </c>
      <c r="Q1788" s="248">
        <f t="shared" ca="1" si="1609"/>
        <v>0</v>
      </c>
      <c r="R1788" s="248">
        <f t="shared" ca="1" si="1609"/>
        <v>0</v>
      </c>
      <c r="S1788" s="248">
        <f t="shared" ca="1" si="1609"/>
        <v>0</v>
      </c>
      <c r="T1788" s="248">
        <f t="shared" ca="1" si="1609"/>
        <v>0</v>
      </c>
      <c r="U1788" s="248">
        <f t="shared" ca="1" si="1609"/>
        <v>0</v>
      </c>
      <c r="V1788" s="248">
        <f t="shared" ca="1" si="1609"/>
        <v>0</v>
      </c>
      <c r="W1788" s="248">
        <f t="shared" ca="1" si="1609"/>
        <v>0</v>
      </c>
      <c r="X1788" s="248">
        <f t="shared" ca="1" si="1609"/>
        <v>0</v>
      </c>
      <c r="Y1788" s="248">
        <f t="shared" ca="1" si="1609"/>
        <v>0</v>
      </c>
      <c r="Z1788" s="248">
        <f t="shared" ca="1" si="1609"/>
        <v>0</v>
      </c>
      <c r="AA1788" s="248">
        <f t="shared" ca="1" si="1609"/>
        <v>0</v>
      </c>
    </row>
    <row r="1789" spans="6:27">
      <c r="F1789" s="656"/>
      <c r="G1789" s="307" t="str">
        <f t="shared" si="1604"/>
        <v>Bus</v>
      </c>
      <c r="H1789" s="248">
        <f t="shared" ref="H1789:AA1789" si="1610">H256*H1006</f>
        <v>0</v>
      </c>
      <c r="I1789" s="248">
        <f t="shared" ca="1" si="1610"/>
        <v>0</v>
      </c>
      <c r="J1789" s="248">
        <f t="shared" ca="1" si="1610"/>
        <v>0</v>
      </c>
      <c r="K1789" s="248">
        <f t="shared" ca="1" si="1610"/>
        <v>0</v>
      </c>
      <c r="L1789" s="248">
        <f t="shared" ca="1" si="1610"/>
        <v>0</v>
      </c>
      <c r="M1789" s="248">
        <f t="shared" ca="1" si="1610"/>
        <v>0</v>
      </c>
      <c r="N1789" s="248">
        <f t="shared" ca="1" si="1610"/>
        <v>0</v>
      </c>
      <c r="O1789" s="248">
        <f t="shared" ca="1" si="1610"/>
        <v>0</v>
      </c>
      <c r="P1789" s="248">
        <f t="shared" ca="1" si="1610"/>
        <v>0</v>
      </c>
      <c r="Q1789" s="248">
        <f t="shared" ca="1" si="1610"/>
        <v>0</v>
      </c>
      <c r="R1789" s="248">
        <f t="shared" ca="1" si="1610"/>
        <v>0</v>
      </c>
      <c r="S1789" s="248">
        <f t="shared" ca="1" si="1610"/>
        <v>0</v>
      </c>
      <c r="T1789" s="248">
        <f t="shared" ca="1" si="1610"/>
        <v>0</v>
      </c>
      <c r="U1789" s="248">
        <f t="shared" ca="1" si="1610"/>
        <v>0</v>
      </c>
      <c r="V1789" s="248">
        <f t="shared" ca="1" si="1610"/>
        <v>0</v>
      </c>
      <c r="W1789" s="248">
        <f t="shared" ca="1" si="1610"/>
        <v>0</v>
      </c>
      <c r="X1789" s="248">
        <f t="shared" ca="1" si="1610"/>
        <v>0</v>
      </c>
      <c r="Y1789" s="248">
        <f t="shared" ca="1" si="1610"/>
        <v>0</v>
      </c>
      <c r="Z1789" s="248">
        <f t="shared" ca="1" si="1610"/>
        <v>0</v>
      </c>
      <c r="AA1789" s="248">
        <f t="shared" ca="1" si="1610"/>
        <v>0</v>
      </c>
    </row>
    <row r="1790" spans="6:27">
      <c r="F1790" s="656"/>
      <c r="G1790" s="307" t="str">
        <f t="shared" si="1604"/>
        <v>Mini-bus</v>
      </c>
      <c r="H1790" s="248">
        <f t="shared" ref="H1790:AA1790" si="1611">H257*H1007</f>
        <v>0</v>
      </c>
      <c r="I1790" s="248">
        <f t="shared" ca="1" si="1611"/>
        <v>0</v>
      </c>
      <c r="J1790" s="248">
        <f t="shared" ca="1" si="1611"/>
        <v>0</v>
      </c>
      <c r="K1790" s="248">
        <f t="shared" ca="1" si="1611"/>
        <v>0</v>
      </c>
      <c r="L1790" s="248">
        <f t="shared" ca="1" si="1611"/>
        <v>0</v>
      </c>
      <c r="M1790" s="248">
        <f t="shared" ca="1" si="1611"/>
        <v>0</v>
      </c>
      <c r="N1790" s="248">
        <f t="shared" ca="1" si="1611"/>
        <v>0</v>
      </c>
      <c r="O1790" s="248">
        <f t="shared" ca="1" si="1611"/>
        <v>0</v>
      </c>
      <c r="P1790" s="248">
        <f t="shared" ca="1" si="1611"/>
        <v>0</v>
      </c>
      <c r="Q1790" s="248">
        <f t="shared" ca="1" si="1611"/>
        <v>0</v>
      </c>
      <c r="R1790" s="248">
        <f t="shared" ca="1" si="1611"/>
        <v>0</v>
      </c>
      <c r="S1790" s="248">
        <f t="shared" ca="1" si="1611"/>
        <v>0</v>
      </c>
      <c r="T1790" s="248">
        <f t="shared" ca="1" si="1611"/>
        <v>0</v>
      </c>
      <c r="U1790" s="248">
        <f t="shared" ca="1" si="1611"/>
        <v>0</v>
      </c>
      <c r="V1790" s="248">
        <f t="shared" ca="1" si="1611"/>
        <v>0</v>
      </c>
      <c r="W1790" s="248">
        <f t="shared" ca="1" si="1611"/>
        <v>0</v>
      </c>
      <c r="X1790" s="248">
        <f t="shared" ca="1" si="1611"/>
        <v>0</v>
      </c>
      <c r="Y1790" s="248">
        <f t="shared" ca="1" si="1611"/>
        <v>0</v>
      </c>
      <c r="Z1790" s="248">
        <f t="shared" ca="1" si="1611"/>
        <v>0</v>
      </c>
      <c r="AA1790" s="248">
        <f t="shared" ca="1" si="1611"/>
        <v>0</v>
      </c>
    </row>
    <row r="1791" spans="6:27">
      <c r="F1791" s="656"/>
      <c r="G1791" s="307" t="str">
        <f t="shared" si="1604"/>
        <v/>
      </c>
      <c r="H1791" s="248">
        <f t="shared" ref="H1791:AA1791" si="1612">H258*H1008</f>
        <v>0</v>
      </c>
      <c r="I1791" s="248">
        <f t="shared" ca="1" si="1612"/>
        <v>0</v>
      </c>
      <c r="J1791" s="248">
        <f t="shared" ca="1" si="1612"/>
        <v>0</v>
      </c>
      <c r="K1791" s="248">
        <f t="shared" ca="1" si="1612"/>
        <v>0</v>
      </c>
      <c r="L1791" s="248">
        <f t="shared" ca="1" si="1612"/>
        <v>0</v>
      </c>
      <c r="M1791" s="248">
        <f t="shared" ca="1" si="1612"/>
        <v>0</v>
      </c>
      <c r="N1791" s="248">
        <f t="shared" ca="1" si="1612"/>
        <v>0</v>
      </c>
      <c r="O1791" s="248">
        <f t="shared" ca="1" si="1612"/>
        <v>0</v>
      </c>
      <c r="P1791" s="248">
        <f t="shared" ca="1" si="1612"/>
        <v>0</v>
      </c>
      <c r="Q1791" s="248">
        <f t="shared" ca="1" si="1612"/>
        <v>0</v>
      </c>
      <c r="R1791" s="248">
        <f t="shared" ca="1" si="1612"/>
        <v>0</v>
      </c>
      <c r="S1791" s="248">
        <f t="shared" ca="1" si="1612"/>
        <v>0</v>
      </c>
      <c r="T1791" s="248">
        <f t="shared" ca="1" si="1612"/>
        <v>0</v>
      </c>
      <c r="U1791" s="248">
        <f t="shared" ca="1" si="1612"/>
        <v>0</v>
      </c>
      <c r="V1791" s="248">
        <f t="shared" ca="1" si="1612"/>
        <v>0</v>
      </c>
      <c r="W1791" s="248">
        <f t="shared" ca="1" si="1612"/>
        <v>0</v>
      </c>
      <c r="X1791" s="248">
        <f t="shared" ca="1" si="1612"/>
        <v>0</v>
      </c>
      <c r="Y1791" s="248">
        <f t="shared" ca="1" si="1612"/>
        <v>0</v>
      </c>
      <c r="Z1791" s="248">
        <f t="shared" ca="1" si="1612"/>
        <v>0</v>
      </c>
      <c r="AA1791" s="248">
        <f t="shared" ca="1" si="1612"/>
        <v>0</v>
      </c>
    </row>
    <row r="1792" spans="6:27">
      <c r="F1792" s="657"/>
      <c r="G1792" s="307" t="str">
        <f t="shared" si="1604"/>
        <v/>
      </c>
      <c r="H1792" s="248">
        <f t="shared" ref="H1792:AA1792" si="1613">H259*H1009</f>
        <v>0</v>
      </c>
      <c r="I1792" s="248">
        <f t="shared" ca="1" si="1613"/>
        <v>0</v>
      </c>
      <c r="J1792" s="248">
        <f t="shared" ca="1" si="1613"/>
        <v>0</v>
      </c>
      <c r="K1792" s="248">
        <f t="shared" ca="1" si="1613"/>
        <v>0</v>
      </c>
      <c r="L1792" s="248">
        <f t="shared" ca="1" si="1613"/>
        <v>0</v>
      </c>
      <c r="M1792" s="248">
        <f t="shared" ca="1" si="1613"/>
        <v>0</v>
      </c>
      <c r="N1792" s="248">
        <f t="shared" ca="1" si="1613"/>
        <v>0</v>
      </c>
      <c r="O1792" s="248">
        <f t="shared" ca="1" si="1613"/>
        <v>0</v>
      </c>
      <c r="P1792" s="248">
        <f t="shared" ca="1" si="1613"/>
        <v>0</v>
      </c>
      <c r="Q1792" s="248">
        <f t="shared" ca="1" si="1613"/>
        <v>0</v>
      </c>
      <c r="R1792" s="248">
        <f t="shared" ca="1" si="1613"/>
        <v>0</v>
      </c>
      <c r="S1792" s="248">
        <f t="shared" ca="1" si="1613"/>
        <v>0</v>
      </c>
      <c r="T1792" s="248">
        <f t="shared" ca="1" si="1613"/>
        <v>0</v>
      </c>
      <c r="U1792" s="248">
        <f t="shared" ca="1" si="1613"/>
        <v>0</v>
      </c>
      <c r="V1792" s="248">
        <f t="shared" ca="1" si="1613"/>
        <v>0</v>
      </c>
      <c r="W1792" s="248">
        <f t="shared" ca="1" si="1613"/>
        <v>0</v>
      </c>
      <c r="X1792" s="248">
        <f t="shared" ca="1" si="1613"/>
        <v>0</v>
      </c>
      <c r="Y1792" s="248">
        <f t="shared" ca="1" si="1613"/>
        <v>0</v>
      </c>
      <c r="Z1792" s="248">
        <f t="shared" ca="1" si="1613"/>
        <v>0</v>
      </c>
      <c r="AA1792" s="248">
        <f t="shared" ca="1" si="1613"/>
        <v>0</v>
      </c>
    </row>
    <row r="1793" spans="6:27">
      <c r="G1793" s="307" t="str">
        <f t="shared" si="1604"/>
        <v>BRT</v>
      </c>
      <c r="H1793" s="248">
        <f t="shared" ref="H1793:AA1793" si="1614">H260*H1010</f>
        <v>0</v>
      </c>
      <c r="I1793" s="248">
        <f t="shared" ca="1" si="1614"/>
        <v>0</v>
      </c>
      <c r="J1793" s="248">
        <f t="shared" ca="1" si="1614"/>
        <v>0</v>
      </c>
      <c r="K1793" s="248">
        <f t="shared" ca="1" si="1614"/>
        <v>0</v>
      </c>
      <c r="L1793" s="248">
        <f t="shared" ca="1" si="1614"/>
        <v>0</v>
      </c>
      <c r="M1793" s="248">
        <f t="shared" ca="1" si="1614"/>
        <v>0</v>
      </c>
      <c r="N1793" s="248">
        <f t="shared" ca="1" si="1614"/>
        <v>0</v>
      </c>
      <c r="O1793" s="248">
        <f t="shared" ca="1" si="1614"/>
        <v>0</v>
      </c>
      <c r="P1793" s="248">
        <f t="shared" ca="1" si="1614"/>
        <v>0</v>
      </c>
      <c r="Q1793" s="248">
        <f t="shared" ca="1" si="1614"/>
        <v>0</v>
      </c>
      <c r="R1793" s="248">
        <f t="shared" ca="1" si="1614"/>
        <v>0</v>
      </c>
      <c r="S1793" s="248">
        <f t="shared" ca="1" si="1614"/>
        <v>0</v>
      </c>
      <c r="T1793" s="248">
        <f t="shared" ca="1" si="1614"/>
        <v>0</v>
      </c>
      <c r="U1793" s="248">
        <f t="shared" ca="1" si="1614"/>
        <v>0</v>
      </c>
      <c r="V1793" s="248">
        <f t="shared" ca="1" si="1614"/>
        <v>0</v>
      </c>
      <c r="W1793" s="248">
        <f t="shared" ca="1" si="1614"/>
        <v>0</v>
      </c>
      <c r="X1793" s="248">
        <f t="shared" ca="1" si="1614"/>
        <v>0</v>
      </c>
      <c r="Y1793" s="248">
        <f t="shared" ca="1" si="1614"/>
        <v>0</v>
      </c>
      <c r="Z1793" s="248">
        <f t="shared" ca="1" si="1614"/>
        <v>0</v>
      </c>
      <c r="AA1793" s="248">
        <f t="shared" ca="1" si="1614"/>
        <v>0</v>
      </c>
    </row>
    <row r="1796" spans="6:27">
      <c r="G1796" s="309" t="s">
        <v>413</v>
      </c>
    </row>
    <row r="1797" spans="6:27">
      <c r="G1797" s="306"/>
      <c r="H1797" s="244">
        <f>H1782</f>
        <v>0</v>
      </c>
      <c r="I1797" s="244">
        <f t="shared" ref="I1797:AA1797" si="1615">I1782</f>
        <v>1</v>
      </c>
      <c r="J1797" s="244">
        <f t="shared" si="1615"/>
        <v>2</v>
      </c>
      <c r="K1797" s="244">
        <f t="shared" si="1615"/>
        <v>3</v>
      </c>
      <c r="L1797" s="244">
        <f t="shared" si="1615"/>
        <v>4</v>
      </c>
      <c r="M1797" s="244">
        <f t="shared" si="1615"/>
        <v>5</v>
      </c>
      <c r="N1797" s="244">
        <f t="shared" si="1615"/>
        <v>6</v>
      </c>
      <c r="O1797" s="244">
        <f t="shared" si="1615"/>
        <v>7</v>
      </c>
      <c r="P1797" s="244">
        <f t="shared" si="1615"/>
        <v>8</v>
      </c>
      <c r="Q1797" s="244">
        <f t="shared" si="1615"/>
        <v>9</v>
      </c>
      <c r="R1797" s="244">
        <f t="shared" si="1615"/>
        <v>10</v>
      </c>
      <c r="S1797" s="244">
        <f t="shared" si="1615"/>
        <v>11</v>
      </c>
      <c r="T1797" s="244">
        <f t="shared" si="1615"/>
        <v>12</v>
      </c>
      <c r="U1797" s="244">
        <f t="shared" si="1615"/>
        <v>13</v>
      </c>
      <c r="V1797" s="244">
        <f t="shared" si="1615"/>
        <v>14</v>
      </c>
      <c r="W1797" s="244">
        <f t="shared" si="1615"/>
        <v>15</v>
      </c>
      <c r="X1797" s="244">
        <f t="shared" si="1615"/>
        <v>16</v>
      </c>
      <c r="Y1797" s="244">
        <f t="shared" si="1615"/>
        <v>17</v>
      </c>
      <c r="Z1797" s="244">
        <f t="shared" si="1615"/>
        <v>18</v>
      </c>
      <c r="AA1797" s="244">
        <f t="shared" si="1615"/>
        <v>19</v>
      </c>
    </row>
    <row r="1798" spans="6:27">
      <c r="F1798" s="655" t="s">
        <v>530</v>
      </c>
      <c r="G1798" s="307" t="str">
        <f>G1783</f>
        <v>Cars</v>
      </c>
      <c r="H1798" s="248">
        <f t="shared" ref="H1798:AA1798" si="1616">H297*H1047</f>
        <v>0</v>
      </c>
      <c r="I1798" s="248">
        <f t="shared" ca="1" si="1616"/>
        <v>0</v>
      </c>
      <c r="J1798" s="248">
        <f t="shared" ca="1" si="1616"/>
        <v>0</v>
      </c>
      <c r="K1798" s="248">
        <f t="shared" ca="1" si="1616"/>
        <v>0</v>
      </c>
      <c r="L1798" s="248">
        <f t="shared" ca="1" si="1616"/>
        <v>0</v>
      </c>
      <c r="M1798" s="248">
        <f t="shared" ca="1" si="1616"/>
        <v>0</v>
      </c>
      <c r="N1798" s="248">
        <f t="shared" ca="1" si="1616"/>
        <v>0</v>
      </c>
      <c r="O1798" s="248">
        <f t="shared" ca="1" si="1616"/>
        <v>0</v>
      </c>
      <c r="P1798" s="248">
        <f t="shared" ca="1" si="1616"/>
        <v>0</v>
      </c>
      <c r="Q1798" s="248">
        <f t="shared" ca="1" si="1616"/>
        <v>0</v>
      </c>
      <c r="R1798" s="248">
        <f t="shared" ca="1" si="1616"/>
        <v>0</v>
      </c>
      <c r="S1798" s="248">
        <f t="shared" ca="1" si="1616"/>
        <v>0</v>
      </c>
      <c r="T1798" s="248">
        <f t="shared" ca="1" si="1616"/>
        <v>0</v>
      </c>
      <c r="U1798" s="248">
        <f t="shared" ca="1" si="1616"/>
        <v>0</v>
      </c>
      <c r="V1798" s="248">
        <f t="shared" ca="1" si="1616"/>
        <v>0</v>
      </c>
      <c r="W1798" s="248">
        <f t="shared" ca="1" si="1616"/>
        <v>0</v>
      </c>
      <c r="X1798" s="248">
        <f t="shared" ca="1" si="1616"/>
        <v>0</v>
      </c>
      <c r="Y1798" s="248">
        <f t="shared" ca="1" si="1616"/>
        <v>0</v>
      </c>
      <c r="Z1798" s="248">
        <f t="shared" ca="1" si="1616"/>
        <v>0</v>
      </c>
      <c r="AA1798" s="248">
        <f t="shared" ca="1" si="1616"/>
        <v>0</v>
      </c>
    </row>
    <row r="1799" spans="6:27">
      <c r="F1799" s="656"/>
      <c r="G1799" s="307" t="str">
        <f t="shared" ref="G1799:G1808" si="1617">G1784</f>
        <v>2-wheeler</v>
      </c>
      <c r="H1799" s="248">
        <f t="shared" ref="H1799:AA1799" si="1618">H298*H1048</f>
        <v>0</v>
      </c>
      <c r="I1799" s="248">
        <f t="shared" ca="1" si="1618"/>
        <v>0</v>
      </c>
      <c r="J1799" s="248">
        <f t="shared" ca="1" si="1618"/>
        <v>0</v>
      </c>
      <c r="K1799" s="248">
        <f t="shared" ca="1" si="1618"/>
        <v>0</v>
      </c>
      <c r="L1799" s="248">
        <f t="shared" ca="1" si="1618"/>
        <v>0</v>
      </c>
      <c r="M1799" s="248">
        <f t="shared" ca="1" si="1618"/>
        <v>0</v>
      </c>
      <c r="N1799" s="248">
        <f t="shared" ca="1" si="1618"/>
        <v>0</v>
      </c>
      <c r="O1799" s="248">
        <f t="shared" ca="1" si="1618"/>
        <v>0</v>
      </c>
      <c r="P1799" s="248">
        <f t="shared" ca="1" si="1618"/>
        <v>0</v>
      </c>
      <c r="Q1799" s="248">
        <f t="shared" ca="1" si="1618"/>
        <v>0</v>
      </c>
      <c r="R1799" s="248">
        <f t="shared" ca="1" si="1618"/>
        <v>0</v>
      </c>
      <c r="S1799" s="248">
        <f t="shared" ca="1" si="1618"/>
        <v>0</v>
      </c>
      <c r="T1799" s="248">
        <f t="shared" ca="1" si="1618"/>
        <v>0</v>
      </c>
      <c r="U1799" s="248">
        <f t="shared" ca="1" si="1618"/>
        <v>0</v>
      </c>
      <c r="V1799" s="248">
        <f t="shared" ca="1" si="1618"/>
        <v>0</v>
      </c>
      <c r="W1799" s="248">
        <f t="shared" ca="1" si="1618"/>
        <v>0</v>
      </c>
      <c r="X1799" s="248">
        <f t="shared" ca="1" si="1618"/>
        <v>0</v>
      </c>
      <c r="Y1799" s="248">
        <f t="shared" ca="1" si="1618"/>
        <v>0</v>
      </c>
      <c r="Z1799" s="248">
        <f t="shared" ca="1" si="1618"/>
        <v>0</v>
      </c>
      <c r="AA1799" s="248">
        <f t="shared" ca="1" si="1618"/>
        <v>0</v>
      </c>
    </row>
    <row r="1800" spans="6:27">
      <c r="F1800" s="656"/>
      <c r="G1800" s="307" t="str">
        <f t="shared" si="1617"/>
        <v>Taxi</v>
      </c>
      <c r="H1800" s="248">
        <f t="shared" ref="H1800:AA1800" si="1619">H299*H1049</f>
        <v>0</v>
      </c>
      <c r="I1800" s="248">
        <f t="shared" ca="1" si="1619"/>
        <v>0</v>
      </c>
      <c r="J1800" s="248">
        <f t="shared" ca="1" si="1619"/>
        <v>0</v>
      </c>
      <c r="K1800" s="248">
        <f t="shared" ca="1" si="1619"/>
        <v>0</v>
      </c>
      <c r="L1800" s="248">
        <f t="shared" ca="1" si="1619"/>
        <v>0</v>
      </c>
      <c r="M1800" s="248">
        <f t="shared" ca="1" si="1619"/>
        <v>0</v>
      </c>
      <c r="N1800" s="248">
        <f t="shared" ca="1" si="1619"/>
        <v>0</v>
      </c>
      <c r="O1800" s="248">
        <f t="shared" ca="1" si="1619"/>
        <v>0</v>
      </c>
      <c r="P1800" s="248">
        <f t="shared" ca="1" si="1619"/>
        <v>0</v>
      </c>
      <c r="Q1800" s="248">
        <f t="shared" ca="1" si="1619"/>
        <v>0</v>
      </c>
      <c r="R1800" s="248">
        <f t="shared" ca="1" si="1619"/>
        <v>0</v>
      </c>
      <c r="S1800" s="248">
        <f t="shared" ca="1" si="1619"/>
        <v>0</v>
      </c>
      <c r="T1800" s="248">
        <f t="shared" ca="1" si="1619"/>
        <v>0</v>
      </c>
      <c r="U1800" s="248">
        <f t="shared" ca="1" si="1619"/>
        <v>0</v>
      </c>
      <c r="V1800" s="248">
        <f t="shared" ca="1" si="1619"/>
        <v>0</v>
      </c>
      <c r="W1800" s="248">
        <f t="shared" ca="1" si="1619"/>
        <v>0</v>
      </c>
      <c r="X1800" s="248">
        <f t="shared" ca="1" si="1619"/>
        <v>0</v>
      </c>
      <c r="Y1800" s="248">
        <f t="shared" ca="1" si="1619"/>
        <v>0</v>
      </c>
      <c r="Z1800" s="248">
        <f t="shared" ca="1" si="1619"/>
        <v>0</v>
      </c>
      <c r="AA1800" s="248">
        <f t="shared" ca="1" si="1619"/>
        <v>0</v>
      </c>
    </row>
    <row r="1801" spans="6:27">
      <c r="F1801" s="656"/>
      <c r="G1801" s="307" t="str">
        <f t="shared" si="1617"/>
        <v/>
      </c>
      <c r="H1801" s="248">
        <f t="shared" ref="H1801:AA1801" si="1620">H300*H1050</f>
        <v>0</v>
      </c>
      <c r="I1801" s="248">
        <f t="shared" ca="1" si="1620"/>
        <v>0</v>
      </c>
      <c r="J1801" s="248">
        <f t="shared" ca="1" si="1620"/>
        <v>0</v>
      </c>
      <c r="K1801" s="248">
        <f t="shared" ca="1" si="1620"/>
        <v>0</v>
      </c>
      <c r="L1801" s="248">
        <f t="shared" ca="1" si="1620"/>
        <v>0</v>
      </c>
      <c r="M1801" s="248">
        <f t="shared" ca="1" si="1620"/>
        <v>0</v>
      </c>
      <c r="N1801" s="248">
        <f t="shared" ca="1" si="1620"/>
        <v>0</v>
      </c>
      <c r="O1801" s="248">
        <f t="shared" ca="1" si="1620"/>
        <v>0</v>
      </c>
      <c r="P1801" s="248">
        <f t="shared" ca="1" si="1620"/>
        <v>0</v>
      </c>
      <c r="Q1801" s="248">
        <f t="shared" ca="1" si="1620"/>
        <v>0</v>
      </c>
      <c r="R1801" s="248">
        <f t="shared" ca="1" si="1620"/>
        <v>0</v>
      </c>
      <c r="S1801" s="248">
        <f t="shared" ca="1" si="1620"/>
        <v>0</v>
      </c>
      <c r="T1801" s="248">
        <f t="shared" ca="1" si="1620"/>
        <v>0</v>
      </c>
      <c r="U1801" s="248">
        <f t="shared" ca="1" si="1620"/>
        <v>0</v>
      </c>
      <c r="V1801" s="248">
        <f t="shared" ca="1" si="1620"/>
        <v>0</v>
      </c>
      <c r="W1801" s="248">
        <f t="shared" ca="1" si="1620"/>
        <v>0</v>
      </c>
      <c r="X1801" s="248">
        <f t="shared" ca="1" si="1620"/>
        <v>0</v>
      </c>
      <c r="Y1801" s="248">
        <f t="shared" ca="1" si="1620"/>
        <v>0</v>
      </c>
      <c r="Z1801" s="248">
        <f t="shared" ca="1" si="1620"/>
        <v>0</v>
      </c>
      <c r="AA1801" s="248">
        <f t="shared" ca="1" si="1620"/>
        <v>0</v>
      </c>
    </row>
    <row r="1802" spans="6:27">
      <c r="F1802" s="656"/>
      <c r="G1802" s="307" t="str">
        <f t="shared" si="1617"/>
        <v/>
      </c>
      <c r="H1802" s="248">
        <f t="shared" ref="H1802:AA1802" si="1621">H301*H1051</f>
        <v>0</v>
      </c>
      <c r="I1802" s="248">
        <f t="shared" ca="1" si="1621"/>
        <v>0</v>
      </c>
      <c r="J1802" s="248">
        <f t="shared" ca="1" si="1621"/>
        <v>0</v>
      </c>
      <c r="K1802" s="248">
        <f t="shared" ca="1" si="1621"/>
        <v>0</v>
      </c>
      <c r="L1802" s="248">
        <f t="shared" ca="1" si="1621"/>
        <v>0</v>
      </c>
      <c r="M1802" s="248">
        <f t="shared" ca="1" si="1621"/>
        <v>0</v>
      </c>
      <c r="N1802" s="248">
        <f t="shared" ca="1" si="1621"/>
        <v>0</v>
      </c>
      <c r="O1802" s="248">
        <f t="shared" ca="1" si="1621"/>
        <v>0</v>
      </c>
      <c r="P1802" s="248">
        <f t="shared" ca="1" si="1621"/>
        <v>0</v>
      </c>
      <c r="Q1802" s="248">
        <f t="shared" ca="1" si="1621"/>
        <v>0</v>
      </c>
      <c r="R1802" s="248">
        <f t="shared" ca="1" si="1621"/>
        <v>0</v>
      </c>
      <c r="S1802" s="248">
        <f t="shared" ca="1" si="1621"/>
        <v>0</v>
      </c>
      <c r="T1802" s="248">
        <f t="shared" ca="1" si="1621"/>
        <v>0</v>
      </c>
      <c r="U1802" s="248">
        <f t="shared" ca="1" si="1621"/>
        <v>0</v>
      </c>
      <c r="V1802" s="248">
        <f t="shared" ca="1" si="1621"/>
        <v>0</v>
      </c>
      <c r="W1802" s="248">
        <f t="shared" ca="1" si="1621"/>
        <v>0</v>
      </c>
      <c r="X1802" s="248">
        <f t="shared" ca="1" si="1621"/>
        <v>0</v>
      </c>
      <c r="Y1802" s="248">
        <f t="shared" ca="1" si="1621"/>
        <v>0</v>
      </c>
      <c r="Z1802" s="248">
        <f t="shared" ca="1" si="1621"/>
        <v>0</v>
      </c>
      <c r="AA1802" s="248">
        <f t="shared" ca="1" si="1621"/>
        <v>0</v>
      </c>
    </row>
    <row r="1803" spans="6:27">
      <c r="F1803" s="656"/>
      <c r="G1803" s="307" t="str">
        <f t="shared" si="1617"/>
        <v>3-wheeler</v>
      </c>
      <c r="H1803" s="248">
        <f t="shared" ref="H1803:AA1803" si="1622">H302*H1052</f>
        <v>0</v>
      </c>
      <c r="I1803" s="248">
        <f t="shared" ca="1" si="1622"/>
        <v>0</v>
      </c>
      <c r="J1803" s="248">
        <f t="shared" ca="1" si="1622"/>
        <v>0</v>
      </c>
      <c r="K1803" s="248">
        <f t="shared" ca="1" si="1622"/>
        <v>0</v>
      </c>
      <c r="L1803" s="248">
        <f t="shared" ca="1" si="1622"/>
        <v>0</v>
      </c>
      <c r="M1803" s="248">
        <f t="shared" ca="1" si="1622"/>
        <v>0</v>
      </c>
      <c r="N1803" s="248">
        <f t="shared" ca="1" si="1622"/>
        <v>0</v>
      </c>
      <c r="O1803" s="248">
        <f t="shared" ca="1" si="1622"/>
        <v>0</v>
      </c>
      <c r="P1803" s="248">
        <f t="shared" ca="1" si="1622"/>
        <v>0</v>
      </c>
      <c r="Q1803" s="248">
        <f t="shared" ca="1" si="1622"/>
        <v>0</v>
      </c>
      <c r="R1803" s="248">
        <f t="shared" ca="1" si="1622"/>
        <v>0</v>
      </c>
      <c r="S1803" s="248">
        <f t="shared" ca="1" si="1622"/>
        <v>0</v>
      </c>
      <c r="T1803" s="248">
        <f t="shared" ca="1" si="1622"/>
        <v>0</v>
      </c>
      <c r="U1803" s="248">
        <f t="shared" ca="1" si="1622"/>
        <v>0</v>
      </c>
      <c r="V1803" s="248">
        <f t="shared" ca="1" si="1622"/>
        <v>0</v>
      </c>
      <c r="W1803" s="248">
        <f t="shared" ca="1" si="1622"/>
        <v>0</v>
      </c>
      <c r="X1803" s="248">
        <f t="shared" ca="1" si="1622"/>
        <v>0</v>
      </c>
      <c r="Y1803" s="248">
        <f t="shared" ca="1" si="1622"/>
        <v>0</v>
      </c>
      <c r="Z1803" s="248">
        <f t="shared" ca="1" si="1622"/>
        <v>0</v>
      </c>
      <c r="AA1803" s="248">
        <f t="shared" ca="1" si="1622"/>
        <v>0</v>
      </c>
    </row>
    <row r="1804" spans="6:27">
      <c r="F1804" s="656"/>
      <c r="G1804" s="307" t="str">
        <f t="shared" si="1617"/>
        <v>Bus</v>
      </c>
      <c r="H1804" s="248">
        <f t="shared" ref="H1804:AA1804" si="1623">H303*H1053</f>
        <v>0</v>
      </c>
      <c r="I1804" s="248">
        <f t="shared" ca="1" si="1623"/>
        <v>0</v>
      </c>
      <c r="J1804" s="248">
        <f t="shared" ca="1" si="1623"/>
        <v>0</v>
      </c>
      <c r="K1804" s="248">
        <f t="shared" ca="1" si="1623"/>
        <v>0</v>
      </c>
      <c r="L1804" s="248">
        <f t="shared" ca="1" si="1623"/>
        <v>0</v>
      </c>
      <c r="M1804" s="248">
        <f t="shared" ca="1" si="1623"/>
        <v>0</v>
      </c>
      <c r="N1804" s="248">
        <f t="shared" ca="1" si="1623"/>
        <v>0</v>
      </c>
      <c r="O1804" s="248">
        <f t="shared" ca="1" si="1623"/>
        <v>0</v>
      </c>
      <c r="P1804" s="248">
        <f t="shared" ca="1" si="1623"/>
        <v>0</v>
      </c>
      <c r="Q1804" s="248">
        <f t="shared" ca="1" si="1623"/>
        <v>0</v>
      </c>
      <c r="R1804" s="248">
        <f t="shared" ca="1" si="1623"/>
        <v>0</v>
      </c>
      <c r="S1804" s="248">
        <f t="shared" ca="1" si="1623"/>
        <v>0</v>
      </c>
      <c r="T1804" s="248">
        <f t="shared" ca="1" si="1623"/>
        <v>0</v>
      </c>
      <c r="U1804" s="248">
        <f t="shared" ca="1" si="1623"/>
        <v>0</v>
      </c>
      <c r="V1804" s="248">
        <f t="shared" ca="1" si="1623"/>
        <v>0</v>
      </c>
      <c r="W1804" s="248">
        <f t="shared" ca="1" si="1623"/>
        <v>0</v>
      </c>
      <c r="X1804" s="248">
        <f t="shared" ca="1" si="1623"/>
        <v>0</v>
      </c>
      <c r="Y1804" s="248">
        <f t="shared" ca="1" si="1623"/>
        <v>0</v>
      </c>
      <c r="Z1804" s="248">
        <f t="shared" ca="1" si="1623"/>
        <v>0</v>
      </c>
      <c r="AA1804" s="248">
        <f t="shared" ca="1" si="1623"/>
        <v>0</v>
      </c>
    </row>
    <row r="1805" spans="6:27">
      <c r="F1805" s="656"/>
      <c r="G1805" s="307" t="str">
        <f t="shared" si="1617"/>
        <v>Mini-bus</v>
      </c>
      <c r="H1805" s="248">
        <f t="shared" ref="H1805:AA1805" si="1624">H304*H1054</f>
        <v>0</v>
      </c>
      <c r="I1805" s="248">
        <f t="shared" ca="1" si="1624"/>
        <v>0</v>
      </c>
      <c r="J1805" s="248">
        <f t="shared" ca="1" si="1624"/>
        <v>0</v>
      </c>
      <c r="K1805" s="248">
        <f t="shared" ca="1" si="1624"/>
        <v>0</v>
      </c>
      <c r="L1805" s="248">
        <f t="shared" ca="1" si="1624"/>
        <v>0</v>
      </c>
      <c r="M1805" s="248">
        <f t="shared" ca="1" si="1624"/>
        <v>0</v>
      </c>
      <c r="N1805" s="248">
        <f t="shared" ca="1" si="1624"/>
        <v>0</v>
      </c>
      <c r="O1805" s="248">
        <f t="shared" ca="1" si="1624"/>
        <v>0</v>
      </c>
      <c r="P1805" s="248">
        <f t="shared" ca="1" si="1624"/>
        <v>0</v>
      </c>
      <c r="Q1805" s="248">
        <f t="shared" ca="1" si="1624"/>
        <v>0</v>
      </c>
      <c r="R1805" s="248">
        <f t="shared" ca="1" si="1624"/>
        <v>0</v>
      </c>
      <c r="S1805" s="248">
        <f t="shared" ca="1" si="1624"/>
        <v>0</v>
      </c>
      <c r="T1805" s="248">
        <f t="shared" ca="1" si="1624"/>
        <v>0</v>
      </c>
      <c r="U1805" s="248">
        <f t="shared" ca="1" si="1624"/>
        <v>0</v>
      </c>
      <c r="V1805" s="248">
        <f t="shared" ca="1" si="1624"/>
        <v>0</v>
      </c>
      <c r="W1805" s="248">
        <f t="shared" ca="1" si="1624"/>
        <v>0</v>
      </c>
      <c r="X1805" s="248">
        <f t="shared" ca="1" si="1624"/>
        <v>0</v>
      </c>
      <c r="Y1805" s="248">
        <f t="shared" ca="1" si="1624"/>
        <v>0</v>
      </c>
      <c r="Z1805" s="248">
        <f t="shared" ca="1" si="1624"/>
        <v>0</v>
      </c>
      <c r="AA1805" s="248">
        <f t="shared" ca="1" si="1624"/>
        <v>0</v>
      </c>
    </row>
    <row r="1806" spans="6:27">
      <c r="F1806" s="656"/>
      <c r="G1806" s="307" t="str">
        <f t="shared" si="1617"/>
        <v/>
      </c>
      <c r="H1806" s="248">
        <f t="shared" ref="H1806:AA1806" si="1625">H305*H1055</f>
        <v>0</v>
      </c>
      <c r="I1806" s="248">
        <f t="shared" ca="1" si="1625"/>
        <v>0</v>
      </c>
      <c r="J1806" s="248">
        <f t="shared" ca="1" si="1625"/>
        <v>0</v>
      </c>
      <c r="K1806" s="248">
        <f t="shared" ca="1" si="1625"/>
        <v>0</v>
      </c>
      <c r="L1806" s="248">
        <f t="shared" ca="1" si="1625"/>
        <v>0</v>
      </c>
      <c r="M1806" s="248">
        <f t="shared" ca="1" si="1625"/>
        <v>0</v>
      </c>
      <c r="N1806" s="248">
        <f t="shared" ca="1" si="1625"/>
        <v>0</v>
      </c>
      <c r="O1806" s="248">
        <f t="shared" ca="1" si="1625"/>
        <v>0</v>
      </c>
      <c r="P1806" s="248">
        <f t="shared" ca="1" si="1625"/>
        <v>0</v>
      </c>
      <c r="Q1806" s="248">
        <f t="shared" ca="1" si="1625"/>
        <v>0</v>
      </c>
      <c r="R1806" s="248">
        <f t="shared" ca="1" si="1625"/>
        <v>0</v>
      </c>
      <c r="S1806" s="248">
        <f t="shared" ca="1" si="1625"/>
        <v>0</v>
      </c>
      <c r="T1806" s="248">
        <f t="shared" ca="1" si="1625"/>
        <v>0</v>
      </c>
      <c r="U1806" s="248">
        <f t="shared" ca="1" si="1625"/>
        <v>0</v>
      </c>
      <c r="V1806" s="248">
        <f t="shared" ca="1" si="1625"/>
        <v>0</v>
      </c>
      <c r="W1806" s="248">
        <f t="shared" ca="1" si="1625"/>
        <v>0</v>
      </c>
      <c r="X1806" s="248">
        <f t="shared" ca="1" si="1625"/>
        <v>0</v>
      </c>
      <c r="Y1806" s="248">
        <f t="shared" ca="1" si="1625"/>
        <v>0</v>
      </c>
      <c r="Z1806" s="248">
        <f t="shared" ca="1" si="1625"/>
        <v>0</v>
      </c>
      <c r="AA1806" s="248">
        <f t="shared" ca="1" si="1625"/>
        <v>0</v>
      </c>
    </row>
    <row r="1807" spans="6:27">
      <c r="F1807" s="657"/>
      <c r="G1807" s="307" t="str">
        <f t="shared" si="1617"/>
        <v/>
      </c>
      <c r="H1807" s="248">
        <f t="shared" ref="H1807:AA1807" si="1626">H306*H1056</f>
        <v>0</v>
      </c>
      <c r="I1807" s="248">
        <f t="shared" ca="1" si="1626"/>
        <v>0</v>
      </c>
      <c r="J1807" s="248">
        <f t="shared" ca="1" si="1626"/>
        <v>0</v>
      </c>
      <c r="K1807" s="248">
        <f t="shared" ca="1" si="1626"/>
        <v>0</v>
      </c>
      <c r="L1807" s="248">
        <f t="shared" ca="1" si="1626"/>
        <v>0</v>
      </c>
      <c r="M1807" s="248">
        <f t="shared" ca="1" si="1626"/>
        <v>0</v>
      </c>
      <c r="N1807" s="248">
        <f t="shared" ca="1" si="1626"/>
        <v>0</v>
      </c>
      <c r="O1807" s="248">
        <f t="shared" ca="1" si="1626"/>
        <v>0</v>
      </c>
      <c r="P1807" s="248">
        <f t="shared" ca="1" si="1626"/>
        <v>0</v>
      </c>
      <c r="Q1807" s="248">
        <f t="shared" ca="1" si="1626"/>
        <v>0</v>
      </c>
      <c r="R1807" s="248">
        <f t="shared" ca="1" si="1626"/>
        <v>0</v>
      </c>
      <c r="S1807" s="248">
        <f t="shared" ca="1" si="1626"/>
        <v>0</v>
      </c>
      <c r="T1807" s="248">
        <f t="shared" ca="1" si="1626"/>
        <v>0</v>
      </c>
      <c r="U1807" s="248">
        <f t="shared" ca="1" si="1626"/>
        <v>0</v>
      </c>
      <c r="V1807" s="248">
        <f t="shared" ca="1" si="1626"/>
        <v>0</v>
      </c>
      <c r="W1807" s="248">
        <f t="shared" ca="1" si="1626"/>
        <v>0</v>
      </c>
      <c r="X1807" s="248">
        <f t="shared" ca="1" si="1626"/>
        <v>0</v>
      </c>
      <c r="Y1807" s="248">
        <f t="shared" ca="1" si="1626"/>
        <v>0</v>
      </c>
      <c r="Z1807" s="248">
        <f t="shared" ca="1" si="1626"/>
        <v>0</v>
      </c>
      <c r="AA1807" s="248">
        <f t="shared" ca="1" si="1626"/>
        <v>0</v>
      </c>
    </row>
    <row r="1808" spans="6:27">
      <c r="G1808" s="307" t="str">
        <f t="shared" si="1617"/>
        <v>BRT</v>
      </c>
      <c r="H1808" s="248">
        <f t="shared" ref="H1808:AA1808" si="1627">H307*H1057</f>
        <v>0</v>
      </c>
      <c r="I1808" s="248">
        <f t="shared" ca="1" si="1627"/>
        <v>0</v>
      </c>
      <c r="J1808" s="248">
        <f t="shared" ca="1" si="1627"/>
        <v>0</v>
      </c>
      <c r="K1808" s="248">
        <f t="shared" ca="1" si="1627"/>
        <v>0</v>
      </c>
      <c r="L1808" s="248">
        <f t="shared" ca="1" si="1627"/>
        <v>0</v>
      </c>
      <c r="M1808" s="248">
        <f t="shared" ca="1" si="1627"/>
        <v>0</v>
      </c>
      <c r="N1808" s="248">
        <f t="shared" ca="1" si="1627"/>
        <v>0</v>
      </c>
      <c r="O1808" s="248">
        <f t="shared" ca="1" si="1627"/>
        <v>0</v>
      </c>
      <c r="P1808" s="248">
        <f t="shared" ca="1" si="1627"/>
        <v>0</v>
      </c>
      <c r="Q1808" s="248">
        <f t="shared" ca="1" si="1627"/>
        <v>0</v>
      </c>
      <c r="R1808" s="248">
        <f t="shared" ca="1" si="1627"/>
        <v>0</v>
      </c>
      <c r="S1808" s="248">
        <f t="shared" ca="1" si="1627"/>
        <v>0</v>
      </c>
      <c r="T1808" s="248">
        <f t="shared" ca="1" si="1627"/>
        <v>0</v>
      </c>
      <c r="U1808" s="248">
        <f t="shared" ca="1" si="1627"/>
        <v>0</v>
      </c>
      <c r="V1808" s="248">
        <f t="shared" ca="1" si="1627"/>
        <v>0</v>
      </c>
      <c r="W1808" s="248">
        <f t="shared" ca="1" si="1627"/>
        <v>0</v>
      </c>
      <c r="X1808" s="248">
        <f t="shared" ca="1" si="1627"/>
        <v>0</v>
      </c>
      <c r="Y1808" s="248">
        <f t="shared" ca="1" si="1627"/>
        <v>0</v>
      </c>
      <c r="Z1808" s="248">
        <f t="shared" ca="1" si="1627"/>
        <v>0</v>
      </c>
      <c r="AA1808" s="248">
        <f t="shared" ca="1" si="1627"/>
        <v>0</v>
      </c>
    </row>
    <row r="1811" spans="6:27">
      <c r="G1811" s="309" t="s">
        <v>414</v>
      </c>
    </row>
    <row r="1812" spans="6:27">
      <c r="G1812" s="306"/>
      <c r="H1812" s="244">
        <f>H1797</f>
        <v>0</v>
      </c>
      <c r="I1812" s="244">
        <f t="shared" ref="I1812:AA1812" si="1628">I1797</f>
        <v>1</v>
      </c>
      <c r="J1812" s="244">
        <f t="shared" si="1628"/>
        <v>2</v>
      </c>
      <c r="K1812" s="244">
        <f t="shared" si="1628"/>
        <v>3</v>
      </c>
      <c r="L1812" s="244">
        <f t="shared" si="1628"/>
        <v>4</v>
      </c>
      <c r="M1812" s="244">
        <f t="shared" si="1628"/>
        <v>5</v>
      </c>
      <c r="N1812" s="244">
        <f t="shared" si="1628"/>
        <v>6</v>
      </c>
      <c r="O1812" s="244">
        <f t="shared" si="1628"/>
        <v>7</v>
      </c>
      <c r="P1812" s="244">
        <f t="shared" si="1628"/>
        <v>8</v>
      </c>
      <c r="Q1812" s="244">
        <f t="shared" si="1628"/>
        <v>9</v>
      </c>
      <c r="R1812" s="244">
        <f t="shared" si="1628"/>
        <v>10</v>
      </c>
      <c r="S1812" s="244">
        <f t="shared" si="1628"/>
        <v>11</v>
      </c>
      <c r="T1812" s="244">
        <f t="shared" si="1628"/>
        <v>12</v>
      </c>
      <c r="U1812" s="244">
        <f t="shared" si="1628"/>
        <v>13</v>
      </c>
      <c r="V1812" s="244">
        <f t="shared" si="1628"/>
        <v>14</v>
      </c>
      <c r="W1812" s="244">
        <f t="shared" si="1628"/>
        <v>15</v>
      </c>
      <c r="X1812" s="244">
        <f t="shared" si="1628"/>
        <v>16</v>
      </c>
      <c r="Y1812" s="244">
        <f t="shared" si="1628"/>
        <v>17</v>
      </c>
      <c r="Z1812" s="244">
        <f t="shared" si="1628"/>
        <v>18</v>
      </c>
      <c r="AA1812" s="244">
        <f t="shared" si="1628"/>
        <v>19</v>
      </c>
    </row>
    <row r="1813" spans="6:27">
      <c r="F1813" s="655" t="s">
        <v>530</v>
      </c>
      <c r="G1813" s="307" t="str">
        <f>G1798</f>
        <v>Cars</v>
      </c>
      <c r="H1813" s="248">
        <f t="shared" ref="H1813:AA1813" si="1629">H344*H1094</f>
        <v>0</v>
      </c>
      <c r="I1813" s="248">
        <f t="shared" ca="1" si="1629"/>
        <v>0</v>
      </c>
      <c r="J1813" s="248">
        <f t="shared" ca="1" si="1629"/>
        <v>0</v>
      </c>
      <c r="K1813" s="248">
        <f t="shared" ca="1" si="1629"/>
        <v>0</v>
      </c>
      <c r="L1813" s="248">
        <f t="shared" ca="1" si="1629"/>
        <v>0</v>
      </c>
      <c r="M1813" s="248">
        <f t="shared" ca="1" si="1629"/>
        <v>0</v>
      </c>
      <c r="N1813" s="248">
        <f t="shared" ca="1" si="1629"/>
        <v>0</v>
      </c>
      <c r="O1813" s="248">
        <f t="shared" ca="1" si="1629"/>
        <v>0</v>
      </c>
      <c r="P1813" s="248">
        <f t="shared" ca="1" si="1629"/>
        <v>0</v>
      </c>
      <c r="Q1813" s="248">
        <f t="shared" ca="1" si="1629"/>
        <v>0</v>
      </c>
      <c r="R1813" s="248">
        <f t="shared" ca="1" si="1629"/>
        <v>0</v>
      </c>
      <c r="S1813" s="248">
        <f t="shared" ca="1" si="1629"/>
        <v>0</v>
      </c>
      <c r="T1813" s="248">
        <f t="shared" ca="1" si="1629"/>
        <v>0</v>
      </c>
      <c r="U1813" s="248">
        <f t="shared" ca="1" si="1629"/>
        <v>0</v>
      </c>
      <c r="V1813" s="248">
        <f t="shared" ca="1" si="1629"/>
        <v>0</v>
      </c>
      <c r="W1813" s="248">
        <f t="shared" ca="1" si="1629"/>
        <v>0</v>
      </c>
      <c r="X1813" s="248">
        <f t="shared" ca="1" si="1629"/>
        <v>0</v>
      </c>
      <c r="Y1813" s="248">
        <f t="shared" ca="1" si="1629"/>
        <v>0</v>
      </c>
      <c r="Z1813" s="248">
        <f t="shared" ca="1" si="1629"/>
        <v>0</v>
      </c>
      <c r="AA1813" s="248">
        <f t="shared" ca="1" si="1629"/>
        <v>0</v>
      </c>
    </row>
    <row r="1814" spans="6:27">
      <c r="F1814" s="656"/>
      <c r="G1814" s="307" t="str">
        <f t="shared" ref="G1814:G1823" si="1630">G1799</f>
        <v>2-wheeler</v>
      </c>
      <c r="H1814" s="248">
        <f t="shared" ref="H1814:AA1814" si="1631">H345*H1095</f>
        <v>0</v>
      </c>
      <c r="I1814" s="248">
        <f t="shared" ca="1" si="1631"/>
        <v>0</v>
      </c>
      <c r="J1814" s="248">
        <f t="shared" ca="1" si="1631"/>
        <v>0</v>
      </c>
      <c r="K1814" s="248">
        <f t="shared" ca="1" si="1631"/>
        <v>0</v>
      </c>
      <c r="L1814" s="248">
        <f t="shared" ca="1" si="1631"/>
        <v>0</v>
      </c>
      <c r="M1814" s="248">
        <f t="shared" ca="1" si="1631"/>
        <v>0</v>
      </c>
      <c r="N1814" s="248">
        <f t="shared" ca="1" si="1631"/>
        <v>0</v>
      </c>
      <c r="O1814" s="248">
        <f t="shared" ca="1" si="1631"/>
        <v>0</v>
      </c>
      <c r="P1814" s="248">
        <f t="shared" ca="1" si="1631"/>
        <v>0</v>
      </c>
      <c r="Q1814" s="248">
        <f t="shared" ca="1" si="1631"/>
        <v>0</v>
      </c>
      <c r="R1814" s="248">
        <f t="shared" ca="1" si="1631"/>
        <v>0</v>
      </c>
      <c r="S1814" s="248">
        <f t="shared" ca="1" si="1631"/>
        <v>0</v>
      </c>
      <c r="T1814" s="248">
        <f t="shared" ca="1" si="1631"/>
        <v>0</v>
      </c>
      <c r="U1814" s="248">
        <f t="shared" ca="1" si="1631"/>
        <v>0</v>
      </c>
      <c r="V1814" s="248">
        <f t="shared" ca="1" si="1631"/>
        <v>0</v>
      </c>
      <c r="W1814" s="248">
        <f t="shared" ca="1" si="1631"/>
        <v>0</v>
      </c>
      <c r="X1814" s="248">
        <f t="shared" ca="1" si="1631"/>
        <v>0</v>
      </c>
      <c r="Y1814" s="248">
        <f t="shared" ca="1" si="1631"/>
        <v>0</v>
      </c>
      <c r="Z1814" s="248">
        <f t="shared" ca="1" si="1631"/>
        <v>0</v>
      </c>
      <c r="AA1814" s="248">
        <f t="shared" ca="1" si="1631"/>
        <v>0</v>
      </c>
    </row>
    <row r="1815" spans="6:27">
      <c r="F1815" s="656"/>
      <c r="G1815" s="307" t="str">
        <f t="shared" si="1630"/>
        <v>Taxi</v>
      </c>
      <c r="H1815" s="248">
        <f t="shared" ref="H1815:AA1815" si="1632">H346*H1096</f>
        <v>0</v>
      </c>
      <c r="I1815" s="248">
        <f t="shared" ca="1" si="1632"/>
        <v>0</v>
      </c>
      <c r="J1815" s="248">
        <f t="shared" ca="1" si="1632"/>
        <v>0</v>
      </c>
      <c r="K1815" s="248">
        <f t="shared" ca="1" si="1632"/>
        <v>0</v>
      </c>
      <c r="L1815" s="248">
        <f t="shared" ca="1" si="1632"/>
        <v>0</v>
      </c>
      <c r="M1815" s="248">
        <f t="shared" ca="1" si="1632"/>
        <v>0</v>
      </c>
      <c r="N1815" s="248">
        <f t="shared" ca="1" si="1632"/>
        <v>0</v>
      </c>
      <c r="O1815" s="248">
        <f t="shared" ca="1" si="1632"/>
        <v>0</v>
      </c>
      <c r="P1815" s="248">
        <f t="shared" ca="1" si="1632"/>
        <v>0</v>
      </c>
      <c r="Q1815" s="248">
        <f t="shared" ca="1" si="1632"/>
        <v>0</v>
      </c>
      <c r="R1815" s="248">
        <f t="shared" ca="1" si="1632"/>
        <v>0</v>
      </c>
      <c r="S1815" s="248">
        <f t="shared" ca="1" si="1632"/>
        <v>0</v>
      </c>
      <c r="T1815" s="248">
        <f t="shared" ca="1" si="1632"/>
        <v>0</v>
      </c>
      <c r="U1815" s="248">
        <f t="shared" ca="1" si="1632"/>
        <v>0</v>
      </c>
      <c r="V1815" s="248">
        <f t="shared" ca="1" si="1632"/>
        <v>0</v>
      </c>
      <c r="W1815" s="248">
        <f t="shared" ca="1" si="1632"/>
        <v>0</v>
      </c>
      <c r="X1815" s="248">
        <f t="shared" ca="1" si="1632"/>
        <v>0</v>
      </c>
      <c r="Y1815" s="248">
        <f t="shared" ca="1" si="1632"/>
        <v>0</v>
      </c>
      <c r="Z1815" s="248">
        <f t="shared" ca="1" si="1632"/>
        <v>0</v>
      </c>
      <c r="AA1815" s="248">
        <f t="shared" ca="1" si="1632"/>
        <v>0</v>
      </c>
    </row>
    <row r="1816" spans="6:27">
      <c r="F1816" s="656"/>
      <c r="G1816" s="307" t="str">
        <f t="shared" si="1630"/>
        <v/>
      </c>
      <c r="H1816" s="248">
        <f t="shared" ref="H1816:AA1816" si="1633">H347*H1097</f>
        <v>0</v>
      </c>
      <c r="I1816" s="248">
        <f t="shared" ca="1" si="1633"/>
        <v>0</v>
      </c>
      <c r="J1816" s="248">
        <f t="shared" ca="1" si="1633"/>
        <v>0</v>
      </c>
      <c r="K1816" s="248">
        <f t="shared" ca="1" si="1633"/>
        <v>0</v>
      </c>
      <c r="L1816" s="248">
        <f t="shared" ca="1" si="1633"/>
        <v>0</v>
      </c>
      <c r="M1816" s="248">
        <f t="shared" ca="1" si="1633"/>
        <v>0</v>
      </c>
      <c r="N1816" s="248">
        <f t="shared" ca="1" si="1633"/>
        <v>0</v>
      </c>
      <c r="O1816" s="248">
        <f t="shared" ca="1" si="1633"/>
        <v>0</v>
      </c>
      <c r="P1816" s="248">
        <f t="shared" ca="1" si="1633"/>
        <v>0</v>
      </c>
      <c r="Q1816" s="248">
        <f t="shared" ca="1" si="1633"/>
        <v>0</v>
      </c>
      <c r="R1816" s="248">
        <f t="shared" ca="1" si="1633"/>
        <v>0</v>
      </c>
      <c r="S1816" s="248">
        <f t="shared" ca="1" si="1633"/>
        <v>0</v>
      </c>
      <c r="T1816" s="248">
        <f t="shared" ca="1" si="1633"/>
        <v>0</v>
      </c>
      <c r="U1816" s="248">
        <f t="shared" ca="1" si="1633"/>
        <v>0</v>
      </c>
      <c r="V1816" s="248">
        <f t="shared" ca="1" si="1633"/>
        <v>0</v>
      </c>
      <c r="W1816" s="248">
        <f t="shared" ca="1" si="1633"/>
        <v>0</v>
      </c>
      <c r="X1816" s="248">
        <f t="shared" ca="1" si="1633"/>
        <v>0</v>
      </c>
      <c r="Y1816" s="248">
        <f t="shared" ca="1" si="1633"/>
        <v>0</v>
      </c>
      <c r="Z1816" s="248">
        <f t="shared" ca="1" si="1633"/>
        <v>0</v>
      </c>
      <c r="AA1816" s="248">
        <f t="shared" ca="1" si="1633"/>
        <v>0</v>
      </c>
    </row>
    <row r="1817" spans="6:27">
      <c r="F1817" s="656"/>
      <c r="G1817" s="307" t="str">
        <f t="shared" si="1630"/>
        <v/>
      </c>
      <c r="H1817" s="248">
        <f t="shared" ref="H1817:AA1817" si="1634">H348*H1098</f>
        <v>0</v>
      </c>
      <c r="I1817" s="248">
        <f t="shared" ca="1" si="1634"/>
        <v>0</v>
      </c>
      <c r="J1817" s="248">
        <f t="shared" ca="1" si="1634"/>
        <v>0</v>
      </c>
      <c r="K1817" s="248">
        <f t="shared" ca="1" si="1634"/>
        <v>0</v>
      </c>
      <c r="L1817" s="248">
        <f t="shared" ca="1" si="1634"/>
        <v>0</v>
      </c>
      <c r="M1817" s="248">
        <f t="shared" ca="1" si="1634"/>
        <v>0</v>
      </c>
      <c r="N1817" s="248">
        <f t="shared" ca="1" si="1634"/>
        <v>0</v>
      </c>
      <c r="O1817" s="248">
        <f t="shared" ca="1" si="1634"/>
        <v>0</v>
      </c>
      <c r="P1817" s="248">
        <f t="shared" ca="1" si="1634"/>
        <v>0</v>
      </c>
      <c r="Q1817" s="248">
        <f t="shared" ca="1" si="1634"/>
        <v>0</v>
      </c>
      <c r="R1817" s="248">
        <f t="shared" ca="1" si="1634"/>
        <v>0</v>
      </c>
      <c r="S1817" s="248">
        <f t="shared" ca="1" si="1634"/>
        <v>0</v>
      </c>
      <c r="T1817" s="248">
        <f t="shared" ca="1" si="1634"/>
        <v>0</v>
      </c>
      <c r="U1817" s="248">
        <f t="shared" ca="1" si="1634"/>
        <v>0</v>
      </c>
      <c r="V1817" s="248">
        <f t="shared" ca="1" si="1634"/>
        <v>0</v>
      </c>
      <c r="W1817" s="248">
        <f t="shared" ca="1" si="1634"/>
        <v>0</v>
      </c>
      <c r="X1817" s="248">
        <f t="shared" ca="1" si="1634"/>
        <v>0</v>
      </c>
      <c r="Y1817" s="248">
        <f t="shared" ca="1" si="1634"/>
        <v>0</v>
      </c>
      <c r="Z1817" s="248">
        <f t="shared" ca="1" si="1634"/>
        <v>0</v>
      </c>
      <c r="AA1817" s="248">
        <f t="shared" ca="1" si="1634"/>
        <v>0</v>
      </c>
    </row>
    <row r="1818" spans="6:27">
      <c r="F1818" s="656"/>
      <c r="G1818" s="307" t="str">
        <f t="shared" si="1630"/>
        <v>3-wheeler</v>
      </c>
      <c r="H1818" s="248">
        <f t="shared" ref="H1818:AA1818" si="1635">H349*H1099</f>
        <v>0</v>
      </c>
      <c r="I1818" s="248">
        <f t="shared" ca="1" si="1635"/>
        <v>0</v>
      </c>
      <c r="J1818" s="248">
        <f t="shared" ca="1" si="1635"/>
        <v>0</v>
      </c>
      <c r="K1818" s="248">
        <f t="shared" ca="1" si="1635"/>
        <v>0</v>
      </c>
      <c r="L1818" s="248">
        <f t="shared" ca="1" si="1635"/>
        <v>0</v>
      </c>
      <c r="M1818" s="248">
        <f t="shared" ca="1" si="1635"/>
        <v>0</v>
      </c>
      <c r="N1818" s="248">
        <f t="shared" ca="1" si="1635"/>
        <v>0</v>
      </c>
      <c r="O1818" s="248">
        <f t="shared" ca="1" si="1635"/>
        <v>0</v>
      </c>
      <c r="P1818" s="248">
        <f t="shared" ca="1" si="1635"/>
        <v>0</v>
      </c>
      <c r="Q1818" s="248">
        <f t="shared" ca="1" si="1635"/>
        <v>0</v>
      </c>
      <c r="R1818" s="248">
        <f t="shared" ca="1" si="1635"/>
        <v>0</v>
      </c>
      <c r="S1818" s="248">
        <f t="shared" ca="1" si="1635"/>
        <v>0</v>
      </c>
      <c r="T1818" s="248">
        <f t="shared" ca="1" si="1635"/>
        <v>0</v>
      </c>
      <c r="U1818" s="248">
        <f t="shared" ca="1" si="1635"/>
        <v>0</v>
      </c>
      <c r="V1818" s="248">
        <f t="shared" ca="1" si="1635"/>
        <v>0</v>
      </c>
      <c r="W1818" s="248">
        <f t="shared" ca="1" si="1635"/>
        <v>0</v>
      </c>
      <c r="X1818" s="248">
        <f t="shared" ca="1" si="1635"/>
        <v>0</v>
      </c>
      <c r="Y1818" s="248">
        <f t="shared" ca="1" si="1635"/>
        <v>0</v>
      </c>
      <c r="Z1818" s="248">
        <f t="shared" ca="1" si="1635"/>
        <v>0</v>
      </c>
      <c r="AA1818" s="248">
        <f t="shared" ca="1" si="1635"/>
        <v>0</v>
      </c>
    </row>
    <row r="1819" spans="6:27">
      <c r="F1819" s="656"/>
      <c r="G1819" s="307" t="str">
        <f t="shared" si="1630"/>
        <v>Bus</v>
      </c>
      <c r="H1819" s="248">
        <f t="shared" ref="H1819:AA1819" si="1636">H350*H1100</f>
        <v>0</v>
      </c>
      <c r="I1819" s="248">
        <f t="shared" ca="1" si="1636"/>
        <v>0</v>
      </c>
      <c r="J1819" s="248">
        <f t="shared" ca="1" si="1636"/>
        <v>0</v>
      </c>
      <c r="K1819" s="248">
        <f t="shared" ca="1" si="1636"/>
        <v>0</v>
      </c>
      <c r="L1819" s="248">
        <f t="shared" ca="1" si="1636"/>
        <v>0</v>
      </c>
      <c r="M1819" s="248">
        <f t="shared" ca="1" si="1636"/>
        <v>0</v>
      </c>
      <c r="N1819" s="248">
        <f t="shared" ca="1" si="1636"/>
        <v>0</v>
      </c>
      <c r="O1819" s="248">
        <f t="shared" ca="1" si="1636"/>
        <v>0</v>
      </c>
      <c r="P1819" s="248">
        <f t="shared" ca="1" si="1636"/>
        <v>0</v>
      </c>
      <c r="Q1819" s="248">
        <f t="shared" ca="1" si="1636"/>
        <v>0</v>
      </c>
      <c r="R1819" s="248">
        <f t="shared" ca="1" si="1636"/>
        <v>0</v>
      </c>
      <c r="S1819" s="248">
        <f t="shared" ca="1" si="1636"/>
        <v>0</v>
      </c>
      <c r="T1819" s="248">
        <f t="shared" ca="1" si="1636"/>
        <v>0</v>
      </c>
      <c r="U1819" s="248">
        <f t="shared" ca="1" si="1636"/>
        <v>0</v>
      </c>
      <c r="V1819" s="248">
        <f t="shared" ca="1" si="1636"/>
        <v>0</v>
      </c>
      <c r="W1819" s="248">
        <f t="shared" ca="1" si="1636"/>
        <v>0</v>
      </c>
      <c r="X1819" s="248">
        <f t="shared" ca="1" si="1636"/>
        <v>0</v>
      </c>
      <c r="Y1819" s="248">
        <f t="shared" ca="1" si="1636"/>
        <v>0</v>
      </c>
      <c r="Z1819" s="248">
        <f t="shared" ca="1" si="1636"/>
        <v>0</v>
      </c>
      <c r="AA1819" s="248">
        <f t="shared" ca="1" si="1636"/>
        <v>0</v>
      </c>
    </row>
    <row r="1820" spans="6:27">
      <c r="F1820" s="656"/>
      <c r="G1820" s="307" t="str">
        <f t="shared" si="1630"/>
        <v>Mini-bus</v>
      </c>
      <c r="H1820" s="248">
        <f t="shared" ref="H1820:AA1820" si="1637">H351*H1101</f>
        <v>0</v>
      </c>
      <c r="I1820" s="248">
        <f t="shared" ca="1" si="1637"/>
        <v>0</v>
      </c>
      <c r="J1820" s="248">
        <f t="shared" ca="1" si="1637"/>
        <v>0</v>
      </c>
      <c r="K1820" s="248">
        <f t="shared" ca="1" si="1637"/>
        <v>0</v>
      </c>
      <c r="L1820" s="248">
        <f t="shared" ca="1" si="1637"/>
        <v>0</v>
      </c>
      <c r="M1820" s="248">
        <f t="shared" ca="1" si="1637"/>
        <v>0</v>
      </c>
      <c r="N1820" s="248">
        <f t="shared" ca="1" si="1637"/>
        <v>0</v>
      </c>
      <c r="O1820" s="248">
        <f t="shared" ca="1" si="1637"/>
        <v>0</v>
      </c>
      <c r="P1820" s="248">
        <f t="shared" ca="1" si="1637"/>
        <v>0</v>
      </c>
      <c r="Q1820" s="248">
        <f t="shared" ca="1" si="1637"/>
        <v>0</v>
      </c>
      <c r="R1820" s="248">
        <f t="shared" ca="1" si="1637"/>
        <v>0</v>
      </c>
      <c r="S1820" s="248">
        <f t="shared" ca="1" si="1637"/>
        <v>0</v>
      </c>
      <c r="T1820" s="248">
        <f t="shared" ca="1" si="1637"/>
        <v>0</v>
      </c>
      <c r="U1820" s="248">
        <f t="shared" ca="1" si="1637"/>
        <v>0</v>
      </c>
      <c r="V1820" s="248">
        <f t="shared" ca="1" si="1637"/>
        <v>0</v>
      </c>
      <c r="W1820" s="248">
        <f t="shared" ca="1" si="1637"/>
        <v>0</v>
      </c>
      <c r="X1820" s="248">
        <f t="shared" ca="1" si="1637"/>
        <v>0</v>
      </c>
      <c r="Y1820" s="248">
        <f t="shared" ca="1" si="1637"/>
        <v>0</v>
      </c>
      <c r="Z1820" s="248">
        <f t="shared" ca="1" si="1637"/>
        <v>0</v>
      </c>
      <c r="AA1820" s="248">
        <f t="shared" ca="1" si="1637"/>
        <v>0</v>
      </c>
    </row>
    <row r="1821" spans="6:27">
      <c r="F1821" s="656"/>
      <c r="G1821" s="307" t="str">
        <f t="shared" si="1630"/>
        <v/>
      </c>
      <c r="H1821" s="248">
        <f t="shared" ref="H1821:AA1821" si="1638">H352*H1102</f>
        <v>0</v>
      </c>
      <c r="I1821" s="248">
        <f t="shared" ca="1" si="1638"/>
        <v>0</v>
      </c>
      <c r="J1821" s="248">
        <f t="shared" ca="1" si="1638"/>
        <v>0</v>
      </c>
      <c r="K1821" s="248">
        <f t="shared" ca="1" si="1638"/>
        <v>0</v>
      </c>
      <c r="L1821" s="248">
        <f t="shared" ca="1" si="1638"/>
        <v>0</v>
      </c>
      <c r="M1821" s="248">
        <f t="shared" ca="1" si="1638"/>
        <v>0</v>
      </c>
      <c r="N1821" s="248">
        <f t="shared" ca="1" si="1638"/>
        <v>0</v>
      </c>
      <c r="O1821" s="248">
        <f t="shared" ca="1" si="1638"/>
        <v>0</v>
      </c>
      <c r="P1821" s="248">
        <f t="shared" ca="1" si="1638"/>
        <v>0</v>
      </c>
      <c r="Q1821" s="248">
        <f t="shared" ca="1" si="1638"/>
        <v>0</v>
      </c>
      <c r="R1821" s="248">
        <f t="shared" ca="1" si="1638"/>
        <v>0</v>
      </c>
      <c r="S1821" s="248">
        <f t="shared" ca="1" si="1638"/>
        <v>0</v>
      </c>
      <c r="T1821" s="248">
        <f t="shared" ca="1" si="1638"/>
        <v>0</v>
      </c>
      <c r="U1821" s="248">
        <f t="shared" ca="1" si="1638"/>
        <v>0</v>
      </c>
      <c r="V1821" s="248">
        <f t="shared" ca="1" si="1638"/>
        <v>0</v>
      </c>
      <c r="W1821" s="248">
        <f t="shared" ca="1" si="1638"/>
        <v>0</v>
      </c>
      <c r="X1821" s="248">
        <f t="shared" ca="1" si="1638"/>
        <v>0</v>
      </c>
      <c r="Y1821" s="248">
        <f t="shared" ca="1" si="1638"/>
        <v>0</v>
      </c>
      <c r="Z1821" s="248">
        <f t="shared" ca="1" si="1638"/>
        <v>0</v>
      </c>
      <c r="AA1821" s="248">
        <f t="shared" ca="1" si="1638"/>
        <v>0</v>
      </c>
    </row>
    <row r="1822" spans="6:27">
      <c r="F1822" s="657"/>
      <c r="G1822" s="307" t="str">
        <f t="shared" si="1630"/>
        <v/>
      </c>
      <c r="H1822" s="248">
        <f t="shared" ref="H1822:AA1822" si="1639">H353*H1103</f>
        <v>0</v>
      </c>
      <c r="I1822" s="248">
        <f t="shared" ca="1" si="1639"/>
        <v>0</v>
      </c>
      <c r="J1822" s="248">
        <f t="shared" ca="1" si="1639"/>
        <v>0</v>
      </c>
      <c r="K1822" s="248">
        <f t="shared" ca="1" si="1639"/>
        <v>0</v>
      </c>
      <c r="L1822" s="248">
        <f t="shared" ca="1" si="1639"/>
        <v>0</v>
      </c>
      <c r="M1822" s="248">
        <f t="shared" ca="1" si="1639"/>
        <v>0</v>
      </c>
      <c r="N1822" s="248">
        <f t="shared" ca="1" si="1639"/>
        <v>0</v>
      </c>
      <c r="O1822" s="248">
        <f t="shared" ca="1" si="1639"/>
        <v>0</v>
      </c>
      <c r="P1822" s="248">
        <f t="shared" ca="1" si="1639"/>
        <v>0</v>
      </c>
      <c r="Q1822" s="248">
        <f t="shared" ca="1" si="1639"/>
        <v>0</v>
      </c>
      <c r="R1822" s="248">
        <f t="shared" ca="1" si="1639"/>
        <v>0</v>
      </c>
      <c r="S1822" s="248">
        <f t="shared" ca="1" si="1639"/>
        <v>0</v>
      </c>
      <c r="T1822" s="248">
        <f t="shared" ca="1" si="1639"/>
        <v>0</v>
      </c>
      <c r="U1822" s="248">
        <f t="shared" ca="1" si="1639"/>
        <v>0</v>
      </c>
      <c r="V1822" s="248">
        <f t="shared" ca="1" si="1639"/>
        <v>0</v>
      </c>
      <c r="W1822" s="248">
        <f t="shared" ca="1" si="1639"/>
        <v>0</v>
      </c>
      <c r="X1822" s="248">
        <f t="shared" ca="1" si="1639"/>
        <v>0</v>
      </c>
      <c r="Y1822" s="248">
        <f t="shared" ca="1" si="1639"/>
        <v>0</v>
      </c>
      <c r="Z1822" s="248">
        <f t="shared" ca="1" si="1639"/>
        <v>0</v>
      </c>
      <c r="AA1822" s="248">
        <f t="shared" ca="1" si="1639"/>
        <v>0</v>
      </c>
    </row>
    <row r="1823" spans="6:27">
      <c r="G1823" s="307" t="str">
        <f t="shared" si="1630"/>
        <v>BRT</v>
      </c>
      <c r="H1823" s="248">
        <f t="shared" ref="H1823:AA1823" si="1640">H354*H1104</f>
        <v>0</v>
      </c>
      <c r="I1823" s="248">
        <f t="shared" ca="1" si="1640"/>
        <v>0</v>
      </c>
      <c r="J1823" s="248">
        <f t="shared" ca="1" si="1640"/>
        <v>0</v>
      </c>
      <c r="K1823" s="248">
        <f t="shared" ca="1" si="1640"/>
        <v>0</v>
      </c>
      <c r="L1823" s="248">
        <f t="shared" ca="1" si="1640"/>
        <v>0</v>
      </c>
      <c r="M1823" s="248">
        <f t="shared" ca="1" si="1640"/>
        <v>0</v>
      </c>
      <c r="N1823" s="248">
        <f t="shared" ca="1" si="1640"/>
        <v>0</v>
      </c>
      <c r="O1823" s="248">
        <f t="shared" ca="1" si="1640"/>
        <v>0</v>
      </c>
      <c r="P1823" s="248">
        <f t="shared" ca="1" si="1640"/>
        <v>0</v>
      </c>
      <c r="Q1823" s="248">
        <f t="shared" ca="1" si="1640"/>
        <v>0</v>
      </c>
      <c r="R1823" s="248">
        <f t="shared" ca="1" si="1640"/>
        <v>0</v>
      </c>
      <c r="S1823" s="248">
        <f t="shared" ca="1" si="1640"/>
        <v>0</v>
      </c>
      <c r="T1823" s="248">
        <f t="shared" ca="1" si="1640"/>
        <v>0</v>
      </c>
      <c r="U1823" s="248">
        <f t="shared" ca="1" si="1640"/>
        <v>0</v>
      </c>
      <c r="V1823" s="248">
        <f t="shared" ca="1" si="1640"/>
        <v>0</v>
      </c>
      <c r="W1823" s="248">
        <f t="shared" ca="1" si="1640"/>
        <v>0</v>
      </c>
      <c r="X1823" s="248">
        <f t="shared" ca="1" si="1640"/>
        <v>0</v>
      </c>
      <c r="Y1823" s="248">
        <f t="shared" ca="1" si="1640"/>
        <v>0</v>
      </c>
      <c r="Z1823" s="248">
        <f t="shared" ca="1" si="1640"/>
        <v>0</v>
      </c>
      <c r="AA1823" s="248">
        <f t="shared" ca="1" si="1640"/>
        <v>0</v>
      </c>
    </row>
    <row r="1826" spans="6:27">
      <c r="G1826" s="309" t="s">
        <v>415</v>
      </c>
    </row>
    <row r="1827" spans="6:27">
      <c r="G1827" s="306"/>
      <c r="H1827" s="244">
        <f>H1812</f>
        <v>0</v>
      </c>
      <c r="I1827" s="244">
        <f t="shared" ref="I1827:AA1827" si="1641">I1812</f>
        <v>1</v>
      </c>
      <c r="J1827" s="244">
        <f t="shared" si="1641"/>
        <v>2</v>
      </c>
      <c r="K1827" s="244">
        <f t="shared" si="1641"/>
        <v>3</v>
      </c>
      <c r="L1827" s="244">
        <f t="shared" si="1641"/>
        <v>4</v>
      </c>
      <c r="M1827" s="244">
        <f t="shared" si="1641"/>
        <v>5</v>
      </c>
      <c r="N1827" s="244">
        <f t="shared" si="1641"/>
        <v>6</v>
      </c>
      <c r="O1827" s="244">
        <f t="shared" si="1641"/>
        <v>7</v>
      </c>
      <c r="P1827" s="244">
        <f t="shared" si="1641"/>
        <v>8</v>
      </c>
      <c r="Q1827" s="244">
        <f t="shared" si="1641"/>
        <v>9</v>
      </c>
      <c r="R1827" s="244">
        <f t="shared" si="1641"/>
        <v>10</v>
      </c>
      <c r="S1827" s="244">
        <f t="shared" si="1641"/>
        <v>11</v>
      </c>
      <c r="T1827" s="244">
        <f t="shared" si="1641"/>
        <v>12</v>
      </c>
      <c r="U1827" s="244">
        <f t="shared" si="1641"/>
        <v>13</v>
      </c>
      <c r="V1827" s="244">
        <f t="shared" si="1641"/>
        <v>14</v>
      </c>
      <c r="W1827" s="244">
        <f t="shared" si="1641"/>
        <v>15</v>
      </c>
      <c r="X1827" s="244">
        <f t="shared" si="1641"/>
        <v>16</v>
      </c>
      <c r="Y1827" s="244">
        <f t="shared" si="1641"/>
        <v>17</v>
      </c>
      <c r="Z1827" s="244">
        <f t="shared" si="1641"/>
        <v>18</v>
      </c>
      <c r="AA1827" s="244">
        <f t="shared" si="1641"/>
        <v>19</v>
      </c>
    </row>
    <row r="1828" spans="6:27">
      <c r="F1828" s="655" t="s">
        <v>530</v>
      </c>
      <c r="G1828" s="307" t="str">
        <f>G1813</f>
        <v>Cars</v>
      </c>
      <c r="H1828" s="248">
        <f t="shared" ref="H1828:AA1828" si="1642">H391*H1141</f>
        <v>0</v>
      </c>
      <c r="I1828" s="248">
        <f t="shared" ca="1" si="1642"/>
        <v>0</v>
      </c>
      <c r="J1828" s="248">
        <f t="shared" ca="1" si="1642"/>
        <v>0</v>
      </c>
      <c r="K1828" s="248">
        <f t="shared" ca="1" si="1642"/>
        <v>0</v>
      </c>
      <c r="L1828" s="248">
        <f t="shared" ca="1" si="1642"/>
        <v>0</v>
      </c>
      <c r="M1828" s="248">
        <f t="shared" ca="1" si="1642"/>
        <v>0</v>
      </c>
      <c r="N1828" s="248">
        <f t="shared" ca="1" si="1642"/>
        <v>0</v>
      </c>
      <c r="O1828" s="248">
        <f t="shared" ca="1" si="1642"/>
        <v>0</v>
      </c>
      <c r="P1828" s="248">
        <f t="shared" ca="1" si="1642"/>
        <v>0</v>
      </c>
      <c r="Q1828" s="248">
        <f t="shared" ca="1" si="1642"/>
        <v>0</v>
      </c>
      <c r="R1828" s="248">
        <f t="shared" ca="1" si="1642"/>
        <v>0</v>
      </c>
      <c r="S1828" s="248">
        <f t="shared" ca="1" si="1642"/>
        <v>0</v>
      </c>
      <c r="T1828" s="248">
        <f t="shared" ca="1" si="1642"/>
        <v>0</v>
      </c>
      <c r="U1828" s="248">
        <f t="shared" ca="1" si="1642"/>
        <v>0</v>
      </c>
      <c r="V1828" s="248">
        <f t="shared" ca="1" si="1642"/>
        <v>0</v>
      </c>
      <c r="W1828" s="248">
        <f t="shared" ca="1" si="1642"/>
        <v>0</v>
      </c>
      <c r="X1828" s="248">
        <f t="shared" ca="1" si="1642"/>
        <v>0</v>
      </c>
      <c r="Y1828" s="248">
        <f t="shared" ca="1" si="1642"/>
        <v>0</v>
      </c>
      <c r="Z1828" s="248">
        <f t="shared" ca="1" si="1642"/>
        <v>0</v>
      </c>
      <c r="AA1828" s="248">
        <f t="shared" ca="1" si="1642"/>
        <v>0</v>
      </c>
    </row>
    <row r="1829" spans="6:27">
      <c r="F1829" s="656"/>
      <c r="G1829" s="307" t="str">
        <f t="shared" ref="G1829:G1838" si="1643">G1814</f>
        <v>2-wheeler</v>
      </c>
      <c r="H1829" s="248">
        <f t="shared" ref="H1829:AA1829" si="1644">H392*H1142</f>
        <v>0</v>
      </c>
      <c r="I1829" s="248">
        <f t="shared" ca="1" si="1644"/>
        <v>0</v>
      </c>
      <c r="J1829" s="248">
        <f t="shared" ca="1" si="1644"/>
        <v>0</v>
      </c>
      <c r="K1829" s="248">
        <f t="shared" ca="1" si="1644"/>
        <v>0</v>
      </c>
      <c r="L1829" s="248">
        <f t="shared" ca="1" si="1644"/>
        <v>0</v>
      </c>
      <c r="M1829" s="248">
        <f t="shared" ca="1" si="1644"/>
        <v>0</v>
      </c>
      <c r="N1829" s="248">
        <f t="shared" ca="1" si="1644"/>
        <v>0</v>
      </c>
      <c r="O1829" s="248">
        <f t="shared" ca="1" si="1644"/>
        <v>0</v>
      </c>
      <c r="P1829" s="248">
        <f t="shared" ca="1" si="1644"/>
        <v>0</v>
      </c>
      <c r="Q1829" s="248">
        <f t="shared" ca="1" si="1644"/>
        <v>0</v>
      </c>
      <c r="R1829" s="248">
        <f t="shared" ca="1" si="1644"/>
        <v>0</v>
      </c>
      <c r="S1829" s="248">
        <f t="shared" ca="1" si="1644"/>
        <v>0</v>
      </c>
      <c r="T1829" s="248">
        <f t="shared" ca="1" si="1644"/>
        <v>0</v>
      </c>
      <c r="U1829" s="248">
        <f t="shared" ca="1" si="1644"/>
        <v>0</v>
      </c>
      <c r="V1829" s="248">
        <f t="shared" ca="1" si="1644"/>
        <v>0</v>
      </c>
      <c r="W1829" s="248">
        <f t="shared" ca="1" si="1644"/>
        <v>0</v>
      </c>
      <c r="X1829" s="248">
        <f t="shared" ca="1" si="1644"/>
        <v>0</v>
      </c>
      <c r="Y1829" s="248">
        <f t="shared" ca="1" si="1644"/>
        <v>0</v>
      </c>
      <c r="Z1829" s="248">
        <f t="shared" ca="1" si="1644"/>
        <v>0</v>
      </c>
      <c r="AA1829" s="248">
        <f t="shared" ca="1" si="1644"/>
        <v>0</v>
      </c>
    </row>
    <row r="1830" spans="6:27">
      <c r="F1830" s="656"/>
      <c r="G1830" s="307" t="str">
        <f t="shared" si="1643"/>
        <v>Taxi</v>
      </c>
      <c r="H1830" s="248">
        <f t="shared" ref="H1830:AA1830" si="1645">H393*H1143</f>
        <v>0</v>
      </c>
      <c r="I1830" s="248">
        <f t="shared" ca="1" si="1645"/>
        <v>0</v>
      </c>
      <c r="J1830" s="248">
        <f t="shared" ca="1" si="1645"/>
        <v>0</v>
      </c>
      <c r="K1830" s="248">
        <f t="shared" ca="1" si="1645"/>
        <v>0</v>
      </c>
      <c r="L1830" s="248">
        <f t="shared" ca="1" si="1645"/>
        <v>0</v>
      </c>
      <c r="M1830" s="248">
        <f t="shared" ca="1" si="1645"/>
        <v>0</v>
      </c>
      <c r="N1830" s="248">
        <f t="shared" ca="1" si="1645"/>
        <v>0</v>
      </c>
      <c r="O1830" s="248">
        <f t="shared" ca="1" si="1645"/>
        <v>0</v>
      </c>
      <c r="P1830" s="248">
        <f t="shared" ca="1" si="1645"/>
        <v>0</v>
      </c>
      <c r="Q1830" s="248">
        <f t="shared" ca="1" si="1645"/>
        <v>0</v>
      </c>
      <c r="R1830" s="248">
        <f t="shared" ca="1" si="1645"/>
        <v>0</v>
      </c>
      <c r="S1830" s="248">
        <f t="shared" ca="1" si="1645"/>
        <v>0</v>
      </c>
      <c r="T1830" s="248">
        <f t="shared" ca="1" si="1645"/>
        <v>0</v>
      </c>
      <c r="U1830" s="248">
        <f t="shared" ca="1" si="1645"/>
        <v>0</v>
      </c>
      <c r="V1830" s="248">
        <f t="shared" ca="1" si="1645"/>
        <v>0</v>
      </c>
      <c r="W1830" s="248">
        <f t="shared" ca="1" si="1645"/>
        <v>0</v>
      </c>
      <c r="X1830" s="248">
        <f t="shared" ca="1" si="1645"/>
        <v>0</v>
      </c>
      <c r="Y1830" s="248">
        <f t="shared" ca="1" si="1645"/>
        <v>0</v>
      </c>
      <c r="Z1830" s="248">
        <f t="shared" ca="1" si="1645"/>
        <v>0</v>
      </c>
      <c r="AA1830" s="248">
        <f t="shared" ca="1" si="1645"/>
        <v>0</v>
      </c>
    </row>
    <row r="1831" spans="6:27">
      <c r="F1831" s="656"/>
      <c r="G1831" s="307" t="str">
        <f t="shared" si="1643"/>
        <v/>
      </c>
      <c r="H1831" s="248">
        <f t="shared" ref="H1831:AA1831" si="1646">H394*H1144</f>
        <v>0</v>
      </c>
      <c r="I1831" s="248">
        <f t="shared" ca="1" si="1646"/>
        <v>0</v>
      </c>
      <c r="J1831" s="248">
        <f t="shared" ca="1" si="1646"/>
        <v>0</v>
      </c>
      <c r="K1831" s="248">
        <f t="shared" ca="1" si="1646"/>
        <v>0</v>
      </c>
      <c r="L1831" s="248">
        <f t="shared" ca="1" si="1646"/>
        <v>0</v>
      </c>
      <c r="M1831" s="248">
        <f t="shared" ca="1" si="1646"/>
        <v>0</v>
      </c>
      <c r="N1831" s="248">
        <f t="shared" ca="1" si="1646"/>
        <v>0</v>
      </c>
      <c r="O1831" s="248">
        <f t="shared" ca="1" si="1646"/>
        <v>0</v>
      </c>
      <c r="P1831" s="248">
        <f t="shared" ca="1" si="1646"/>
        <v>0</v>
      </c>
      <c r="Q1831" s="248">
        <f t="shared" ca="1" si="1646"/>
        <v>0</v>
      </c>
      <c r="R1831" s="248">
        <f t="shared" ca="1" si="1646"/>
        <v>0</v>
      </c>
      <c r="S1831" s="248">
        <f t="shared" ca="1" si="1646"/>
        <v>0</v>
      </c>
      <c r="T1831" s="248">
        <f t="shared" ca="1" si="1646"/>
        <v>0</v>
      </c>
      <c r="U1831" s="248">
        <f t="shared" ca="1" si="1646"/>
        <v>0</v>
      </c>
      <c r="V1831" s="248">
        <f t="shared" ca="1" si="1646"/>
        <v>0</v>
      </c>
      <c r="W1831" s="248">
        <f t="shared" ca="1" si="1646"/>
        <v>0</v>
      </c>
      <c r="X1831" s="248">
        <f t="shared" ca="1" si="1646"/>
        <v>0</v>
      </c>
      <c r="Y1831" s="248">
        <f t="shared" ca="1" si="1646"/>
        <v>0</v>
      </c>
      <c r="Z1831" s="248">
        <f t="shared" ca="1" si="1646"/>
        <v>0</v>
      </c>
      <c r="AA1831" s="248">
        <f t="shared" ca="1" si="1646"/>
        <v>0</v>
      </c>
    </row>
    <row r="1832" spans="6:27">
      <c r="F1832" s="656"/>
      <c r="G1832" s="307" t="str">
        <f t="shared" si="1643"/>
        <v/>
      </c>
      <c r="H1832" s="248">
        <f t="shared" ref="H1832:AA1832" si="1647">H395*H1145</f>
        <v>0</v>
      </c>
      <c r="I1832" s="248">
        <f t="shared" ca="1" si="1647"/>
        <v>0</v>
      </c>
      <c r="J1832" s="248">
        <f t="shared" ca="1" si="1647"/>
        <v>0</v>
      </c>
      <c r="K1832" s="248">
        <f t="shared" ca="1" si="1647"/>
        <v>0</v>
      </c>
      <c r="L1832" s="248">
        <f t="shared" ca="1" si="1647"/>
        <v>0</v>
      </c>
      <c r="M1832" s="248">
        <f t="shared" ca="1" si="1647"/>
        <v>0</v>
      </c>
      <c r="N1832" s="248">
        <f t="shared" ca="1" si="1647"/>
        <v>0</v>
      </c>
      <c r="O1832" s="248">
        <f t="shared" ca="1" si="1647"/>
        <v>0</v>
      </c>
      <c r="P1832" s="248">
        <f t="shared" ca="1" si="1647"/>
        <v>0</v>
      </c>
      <c r="Q1832" s="248">
        <f t="shared" ca="1" si="1647"/>
        <v>0</v>
      </c>
      <c r="R1832" s="248">
        <f t="shared" ca="1" si="1647"/>
        <v>0</v>
      </c>
      <c r="S1832" s="248">
        <f t="shared" ca="1" si="1647"/>
        <v>0</v>
      </c>
      <c r="T1832" s="248">
        <f t="shared" ca="1" si="1647"/>
        <v>0</v>
      </c>
      <c r="U1832" s="248">
        <f t="shared" ca="1" si="1647"/>
        <v>0</v>
      </c>
      <c r="V1832" s="248">
        <f t="shared" ca="1" si="1647"/>
        <v>0</v>
      </c>
      <c r="W1832" s="248">
        <f t="shared" ca="1" si="1647"/>
        <v>0</v>
      </c>
      <c r="X1832" s="248">
        <f t="shared" ca="1" si="1647"/>
        <v>0</v>
      </c>
      <c r="Y1832" s="248">
        <f t="shared" ca="1" si="1647"/>
        <v>0</v>
      </c>
      <c r="Z1832" s="248">
        <f t="shared" ca="1" si="1647"/>
        <v>0</v>
      </c>
      <c r="AA1832" s="248">
        <f t="shared" ca="1" si="1647"/>
        <v>0</v>
      </c>
    </row>
    <row r="1833" spans="6:27">
      <c r="F1833" s="656"/>
      <c r="G1833" s="307" t="str">
        <f t="shared" si="1643"/>
        <v>3-wheeler</v>
      </c>
      <c r="H1833" s="248">
        <f t="shared" ref="H1833:AA1833" si="1648">H396*H1146</f>
        <v>0</v>
      </c>
      <c r="I1833" s="248">
        <f t="shared" ca="1" si="1648"/>
        <v>0</v>
      </c>
      <c r="J1833" s="248">
        <f t="shared" ca="1" si="1648"/>
        <v>0</v>
      </c>
      <c r="K1833" s="248">
        <f t="shared" ca="1" si="1648"/>
        <v>0</v>
      </c>
      <c r="L1833" s="248">
        <f t="shared" ca="1" si="1648"/>
        <v>0</v>
      </c>
      <c r="M1833" s="248">
        <f t="shared" ca="1" si="1648"/>
        <v>0</v>
      </c>
      <c r="N1833" s="248">
        <f t="shared" ca="1" si="1648"/>
        <v>0</v>
      </c>
      <c r="O1833" s="248">
        <f t="shared" ca="1" si="1648"/>
        <v>0</v>
      </c>
      <c r="P1833" s="248">
        <f t="shared" ca="1" si="1648"/>
        <v>0</v>
      </c>
      <c r="Q1833" s="248">
        <f t="shared" ca="1" si="1648"/>
        <v>0</v>
      </c>
      <c r="R1833" s="248">
        <f t="shared" ca="1" si="1648"/>
        <v>0</v>
      </c>
      <c r="S1833" s="248">
        <f t="shared" ca="1" si="1648"/>
        <v>0</v>
      </c>
      <c r="T1833" s="248">
        <f t="shared" ca="1" si="1648"/>
        <v>0</v>
      </c>
      <c r="U1833" s="248">
        <f t="shared" ca="1" si="1648"/>
        <v>0</v>
      </c>
      <c r="V1833" s="248">
        <f t="shared" ca="1" si="1648"/>
        <v>0</v>
      </c>
      <c r="W1833" s="248">
        <f t="shared" ca="1" si="1648"/>
        <v>0</v>
      </c>
      <c r="X1833" s="248">
        <f t="shared" ca="1" si="1648"/>
        <v>0</v>
      </c>
      <c r="Y1833" s="248">
        <f t="shared" ca="1" si="1648"/>
        <v>0</v>
      </c>
      <c r="Z1833" s="248">
        <f t="shared" ca="1" si="1648"/>
        <v>0</v>
      </c>
      <c r="AA1833" s="248">
        <f t="shared" ca="1" si="1648"/>
        <v>0</v>
      </c>
    </row>
    <row r="1834" spans="6:27">
      <c r="F1834" s="656"/>
      <c r="G1834" s="307" t="str">
        <f t="shared" si="1643"/>
        <v>Bus</v>
      </c>
      <c r="H1834" s="248">
        <f t="shared" ref="H1834:AA1834" si="1649">H397*H1147</f>
        <v>0</v>
      </c>
      <c r="I1834" s="248">
        <f t="shared" ca="1" si="1649"/>
        <v>0</v>
      </c>
      <c r="J1834" s="248">
        <f t="shared" ca="1" si="1649"/>
        <v>0</v>
      </c>
      <c r="K1834" s="248">
        <f t="shared" ca="1" si="1649"/>
        <v>0</v>
      </c>
      <c r="L1834" s="248">
        <f t="shared" ca="1" si="1649"/>
        <v>0</v>
      </c>
      <c r="M1834" s="248">
        <f t="shared" ca="1" si="1649"/>
        <v>0</v>
      </c>
      <c r="N1834" s="248">
        <f t="shared" ca="1" si="1649"/>
        <v>0</v>
      </c>
      <c r="O1834" s="248">
        <f t="shared" ca="1" si="1649"/>
        <v>0</v>
      </c>
      <c r="P1834" s="248">
        <f t="shared" ca="1" si="1649"/>
        <v>0</v>
      </c>
      <c r="Q1834" s="248">
        <f t="shared" ca="1" si="1649"/>
        <v>0</v>
      </c>
      <c r="R1834" s="248">
        <f t="shared" ca="1" si="1649"/>
        <v>0</v>
      </c>
      <c r="S1834" s="248">
        <f t="shared" ca="1" si="1649"/>
        <v>0</v>
      </c>
      <c r="T1834" s="248">
        <f t="shared" ca="1" si="1649"/>
        <v>0</v>
      </c>
      <c r="U1834" s="248">
        <f t="shared" ca="1" si="1649"/>
        <v>0</v>
      </c>
      <c r="V1834" s="248">
        <f t="shared" ca="1" si="1649"/>
        <v>0</v>
      </c>
      <c r="W1834" s="248">
        <f t="shared" ca="1" si="1649"/>
        <v>0</v>
      </c>
      <c r="X1834" s="248">
        <f t="shared" ca="1" si="1649"/>
        <v>0</v>
      </c>
      <c r="Y1834" s="248">
        <f t="shared" ca="1" si="1649"/>
        <v>0</v>
      </c>
      <c r="Z1834" s="248">
        <f t="shared" ca="1" si="1649"/>
        <v>0</v>
      </c>
      <c r="AA1834" s="248">
        <f t="shared" ca="1" si="1649"/>
        <v>0</v>
      </c>
    </row>
    <row r="1835" spans="6:27">
      <c r="F1835" s="656"/>
      <c r="G1835" s="307" t="str">
        <f t="shared" si="1643"/>
        <v>Mini-bus</v>
      </c>
      <c r="H1835" s="248">
        <f t="shared" ref="H1835:AA1835" si="1650">H398*H1148</f>
        <v>0</v>
      </c>
      <c r="I1835" s="248">
        <f t="shared" ca="1" si="1650"/>
        <v>0</v>
      </c>
      <c r="J1835" s="248">
        <f t="shared" ca="1" si="1650"/>
        <v>0</v>
      </c>
      <c r="K1835" s="248">
        <f t="shared" ca="1" si="1650"/>
        <v>0</v>
      </c>
      <c r="L1835" s="248">
        <f t="shared" ca="1" si="1650"/>
        <v>0</v>
      </c>
      <c r="M1835" s="248">
        <f t="shared" ca="1" si="1650"/>
        <v>0</v>
      </c>
      <c r="N1835" s="248">
        <f t="shared" ca="1" si="1650"/>
        <v>0</v>
      </c>
      <c r="O1835" s="248">
        <f t="shared" ca="1" si="1650"/>
        <v>0</v>
      </c>
      <c r="P1835" s="248">
        <f t="shared" ca="1" si="1650"/>
        <v>0</v>
      </c>
      <c r="Q1835" s="248">
        <f t="shared" ca="1" si="1650"/>
        <v>0</v>
      </c>
      <c r="R1835" s="248">
        <f t="shared" ca="1" si="1650"/>
        <v>0</v>
      </c>
      <c r="S1835" s="248">
        <f t="shared" ca="1" si="1650"/>
        <v>0</v>
      </c>
      <c r="T1835" s="248">
        <f t="shared" ca="1" si="1650"/>
        <v>0</v>
      </c>
      <c r="U1835" s="248">
        <f t="shared" ca="1" si="1650"/>
        <v>0</v>
      </c>
      <c r="V1835" s="248">
        <f t="shared" ca="1" si="1650"/>
        <v>0</v>
      </c>
      <c r="W1835" s="248">
        <f t="shared" ca="1" si="1650"/>
        <v>0</v>
      </c>
      <c r="X1835" s="248">
        <f t="shared" ca="1" si="1650"/>
        <v>0</v>
      </c>
      <c r="Y1835" s="248">
        <f t="shared" ca="1" si="1650"/>
        <v>0</v>
      </c>
      <c r="Z1835" s="248">
        <f t="shared" ca="1" si="1650"/>
        <v>0</v>
      </c>
      <c r="AA1835" s="248">
        <f t="shared" ca="1" si="1650"/>
        <v>0</v>
      </c>
    </row>
    <row r="1836" spans="6:27">
      <c r="F1836" s="656"/>
      <c r="G1836" s="307" t="str">
        <f t="shared" si="1643"/>
        <v/>
      </c>
      <c r="H1836" s="248">
        <f t="shared" ref="H1836:AA1836" si="1651">H399*H1149</f>
        <v>0</v>
      </c>
      <c r="I1836" s="248">
        <f t="shared" ca="1" si="1651"/>
        <v>0</v>
      </c>
      <c r="J1836" s="248">
        <f t="shared" ca="1" si="1651"/>
        <v>0</v>
      </c>
      <c r="K1836" s="248">
        <f t="shared" ca="1" si="1651"/>
        <v>0</v>
      </c>
      <c r="L1836" s="248">
        <f t="shared" ca="1" si="1651"/>
        <v>0</v>
      </c>
      <c r="M1836" s="248">
        <f t="shared" ca="1" si="1651"/>
        <v>0</v>
      </c>
      <c r="N1836" s="248">
        <f t="shared" ca="1" si="1651"/>
        <v>0</v>
      </c>
      <c r="O1836" s="248">
        <f t="shared" ca="1" si="1651"/>
        <v>0</v>
      </c>
      <c r="P1836" s="248">
        <f t="shared" ca="1" si="1651"/>
        <v>0</v>
      </c>
      <c r="Q1836" s="248">
        <f t="shared" ca="1" si="1651"/>
        <v>0</v>
      </c>
      <c r="R1836" s="248">
        <f t="shared" ca="1" si="1651"/>
        <v>0</v>
      </c>
      <c r="S1836" s="248">
        <f t="shared" ca="1" si="1651"/>
        <v>0</v>
      </c>
      <c r="T1836" s="248">
        <f t="shared" ca="1" si="1651"/>
        <v>0</v>
      </c>
      <c r="U1836" s="248">
        <f t="shared" ca="1" si="1651"/>
        <v>0</v>
      </c>
      <c r="V1836" s="248">
        <f t="shared" ca="1" si="1651"/>
        <v>0</v>
      </c>
      <c r="W1836" s="248">
        <f t="shared" ca="1" si="1651"/>
        <v>0</v>
      </c>
      <c r="X1836" s="248">
        <f t="shared" ca="1" si="1651"/>
        <v>0</v>
      </c>
      <c r="Y1836" s="248">
        <f t="shared" ca="1" si="1651"/>
        <v>0</v>
      </c>
      <c r="Z1836" s="248">
        <f t="shared" ca="1" si="1651"/>
        <v>0</v>
      </c>
      <c r="AA1836" s="248">
        <f t="shared" ca="1" si="1651"/>
        <v>0</v>
      </c>
    </row>
    <row r="1837" spans="6:27">
      <c r="F1837" s="657"/>
      <c r="G1837" s="307" t="str">
        <f t="shared" si="1643"/>
        <v/>
      </c>
      <c r="H1837" s="248">
        <f t="shared" ref="H1837:AA1837" si="1652">H400*H1150</f>
        <v>0</v>
      </c>
      <c r="I1837" s="248">
        <f t="shared" ca="1" si="1652"/>
        <v>0</v>
      </c>
      <c r="J1837" s="248">
        <f t="shared" ca="1" si="1652"/>
        <v>0</v>
      </c>
      <c r="K1837" s="248">
        <f t="shared" ca="1" si="1652"/>
        <v>0</v>
      </c>
      <c r="L1837" s="248">
        <f t="shared" ca="1" si="1652"/>
        <v>0</v>
      </c>
      <c r="M1837" s="248">
        <f t="shared" ca="1" si="1652"/>
        <v>0</v>
      </c>
      <c r="N1837" s="248">
        <f t="shared" ca="1" si="1652"/>
        <v>0</v>
      </c>
      <c r="O1837" s="248">
        <f t="shared" ca="1" si="1652"/>
        <v>0</v>
      </c>
      <c r="P1837" s="248">
        <f t="shared" ca="1" si="1652"/>
        <v>0</v>
      </c>
      <c r="Q1837" s="248">
        <f t="shared" ca="1" si="1652"/>
        <v>0</v>
      </c>
      <c r="R1837" s="248">
        <f t="shared" ca="1" si="1652"/>
        <v>0</v>
      </c>
      <c r="S1837" s="248">
        <f t="shared" ca="1" si="1652"/>
        <v>0</v>
      </c>
      <c r="T1837" s="248">
        <f t="shared" ca="1" si="1652"/>
        <v>0</v>
      </c>
      <c r="U1837" s="248">
        <f t="shared" ca="1" si="1652"/>
        <v>0</v>
      </c>
      <c r="V1837" s="248">
        <f t="shared" ca="1" si="1652"/>
        <v>0</v>
      </c>
      <c r="W1837" s="248">
        <f t="shared" ca="1" si="1652"/>
        <v>0</v>
      </c>
      <c r="X1837" s="248">
        <f t="shared" ca="1" si="1652"/>
        <v>0</v>
      </c>
      <c r="Y1837" s="248">
        <f t="shared" ca="1" si="1652"/>
        <v>0</v>
      </c>
      <c r="Z1837" s="248">
        <f t="shared" ca="1" si="1652"/>
        <v>0</v>
      </c>
      <c r="AA1837" s="248">
        <f t="shared" ca="1" si="1652"/>
        <v>0</v>
      </c>
    </row>
    <row r="1838" spans="6:27">
      <c r="G1838" s="307" t="str">
        <f t="shared" si="1643"/>
        <v>BRT</v>
      </c>
      <c r="H1838" s="248">
        <f t="shared" ref="H1838:AA1838" si="1653">H401*H1151</f>
        <v>0</v>
      </c>
      <c r="I1838" s="248">
        <f t="shared" ca="1" si="1653"/>
        <v>0</v>
      </c>
      <c r="J1838" s="248">
        <f t="shared" ca="1" si="1653"/>
        <v>0</v>
      </c>
      <c r="K1838" s="248">
        <f t="shared" ca="1" si="1653"/>
        <v>0</v>
      </c>
      <c r="L1838" s="248">
        <f t="shared" ca="1" si="1653"/>
        <v>0</v>
      </c>
      <c r="M1838" s="248">
        <f t="shared" ca="1" si="1653"/>
        <v>0</v>
      </c>
      <c r="N1838" s="248">
        <f t="shared" ca="1" si="1653"/>
        <v>0</v>
      </c>
      <c r="O1838" s="248">
        <f t="shared" ca="1" si="1653"/>
        <v>0</v>
      </c>
      <c r="P1838" s="248">
        <f t="shared" ca="1" si="1653"/>
        <v>0</v>
      </c>
      <c r="Q1838" s="248">
        <f t="shared" ca="1" si="1653"/>
        <v>0</v>
      </c>
      <c r="R1838" s="248">
        <f t="shared" ca="1" si="1653"/>
        <v>0</v>
      </c>
      <c r="S1838" s="248">
        <f t="shared" ca="1" si="1653"/>
        <v>0</v>
      </c>
      <c r="T1838" s="248">
        <f t="shared" ca="1" si="1653"/>
        <v>0</v>
      </c>
      <c r="U1838" s="248">
        <f t="shared" ca="1" si="1653"/>
        <v>0</v>
      </c>
      <c r="V1838" s="248">
        <f t="shared" ca="1" si="1653"/>
        <v>0</v>
      </c>
      <c r="W1838" s="248">
        <f t="shared" ca="1" si="1653"/>
        <v>0</v>
      </c>
      <c r="X1838" s="248">
        <f t="shared" ca="1" si="1653"/>
        <v>0</v>
      </c>
      <c r="Y1838" s="248">
        <f t="shared" ca="1" si="1653"/>
        <v>0</v>
      </c>
      <c r="Z1838" s="248">
        <f t="shared" ca="1" si="1653"/>
        <v>0</v>
      </c>
      <c r="AA1838" s="248">
        <f t="shared" ca="1" si="1653"/>
        <v>0</v>
      </c>
    </row>
    <row r="1841" spans="6:27">
      <c r="G1841" s="309" t="s">
        <v>416</v>
      </c>
    </row>
    <row r="1842" spans="6:27" ht="12.75" customHeight="1">
      <c r="G1842" s="306"/>
      <c r="H1842" s="244">
        <f>H1827</f>
        <v>0</v>
      </c>
      <c r="I1842" s="244">
        <f t="shared" ref="I1842:AA1842" si="1654">I1827</f>
        <v>1</v>
      </c>
      <c r="J1842" s="244">
        <f t="shared" si="1654"/>
        <v>2</v>
      </c>
      <c r="K1842" s="244">
        <f t="shared" si="1654"/>
        <v>3</v>
      </c>
      <c r="L1842" s="244">
        <f t="shared" si="1654"/>
        <v>4</v>
      </c>
      <c r="M1842" s="244">
        <f t="shared" si="1654"/>
        <v>5</v>
      </c>
      <c r="N1842" s="244">
        <f t="shared" si="1654"/>
        <v>6</v>
      </c>
      <c r="O1842" s="244">
        <f t="shared" si="1654"/>
        <v>7</v>
      </c>
      <c r="P1842" s="244">
        <f t="shared" si="1654"/>
        <v>8</v>
      </c>
      <c r="Q1842" s="244">
        <f t="shared" si="1654"/>
        <v>9</v>
      </c>
      <c r="R1842" s="244">
        <f t="shared" si="1654"/>
        <v>10</v>
      </c>
      <c r="S1842" s="244">
        <f t="shared" si="1654"/>
        <v>11</v>
      </c>
      <c r="T1842" s="244">
        <f t="shared" si="1654"/>
        <v>12</v>
      </c>
      <c r="U1842" s="244">
        <f t="shared" si="1654"/>
        <v>13</v>
      </c>
      <c r="V1842" s="244">
        <f t="shared" si="1654"/>
        <v>14</v>
      </c>
      <c r="W1842" s="244">
        <f t="shared" si="1654"/>
        <v>15</v>
      </c>
      <c r="X1842" s="244">
        <f t="shared" si="1654"/>
        <v>16</v>
      </c>
      <c r="Y1842" s="244">
        <f t="shared" si="1654"/>
        <v>17</v>
      </c>
      <c r="Z1842" s="244">
        <f t="shared" si="1654"/>
        <v>18</v>
      </c>
      <c r="AA1842" s="244">
        <f t="shared" si="1654"/>
        <v>19</v>
      </c>
    </row>
    <row r="1843" spans="6:27">
      <c r="F1843" s="655" t="s">
        <v>530</v>
      </c>
      <c r="G1843" s="307" t="str">
        <f>G1828</f>
        <v>Cars</v>
      </c>
      <c r="H1843" s="248">
        <f t="shared" ref="H1843:AA1843" si="1655">H438*H1188</f>
        <v>0</v>
      </c>
      <c r="I1843" s="248">
        <f t="shared" ca="1" si="1655"/>
        <v>0</v>
      </c>
      <c r="J1843" s="248">
        <f t="shared" ca="1" si="1655"/>
        <v>0</v>
      </c>
      <c r="K1843" s="248">
        <f t="shared" ca="1" si="1655"/>
        <v>0</v>
      </c>
      <c r="L1843" s="248">
        <f t="shared" ca="1" si="1655"/>
        <v>0</v>
      </c>
      <c r="M1843" s="248">
        <f t="shared" ca="1" si="1655"/>
        <v>0</v>
      </c>
      <c r="N1843" s="248">
        <f t="shared" ca="1" si="1655"/>
        <v>0</v>
      </c>
      <c r="O1843" s="248">
        <f t="shared" ca="1" si="1655"/>
        <v>0</v>
      </c>
      <c r="P1843" s="248">
        <f t="shared" ca="1" si="1655"/>
        <v>0</v>
      </c>
      <c r="Q1843" s="248">
        <f t="shared" ca="1" si="1655"/>
        <v>0</v>
      </c>
      <c r="R1843" s="248">
        <f t="shared" ca="1" si="1655"/>
        <v>0</v>
      </c>
      <c r="S1843" s="248">
        <f t="shared" ca="1" si="1655"/>
        <v>0</v>
      </c>
      <c r="T1843" s="248">
        <f t="shared" ca="1" si="1655"/>
        <v>0</v>
      </c>
      <c r="U1843" s="248">
        <f t="shared" ca="1" si="1655"/>
        <v>0</v>
      </c>
      <c r="V1843" s="248">
        <f t="shared" ca="1" si="1655"/>
        <v>0</v>
      </c>
      <c r="W1843" s="248">
        <f t="shared" ca="1" si="1655"/>
        <v>0</v>
      </c>
      <c r="X1843" s="248">
        <f t="shared" ca="1" si="1655"/>
        <v>0</v>
      </c>
      <c r="Y1843" s="248">
        <f t="shared" ca="1" si="1655"/>
        <v>0</v>
      </c>
      <c r="Z1843" s="248">
        <f t="shared" ca="1" si="1655"/>
        <v>0</v>
      </c>
      <c r="AA1843" s="248">
        <f t="shared" ca="1" si="1655"/>
        <v>0</v>
      </c>
    </row>
    <row r="1844" spans="6:27">
      <c r="F1844" s="656"/>
      <c r="G1844" s="307" t="str">
        <f t="shared" ref="G1844:G1853" si="1656">G1829</f>
        <v>2-wheeler</v>
      </c>
      <c r="H1844" s="248">
        <f t="shared" ref="H1844:AA1844" si="1657">H439*H1189</f>
        <v>0</v>
      </c>
      <c r="I1844" s="248">
        <f t="shared" ca="1" si="1657"/>
        <v>0</v>
      </c>
      <c r="J1844" s="248">
        <f t="shared" ca="1" si="1657"/>
        <v>0</v>
      </c>
      <c r="K1844" s="248">
        <f t="shared" ca="1" si="1657"/>
        <v>0</v>
      </c>
      <c r="L1844" s="248">
        <f t="shared" ca="1" si="1657"/>
        <v>0</v>
      </c>
      <c r="M1844" s="248">
        <f t="shared" ca="1" si="1657"/>
        <v>0</v>
      </c>
      <c r="N1844" s="248">
        <f t="shared" ca="1" si="1657"/>
        <v>0</v>
      </c>
      <c r="O1844" s="248">
        <f t="shared" ca="1" si="1657"/>
        <v>0</v>
      </c>
      <c r="P1844" s="248">
        <f t="shared" ca="1" si="1657"/>
        <v>0</v>
      </c>
      <c r="Q1844" s="248">
        <f t="shared" ca="1" si="1657"/>
        <v>0</v>
      </c>
      <c r="R1844" s="248">
        <f t="shared" ca="1" si="1657"/>
        <v>0</v>
      </c>
      <c r="S1844" s="248">
        <f t="shared" ca="1" si="1657"/>
        <v>0</v>
      </c>
      <c r="T1844" s="248">
        <f t="shared" ca="1" si="1657"/>
        <v>0</v>
      </c>
      <c r="U1844" s="248">
        <f t="shared" ca="1" si="1657"/>
        <v>0</v>
      </c>
      <c r="V1844" s="248">
        <f t="shared" ca="1" si="1657"/>
        <v>0</v>
      </c>
      <c r="W1844" s="248">
        <f t="shared" ca="1" si="1657"/>
        <v>0</v>
      </c>
      <c r="X1844" s="248">
        <f t="shared" ca="1" si="1657"/>
        <v>0</v>
      </c>
      <c r="Y1844" s="248">
        <f t="shared" ca="1" si="1657"/>
        <v>0</v>
      </c>
      <c r="Z1844" s="248">
        <f t="shared" ca="1" si="1657"/>
        <v>0</v>
      </c>
      <c r="AA1844" s="248">
        <f t="shared" ca="1" si="1657"/>
        <v>0</v>
      </c>
    </row>
    <row r="1845" spans="6:27">
      <c r="F1845" s="656"/>
      <c r="G1845" s="307" t="str">
        <f t="shared" si="1656"/>
        <v>Taxi</v>
      </c>
      <c r="H1845" s="248">
        <f t="shared" ref="H1845:AA1845" si="1658">H440*H1190</f>
        <v>0</v>
      </c>
      <c r="I1845" s="248">
        <f t="shared" ca="1" si="1658"/>
        <v>0</v>
      </c>
      <c r="J1845" s="248">
        <f t="shared" ca="1" si="1658"/>
        <v>0</v>
      </c>
      <c r="K1845" s="248">
        <f t="shared" ca="1" si="1658"/>
        <v>0</v>
      </c>
      <c r="L1845" s="248">
        <f t="shared" ca="1" si="1658"/>
        <v>0</v>
      </c>
      <c r="M1845" s="248">
        <f t="shared" ca="1" si="1658"/>
        <v>0</v>
      </c>
      <c r="N1845" s="248">
        <f t="shared" ca="1" si="1658"/>
        <v>0</v>
      </c>
      <c r="O1845" s="248">
        <f t="shared" ca="1" si="1658"/>
        <v>0</v>
      </c>
      <c r="P1845" s="248">
        <f t="shared" ca="1" si="1658"/>
        <v>0</v>
      </c>
      <c r="Q1845" s="248">
        <f t="shared" ca="1" si="1658"/>
        <v>0</v>
      </c>
      <c r="R1845" s="248">
        <f t="shared" ca="1" si="1658"/>
        <v>0</v>
      </c>
      <c r="S1845" s="248">
        <f t="shared" ca="1" si="1658"/>
        <v>0</v>
      </c>
      <c r="T1845" s="248">
        <f t="shared" ca="1" si="1658"/>
        <v>0</v>
      </c>
      <c r="U1845" s="248">
        <f t="shared" ca="1" si="1658"/>
        <v>0</v>
      </c>
      <c r="V1845" s="248">
        <f t="shared" ca="1" si="1658"/>
        <v>0</v>
      </c>
      <c r="W1845" s="248">
        <f t="shared" ca="1" si="1658"/>
        <v>0</v>
      </c>
      <c r="X1845" s="248">
        <f t="shared" ca="1" si="1658"/>
        <v>0</v>
      </c>
      <c r="Y1845" s="248">
        <f t="shared" ca="1" si="1658"/>
        <v>0</v>
      </c>
      <c r="Z1845" s="248">
        <f t="shared" ca="1" si="1658"/>
        <v>0</v>
      </c>
      <c r="AA1845" s="248">
        <f t="shared" ca="1" si="1658"/>
        <v>0</v>
      </c>
    </row>
    <row r="1846" spans="6:27">
      <c r="F1846" s="656"/>
      <c r="G1846" s="307" t="str">
        <f t="shared" si="1656"/>
        <v/>
      </c>
      <c r="H1846" s="248">
        <f t="shared" ref="H1846:AA1846" si="1659">H441*H1191</f>
        <v>0</v>
      </c>
      <c r="I1846" s="248">
        <f t="shared" ca="1" si="1659"/>
        <v>0</v>
      </c>
      <c r="J1846" s="248">
        <f t="shared" ca="1" si="1659"/>
        <v>0</v>
      </c>
      <c r="K1846" s="248">
        <f t="shared" ca="1" si="1659"/>
        <v>0</v>
      </c>
      <c r="L1846" s="248">
        <f t="shared" ca="1" si="1659"/>
        <v>0</v>
      </c>
      <c r="M1846" s="248">
        <f t="shared" ca="1" si="1659"/>
        <v>0</v>
      </c>
      <c r="N1846" s="248">
        <f t="shared" ca="1" si="1659"/>
        <v>0</v>
      </c>
      <c r="O1846" s="248">
        <f t="shared" ca="1" si="1659"/>
        <v>0</v>
      </c>
      <c r="P1846" s="248">
        <f t="shared" ca="1" si="1659"/>
        <v>0</v>
      </c>
      <c r="Q1846" s="248">
        <f t="shared" ca="1" si="1659"/>
        <v>0</v>
      </c>
      <c r="R1846" s="248">
        <f t="shared" ca="1" si="1659"/>
        <v>0</v>
      </c>
      <c r="S1846" s="248">
        <f t="shared" ca="1" si="1659"/>
        <v>0</v>
      </c>
      <c r="T1846" s="248">
        <f t="shared" ca="1" si="1659"/>
        <v>0</v>
      </c>
      <c r="U1846" s="248">
        <f t="shared" ca="1" si="1659"/>
        <v>0</v>
      </c>
      <c r="V1846" s="248">
        <f t="shared" ca="1" si="1659"/>
        <v>0</v>
      </c>
      <c r="W1846" s="248">
        <f t="shared" ca="1" si="1659"/>
        <v>0</v>
      </c>
      <c r="X1846" s="248">
        <f t="shared" ca="1" si="1659"/>
        <v>0</v>
      </c>
      <c r="Y1846" s="248">
        <f t="shared" ca="1" si="1659"/>
        <v>0</v>
      </c>
      <c r="Z1846" s="248">
        <f t="shared" ca="1" si="1659"/>
        <v>0</v>
      </c>
      <c r="AA1846" s="248">
        <f t="shared" ca="1" si="1659"/>
        <v>0</v>
      </c>
    </row>
    <row r="1847" spans="6:27">
      <c r="F1847" s="656"/>
      <c r="G1847" s="307" t="str">
        <f t="shared" si="1656"/>
        <v/>
      </c>
      <c r="H1847" s="248">
        <f t="shared" ref="H1847:AA1847" si="1660">H442*H1192</f>
        <v>0</v>
      </c>
      <c r="I1847" s="248">
        <f t="shared" ca="1" si="1660"/>
        <v>0</v>
      </c>
      <c r="J1847" s="248">
        <f t="shared" ca="1" si="1660"/>
        <v>0</v>
      </c>
      <c r="K1847" s="248">
        <f t="shared" ca="1" si="1660"/>
        <v>0</v>
      </c>
      <c r="L1847" s="248">
        <f t="shared" ca="1" si="1660"/>
        <v>0</v>
      </c>
      <c r="M1847" s="248">
        <f t="shared" ca="1" si="1660"/>
        <v>0</v>
      </c>
      <c r="N1847" s="248">
        <f t="shared" ca="1" si="1660"/>
        <v>0</v>
      </c>
      <c r="O1847" s="248">
        <f t="shared" ca="1" si="1660"/>
        <v>0</v>
      </c>
      <c r="P1847" s="248">
        <f t="shared" ca="1" si="1660"/>
        <v>0</v>
      </c>
      <c r="Q1847" s="248">
        <f t="shared" ca="1" si="1660"/>
        <v>0</v>
      </c>
      <c r="R1847" s="248">
        <f t="shared" ca="1" si="1660"/>
        <v>0</v>
      </c>
      <c r="S1847" s="248">
        <f t="shared" ca="1" si="1660"/>
        <v>0</v>
      </c>
      <c r="T1847" s="248">
        <f t="shared" ca="1" si="1660"/>
        <v>0</v>
      </c>
      <c r="U1847" s="248">
        <f t="shared" ca="1" si="1660"/>
        <v>0</v>
      </c>
      <c r="V1847" s="248">
        <f t="shared" ca="1" si="1660"/>
        <v>0</v>
      </c>
      <c r="W1847" s="248">
        <f t="shared" ca="1" si="1660"/>
        <v>0</v>
      </c>
      <c r="X1847" s="248">
        <f t="shared" ca="1" si="1660"/>
        <v>0</v>
      </c>
      <c r="Y1847" s="248">
        <f t="shared" ca="1" si="1660"/>
        <v>0</v>
      </c>
      <c r="Z1847" s="248">
        <f t="shared" ca="1" si="1660"/>
        <v>0</v>
      </c>
      <c r="AA1847" s="248">
        <f t="shared" ca="1" si="1660"/>
        <v>0</v>
      </c>
    </row>
    <row r="1848" spans="6:27">
      <c r="F1848" s="656"/>
      <c r="G1848" s="307" t="str">
        <f t="shared" si="1656"/>
        <v>3-wheeler</v>
      </c>
      <c r="H1848" s="248">
        <f t="shared" ref="H1848:AA1848" si="1661">H443*H1193</f>
        <v>0</v>
      </c>
      <c r="I1848" s="248">
        <f t="shared" ca="1" si="1661"/>
        <v>0</v>
      </c>
      <c r="J1848" s="248">
        <f t="shared" ca="1" si="1661"/>
        <v>0</v>
      </c>
      <c r="K1848" s="248">
        <f t="shared" ca="1" si="1661"/>
        <v>0</v>
      </c>
      <c r="L1848" s="248">
        <f t="shared" ca="1" si="1661"/>
        <v>0</v>
      </c>
      <c r="M1848" s="248">
        <f t="shared" ca="1" si="1661"/>
        <v>0</v>
      </c>
      <c r="N1848" s="248">
        <f t="shared" ca="1" si="1661"/>
        <v>0</v>
      </c>
      <c r="O1848" s="248">
        <f t="shared" ca="1" si="1661"/>
        <v>0</v>
      </c>
      <c r="P1848" s="248">
        <f t="shared" ca="1" si="1661"/>
        <v>0</v>
      </c>
      <c r="Q1848" s="248">
        <f t="shared" ca="1" si="1661"/>
        <v>0</v>
      </c>
      <c r="R1848" s="248">
        <f t="shared" ca="1" si="1661"/>
        <v>0</v>
      </c>
      <c r="S1848" s="248">
        <f t="shared" ca="1" si="1661"/>
        <v>0</v>
      </c>
      <c r="T1848" s="248">
        <f t="shared" ca="1" si="1661"/>
        <v>0</v>
      </c>
      <c r="U1848" s="248">
        <f t="shared" ca="1" si="1661"/>
        <v>0</v>
      </c>
      <c r="V1848" s="248">
        <f t="shared" ca="1" si="1661"/>
        <v>0</v>
      </c>
      <c r="W1848" s="248">
        <f t="shared" ca="1" si="1661"/>
        <v>0</v>
      </c>
      <c r="X1848" s="248">
        <f t="shared" ca="1" si="1661"/>
        <v>0</v>
      </c>
      <c r="Y1848" s="248">
        <f t="shared" ca="1" si="1661"/>
        <v>0</v>
      </c>
      <c r="Z1848" s="248">
        <f t="shared" ca="1" si="1661"/>
        <v>0</v>
      </c>
      <c r="AA1848" s="248">
        <f t="shared" ca="1" si="1661"/>
        <v>0</v>
      </c>
    </row>
    <row r="1849" spans="6:27">
      <c r="F1849" s="656"/>
      <c r="G1849" s="307" t="str">
        <f t="shared" si="1656"/>
        <v>Bus</v>
      </c>
      <c r="H1849" s="248">
        <f t="shared" ref="H1849:AA1849" si="1662">H444*H1194</f>
        <v>0</v>
      </c>
      <c r="I1849" s="248">
        <f t="shared" ca="1" si="1662"/>
        <v>0</v>
      </c>
      <c r="J1849" s="248">
        <f t="shared" ca="1" si="1662"/>
        <v>0</v>
      </c>
      <c r="K1849" s="248">
        <f t="shared" ca="1" si="1662"/>
        <v>0</v>
      </c>
      <c r="L1849" s="248">
        <f t="shared" ca="1" si="1662"/>
        <v>0</v>
      </c>
      <c r="M1849" s="248">
        <f t="shared" ca="1" si="1662"/>
        <v>0</v>
      </c>
      <c r="N1849" s="248">
        <f t="shared" ca="1" si="1662"/>
        <v>0</v>
      </c>
      <c r="O1849" s="248">
        <f t="shared" ca="1" si="1662"/>
        <v>0</v>
      </c>
      <c r="P1849" s="248">
        <f t="shared" ca="1" si="1662"/>
        <v>0</v>
      </c>
      <c r="Q1849" s="248">
        <f t="shared" ca="1" si="1662"/>
        <v>0</v>
      </c>
      <c r="R1849" s="248">
        <f t="shared" ca="1" si="1662"/>
        <v>0</v>
      </c>
      <c r="S1849" s="248">
        <f t="shared" ca="1" si="1662"/>
        <v>0</v>
      </c>
      <c r="T1849" s="248">
        <f t="shared" ca="1" si="1662"/>
        <v>0</v>
      </c>
      <c r="U1849" s="248">
        <f t="shared" ca="1" si="1662"/>
        <v>0</v>
      </c>
      <c r="V1849" s="248">
        <f t="shared" ca="1" si="1662"/>
        <v>0</v>
      </c>
      <c r="W1849" s="248">
        <f t="shared" ca="1" si="1662"/>
        <v>0</v>
      </c>
      <c r="X1849" s="248">
        <f t="shared" ca="1" si="1662"/>
        <v>0</v>
      </c>
      <c r="Y1849" s="248">
        <f t="shared" ca="1" si="1662"/>
        <v>0</v>
      </c>
      <c r="Z1849" s="248">
        <f t="shared" ca="1" si="1662"/>
        <v>0</v>
      </c>
      <c r="AA1849" s="248">
        <f t="shared" ca="1" si="1662"/>
        <v>0</v>
      </c>
    </row>
    <row r="1850" spans="6:27">
      <c r="F1850" s="656"/>
      <c r="G1850" s="307" t="str">
        <f t="shared" si="1656"/>
        <v>Mini-bus</v>
      </c>
      <c r="H1850" s="248">
        <f t="shared" ref="H1850:AA1850" si="1663">H445*H1195</f>
        <v>0</v>
      </c>
      <c r="I1850" s="248">
        <f t="shared" ca="1" si="1663"/>
        <v>0</v>
      </c>
      <c r="J1850" s="248">
        <f t="shared" ca="1" si="1663"/>
        <v>0</v>
      </c>
      <c r="K1850" s="248">
        <f t="shared" ca="1" si="1663"/>
        <v>0</v>
      </c>
      <c r="L1850" s="248">
        <f t="shared" ca="1" si="1663"/>
        <v>0</v>
      </c>
      <c r="M1850" s="248">
        <f t="shared" ca="1" si="1663"/>
        <v>0</v>
      </c>
      <c r="N1850" s="248">
        <f t="shared" ca="1" si="1663"/>
        <v>0</v>
      </c>
      <c r="O1850" s="248">
        <f t="shared" ca="1" si="1663"/>
        <v>0</v>
      </c>
      <c r="P1850" s="248">
        <f t="shared" ca="1" si="1663"/>
        <v>0</v>
      </c>
      <c r="Q1850" s="248">
        <f t="shared" ca="1" si="1663"/>
        <v>0</v>
      </c>
      <c r="R1850" s="248">
        <f t="shared" ca="1" si="1663"/>
        <v>0</v>
      </c>
      <c r="S1850" s="248">
        <f t="shared" ca="1" si="1663"/>
        <v>0</v>
      </c>
      <c r="T1850" s="248">
        <f t="shared" ca="1" si="1663"/>
        <v>0</v>
      </c>
      <c r="U1850" s="248">
        <f t="shared" ca="1" si="1663"/>
        <v>0</v>
      </c>
      <c r="V1850" s="248">
        <f t="shared" ca="1" si="1663"/>
        <v>0</v>
      </c>
      <c r="W1850" s="248">
        <f t="shared" ca="1" si="1663"/>
        <v>0</v>
      </c>
      <c r="X1850" s="248">
        <f t="shared" ca="1" si="1663"/>
        <v>0</v>
      </c>
      <c r="Y1850" s="248">
        <f t="shared" ca="1" si="1663"/>
        <v>0</v>
      </c>
      <c r="Z1850" s="248">
        <f t="shared" ca="1" si="1663"/>
        <v>0</v>
      </c>
      <c r="AA1850" s="248">
        <f t="shared" ca="1" si="1663"/>
        <v>0</v>
      </c>
    </row>
    <row r="1851" spans="6:27">
      <c r="F1851" s="656"/>
      <c r="G1851" s="307" t="str">
        <f t="shared" si="1656"/>
        <v/>
      </c>
      <c r="H1851" s="248">
        <f t="shared" ref="H1851:AA1851" si="1664">H446*H1196</f>
        <v>0</v>
      </c>
      <c r="I1851" s="248">
        <f t="shared" ca="1" si="1664"/>
        <v>0</v>
      </c>
      <c r="J1851" s="248">
        <f t="shared" ca="1" si="1664"/>
        <v>0</v>
      </c>
      <c r="K1851" s="248">
        <f t="shared" ca="1" si="1664"/>
        <v>0</v>
      </c>
      <c r="L1851" s="248">
        <f t="shared" ca="1" si="1664"/>
        <v>0</v>
      </c>
      <c r="M1851" s="248">
        <f t="shared" ca="1" si="1664"/>
        <v>0</v>
      </c>
      <c r="N1851" s="248">
        <f t="shared" ca="1" si="1664"/>
        <v>0</v>
      </c>
      <c r="O1851" s="248">
        <f t="shared" ca="1" si="1664"/>
        <v>0</v>
      </c>
      <c r="P1851" s="248">
        <f t="shared" ca="1" si="1664"/>
        <v>0</v>
      </c>
      <c r="Q1851" s="248">
        <f t="shared" ca="1" si="1664"/>
        <v>0</v>
      </c>
      <c r="R1851" s="248">
        <f t="shared" ca="1" si="1664"/>
        <v>0</v>
      </c>
      <c r="S1851" s="248">
        <f t="shared" ca="1" si="1664"/>
        <v>0</v>
      </c>
      <c r="T1851" s="248">
        <f t="shared" ca="1" si="1664"/>
        <v>0</v>
      </c>
      <c r="U1851" s="248">
        <f t="shared" ca="1" si="1664"/>
        <v>0</v>
      </c>
      <c r="V1851" s="248">
        <f t="shared" ca="1" si="1664"/>
        <v>0</v>
      </c>
      <c r="W1851" s="248">
        <f t="shared" ca="1" si="1664"/>
        <v>0</v>
      </c>
      <c r="X1851" s="248">
        <f t="shared" ca="1" si="1664"/>
        <v>0</v>
      </c>
      <c r="Y1851" s="248">
        <f t="shared" ca="1" si="1664"/>
        <v>0</v>
      </c>
      <c r="Z1851" s="248">
        <f t="shared" ca="1" si="1664"/>
        <v>0</v>
      </c>
      <c r="AA1851" s="248">
        <f t="shared" ca="1" si="1664"/>
        <v>0</v>
      </c>
    </row>
    <row r="1852" spans="6:27">
      <c r="F1852" s="657"/>
      <c r="G1852" s="307" t="str">
        <f t="shared" si="1656"/>
        <v/>
      </c>
      <c r="H1852" s="248">
        <f t="shared" ref="H1852:AA1852" si="1665">H447*H1197</f>
        <v>0</v>
      </c>
      <c r="I1852" s="248">
        <f t="shared" ca="1" si="1665"/>
        <v>0</v>
      </c>
      <c r="J1852" s="248">
        <f t="shared" ca="1" si="1665"/>
        <v>0</v>
      </c>
      <c r="K1852" s="248">
        <f t="shared" ca="1" si="1665"/>
        <v>0</v>
      </c>
      <c r="L1852" s="248">
        <f t="shared" ca="1" si="1665"/>
        <v>0</v>
      </c>
      <c r="M1852" s="248">
        <f t="shared" ca="1" si="1665"/>
        <v>0</v>
      </c>
      <c r="N1852" s="248">
        <f t="shared" ca="1" si="1665"/>
        <v>0</v>
      </c>
      <c r="O1852" s="248">
        <f t="shared" ca="1" si="1665"/>
        <v>0</v>
      </c>
      <c r="P1852" s="248">
        <f t="shared" ca="1" si="1665"/>
        <v>0</v>
      </c>
      <c r="Q1852" s="248">
        <f t="shared" ca="1" si="1665"/>
        <v>0</v>
      </c>
      <c r="R1852" s="248">
        <f t="shared" ca="1" si="1665"/>
        <v>0</v>
      </c>
      <c r="S1852" s="248">
        <f t="shared" ca="1" si="1665"/>
        <v>0</v>
      </c>
      <c r="T1852" s="248">
        <f t="shared" ca="1" si="1665"/>
        <v>0</v>
      </c>
      <c r="U1852" s="248">
        <f t="shared" ca="1" si="1665"/>
        <v>0</v>
      </c>
      <c r="V1852" s="248">
        <f t="shared" ca="1" si="1665"/>
        <v>0</v>
      </c>
      <c r="W1852" s="248">
        <f t="shared" ca="1" si="1665"/>
        <v>0</v>
      </c>
      <c r="X1852" s="248">
        <f t="shared" ca="1" si="1665"/>
        <v>0</v>
      </c>
      <c r="Y1852" s="248">
        <f t="shared" ca="1" si="1665"/>
        <v>0</v>
      </c>
      <c r="Z1852" s="248">
        <f t="shared" ca="1" si="1665"/>
        <v>0</v>
      </c>
      <c r="AA1852" s="248">
        <f t="shared" ca="1" si="1665"/>
        <v>0</v>
      </c>
    </row>
    <row r="1853" spans="6:27">
      <c r="G1853" s="307" t="str">
        <f t="shared" si="1656"/>
        <v>BRT</v>
      </c>
      <c r="H1853" s="248">
        <f t="shared" ref="H1853:AA1853" si="1666">H448*H1198</f>
        <v>0</v>
      </c>
      <c r="I1853" s="248">
        <f t="shared" ca="1" si="1666"/>
        <v>0</v>
      </c>
      <c r="J1853" s="248">
        <f t="shared" ca="1" si="1666"/>
        <v>0</v>
      </c>
      <c r="K1853" s="248">
        <f t="shared" ca="1" si="1666"/>
        <v>0</v>
      </c>
      <c r="L1853" s="248">
        <f t="shared" ca="1" si="1666"/>
        <v>0</v>
      </c>
      <c r="M1853" s="248">
        <f t="shared" ca="1" si="1666"/>
        <v>0</v>
      </c>
      <c r="N1853" s="248">
        <f t="shared" ca="1" si="1666"/>
        <v>0</v>
      </c>
      <c r="O1853" s="248">
        <f t="shared" ca="1" si="1666"/>
        <v>0</v>
      </c>
      <c r="P1853" s="248">
        <f t="shared" ca="1" si="1666"/>
        <v>0</v>
      </c>
      <c r="Q1853" s="248">
        <f t="shared" ca="1" si="1666"/>
        <v>0</v>
      </c>
      <c r="R1853" s="248">
        <f t="shared" ca="1" si="1666"/>
        <v>0</v>
      </c>
      <c r="S1853" s="248">
        <f t="shared" ca="1" si="1666"/>
        <v>0</v>
      </c>
      <c r="T1853" s="248">
        <f t="shared" ca="1" si="1666"/>
        <v>0</v>
      </c>
      <c r="U1853" s="248">
        <f t="shared" ca="1" si="1666"/>
        <v>0</v>
      </c>
      <c r="V1853" s="248">
        <f t="shared" ca="1" si="1666"/>
        <v>0</v>
      </c>
      <c r="W1853" s="248">
        <f t="shared" ca="1" si="1666"/>
        <v>0</v>
      </c>
      <c r="X1853" s="248">
        <f t="shared" ca="1" si="1666"/>
        <v>0</v>
      </c>
      <c r="Y1853" s="248">
        <f t="shared" ca="1" si="1666"/>
        <v>0</v>
      </c>
      <c r="Z1853" s="248">
        <f t="shared" ca="1" si="1666"/>
        <v>0</v>
      </c>
      <c r="AA1853" s="248">
        <f t="shared" ca="1" si="1666"/>
        <v>0</v>
      </c>
    </row>
    <row r="1857" spans="6:27">
      <c r="G1857" s="309" t="s">
        <v>417</v>
      </c>
    </row>
    <row r="1858" spans="6:27">
      <c r="G1858" s="306"/>
      <c r="H1858" s="244">
        <f>H1842</f>
        <v>0</v>
      </c>
      <c r="I1858" s="244">
        <f t="shared" ref="I1858:AA1858" si="1667">I1842</f>
        <v>1</v>
      </c>
      <c r="J1858" s="244">
        <f t="shared" si="1667"/>
        <v>2</v>
      </c>
      <c r="K1858" s="244">
        <f t="shared" si="1667"/>
        <v>3</v>
      </c>
      <c r="L1858" s="244">
        <f t="shared" si="1667"/>
        <v>4</v>
      </c>
      <c r="M1858" s="244">
        <f t="shared" si="1667"/>
        <v>5</v>
      </c>
      <c r="N1858" s="244">
        <f t="shared" si="1667"/>
        <v>6</v>
      </c>
      <c r="O1858" s="244">
        <f t="shared" si="1667"/>
        <v>7</v>
      </c>
      <c r="P1858" s="244">
        <f t="shared" si="1667"/>
        <v>8</v>
      </c>
      <c r="Q1858" s="244">
        <f t="shared" si="1667"/>
        <v>9</v>
      </c>
      <c r="R1858" s="244">
        <f t="shared" si="1667"/>
        <v>10</v>
      </c>
      <c r="S1858" s="244">
        <f t="shared" si="1667"/>
        <v>11</v>
      </c>
      <c r="T1858" s="244">
        <f t="shared" si="1667"/>
        <v>12</v>
      </c>
      <c r="U1858" s="244">
        <f t="shared" si="1667"/>
        <v>13</v>
      </c>
      <c r="V1858" s="244">
        <f t="shared" si="1667"/>
        <v>14</v>
      </c>
      <c r="W1858" s="244">
        <f t="shared" si="1667"/>
        <v>15</v>
      </c>
      <c r="X1858" s="244">
        <f t="shared" si="1667"/>
        <v>16</v>
      </c>
      <c r="Y1858" s="244">
        <f t="shared" si="1667"/>
        <v>17</v>
      </c>
      <c r="Z1858" s="244">
        <f t="shared" si="1667"/>
        <v>18</v>
      </c>
      <c r="AA1858" s="244">
        <f t="shared" si="1667"/>
        <v>19</v>
      </c>
    </row>
    <row r="1859" spans="6:27">
      <c r="F1859" s="655" t="s">
        <v>530</v>
      </c>
      <c r="G1859" s="307" t="str">
        <f>G1843</f>
        <v>Cars</v>
      </c>
      <c r="H1859" s="248">
        <f t="shared" ref="H1859:AA1859" si="1668">H203*H1235</f>
        <v>0</v>
      </c>
      <c r="I1859" s="248">
        <f t="shared" ca="1" si="1668"/>
        <v>0</v>
      </c>
      <c r="J1859" s="248">
        <f t="shared" ca="1" si="1668"/>
        <v>0</v>
      </c>
      <c r="K1859" s="248">
        <f t="shared" ca="1" si="1668"/>
        <v>0</v>
      </c>
      <c r="L1859" s="248">
        <f t="shared" ca="1" si="1668"/>
        <v>0</v>
      </c>
      <c r="M1859" s="248">
        <f t="shared" ca="1" si="1668"/>
        <v>0</v>
      </c>
      <c r="N1859" s="248">
        <f t="shared" ca="1" si="1668"/>
        <v>0</v>
      </c>
      <c r="O1859" s="248">
        <f t="shared" ca="1" si="1668"/>
        <v>0</v>
      </c>
      <c r="P1859" s="248">
        <f t="shared" ca="1" si="1668"/>
        <v>0</v>
      </c>
      <c r="Q1859" s="248">
        <f t="shared" ca="1" si="1668"/>
        <v>0</v>
      </c>
      <c r="R1859" s="248">
        <f t="shared" ca="1" si="1668"/>
        <v>0</v>
      </c>
      <c r="S1859" s="248">
        <f t="shared" ca="1" si="1668"/>
        <v>0</v>
      </c>
      <c r="T1859" s="248">
        <f t="shared" ca="1" si="1668"/>
        <v>0</v>
      </c>
      <c r="U1859" s="248">
        <f t="shared" ca="1" si="1668"/>
        <v>0</v>
      </c>
      <c r="V1859" s="248">
        <f t="shared" ca="1" si="1668"/>
        <v>0</v>
      </c>
      <c r="W1859" s="248">
        <f t="shared" ca="1" si="1668"/>
        <v>0</v>
      </c>
      <c r="X1859" s="248">
        <f t="shared" ca="1" si="1668"/>
        <v>0</v>
      </c>
      <c r="Y1859" s="248">
        <f t="shared" ca="1" si="1668"/>
        <v>0</v>
      </c>
      <c r="Z1859" s="248">
        <f t="shared" ca="1" si="1668"/>
        <v>0</v>
      </c>
      <c r="AA1859" s="248">
        <f t="shared" ca="1" si="1668"/>
        <v>0</v>
      </c>
    </row>
    <row r="1860" spans="6:27">
      <c r="F1860" s="656"/>
      <c r="G1860" s="307" t="str">
        <f t="shared" ref="G1860:G1869" si="1669">G1844</f>
        <v>2-wheeler</v>
      </c>
      <c r="H1860" s="248">
        <f t="shared" ref="H1860:AA1860" si="1670">H204*H1236</f>
        <v>0</v>
      </c>
      <c r="I1860" s="248">
        <f t="shared" ca="1" si="1670"/>
        <v>0</v>
      </c>
      <c r="J1860" s="248">
        <f t="shared" ca="1" si="1670"/>
        <v>0</v>
      </c>
      <c r="K1860" s="248">
        <f t="shared" ca="1" si="1670"/>
        <v>0</v>
      </c>
      <c r="L1860" s="248">
        <f t="shared" ca="1" si="1670"/>
        <v>0</v>
      </c>
      <c r="M1860" s="248">
        <f t="shared" ca="1" si="1670"/>
        <v>0</v>
      </c>
      <c r="N1860" s="248">
        <f t="shared" ca="1" si="1670"/>
        <v>0</v>
      </c>
      <c r="O1860" s="248">
        <f t="shared" ca="1" si="1670"/>
        <v>0</v>
      </c>
      <c r="P1860" s="248">
        <f t="shared" ca="1" si="1670"/>
        <v>0</v>
      </c>
      <c r="Q1860" s="248">
        <f t="shared" ca="1" si="1670"/>
        <v>0</v>
      </c>
      <c r="R1860" s="248">
        <f t="shared" ca="1" si="1670"/>
        <v>0</v>
      </c>
      <c r="S1860" s="248">
        <f t="shared" ca="1" si="1670"/>
        <v>0</v>
      </c>
      <c r="T1860" s="248">
        <f t="shared" ca="1" si="1670"/>
        <v>0</v>
      </c>
      <c r="U1860" s="248">
        <f t="shared" ca="1" si="1670"/>
        <v>0</v>
      </c>
      <c r="V1860" s="248">
        <f t="shared" ca="1" si="1670"/>
        <v>0</v>
      </c>
      <c r="W1860" s="248">
        <f t="shared" ca="1" si="1670"/>
        <v>0</v>
      </c>
      <c r="X1860" s="248">
        <f t="shared" ca="1" si="1670"/>
        <v>0</v>
      </c>
      <c r="Y1860" s="248">
        <f t="shared" ca="1" si="1670"/>
        <v>0</v>
      </c>
      <c r="Z1860" s="248">
        <f t="shared" ca="1" si="1670"/>
        <v>0</v>
      </c>
      <c r="AA1860" s="248">
        <f t="shared" ca="1" si="1670"/>
        <v>0</v>
      </c>
    </row>
    <row r="1861" spans="6:27">
      <c r="F1861" s="656"/>
      <c r="G1861" s="307" t="str">
        <f t="shared" si="1669"/>
        <v>Taxi</v>
      </c>
      <c r="H1861" s="248">
        <f t="shared" ref="H1861:AA1861" si="1671">H205*H1237</f>
        <v>0</v>
      </c>
      <c r="I1861" s="248">
        <f t="shared" ca="1" si="1671"/>
        <v>0</v>
      </c>
      <c r="J1861" s="248">
        <f t="shared" ca="1" si="1671"/>
        <v>0</v>
      </c>
      <c r="K1861" s="248">
        <f t="shared" ca="1" si="1671"/>
        <v>0</v>
      </c>
      <c r="L1861" s="248">
        <f t="shared" ca="1" si="1671"/>
        <v>0</v>
      </c>
      <c r="M1861" s="248">
        <f t="shared" ca="1" si="1671"/>
        <v>0</v>
      </c>
      <c r="N1861" s="248">
        <f t="shared" ca="1" si="1671"/>
        <v>0</v>
      </c>
      <c r="O1861" s="248">
        <f t="shared" ca="1" si="1671"/>
        <v>0</v>
      </c>
      <c r="P1861" s="248">
        <f t="shared" ca="1" si="1671"/>
        <v>0</v>
      </c>
      <c r="Q1861" s="248">
        <f t="shared" ca="1" si="1671"/>
        <v>0</v>
      </c>
      <c r="R1861" s="248">
        <f t="shared" ca="1" si="1671"/>
        <v>0</v>
      </c>
      <c r="S1861" s="248">
        <f t="shared" ca="1" si="1671"/>
        <v>0</v>
      </c>
      <c r="T1861" s="248">
        <f t="shared" ca="1" si="1671"/>
        <v>0</v>
      </c>
      <c r="U1861" s="248">
        <f t="shared" ca="1" si="1671"/>
        <v>0</v>
      </c>
      <c r="V1861" s="248">
        <f t="shared" ca="1" si="1671"/>
        <v>0</v>
      </c>
      <c r="W1861" s="248">
        <f t="shared" ca="1" si="1671"/>
        <v>0</v>
      </c>
      <c r="X1861" s="248">
        <f t="shared" ca="1" si="1671"/>
        <v>0</v>
      </c>
      <c r="Y1861" s="248">
        <f t="shared" ca="1" si="1671"/>
        <v>0</v>
      </c>
      <c r="Z1861" s="248">
        <f t="shared" ca="1" si="1671"/>
        <v>0</v>
      </c>
      <c r="AA1861" s="248">
        <f t="shared" ca="1" si="1671"/>
        <v>0</v>
      </c>
    </row>
    <row r="1862" spans="6:27">
      <c r="F1862" s="656"/>
      <c r="G1862" s="307" t="str">
        <f t="shared" si="1669"/>
        <v/>
      </c>
      <c r="H1862" s="248">
        <f t="shared" ref="H1862:AA1862" si="1672">H206*H1238</f>
        <v>0</v>
      </c>
      <c r="I1862" s="248">
        <f t="shared" ca="1" si="1672"/>
        <v>0</v>
      </c>
      <c r="J1862" s="248">
        <f t="shared" ca="1" si="1672"/>
        <v>0</v>
      </c>
      <c r="K1862" s="248">
        <f t="shared" ca="1" si="1672"/>
        <v>0</v>
      </c>
      <c r="L1862" s="248">
        <f t="shared" ca="1" si="1672"/>
        <v>0</v>
      </c>
      <c r="M1862" s="248">
        <f t="shared" ca="1" si="1672"/>
        <v>0</v>
      </c>
      <c r="N1862" s="248">
        <f t="shared" ca="1" si="1672"/>
        <v>0</v>
      </c>
      <c r="O1862" s="248">
        <f t="shared" ca="1" si="1672"/>
        <v>0</v>
      </c>
      <c r="P1862" s="248">
        <f t="shared" ca="1" si="1672"/>
        <v>0</v>
      </c>
      <c r="Q1862" s="248">
        <f t="shared" ca="1" si="1672"/>
        <v>0</v>
      </c>
      <c r="R1862" s="248">
        <f t="shared" ca="1" si="1672"/>
        <v>0</v>
      </c>
      <c r="S1862" s="248">
        <f t="shared" ca="1" si="1672"/>
        <v>0</v>
      </c>
      <c r="T1862" s="248">
        <f t="shared" ca="1" si="1672"/>
        <v>0</v>
      </c>
      <c r="U1862" s="248">
        <f t="shared" ca="1" si="1672"/>
        <v>0</v>
      </c>
      <c r="V1862" s="248">
        <f t="shared" ca="1" si="1672"/>
        <v>0</v>
      </c>
      <c r="W1862" s="248">
        <f t="shared" ca="1" si="1672"/>
        <v>0</v>
      </c>
      <c r="X1862" s="248">
        <f t="shared" ca="1" si="1672"/>
        <v>0</v>
      </c>
      <c r="Y1862" s="248">
        <f t="shared" ca="1" si="1672"/>
        <v>0</v>
      </c>
      <c r="Z1862" s="248">
        <f t="shared" ca="1" si="1672"/>
        <v>0</v>
      </c>
      <c r="AA1862" s="248">
        <f t="shared" ca="1" si="1672"/>
        <v>0</v>
      </c>
    </row>
    <row r="1863" spans="6:27">
      <c r="F1863" s="656"/>
      <c r="G1863" s="307" t="str">
        <f t="shared" si="1669"/>
        <v/>
      </c>
      <c r="H1863" s="248">
        <f t="shared" ref="H1863:AA1863" si="1673">H207*H1239</f>
        <v>0</v>
      </c>
      <c r="I1863" s="248">
        <f t="shared" ca="1" si="1673"/>
        <v>0</v>
      </c>
      <c r="J1863" s="248">
        <f t="shared" ca="1" si="1673"/>
        <v>0</v>
      </c>
      <c r="K1863" s="248">
        <f t="shared" ca="1" si="1673"/>
        <v>0</v>
      </c>
      <c r="L1863" s="248">
        <f t="shared" ca="1" si="1673"/>
        <v>0</v>
      </c>
      <c r="M1863" s="248">
        <f t="shared" ca="1" si="1673"/>
        <v>0</v>
      </c>
      <c r="N1863" s="248">
        <f t="shared" ca="1" si="1673"/>
        <v>0</v>
      </c>
      <c r="O1863" s="248">
        <f t="shared" ca="1" si="1673"/>
        <v>0</v>
      </c>
      <c r="P1863" s="248">
        <f t="shared" ca="1" si="1673"/>
        <v>0</v>
      </c>
      <c r="Q1863" s="248">
        <f t="shared" ca="1" si="1673"/>
        <v>0</v>
      </c>
      <c r="R1863" s="248">
        <f t="shared" ca="1" si="1673"/>
        <v>0</v>
      </c>
      <c r="S1863" s="248">
        <f t="shared" ca="1" si="1673"/>
        <v>0</v>
      </c>
      <c r="T1863" s="248">
        <f t="shared" ca="1" si="1673"/>
        <v>0</v>
      </c>
      <c r="U1863" s="248">
        <f t="shared" ca="1" si="1673"/>
        <v>0</v>
      </c>
      <c r="V1863" s="248">
        <f t="shared" ca="1" si="1673"/>
        <v>0</v>
      </c>
      <c r="W1863" s="248">
        <f t="shared" ca="1" si="1673"/>
        <v>0</v>
      </c>
      <c r="X1863" s="248">
        <f t="shared" ca="1" si="1673"/>
        <v>0</v>
      </c>
      <c r="Y1863" s="248">
        <f t="shared" ca="1" si="1673"/>
        <v>0</v>
      </c>
      <c r="Z1863" s="248">
        <f t="shared" ca="1" si="1673"/>
        <v>0</v>
      </c>
      <c r="AA1863" s="248">
        <f t="shared" ca="1" si="1673"/>
        <v>0</v>
      </c>
    </row>
    <row r="1864" spans="6:27">
      <c r="F1864" s="656"/>
      <c r="G1864" s="307" t="str">
        <f t="shared" si="1669"/>
        <v>3-wheeler</v>
      </c>
      <c r="H1864" s="248">
        <f t="shared" ref="H1864:AA1864" si="1674">H208*H1240</f>
        <v>0</v>
      </c>
      <c r="I1864" s="248">
        <f t="shared" ca="1" si="1674"/>
        <v>0</v>
      </c>
      <c r="J1864" s="248">
        <f t="shared" ca="1" si="1674"/>
        <v>0</v>
      </c>
      <c r="K1864" s="248">
        <f t="shared" ca="1" si="1674"/>
        <v>0</v>
      </c>
      <c r="L1864" s="248">
        <f t="shared" ca="1" si="1674"/>
        <v>0</v>
      </c>
      <c r="M1864" s="248">
        <f t="shared" ca="1" si="1674"/>
        <v>0</v>
      </c>
      <c r="N1864" s="248">
        <f t="shared" ca="1" si="1674"/>
        <v>0</v>
      </c>
      <c r="O1864" s="248">
        <f t="shared" ca="1" si="1674"/>
        <v>0</v>
      </c>
      <c r="P1864" s="248">
        <f t="shared" ca="1" si="1674"/>
        <v>0</v>
      </c>
      <c r="Q1864" s="248">
        <f t="shared" ca="1" si="1674"/>
        <v>0</v>
      </c>
      <c r="R1864" s="248">
        <f t="shared" ca="1" si="1674"/>
        <v>0</v>
      </c>
      <c r="S1864" s="248">
        <f t="shared" ca="1" si="1674"/>
        <v>0</v>
      </c>
      <c r="T1864" s="248">
        <f t="shared" ca="1" si="1674"/>
        <v>0</v>
      </c>
      <c r="U1864" s="248">
        <f t="shared" ca="1" si="1674"/>
        <v>0</v>
      </c>
      <c r="V1864" s="248">
        <f t="shared" ca="1" si="1674"/>
        <v>0</v>
      </c>
      <c r="W1864" s="248">
        <f t="shared" ca="1" si="1674"/>
        <v>0</v>
      </c>
      <c r="X1864" s="248">
        <f t="shared" ca="1" si="1674"/>
        <v>0</v>
      </c>
      <c r="Y1864" s="248">
        <f t="shared" ca="1" si="1674"/>
        <v>0</v>
      </c>
      <c r="Z1864" s="248">
        <f t="shared" ca="1" si="1674"/>
        <v>0</v>
      </c>
      <c r="AA1864" s="248">
        <f t="shared" ca="1" si="1674"/>
        <v>0</v>
      </c>
    </row>
    <row r="1865" spans="6:27">
      <c r="F1865" s="656"/>
      <c r="G1865" s="307" t="str">
        <f t="shared" si="1669"/>
        <v>Bus</v>
      </c>
      <c r="H1865" s="248">
        <f t="shared" ref="H1865:AA1865" si="1675">H209*H1241</f>
        <v>0</v>
      </c>
      <c r="I1865" s="248">
        <f t="shared" ca="1" si="1675"/>
        <v>0</v>
      </c>
      <c r="J1865" s="248">
        <f t="shared" ca="1" si="1675"/>
        <v>0</v>
      </c>
      <c r="K1865" s="248">
        <f t="shared" ca="1" si="1675"/>
        <v>0</v>
      </c>
      <c r="L1865" s="248">
        <f t="shared" ca="1" si="1675"/>
        <v>0</v>
      </c>
      <c r="M1865" s="248">
        <f t="shared" ca="1" si="1675"/>
        <v>0</v>
      </c>
      <c r="N1865" s="248">
        <f t="shared" ca="1" si="1675"/>
        <v>0</v>
      </c>
      <c r="O1865" s="248">
        <f t="shared" ca="1" si="1675"/>
        <v>0</v>
      </c>
      <c r="P1865" s="248">
        <f t="shared" ca="1" si="1675"/>
        <v>0</v>
      </c>
      <c r="Q1865" s="248">
        <f t="shared" ca="1" si="1675"/>
        <v>0</v>
      </c>
      <c r="R1865" s="248">
        <f t="shared" ca="1" si="1675"/>
        <v>0</v>
      </c>
      <c r="S1865" s="248">
        <f t="shared" ca="1" si="1675"/>
        <v>0</v>
      </c>
      <c r="T1865" s="248">
        <f t="shared" ca="1" si="1675"/>
        <v>0</v>
      </c>
      <c r="U1865" s="248">
        <f t="shared" ca="1" si="1675"/>
        <v>0</v>
      </c>
      <c r="V1865" s="248">
        <f t="shared" ca="1" si="1675"/>
        <v>0</v>
      </c>
      <c r="W1865" s="248">
        <f t="shared" ca="1" si="1675"/>
        <v>0</v>
      </c>
      <c r="X1865" s="248">
        <f t="shared" ca="1" si="1675"/>
        <v>0</v>
      </c>
      <c r="Y1865" s="248">
        <f t="shared" ca="1" si="1675"/>
        <v>0</v>
      </c>
      <c r="Z1865" s="248">
        <f t="shared" ca="1" si="1675"/>
        <v>0</v>
      </c>
      <c r="AA1865" s="248">
        <f t="shared" ca="1" si="1675"/>
        <v>0</v>
      </c>
    </row>
    <row r="1866" spans="6:27">
      <c r="F1866" s="656"/>
      <c r="G1866" s="307" t="str">
        <f t="shared" si="1669"/>
        <v>Mini-bus</v>
      </c>
      <c r="H1866" s="248">
        <f t="shared" ref="H1866:AA1866" si="1676">H210*H1242</f>
        <v>0</v>
      </c>
      <c r="I1866" s="248">
        <f t="shared" ca="1" si="1676"/>
        <v>0</v>
      </c>
      <c r="J1866" s="248">
        <f t="shared" ca="1" si="1676"/>
        <v>0</v>
      </c>
      <c r="K1866" s="248">
        <f t="shared" ca="1" si="1676"/>
        <v>0</v>
      </c>
      <c r="L1866" s="248">
        <f t="shared" ca="1" si="1676"/>
        <v>0</v>
      </c>
      <c r="M1866" s="248">
        <f t="shared" ca="1" si="1676"/>
        <v>0</v>
      </c>
      <c r="N1866" s="248">
        <f t="shared" ca="1" si="1676"/>
        <v>0</v>
      </c>
      <c r="O1866" s="248">
        <f t="shared" ca="1" si="1676"/>
        <v>0</v>
      </c>
      <c r="P1866" s="248">
        <f t="shared" ca="1" si="1676"/>
        <v>0</v>
      </c>
      <c r="Q1866" s="248">
        <f t="shared" ca="1" si="1676"/>
        <v>0</v>
      </c>
      <c r="R1866" s="248">
        <f t="shared" ca="1" si="1676"/>
        <v>0</v>
      </c>
      <c r="S1866" s="248">
        <f t="shared" ca="1" si="1676"/>
        <v>0</v>
      </c>
      <c r="T1866" s="248">
        <f t="shared" ca="1" si="1676"/>
        <v>0</v>
      </c>
      <c r="U1866" s="248">
        <f t="shared" ca="1" si="1676"/>
        <v>0</v>
      </c>
      <c r="V1866" s="248">
        <f t="shared" ca="1" si="1676"/>
        <v>0</v>
      </c>
      <c r="W1866" s="248">
        <f t="shared" ca="1" si="1676"/>
        <v>0</v>
      </c>
      <c r="X1866" s="248">
        <f t="shared" ca="1" si="1676"/>
        <v>0</v>
      </c>
      <c r="Y1866" s="248">
        <f t="shared" ca="1" si="1676"/>
        <v>0</v>
      </c>
      <c r="Z1866" s="248">
        <f t="shared" ca="1" si="1676"/>
        <v>0</v>
      </c>
      <c r="AA1866" s="248">
        <f t="shared" ca="1" si="1676"/>
        <v>0</v>
      </c>
    </row>
    <row r="1867" spans="6:27">
      <c r="F1867" s="656"/>
      <c r="G1867" s="307" t="str">
        <f t="shared" si="1669"/>
        <v/>
      </c>
      <c r="H1867" s="248">
        <f t="shared" ref="H1867:AA1867" si="1677">H211*H1243</f>
        <v>0</v>
      </c>
      <c r="I1867" s="248">
        <f t="shared" ca="1" si="1677"/>
        <v>0</v>
      </c>
      <c r="J1867" s="248">
        <f t="shared" ca="1" si="1677"/>
        <v>0</v>
      </c>
      <c r="K1867" s="248">
        <f t="shared" ca="1" si="1677"/>
        <v>0</v>
      </c>
      <c r="L1867" s="248">
        <f t="shared" ca="1" si="1677"/>
        <v>0</v>
      </c>
      <c r="M1867" s="248">
        <f t="shared" ca="1" si="1677"/>
        <v>0</v>
      </c>
      <c r="N1867" s="248">
        <f t="shared" ca="1" si="1677"/>
        <v>0</v>
      </c>
      <c r="O1867" s="248">
        <f t="shared" ca="1" si="1677"/>
        <v>0</v>
      </c>
      <c r="P1867" s="248">
        <f t="shared" ca="1" si="1677"/>
        <v>0</v>
      </c>
      <c r="Q1867" s="248">
        <f t="shared" ca="1" si="1677"/>
        <v>0</v>
      </c>
      <c r="R1867" s="248">
        <f t="shared" ca="1" si="1677"/>
        <v>0</v>
      </c>
      <c r="S1867" s="248">
        <f t="shared" ca="1" si="1677"/>
        <v>0</v>
      </c>
      <c r="T1867" s="248">
        <f t="shared" ca="1" si="1677"/>
        <v>0</v>
      </c>
      <c r="U1867" s="248">
        <f t="shared" ca="1" si="1677"/>
        <v>0</v>
      </c>
      <c r="V1867" s="248">
        <f t="shared" ca="1" si="1677"/>
        <v>0</v>
      </c>
      <c r="W1867" s="248">
        <f t="shared" ca="1" si="1677"/>
        <v>0</v>
      </c>
      <c r="X1867" s="248">
        <f t="shared" ca="1" si="1677"/>
        <v>0</v>
      </c>
      <c r="Y1867" s="248">
        <f t="shared" ca="1" si="1677"/>
        <v>0</v>
      </c>
      <c r="Z1867" s="248">
        <f t="shared" ca="1" si="1677"/>
        <v>0</v>
      </c>
      <c r="AA1867" s="248">
        <f t="shared" ca="1" si="1677"/>
        <v>0</v>
      </c>
    </row>
    <row r="1868" spans="6:27">
      <c r="F1868" s="657"/>
      <c r="G1868" s="307" t="str">
        <f t="shared" si="1669"/>
        <v/>
      </c>
      <c r="H1868" s="248">
        <f t="shared" ref="H1868:AA1868" si="1678">H212*H1244</f>
        <v>0</v>
      </c>
      <c r="I1868" s="248">
        <f t="shared" ca="1" si="1678"/>
        <v>0</v>
      </c>
      <c r="J1868" s="248">
        <f t="shared" ca="1" si="1678"/>
        <v>0</v>
      </c>
      <c r="K1868" s="248">
        <f t="shared" ca="1" si="1678"/>
        <v>0</v>
      </c>
      <c r="L1868" s="248">
        <f t="shared" ca="1" si="1678"/>
        <v>0</v>
      </c>
      <c r="M1868" s="248">
        <f t="shared" ca="1" si="1678"/>
        <v>0</v>
      </c>
      <c r="N1868" s="248">
        <f t="shared" ca="1" si="1678"/>
        <v>0</v>
      </c>
      <c r="O1868" s="248">
        <f t="shared" ca="1" si="1678"/>
        <v>0</v>
      </c>
      <c r="P1868" s="248">
        <f t="shared" ca="1" si="1678"/>
        <v>0</v>
      </c>
      <c r="Q1868" s="248">
        <f t="shared" ca="1" si="1678"/>
        <v>0</v>
      </c>
      <c r="R1868" s="248">
        <f t="shared" ca="1" si="1678"/>
        <v>0</v>
      </c>
      <c r="S1868" s="248">
        <f t="shared" ca="1" si="1678"/>
        <v>0</v>
      </c>
      <c r="T1868" s="248">
        <f t="shared" ca="1" si="1678"/>
        <v>0</v>
      </c>
      <c r="U1868" s="248">
        <f t="shared" ca="1" si="1678"/>
        <v>0</v>
      </c>
      <c r="V1868" s="248">
        <f t="shared" ca="1" si="1678"/>
        <v>0</v>
      </c>
      <c r="W1868" s="248">
        <f t="shared" ca="1" si="1678"/>
        <v>0</v>
      </c>
      <c r="X1868" s="248">
        <f t="shared" ca="1" si="1678"/>
        <v>0</v>
      </c>
      <c r="Y1868" s="248">
        <f t="shared" ca="1" si="1678"/>
        <v>0</v>
      </c>
      <c r="Z1868" s="248">
        <f t="shared" ca="1" si="1678"/>
        <v>0</v>
      </c>
      <c r="AA1868" s="248">
        <f t="shared" ca="1" si="1678"/>
        <v>0</v>
      </c>
    </row>
    <row r="1869" spans="6:27">
      <c r="G1869" s="307" t="str">
        <f t="shared" si="1669"/>
        <v>BRT</v>
      </c>
      <c r="H1869" s="248">
        <f t="shared" ref="H1869:AA1869" si="1679">H213*H1245</f>
        <v>0</v>
      </c>
      <c r="I1869" s="248">
        <f t="shared" ca="1" si="1679"/>
        <v>0</v>
      </c>
      <c r="J1869" s="248">
        <f t="shared" ca="1" si="1679"/>
        <v>0</v>
      </c>
      <c r="K1869" s="248">
        <f t="shared" ca="1" si="1679"/>
        <v>0</v>
      </c>
      <c r="L1869" s="248">
        <f t="shared" ca="1" si="1679"/>
        <v>0</v>
      </c>
      <c r="M1869" s="248">
        <f t="shared" ca="1" si="1679"/>
        <v>0</v>
      </c>
      <c r="N1869" s="248">
        <f t="shared" ca="1" si="1679"/>
        <v>0</v>
      </c>
      <c r="O1869" s="248">
        <f t="shared" ca="1" si="1679"/>
        <v>0</v>
      </c>
      <c r="P1869" s="248">
        <f t="shared" ca="1" si="1679"/>
        <v>0</v>
      </c>
      <c r="Q1869" s="248">
        <f t="shared" ca="1" si="1679"/>
        <v>0</v>
      </c>
      <c r="R1869" s="248">
        <f t="shared" ca="1" si="1679"/>
        <v>0</v>
      </c>
      <c r="S1869" s="248">
        <f t="shared" ca="1" si="1679"/>
        <v>0</v>
      </c>
      <c r="T1869" s="248">
        <f t="shared" ca="1" si="1679"/>
        <v>0</v>
      </c>
      <c r="U1869" s="248">
        <f t="shared" ca="1" si="1679"/>
        <v>0</v>
      </c>
      <c r="V1869" s="248">
        <f t="shared" ca="1" si="1679"/>
        <v>0</v>
      </c>
      <c r="W1869" s="248">
        <f t="shared" ca="1" si="1679"/>
        <v>0</v>
      </c>
      <c r="X1869" s="248">
        <f t="shared" ca="1" si="1679"/>
        <v>0</v>
      </c>
      <c r="Y1869" s="248">
        <f t="shared" ca="1" si="1679"/>
        <v>0</v>
      </c>
      <c r="Z1869" s="248">
        <f t="shared" ca="1" si="1679"/>
        <v>0</v>
      </c>
      <c r="AA1869" s="248">
        <f t="shared" ca="1" si="1679"/>
        <v>0</v>
      </c>
    </row>
    <row r="1872" spans="6:27">
      <c r="G1872" s="309" t="s">
        <v>418</v>
      </c>
    </row>
    <row r="1873" spans="6:27">
      <c r="G1873" s="306"/>
      <c r="H1873" s="244">
        <f>H1858</f>
        <v>0</v>
      </c>
      <c r="I1873" s="244">
        <f t="shared" ref="I1873:AA1873" si="1680">I1858</f>
        <v>1</v>
      </c>
      <c r="J1873" s="244">
        <f t="shared" si="1680"/>
        <v>2</v>
      </c>
      <c r="K1873" s="244">
        <f t="shared" si="1680"/>
        <v>3</v>
      </c>
      <c r="L1873" s="244">
        <f t="shared" si="1680"/>
        <v>4</v>
      </c>
      <c r="M1873" s="244">
        <f t="shared" si="1680"/>
        <v>5</v>
      </c>
      <c r="N1873" s="244">
        <f t="shared" si="1680"/>
        <v>6</v>
      </c>
      <c r="O1873" s="244">
        <f t="shared" si="1680"/>
        <v>7</v>
      </c>
      <c r="P1873" s="244">
        <f t="shared" si="1680"/>
        <v>8</v>
      </c>
      <c r="Q1873" s="244">
        <f t="shared" si="1680"/>
        <v>9</v>
      </c>
      <c r="R1873" s="244">
        <f t="shared" si="1680"/>
        <v>10</v>
      </c>
      <c r="S1873" s="244">
        <f t="shared" si="1680"/>
        <v>11</v>
      </c>
      <c r="T1873" s="244">
        <f t="shared" si="1680"/>
        <v>12</v>
      </c>
      <c r="U1873" s="244">
        <f t="shared" si="1680"/>
        <v>13</v>
      </c>
      <c r="V1873" s="244">
        <f t="shared" si="1680"/>
        <v>14</v>
      </c>
      <c r="W1873" s="244">
        <f t="shared" si="1680"/>
        <v>15</v>
      </c>
      <c r="X1873" s="244">
        <f t="shared" si="1680"/>
        <v>16</v>
      </c>
      <c r="Y1873" s="244">
        <f t="shared" si="1680"/>
        <v>17</v>
      </c>
      <c r="Z1873" s="244">
        <f t="shared" si="1680"/>
        <v>18</v>
      </c>
      <c r="AA1873" s="244">
        <f t="shared" si="1680"/>
        <v>19</v>
      </c>
    </row>
    <row r="1874" spans="6:27">
      <c r="F1874" s="655" t="s">
        <v>530</v>
      </c>
      <c r="G1874" s="307" t="str">
        <f>G1859</f>
        <v>Cars</v>
      </c>
      <c r="H1874" s="248">
        <f t="shared" ref="H1874:AA1874" si="1681">H250*H1282</f>
        <v>0</v>
      </c>
      <c r="I1874" s="248">
        <f t="shared" ca="1" si="1681"/>
        <v>0</v>
      </c>
      <c r="J1874" s="248">
        <f t="shared" ca="1" si="1681"/>
        <v>0</v>
      </c>
      <c r="K1874" s="248">
        <f t="shared" ca="1" si="1681"/>
        <v>0</v>
      </c>
      <c r="L1874" s="248">
        <f t="shared" ca="1" si="1681"/>
        <v>0</v>
      </c>
      <c r="M1874" s="248">
        <f t="shared" ca="1" si="1681"/>
        <v>0</v>
      </c>
      <c r="N1874" s="248">
        <f t="shared" ca="1" si="1681"/>
        <v>0</v>
      </c>
      <c r="O1874" s="248">
        <f t="shared" ca="1" si="1681"/>
        <v>0</v>
      </c>
      <c r="P1874" s="248">
        <f t="shared" ca="1" si="1681"/>
        <v>0</v>
      </c>
      <c r="Q1874" s="248">
        <f t="shared" ca="1" si="1681"/>
        <v>0</v>
      </c>
      <c r="R1874" s="248">
        <f t="shared" ca="1" si="1681"/>
        <v>0</v>
      </c>
      <c r="S1874" s="248">
        <f t="shared" ca="1" si="1681"/>
        <v>0</v>
      </c>
      <c r="T1874" s="248">
        <f t="shared" ca="1" si="1681"/>
        <v>0</v>
      </c>
      <c r="U1874" s="248">
        <f t="shared" ca="1" si="1681"/>
        <v>0</v>
      </c>
      <c r="V1874" s="248">
        <f t="shared" ca="1" si="1681"/>
        <v>0</v>
      </c>
      <c r="W1874" s="248">
        <f t="shared" ca="1" si="1681"/>
        <v>0</v>
      </c>
      <c r="X1874" s="248">
        <f t="shared" ca="1" si="1681"/>
        <v>0</v>
      </c>
      <c r="Y1874" s="248">
        <f t="shared" ca="1" si="1681"/>
        <v>0</v>
      </c>
      <c r="Z1874" s="248">
        <f t="shared" ca="1" si="1681"/>
        <v>0</v>
      </c>
      <c r="AA1874" s="248">
        <f t="shared" ca="1" si="1681"/>
        <v>0</v>
      </c>
    </row>
    <row r="1875" spans="6:27">
      <c r="F1875" s="656"/>
      <c r="G1875" s="307" t="str">
        <f t="shared" ref="G1875:G1884" si="1682">G1860</f>
        <v>2-wheeler</v>
      </c>
      <c r="H1875" s="248">
        <f t="shared" ref="H1875:AA1875" si="1683">H251*H1283</f>
        <v>0</v>
      </c>
      <c r="I1875" s="248">
        <f t="shared" ca="1" si="1683"/>
        <v>0</v>
      </c>
      <c r="J1875" s="248">
        <f t="shared" ca="1" si="1683"/>
        <v>0</v>
      </c>
      <c r="K1875" s="248">
        <f t="shared" ca="1" si="1683"/>
        <v>0</v>
      </c>
      <c r="L1875" s="248">
        <f t="shared" ca="1" si="1683"/>
        <v>0</v>
      </c>
      <c r="M1875" s="248">
        <f t="shared" ca="1" si="1683"/>
        <v>0</v>
      </c>
      <c r="N1875" s="248">
        <f t="shared" ca="1" si="1683"/>
        <v>0</v>
      </c>
      <c r="O1875" s="248">
        <f t="shared" ca="1" si="1683"/>
        <v>0</v>
      </c>
      <c r="P1875" s="248">
        <f t="shared" ca="1" si="1683"/>
        <v>0</v>
      </c>
      <c r="Q1875" s="248">
        <f t="shared" ca="1" si="1683"/>
        <v>0</v>
      </c>
      <c r="R1875" s="248">
        <f t="shared" ca="1" si="1683"/>
        <v>0</v>
      </c>
      <c r="S1875" s="248">
        <f t="shared" ca="1" si="1683"/>
        <v>0</v>
      </c>
      <c r="T1875" s="248">
        <f t="shared" ca="1" si="1683"/>
        <v>0</v>
      </c>
      <c r="U1875" s="248">
        <f t="shared" ca="1" si="1683"/>
        <v>0</v>
      </c>
      <c r="V1875" s="248">
        <f t="shared" ca="1" si="1683"/>
        <v>0</v>
      </c>
      <c r="W1875" s="248">
        <f t="shared" ca="1" si="1683"/>
        <v>0</v>
      </c>
      <c r="X1875" s="248">
        <f t="shared" ca="1" si="1683"/>
        <v>0</v>
      </c>
      <c r="Y1875" s="248">
        <f t="shared" ca="1" si="1683"/>
        <v>0</v>
      </c>
      <c r="Z1875" s="248">
        <f t="shared" ca="1" si="1683"/>
        <v>0</v>
      </c>
      <c r="AA1875" s="248">
        <f t="shared" ca="1" si="1683"/>
        <v>0</v>
      </c>
    </row>
    <row r="1876" spans="6:27">
      <c r="F1876" s="656"/>
      <c r="G1876" s="307" t="str">
        <f t="shared" si="1682"/>
        <v>Taxi</v>
      </c>
      <c r="H1876" s="248">
        <f t="shared" ref="H1876:AA1876" si="1684">H252*H1284</f>
        <v>0</v>
      </c>
      <c r="I1876" s="248">
        <f t="shared" ca="1" si="1684"/>
        <v>0</v>
      </c>
      <c r="J1876" s="248">
        <f t="shared" ca="1" si="1684"/>
        <v>0</v>
      </c>
      <c r="K1876" s="248">
        <f t="shared" ca="1" si="1684"/>
        <v>0</v>
      </c>
      <c r="L1876" s="248">
        <f t="shared" ca="1" si="1684"/>
        <v>0</v>
      </c>
      <c r="M1876" s="248">
        <f t="shared" ca="1" si="1684"/>
        <v>0</v>
      </c>
      <c r="N1876" s="248">
        <f t="shared" ca="1" si="1684"/>
        <v>0</v>
      </c>
      <c r="O1876" s="248">
        <f t="shared" ca="1" si="1684"/>
        <v>0</v>
      </c>
      <c r="P1876" s="248">
        <f t="shared" ca="1" si="1684"/>
        <v>0</v>
      </c>
      <c r="Q1876" s="248">
        <f t="shared" ca="1" si="1684"/>
        <v>0</v>
      </c>
      <c r="R1876" s="248">
        <f t="shared" ca="1" si="1684"/>
        <v>0</v>
      </c>
      <c r="S1876" s="248">
        <f t="shared" ca="1" si="1684"/>
        <v>0</v>
      </c>
      <c r="T1876" s="248">
        <f t="shared" ca="1" si="1684"/>
        <v>0</v>
      </c>
      <c r="U1876" s="248">
        <f t="shared" ca="1" si="1684"/>
        <v>0</v>
      </c>
      <c r="V1876" s="248">
        <f t="shared" ca="1" si="1684"/>
        <v>0</v>
      </c>
      <c r="W1876" s="248">
        <f t="shared" ca="1" si="1684"/>
        <v>0</v>
      </c>
      <c r="X1876" s="248">
        <f t="shared" ca="1" si="1684"/>
        <v>0</v>
      </c>
      <c r="Y1876" s="248">
        <f t="shared" ca="1" si="1684"/>
        <v>0</v>
      </c>
      <c r="Z1876" s="248">
        <f t="shared" ca="1" si="1684"/>
        <v>0</v>
      </c>
      <c r="AA1876" s="248">
        <f t="shared" ca="1" si="1684"/>
        <v>0</v>
      </c>
    </row>
    <row r="1877" spans="6:27">
      <c r="F1877" s="656"/>
      <c r="G1877" s="307" t="str">
        <f t="shared" si="1682"/>
        <v/>
      </c>
      <c r="H1877" s="248">
        <f t="shared" ref="H1877:AA1877" si="1685">H253*H1285</f>
        <v>0</v>
      </c>
      <c r="I1877" s="248">
        <f t="shared" ca="1" si="1685"/>
        <v>0</v>
      </c>
      <c r="J1877" s="248">
        <f t="shared" ca="1" si="1685"/>
        <v>0</v>
      </c>
      <c r="K1877" s="248">
        <f t="shared" ca="1" si="1685"/>
        <v>0</v>
      </c>
      <c r="L1877" s="248">
        <f t="shared" ca="1" si="1685"/>
        <v>0</v>
      </c>
      <c r="M1877" s="248">
        <f t="shared" ca="1" si="1685"/>
        <v>0</v>
      </c>
      <c r="N1877" s="248">
        <f t="shared" ca="1" si="1685"/>
        <v>0</v>
      </c>
      <c r="O1877" s="248">
        <f t="shared" ca="1" si="1685"/>
        <v>0</v>
      </c>
      <c r="P1877" s="248">
        <f t="shared" ca="1" si="1685"/>
        <v>0</v>
      </c>
      <c r="Q1877" s="248">
        <f t="shared" ca="1" si="1685"/>
        <v>0</v>
      </c>
      <c r="R1877" s="248">
        <f t="shared" ca="1" si="1685"/>
        <v>0</v>
      </c>
      <c r="S1877" s="248">
        <f t="shared" ca="1" si="1685"/>
        <v>0</v>
      </c>
      <c r="T1877" s="248">
        <f t="shared" ca="1" si="1685"/>
        <v>0</v>
      </c>
      <c r="U1877" s="248">
        <f t="shared" ca="1" si="1685"/>
        <v>0</v>
      </c>
      <c r="V1877" s="248">
        <f t="shared" ca="1" si="1685"/>
        <v>0</v>
      </c>
      <c r="W1877" s="248">
        <f t="shared" ca="1" si="1685"/>
        <v>0</v>
      </c>
      <c r="X1877" s="248">
        <f t="shared" ca="1" si="1685"/>
        <v>0</v>
      </c>
      <c r="Y1877" s="248">
        <f t="shared" ca="1" si="1685"/>
        <v>0</v>
      </c>
      <c r="Z1877" s="248">
        <f t="shared" ca="1" si="1685"/>
        <v>0</v>
      </c>
      <c r="AA1877" s="248">
        <f t="shared" ca="1" si="1685"/>
        <v>0</v>
      </c>
    </row>
    <row r="1878" spans="6:27">
      <c r="F1878" s="656"/>
      <c r="G1878" s="307" t="str">
        <f t="shared" si="1682"/>
        <v/>
      </c>
      <c r="H1878" s="248">
        <f t="shared" ref="H1878:AA1878" si="1686">H254*H1286</f>
        <v>0</v>
      </c>
      <c r="I1878" s="248">
        <f t="shared" ca="1" si="1686"/>
        <v>0</v>
      </c>
      <c r="J1878" s="248">
        <f t="shared" ca="1" si="1686"/>
        <v>0</v>
      </c>
      <c r="K1878" s="248">
        <f t="shared" ca="1" si="1686"/>
        <v>0</v>
      </c>
      <c r="L1878" s="248">
        <f t="shared" ca="1" si="1686"/>
        <v>0</v>
      </c>
      <c r="M1878" s="248">
        <f t="shared" ca="1" si="1686"/>
        <v>0</v>
      </c>
      <c r="N1878" s="248">
        <f t="shared" ca="1" si="1686"/>
        <v>0</v>
      </c>
      <c r="O1878" s="248">
        <f t="shared" ca="1" si="1686"/>
        <v>0</v>
      </c>
      <c r="P1878" s="248">
        <f t="shared" ca="1" si="1686"/>
        <v>0</v>
      </c>
      <c r="Q1878" s="248">
        <f t="shared" ca="1" si="1686"/>
        <v>0</v>
      </c>
      <c r="R1878" s="248">
        <f t="shared" ca="1" si="1686"/>
        <v>0</v>
      </c>
      <c r="S1878" s="248">
        <f t="shared" ca="1" si="1686"/>
        <v>0</v>
      </c>
      <c r="T1878" s="248">
        <f t="shared" ca="1" si="1686"/>
        <v>0</v>
      </c>
      <c r="U1878" s="248">
        <f t="shared" ca="1" si="1686"/>
        <v>0</v>
      </c>
      <c r="V1878" s="248">
        <f t="shared" ca="1" si="1686"/>
        <v>0</v>
      </c>
      <c r="W1878" s="248">
        <f t="shared" ca="1" si="1686"/>
        <v>0</v>
      </c>
      <c r="X1878" s="248">
        <f t="shared" ca="1" si="1686"/>
        <v>0</v>
      </c>
      <c r="Y1878" s="248">
        <f t="shared" ca="1" si="1686"/>
        <v>0</v>
      </c>
      <c r="Z1878" s="248">
        <f t="shared" ca="1" si="1686"/>
        <v>0</v>
      </c>
      <c r="AA1878" s="248">
        <f t="shared" ca="1" si="1686"/>
        <v>0</v>
      </c>
    </row>
    <row r="1879" spans="6:27">
      <c r="F1879" s="656"/>
      <c r="G1879" s="307" t="str">
        <f t="shared" si="1682"/>
        <v>3-wheeler</v>
      </c>
      <c r="H1879" s="248">
        <f t="shared" ref="H1879:AA1879" si="1687">H255*H1287</f>
        <v>0</v>
      </c>
      <c r="I1879" s="248">
        <f t="shared" ca="1" si="1687"/>
        <v>0</v>
      </c>
      <c r="J1879" s="248">
        <f t="shared" ca="1" si="1687"/>
        <v>0</v>
      </c>
      <c r="K1879" s="248">
        <f t="shared" ca="1" si="1687"/>
        <v>0</v>
      </c>
      <c r="L1879" s="248">
        <f t="shared" ca="1" si="1687"/>
        <v>0</v>
      </c>
      <c r="M1879" s="248">
        <f t="shared" ca="1" si="1687"/>
        <v>0</v>
      </c>
      <c r="N1879" s="248">
        <f t="shared" ca="1" si="1687"/>
        <v>0</v>
      </c>
      <c r="O1879" s="248">
        <f t="shared" ca="1" si="1687"/>
        <v>0</v>
      </c>
      <c r="P1879" s="248">
        <f t="shared" ca="1" si="1687"/>
        <v>0</v>
      </c>
      <c r="Q1879" s="248">
        <f t="shared" ca="1" si="1687"/>
        <v>0</v>
      </c>
      <c r="R1879" s="248">
        <f t="shared" ca="1" si="1687"/>
        <v>0</v>
      </c>
      <c r="S1879" s="248">
        <f t="shared" ca="1" si="1687"/>
        <v>0</v>
      </c>
      <c r="T1879" s="248">
        <f t="shared" ca="1" si="1687"/>
        <v>0</v>
      </c>
      <c r="U1879" s="248">
        <f t="shared" ca="1" si="1687"/>
        <v>0</v>
      </c>
      <c r="V1879" s="248">
        <f t="shared" ca="1" si="1687"/>
        <v>0</v>
      </c>
      <c r="W1879" s="248">
        <f t="shared" ca="1" si="1687"/>
        <v>0</v>
      </c>
      <c r="X1879" s="248">
        <f t="shared" ca="1" si="1687"/>
        <v>0</v>
      </c>
      <c r="Y1879" s="248">
        <f t="shared" ca="1" si="1687"/>
        <v>0</v>
      </c>
      <c r="Z1879" s="248">
        <f t="shared" ca="1" si="1687"/>
        <v>0</v>
      </c>
      <c r="AA1879" s="248">
        <f t="shared" ca="1" si="1687"/>
        <v>0</v>
      </c>
    </row>
    <row r="1880" spans="6:27">
      <c r="F1880" s="656"/>
      <c r="G1880" s="307" t="str">
        <f t="shared" si="1682"/>
        <v>Bus</v>
      </c>
      <c r="H1880" s="248">
        <f t="shared" ref="H1880:AA1880" si="1688">H256*H1288</f>
        <v>0</v>
      </c>
      <c r="I1880" s="248">
        <f t="shared" ca="1" si="1688"/>
        <v>0</v>
      </c>
      <c r="J1880" s="248">
        <f t="shared" ca="1" si="1688"/>
        <v>0</v>
      </c>
      <c r="K1880" s="248">
        <f t="shared" ca="1" si="1688"/>
        <v>0</v>
      </c>
      <c r="L1880" s="248">
        <f t="shared" ca="1" si="1688"/>
        <v>0</v>
      </c>
      <c r="M1880" s="248">
        <f t="shared" ca="1" si="1688"/>
        <v>0</v>
      </c>
      <c r="N1880" s="248">
        <f t="shared" ca="1" si="1688"/>
        <v>0</v>
      </c>
      <c r="O1880" s="248">
        <f t="shared" ca="1" si="1688"/>
        <v>0</v>
      </c>
      <c r="P1880" s="248">
        <f t="shared" ca="1" si="1688"/>
        <v>0</v>
      </c>
      <c r="Q1880" s="248">
        <f t="shared" ca="1" si="1688"/>
        <v>0</v>
      </c>
      <c r="R1880" s="248">
        <f t="shared" ca="1" si="1688"/>
        <v>0</v>
      </c>
      <c r="S1880" s="248">
        <f t="shared" ca="1" si="1688"/>
        <v>0</v>
      </c>
      <c r="T1880" s="248">
        <f t="shared" ca="1" si="1688"/>
        <v>0</v>
      </c>
      <c r="U1880" s="248">
        <f t="shared" ca="1" si="1688"/>
        <v>0</v>
      </c>
      <c r="V1880" s="248">
        <f t="shared" ca="1" si="1688"/>
        <v>0</v>
      </c>
      <c r="W1880" s="248">
        <f t="shared" ca="1" si="1688"/>
        <v>0</v>
      </c>
      <c r="X1880" s="248">
        <f t="shared" ca="1" si="1688"/>
        <v>0</v>
      </c>
      <c r="Y1880" s="248">
        <f t="shared" ca="1" si="1688"/>
        <v>0</v>
      </c>
      <c r="Z1880" s="248">
        <f t="shared" ca="1" si="1688"/>
        <v>0</v>
      </c>
      <c r="AA1880" s="248">
        <f t="shared" ca="1" si="1688"/>
        <v>0</v>
      </c>
    </row>
    <row r="1881" spans="6:27">
      <c r="F1881" s="656"/>
      <c r="G1881" s="307" t="str">
        <f t="shared" si="1682"/>
        <v>Mini-bus</v>
      </c>
      <c r="H1881" s="248">
        <f t="shared" ref="H1881:AA1881" si="1689">H257*H1289</f>
        <v>0</v>
      </c>
      <c r="I1881" s="248">
        <f t="shared" ca="1" si="1689"/>
        <v>0</v>
      </c>
      <c r="J1881" s="248">
        <f t="shared" ca="1" si="1689"/>
        <v>0</v>
      </c>
      <c r="K1881" s="248">
        <f t="shared" ca="1" si="1689"/>
        <v>0</v>
      </c>
      <c r="L1881" s="248">
        <f t="shared" ca="1" si="1689"/>
        <v>0</v>
      </c>
      <c r="M1881" s="248">
        <f t="shared" ca="1" si="1689"/>
        <v>0</v>
      </c>
      <c r="N1881" s="248">
        <f t="shared" ca="1" si="1689"/>
        <v>0</v>
      </c>
      <c r="O1881" s="248">
        <f t="shared" ca="1" si="1689"/>
        <v>0</v>
      </c>
      <c r="P1881" s="248">
        <f t="shared" ca="1" si="1689"/>
        <v>0</v>
      </c>
      <c r="Q1881" s="248">
        <f t="shared" ca="1" si="1689"/>
        <v>0</v>
      </c>
      <c r="R1881" s="248">
        <f t="shared" ca="1" si="1689"/>
        <v>0</v>
      </c>
      <c r="S1881" s="248">
        <f t="shared" ca="1" si="1689"/>
        <v>0</v>
      </c>
      <c r="T1881" s="248">
        <f t="shared" ca="1" si="1689"/>
        <v>0</v>
      </c>
      <c r="U1881" s="248">
        <f t="shared" ca="1" si="1689"/>
        <v>0</v>
      </c>
      <c r="V1881" s="248">
        <f t="shared" ca="1" si="1689"/>
        <v>0</v>
      </c>
      <c r="W1881" s="248">
        <f t="shared" ca="1" si="1689"/>
        <v>0</v>
      </c>
      <c r="X1881" s="248">
        <f t="shared" ca="1" si="1689"/>
        <v>0</v>
      </c>
      <c r="Y1881" s="248">
        <f t="shared" ca="1" si="1689"/>
        <v>0</v>
      </c>
      <c r="Z1881" s="248">
        <f t="shared" ca="1" si="1689"/>
        <v>0</v>
      </c>
      <c r="AA1881" s="248">
        <f t="shared" ca="1" si="1689"/>
        <v>0</v>
      </c>
    </row>
    <row r="1882" spans="6:27">
      <c r="F1882" s="656"/>
      <c r="G1882" s="307" t="str">
        <f t="shared" si="1682"/>
        <v/>
      </c>
      <c r="H1882" s="248">
        <f t="shared" ref="H1882:AA1882" si="1690">H258*H1290</f>
        <v>0</v>
      </c>
      <c r="I1882" s="248">
        <f t="shared" ca="1" si="1690"/>
        <v>0</v>
      </c>
      <c r="J1882" s="248">
        <f t="shared" ca="1" si="1690"/>
        <v>0</v>
      </c>
      <c r="K1882" s="248">
        <f t="shared" ca="1" si="1690"/>
        <v>0</v>
      </c>
      <c r="L1882" s="248">
        <f t="shared" ca="1" si="1690"/>
        <v>0</v>
      </c>
      <c r="M1882" s="248">
        <f t="shared" ca="1" si="1690"/>
        <v>0</v>
      </c>
      <c r="N1882" s="248">
        <f t="shared" ca="1" si="1690"/>
        <v>0</v>
      </c>
      <c r="O1882" s="248">
        <f t="shared" ca="1" si="1690"/>
        <v>0</v>
      </c>
      <c r="P1882" s="248">
        <f t="shared" ca="1" si="1690"/>
        <v>0</v>
      </c>
      <c r="Q1882" s="248">
        <f t="shared" ca="1" si="1690"/>
        <v>0</v>
      </c>
      <c r="R1882" s="248">
        <f t="shared" ca="1" si="1690"/>
        <v>0</v>
      </c>
      <c r="S1882" s="248">
        <f t="shared" ca="1" si="1690"/>
        <v>0</v>
      </c>
      <c r="T1882" s="248">
        <f t="shared" ca="1" si="1690"/>
        <v>0</v>
      </c>
      <c r="U1882" s="248">
        <f t="shared" ca="1" si="1690"/>
        <v>0</v>
      </c>
      <c r="V1882" s="248">
        <f t="shared" ca="1" si="1690"/>
        <v>0</v>
      </c>
      <c r="W1882" s="248">
        <f t="shared" ca="1" si="1690"/>
        <v>0</v>
      </c>
      <c r="X1882" s="248">
        <f t="shared" ca="1" si="1690"/>
        <v>0</v>
      </c>
      <c r="Y1882" s="248">
        <f t="shared" ca="1" si="1690"/>
        <v>0</v>
      </c>
      <c r="Z1882" s="248">
        <f t="shared" ca="1" si="1690"/>
        <v>0</v>
      </c>
      <c r="AA1882" s="248">
        <f t="shared" ca="1" si="1690"/>
        <v>0</v>
      </c>
    </row>
    <row r="1883" spans="6:27">
      <c r="F1883" s="657"/>
      <c r="G1883" s="307" t="str">
        <f t="shared" si="1682"/>
        <v/>
      </c>
      <c r="H1883" s="248">
        <f t="shared" ref="H1883:AA1883" si="1691">H259*H1291</f>
        <v>0</v>
      </c>
      <c r="I1883" s="248">
        <f t="shared" ca="1" si="1691"/>
        <v>0</v>
      </c>
      <c r="J1883" s="248">
        <f t="shared" ca="1" si="1691"/>
        <v>0</v>
      </c>
      <c r="K1883" s="248">
        <f t="shared" ca="1" si="1691"/>
        <v>0</v>
      </c>
      <c r="L1883" s="248">
        <f t="shared" ca="1" si="1691"/>
        <v>0</v>
      </c>
      <c r="M1883" s="248">
        <f t="shared" ca="1" si="1691"/>
        <v>0</v>
      </c>
      <c r="N1883" s="248">
        <f t="shared" ca="1" si="1691"/>
        <v>0</v>
      </c>
      <c r="O1883" s="248">
        <f t="shared" ca="1" si="1691"/>
        <v>0</v>
      </c>
      <c r="P1883" s="248">
        <f t="shared" ca="1" si="1691"/>
        <v>0</v>
      </c>
      <c r="Q1883" s="248">
        <f t="shared" ca="1" si="1691"/>
        <v>0</v>
      </c>
      <c r="R1883" s="248">
        <f t="shared" ca="1" si="1691"/>
        <v>0</v>
      </c>
      <c r="S1883" s="248">
        <f t="shared" ca="1" si="1691"/>
        <v>0</v>
      </c>
      <c r="T1883" s="248">
        <f t="shared" ca="1" si="1691"/>
        <v>0</v>
      </c>
      <c r="U1883" s="248">
        <f t="shared" ca="1" si="1691"/>
        <v>0</v>
      </c>
      <c r="V1883" s="248">
        <f t="shared" ca="1" si="1691"/>
        <v>0</v>
      </c>
      <c r="W1883" s="248">
        <f t="shared" ca="1" si="1691"/>
        <v>0</v>
      </c>
      <c r="X1883" s="248">
        <f t="shared" ca="1" si="1691"/>
        <v>0</v>
      </c>
      <c r="Y1883" s="248">
        <f t="shared" ca="1" si="1691"/>
        <v>0</v>
      </c>
      <c r="Z1883" s="248">
        <f t="shared" ca="1" si="1691"/>
        <v>0</v>
      </c>
      <c r="AA1883" s="248">
        <f t="shared" ca="1" si="1691"/>
        <v>0</v>
      </c>
    </row>
    <row r="1884" spans="6:27">
      <c r="G1884" s="307" t="str">
        <f t="shared" si="1682"/>
        <v>BRT</v>
      </c>
      <c r="H1884" s="248">
        <f t="shared" ref="H1884:AA1884" si="1692">H260*H1292</f>
        <v>0</v>
      </c>
      <c r="I1884" s="248">
        <f t="shared" ca="1" si="1692"/>
        <v>0</v>
      </c>
      <c r="J1884" s="248">
        <f t="shared" ca="1" si="1692"/>
        <v>0</v>
      </c>
      <c r="K1884" s="248">
        <f t="shared" ca="1" si="1692"/>
        <v>0</v>
      </c>
      <c r="L1884" s="248">
        <f t="shared" ca="1" si="1692"/>
        <v>0</v>
      </c>
      <c r="M1884" s="248">
        <f t="shared" ca="1" si="1692"/>
        <v>0</v>
      </c>
      <c r="N1884" s="248">
        <f t="shared" ca="1" si="1692"/>
        <v>0</v>
      </c>
      <c r="O1884" s="248">
        <f t="shared" ca="1" si="1692"/>
        <v>0</v>
      </c>
      <c r="P1884" s="248">
        <f t="shared" ca="1" si="1692"/>
        <v>0</v>
      </c>
      <c r="Q1884" s="248">
        <f t="shared" ca="1" si="1692"/>
        <v>0</v>
      </c>
      <c r="R1884" s="248">
        <f t="shared" ca="1" si="1692"/>
        <v>0</v>
      </c>
      <c r="S1884" s="248">
        <f t="shared" ca="1" si="1692"/>
        <v>0</v>
      </c>
      <c r="T1884" s="248">
        <f t="shared" ca="1" si="1692"/>
        <v>0</v>
      </c>
      <c r="U1884" s="248">
        <f t="shared" ca="1" si="1692"/>
        <v>0</v>
      </c>
      <c r="V1884" s="248">
        <f t="shared" ca="1" si="1692"/>
        <v>0</v>
      </c>
      <c r="W1884" s="248">
        <f t="shared" ca="1" si="1692"/>
        <v>0</v>
      </c>
      <c r="X1884" s="248">
        <f t="shared" ca="1" si="1692"/>
        <v>0</v>
      </c>
      <c r="Y1884" s="248">
        <f t="shared" ca="1" si="1692"/>
        <v>0</v>
      </c>
      <c r="Z1884" s="248">
        <f t="shared" ca="1" si="1692"/>
        <v>0</v>
      </c>
      <c r="AA1884" s="248">
        <f t="shared" ca="1" si="1692"/>
        <v>0</v>
      </c>
    </row>
    <row r="1887" spans="6:27">
      <c r="G1887" s="309" t="s">
        <v>419</v>
      </c>
    </row>
    <row r="1888" spans="6:27">
      <c r="G1888" s="306"/>
      <c r="H1888" s="244">
        <f>H1873</f>
        <v>0</v>
      </c>
      <c r="I1888" s="244">
        <f t="shared" ref="I1888:AA1888" si="1693">I1873</f>
        <v>1</v>
      </c>
      <c r="J1888" s="244">
        <f t="shared" si="1693"/>
        <v>2</v>
      </c>
      <c r="K1888" s="244">
        <f t="shared" si="1693"/>
        <v>3</v>
      </c>
      <c r="L1888" s="244">
        <f t="shared" si="1693"/>
        <v>4</v>
      </c>
      <c r="M1888" s="244">
        <f t="shared" si="1693"/>
        <v>5</v>
      </c>
      <c r="N1888" s="244">
        <f t="shared" si="1693"/>
        <v>6</v>
      </c>
      <c r="O1888" s="244">
        <f t="shared" si="1693"/>
        <v>7</v>
      </c>
      <c r="P1888" s="244">
        <f t="shared" si="1693"/>
        <v>8</v>
      </c>
      <c r="Q1888" s="244">
        <f t="shared" si="1693"/>
        <v>9</v>
      </c>
      <c r="R1888" s="244">
        <f t="shared" si="1693"/>
        <v>10</v>
      </c>
      <c r="S1888" s="244">
        <f t="shared" si="1693"/>
        <v>11</v>
      </c>
      <c r="T1888" s="244">
        <f t="shared" si="1693"/>
        <v>12</v>
      </c>
      <c r="U1888" s="244">
        <f t="shared" si="1693"/>
        <v>13</v>
      </c>
      <c r="V1888" s="244">
        <f t="shared" si="1693"/>
        <v>14</v>
      </c>
      <c r="W1888" s="244">
        <f t="shared" si="1693"/>
        <v>15</v>
      </c>
      <c r="X1888" s="244">
        <f t="shared" si="1693"/>
        <v>16</v>
      </c>
      <c r="Y1888" s="244">
        <f t="shared" si="1693"/>
        <v>17</v>
      </c>
      <c r="Z1888" s="244">
        <f t="shared" si="1693"/>
        <v>18</v>
      </c>
      <c r="AA1888" s="244">
        <f t="shared" si="1693"/>
        <v>19</v>
      </c>
    </row>
    <row r="1889" spans="6:27">
      <c r="F1889" s="655" t="s">
        <v>530</v>
      </c>
      <c r="G1889" s="307" t="str">
        <f>G1874</f>
        <v>Cars</v>
      </c>
      <c r="H1889" s="248">
        <f t="shared" ref="H1889:AA1889" si="1694">H297*H1329</f>
        <v>0</v>
      </c>
      <c r="I1889" s="248">
        <f t="shared" ca="1" si="1694"/>
        <v>0</v>
      </c>
      <c r="J1889" s="248">
        <f t="shared" ca="1" si="1694"/>
        <v>0</v>
      </c>
      <c r="K1889" s="248">
        <f t="shared" ca="1" si="1694"/>
        <v>0</v>
      </c>
      <c r="L1889" s="248">
        <f t="shared" ca="1" si="1694"/>
        <v>0</v>
      </c>
      <c r="M1889" s="248">
        <f t="shared" ca="1" si="1694"/>
        <v>0</v>
      </c>
      <c r="N1889" s="248">
        <f t="shared" ca="1" si="1694"/>
        <v>0</v>
      </c>
      <c r="O1889" s="248">
        <f t="shared" ca="1" si="1694"/>
        <v>0</v>
      </c>
      <c r="P1889" s="248">
        <f t="shared" ca="1" si="1694"/>
        <v>0</v>
      </c>
      <c r="Q1889" s="248">
        <f t="shared" ca="1" si="1694"/>
        <v>0</v>
      </c>
      <c r="R1889" s="248">
        <f t="shared" ca="1" si="1694"/>
        <v>0</v>
      </c>
      <c r="S1889" s="248">
        <f t="shared" ca="1" si="1694"/>
        <v>0</v>
      </c>
      <c r="T1889" s="248">
        <f t="shared" ca="1" si="1694"/>
        <v>0</v>
      </c>
      <c r="U1889" s="248">
        <f t="shared" ca="1" si="1694"/>
        <v>0</v>
      </c>
      <c r="V1889" s="248">
        <f t="shared" ca="1" si="1694"/>
        <v>0</v>
      </c>
      <c r="W1889" s="248">
        <f t="shared" ca="1" si="1694"/>
        <v>0</v>
      </c>
      <c r="X1889" s="248">
        <f t="shared" ca="1" si="1694"/>
        <v>0</v>
      </c>
      <c r="Y1889" s="248">
        <f t="shared" ca="1" si="1694"/>
        <v>0</v>
      </c>
      <c r="Z1889" s="248">
        <f t="shared" ca="1" si="1694"/>
        <v>0</v>
      </c>
      <c r="AA1889" s="248">
        <f t="shared" ca="1" si="1694"/>
        <v>0</v>
      </c>
    </row>
    <row r="1890" spans="6:27">
      <c r="F1890" s="656"/>
      <c r="G1890" s="307" t="str">
        <f t="shared" ref="G1890:G1899" si="1695">G1875</f>
        <v>2-wheeler</v>
      </c>
      <c r="H1890" s="248">
        <f t="shared" ref="H1890:AA1890" si="1696">H298*H1330</f>
        <v>0</v>
      </c>
      <c r="I1890" s="248">
        <f t="shared" ca="1" si="1696"/>
        <v>0</v>
      </c>
      <c r="J1890" s="248">
        <f t="shared" ca="1" si="1696"/>
        <v>0</v>
      </c>
      <c r="K1890" s="248">
        <f t="shared" ca="1" si="1696"/>
        <v>0</v>
      </c>
      <c r="L1890" s="248">
        <f t="shared" ca="1" si="1696"/>
        <v>0</v>
      </c>
      <c r="M1890" s="248">
        <f t="shared" ca="1" si="1696"/>
        <v>0</v>
      </c>
      <c r="N1890" s="248">
        <f t="shared" ca="1" si="1696"/>
        <v>0</v>
      </c>
      <c r="O1890" s="248">
        <f t="shared" ca="1" si="1696"/>
        <v>0</v>
      </c>
      <c r="P1890" s="248">
        <f t="shared" ca="1" si="1696"/>
        <v>0</v>
      </c>
      <c r="Q1890" s="248">
        <f t="shared" ca="1" si="1696"/>
        <v>0</v>
      </c>
      <c r="R1890" s="248">
        <f t="shared" ca="1" si="1696"/>
        <v>0</v>
      </c>
      <c r="S1890" s="248">
        <f t="shared" ca="1" si="1696"/>
        <v>0</v>
      </c>
      <c r="T1890" s="248">
        <f t="shared" ca="1" si="1696"/>
        <v>0</v>
      </c>
      <c r="U1890" s="248">
        <f t="shared" ca="1" si="1696"/>
        <v>0</v>
      </c>
      <c r="V1890" s="248">
        <f t="shared" ca="1" si="1696"/>
        <v>0</v>
      </c>
      <c r="W1890" s="248">
        <f t="shared" ca="1" si="1696"/>
        <v>0</v>
      </c>
      <c r="X1890" s="248">
        <f t="shared" ca="1" si="1696"/>
        <v>0</v>
      </c>
      <c r="Y1890" s="248">
        <f t="shared" ca="1" si="1696"/>
        <v>0</v>
      </c>
      <c r="Z1890" s="248">
        <f t="shared" ca="1" si="1696"/>
        <v>0</v>
      </c>
      <c r="AA1890" s="248">
        <f t="shared" ca="1" si="1696"/>
        <v>0</v>
      </c>
    </row>
    <row r="1891" spans="6:27">
      <c r="F1891" s="656"/>
      <c r="G1891" s="307" t="str">
        <f t="shared" si="1695"/>
        <v>Taxi</v>
      </c>
      <c r="H1891" s="248">
        <f t="shared" ref="H1891:AA1891" si="1697">H299*H1331</f>
        <v>0</v>
      </c>
      <c r="I1891" s="248">
        <f t="shared" ca="1" si="1697"/>
        <v>0</v>
      </c>
      <c r="J1891" s="248">
        <f t="shared" ca="1" si="1697"/>
        <v>0</v>
      </c>
      <c r="K1891" s="248">
        <f t="shared" ca="1" si="1697"/>
        <v>0</v>
      </c>
      <c r="L1891" s="248">
        <f t="shared" ca="1" si="1697"/>
        <v>0</v>
      </c>
      <c r="M1891" s="248">
        <f t="shared" ca="1" si="1697"/>
        <v>0</v>
      </c>
      <c r="N1891" s="248">
        <f t="shared" ca="1" si="1697"/>
        <v>0</v>
      </c>
      <c r="O1891" s="248">
        <f t="shared" ca="1" si="1697"/>
        <v>0</v>
      </c>
      <c r="P1891" s="248">
        <f t="shared" ca="1" si="1697"/>
        <v>0</v>
      </c>
      <c r="Q1891" s="248">
        <f t="shared" ca="1" si="1697"/>
        <v>0</v>
      </c>
      <c r="R1891" s="248">
        <f t="shared" ca="1" si="1697"/>
        <v>0</v>
      </c>
      <c r="S1891" s="248">
        <f t="shared" ca="1" si="1697"/>
        <v>0</v>
      </c>
      <c r="T1891" s="248">
        <f t="shared" ca="1" si="1697"/>
        <v>0</v>
      </c>
      <c r="U1891" s="248">
        <f t="shared" ca="1" si="1697"/>
        <v>0</v>
      </c>
      <c r="V1891" s="248">
        <f t="shared" ca="1" si="1697"/>
        <v>0</v>
      </c>
      <c r="W1891" s="248">
        <f t="shared" ca="1" si="1697"/>
        <v>0</v>
      </c>
      <c r="X1891" s="248">
        <f t="shared" ca="1" si="1697"/>
        <v>0</v>
      </c>
      <c r="Y1891" s="248">
        <f t="shared" ca="1" si="1697"/>
        <v>0</v>
      </c>
      <c r="Z1891" s="248">
        <f t="shared" ca="1" si="1697"/>
        <v>0</v>
      </c>
      <c r="AA1891" s="248">
        <f t="shared" ca="1" si="1697"/>
        <v>0</v>
      </c>
    </row>
    <row r="1892" spans="6:27">
      <c r="F1892" s="656"/>
      <c r="G1892" s="307" t="str">
        <f t="shared" si="1695"/>
        <v/>
      </c>
      <c r="H1892" s="248">
        <f t="shared" ref="H1892:AA1892" si="1698">H300*H1332</f>
        <v>0</v>
      </c>
      <c r="I1892" s="248">
        <f t="shared" ca="1" si="1698"/>
        <v>0</v>
      </c>
      <c r="J1892" s="248">
        <f t="shared" ca="1" si="1698"/>
        <v>0</v>
      </c>
      <c r="K1892" s="248">
        <f t="shared" ca="1" si="1698"/>
        <v>0</v>
      </c>
      <c r="L1892" s="248">
        <f t="shared" ca="1" si="1698"/>
        <v>0</v>
      </c>
      <c r="M1892" s="248">
        <f t="shared" ca="1" si="1698"/>
        <v>0</v>
      </c>
      <c r="N1892" s="248">
        <f t="shared" ca="1" si="1698"/>
        <v>0</v>
      </c>
      <c r="O1892" s="248">
        <f t="shared" ca="1" si="1698"/>
        <v>0</v>
      </c>
      <c r="P1892" s="248">
        <f t="shared" ca="1" si="1698"/>
        <v>0</v>
      </c>
      <c r="Q1892" s="248">
        <f t="shared" ca="1" si="1698"/>
        <v>0</v>
      </c>
      <c r="R1892" s="248">
        <f t="shared" ca="1" si="1698"/>
        <v>0</v>
      </c>
      <c r="S1892" s="248">
        <f t="shared" ca="1" si="1698"/>
        <v>0</v>
      </c>
      <c r="T1892" s="248">
        <f t="shared" ca="1" si="1698"/>
        <v>0</v>
      </c>
      <c r="U1892" s="248">
        <f t="shared" ca="1" si="1698"/>
        <v>0</v>
      </c>
      <c r="V1892" s="248">
        <f t="shared" ca="1" si="1698"/>
        <v>0</v>
      </c>
      <c r="W1892" s="248">
        <f t="shared" ca="1" si="1698"/>
        <v>0</v>
      </c>
      <c r="X1892" s="248">
        <f t="shared" ca="1" si="1698"/>
        <v>0</v>
      </c>
      <c r="Y1892" s="248">
        <f t="shared" ca="1" si="1698"/>
        <v>0</v>
      </c>
      <c r="Z1892" s="248">
        <f t="shared" ca="1" si="1698"/>
        <v>0</v>
      </c>
      <c r="AA1892" s="248">
        <f t="shared" ca="1" si="1698"/>
        <v>0</v>
      </c>
    </row>
    <row r="1893" spans="6:27">
      <c r="F1893" s="656"/>
      <c r="G1893" s="307" t="str">
        <f t="shared" si="1695"/>
        <v/>
      </c>
      <c r="H1893" s="248">
        <f t="shared" ref="H1893:AA1893" si="1699">H301*H1333</f>
        <v>0</v>
      </c>
      <c r="I1893" s="248">
        <f t="shared" ca="1" si="1699"/>
        <v>0</v>
      </c>
      <c r="J1893" s="248">
        <f t="shared" ca="1" si="1699"/>
        <v>0</v>
      </c>
      <c r="K1893" s="248">
        <f t="shared" ca="1" si="1699"/>
        <v>0</v>
      </c>
      <c r="L1893" s="248">
        <f t="shared" ca="1" si="1699"/>
        <v>0</v>
      </c>
      <c r="M1893" s="248">
        <f t="shared" ca="1" si="1699"/>
        <v>0</v>
      </c>
      <c r="N1893" s="248">
        <f t="shared" ca="1" si="1699"/>
        <v>0</v>
      </c>
      <c r="O1893" s="248">
        <f t="shared" ca="1" si="1699"/>
        <v>0</v>
      </c>
      <c r="P1893" s="248">
        <f t="shared" ca="1" si="1699"/>
        <v>0</v>
      </c>
      <c r="Q1893" s="248">
        <f t="shared" ca="1" si="1699"/>
        <v>0</v>
      </c>
      <c r="R1893" s="248">
        <f t="shared" ca="1" si="1699"/>
        <v>0</v>
      </c>
      <c r="S1893" s="248">
        <f t="shared" ca="1" si="1699"/>
        <v>0</v>
      </c>
      <c r="T1893" s="248">
        <f t="shared" ca="1" si="1699"/>
        <v>0</v>
      </c>
      <c r="U1893" s="248">
        <f t="shared" ca="1" si="1699"/>
        <v>0</v>
      </c>
      <c r="V1893" s="248">
        <f t="shared" ca="1" si="1699"/>
        <v>0</v>
      </c>
      <c r="W1893" s="248">
        <f t="shared" ca="1" si="1699"/>
        <v>0</v>
      </c>
      <c r="X1893" s="248">
        <f t="shared" ca="1" si="1699"/>
        <v>0</v>
      </c>
      <c r="Y1893" s="248">
        <f t="shared" ca="1" si="1699"/>
        <v>0</v>
      </c>
      <c r="Z1893" s="248">
        <f t="shared" ca="1" si="1699"/>
        <v>0</v>
      </c>
      <c r="AA1893" s="248">
        <f t="shared" ca="1" si="1699"/>
        <v>0</v>
      </c>
    </row>
    <row r="1894" spans="6:27">
      <c r="F1894" s="656"/>
      <c r="G1894" s="307" t="str">
        <f t="shared" si="1695"/>
        <v>3-wheeler</v>
      </c>
      <c r="H1894" s="248">
        <f t="shared" ref="H1894:AA1894" si="1700">H302*H1334</f>
        <v>0</v>
      </c>
      <c r="I1894" s="248">
        <f t="shared" ca="1" si="1700"/>
        <v>0</v>
      </c>
      <c r="J1894" s="248">
        <f t="shared" ca="1" si="1700"/>
        <v>0</v>
      </c>
      <c r="K1894" s="248">
        <f t="shared" ca="1" si="1700"/>
        <v>0</v>
      </c>
      <c r="L1894" s="248">
        <f t="shared" ca="1" si="1700"/>
        <v>0</v>
      </c>
      <c r="M1894" s="248">
        <f t="shared" ca="1" si="1700"/>
        <v>0</v>
      </c>
      <c r="N1894" s="248">
        <f t="shared" ca="1" si="1700"/>
        <v>0</v>
      </c>
      <c r="O1894" s="248">
        <f t="shared" ca="1" si="1700"/>
        <v>0</v>
      </c>
      <c r="P1894" s="248">
        <f t="shared" ca="1" si="1700"/>
        <v>0</v>
      </c>
      <c r="Q1894" s="248">
        <f t="shared" ca="1" si="1700"/>
        <v>0</v>
      </c>
      <c r="R1894" s="248">
        <f t="shared" ca="1" si="1700"/>
        <v>0</v>
      </c>
      <c r="S1894" s="248">
        <f t="shared" ca="1" si="1700"/>
        <v>0</v>
      </c>
      <c r="T1894" s="248">
        <f t="shared" ca="1" si="1700"/>
        <v>0</v>
      </c>
      <c r="U1894" s="248">
        <f t="shared" ca="1" si="1700"/>
        <v>0</v>
      </c>
      <c r="V1894" s="248">
        <f t="shared" ca="1" si="1700"/>
        <v>0</v>
      </c>
      <c r="W1894" s="248">
        <f t="shared" ca="1" si="1700"/>
        <v>0</v>
      </c>
      <c r="X1894" s="248">
        <f t="shared" ca="1" si="1700"/>
        <v>0</v>
      </c>
      <c r="Y1894" s="248">
        <f t="shared" ca="1" si="1700"/>
        <v>0</v>
      </c>
      <c r="Z1894" s="248">
        <f t="shared" ca="1" si="1700"/>
        <v>0</v>
      </c>
      <c r="AA1894" s="248">
        <f t="shared" ca="1" si="1700"/>
        <v>0</v>
      </c>
    </row>
    <row r="1895" spans="6:27">
      <c r="F1895" s="656"/>
      <c r="G1895" s="307" t="str">
        <f t="shared" si="1695"/>
        <v>Bus</v>
      </c>
      <c r="H1895" s="248">
        <f t="shared" ref="H1895:AA1895" si="1701">H303*H1335</f>
        <v>0</v>
      </c>
      <c r="I1895" s="248">
        <f t="shared" ca="1" si="1701"/>
        <v>0</v>
      </c>
      <c r="J1895" s="248">
        <f t="shared" ca="1" si="1701"/>
        <v>0</v>
      </c>
      <c r="K1895" s="248">
        <f t="shared" ca="1" si="1701"/>
        <v>0</v>
      </c>
      <c r="L1895" s="248">
        <f t="shared" ca="1" si="1701"/>
        <v>0</v>
      </c>
      <c r="M1895" s="248">
        <f t="shared" ca="1" si="1701"/>
        <v>0</v>
      </c>
      <c r="N1895" s="248">
        <f t="shared" ca="1" si="1701"/>
        <v>0</v>
      </c>
      <c r="O1895" s="248">
        <f t="shared" ca="1" si="1701"/>
        <v>0</v>
      </c>
      <c r="P1895" s="248">
        <f t="shared" ca="1" si="1701"/>
        <v>0</v>
      </c>
      <c r="Q1895" s="248">
        <f t="shared" ca="1" si="1701"/>
        <v>0</v>
      </c>
      <c r="R1895" s="248">
        <f t="shared" ca="1" si="1701"/>
        <v>0</v>
      </c>
      <c r="S1895" s="248">
        <f t="shared" ca="1" si="1701"/>
        <v>0</v>
      </c>
      <c r="T1895" s="248">
        <f t="shared" ca="1" si="1701"/>
        <v>0</v>
      </c>
      <c r="U1895" s="248">
        <f t="shared" ca="1" si="1701"/>
        <v>0</v>
      </c>
      <c r="V1895" s="248">
        <f t="shared" ca="1" si="1701"/>
        <v>0</v>
      </c>
      <c r="W1895" s="248">
        <f t="shared" ca="1" si="1701"/>
        <v>0</v>
      </c>
      <c r="X1895" s="248">
        <f t="shared" ca="1" si="1701"/>
        <v>0</v>
      </c>
      <c r="Y1895" s="248">
        <f t="shared" ca="1" si="1701"/>
        <v>0</v>
      </c>
      <c r="Z1895" s="248">
        <f t="shared" ca="1" si="1701"/>
        <v>0</v>
      </c>
      <c r="AA1895" s="248">
        <f t="shared" ca="1" si="1701"/>
        <v>0</v>
      </c>
    </row>
    <row r="1896" spans="6:27">
      <c r="F1896" s="656"/>
      <c r="G1896" s="307" t="str">
        <f t="shared" si="1695"/>
        <v>Mini-bus</v>
      </c>
      <c r="H1896" s="248">
        <f t="shared" ref="H1896:AA1896" si="1702">H304*H1336</f>
        <v>0</v>
      </c>
      <c r="I1896" s="248">
        <f t="shared" ca="1" si="1702"/>
        <v>0</v>
      </c>
      <c r="J1896" s="248">
        <f t="shared" ca="1" si="1702"/>
        <v>0</v>
      </c>
      <c r="K1896" s="248">
        <f t="shared" ca="1" si="1702"/>
        <v>0</v>
      </c>
      <c r="L1896" s="248">
        <f t="shared" ca="1" si="1702"/>
        <v>0</v>
      </c>
      <c r="M1896" s="248">
        <f t="shared" ca="1" si="1702"/>
        <v>0</v>
      </c>
      <c r="N1896" s="248">
        <f t="shared" ca="1" si="1702"/>
        <v>0</v>
      </c>
      <c r="O1896" s="248">
        <f t="shared" ca="1" si="1702"/>
        <v>0</v>
      </c>
      <c r="P1896" s="248">
        <f t="shared" ca="1" si="1702"/>
        <v>0</v>
      </c>
      <c r="Q1896" s="248">
        <f t="shared" ca="1" si="1702"/>
        <v>0</v>
      </c>
      <c r="R1896" s="248">
        <f t="shared" ca="1" si="1702"/>
        <v>0</v>
      </c>
      <c r="S1896" s="248">
        <f t="shared" ca="1" si="1702"/>
        <v>0</v>
      </c>
      <c r="T1896" s="248">
        <f t="shared" ca="1" si="1702"/>
        <v>0</v>
      </c>
      <c r="U1896" s="248">
        <f t="shared" ca="1" si="1702"/>
        <v>0</v>
      </c>
      <c r="V1896" s="248">
        <f t="shared" ca="1" si="1702"/>
        <v>0</v>
      </c>
      <c r="W1896" s="248">
        <f t="shared" ca="1" si="1702"/>
        <v>0</v>
      </c>
      <c r="X1896" s="248">
        <f t="shared" ca="1" si="1702"/>
        <v>0</v>
      </c>
      <c r="Y1896" s="248">
        <f t="shared" ca="1" si="1702"/>
        <v>0</v>
      </c>
      <c r="Z1896" s="248">
        <f t="shared" ca="1" si="1702"/>
        <v>0</v>
      </c>
      <c r="AA1896" s="248">
        <f t="shared" ca="1" si="1702"/>
        <v>0</v>
      </c>
    </row>
    <row r="1897" spans="6:27">
      <c r="F1897" s="656"/>
      <c r="G1897" s="307" t="str">
        <f t="shared" si="1695"/>
        <v/>
      </c>
      <c r="H1897" s="248">
        <f t="shared" ref="H1897:AA1897" si="1703">H305*H1337</f>
        <v>0</v>
      </c>
      <c r="I1897" s="248">
        <f t="shared" ca="1" si="1703"/>
        <v>0</v>
      </c>
      <c r="J1897" s="248">
        <f t="shared" ca="1" si="1703"/>
        <v>0</v>
      </c>
      <c r="K1897" s="248">
        <f t="shared" ca="1" si="1703"/>
        <v>0</v>
      </c>
      <c r="L1897" s="248">
        <f t="shared" ca="1" si="1703"/>
        <v>0</v>
      </c>
      <c r="M1897" s="248">
        <f t="shared" ca="1" si="1703"/>
        <v>0</v>
      </c>
      <c r="N1897" s="248">
        <f t="shared" ca="1" si="1703"/>
        <v>0</v>
      </c>
      <c r="O1897" s="248">
        <f t="shared" ca="1" si="1703"/>
        <v>0</v>
      </c>
      <c r="P1897" s="248">
        <f t="shared" ca="1" si="1703"/>
        <v>0</v>
      </c>
      <c r="Q1897" s="248">
        <f t="shared" ca="1" si="1703"/>
        <v>0</v>
      </c>
      <c r="R1897" s="248">
        <f t="shared" ca="1" si="1703"/>
        <v>0</v>
      </c>
      <c r="S1897" s="248">
        <f t="shared" ca="1" si="1703"/>
        <v>0</v>
      </c>
      <c r="T1897" s="248">
        <f t="shared" ca="1" si="1703"/>
        <v>0</v>
      </c>
      <c r="U1897" s="248">
        <f t="shared" ca="1" si="1703"/>
        <v>0</v>
      </c>
      <c r="V1897" s="248">
        <f t="shared" ca="1" si="1703"/>
        <v>0</v>
      </c>
      <c r="W1897" s="248">
        <f t="shared" ca="1" si="1703"/>
        <v>0</v>
      </c>
      <c r="X1897" s="248">
        <f t="shared" ca="1" si="1703"/>
        <v>0</v>
      </c>
      <c r="Y1897" s="248">
        <f t="shared" ca="1" si="1703"/>
        <v>0</v>
      </c>
      <c r="Z1897" s="248">
        <f t="shared" ca="1" si="1703"/>
        <v>0</v>
      </c>
      <c r="AA1897" s="248">
        <f t="shared" ca="1" si="1703"/>
        <v>0</v>
      </c>
    </row>
    <row r="1898" spans="6:27">
      <c r="F1898" s="657"/>
      <c r="G1898" s="307" t="str">
        <f t="shared" si="1695"/>
        <v/>
      </c>
      <c r="H1898" s="248">
        <f t="shared" ref="H1898:AA1898" si="1704">H306*H1338</f>
        <v>0</v>
      </c>
      <c r="I1898" s="248">
        <f t="shared" ca="1" si="1704"/>
        <v>0</v>
      </c>
      <c r="J1898" s="248">
        <f t="shared" ca="1" si="1704"/>
        <v>0</v>
      </c>
      <c r="K1898" s="248">
        <f t="shared" ca="1" si="1704"/>
        <v>0</v>
      </c>
      <c r="L1898" s="248">
        <f t="shared" ca="1" si="1704"/>
        <v>0</v>
      </c>
      <c r="M1898" s="248">
        <f t="shared" ca="1" si="1704"/>
        <v>0</v>
      </c>
      <c r="N1898" s="248">
        <f t="shared" ca="1" si="1704"/>
        <v>0</v>
      </c>
      <c r="O1898" s="248">
        <f t="shared" ca="1" si="1704"/>
        <v>0</v>
      </c>
      <c r="P1898" s="248">
        <f t="shared" ca="1" si="1704"/>
        <v>0</v>
      </c>
      <c r="Q1898" s="248">
        <f t="shared" ca="1" si="1704"/>
        <v>0</v>
      </c>
      <c r="R1898" s="248">
        <f t="shared" ca="1" si="1704"/>
        <v>0</v>
      </c>
      <c r="S1898" s="248">
        <f t="shared" ca="1" si="1704"/>
        <v>0</v>
      </c>
      <c r="T1898" s="248">
        <f t="shared" ca="1" si="1704"/>
        <v>0</v>
      </c>
      <c r="U1898" s="248">
        <f t="shared" ca="1" si="1704"/>
        <v>0</v>
      </c>
      <c r="V1898" s="248">
        <f t="shared" ca="1" si="1704"/>
        <v>0</v>
      </c>
      <c r="W1898" s="248">
        <f t="shared" ca="1" si="1704"/>
        <v>0</v>
      </c>
      <c r="X1898" s="248">
        <f t="shared" ca="1" si="1704"/>
        <v>0</v>
      </c>
      <c r="Y1898" s="248">
        <f t="shared" ca="1" si="1704"/>
        <v>0</v>
      </c>
      <c r="Z1898" s="248">
        <f t="shared" ca="1" si="1704"/>
        <v>0</v>
      </c>
      <c r="AA1898" s="248">
        <f t="shared" ca="1" si="1704"/>
        <v>0</v>
      </c>
    </row>
    <row r="1899" spans="6:27">
      <c r="G1899" s="307" t="str">
        <f t="shared" si="1695"/>
        <v>BRT</v>
      </c>
      <c r="H1899" s="248">
        <f t="shared" ref="H1899:AA1899" si="1705">H307*H1339</f>
        <v>0</v>
      </c>
      <c r="I1899" s="248">
        <f t="shared" ca="1" si="1705"/>
        <v>0</v>
      </c>
      <c r="J1899" s="248">
        <f t="shared" ca="1" si="1705"/>
        <v>0</v>
      </c>
      <c r="K1899" s="248">
        <f t="shared" ca="1" si="1705"/>
        <v>0</v>
      </c>
      <c r="L1899" s="248">
        <f t="shared" ca="1" si="1705"/>
        <v>0</v>
      </c>
      <c r="M1899" s="248">
        <f t="shared" ca="1" si="1705"/>
        <v>0</v>
      </c>
      <c r="N1899" s="248">
        <f t="shared" ca="1" si="1705"/>
        <v>0</v>
      </c>
      <c r="O1899" s="248">
        <f t="shared" ca="1" si="1705"/>
        <v>0</v>
      </c>
      <c r="P1899" s="248">
        <f t="shared" ca="1" si="1705"/>
        <v>0</v>
      </c>
      <c r="Q1899" s="248">
        <f t="shared" ca="1" si="1705"/>
        <v>0</v>
      </c>
      <c r="R1899" s="248">
        <f t="shared" ca="1" si="1705"/>
        <v>0</v>
      </c>
      <c r="S1899" s="248">
        <f t="shared" ca="1" si="1705"/>
        <v>0</v>
      </c>
      <c r="T1899" s="248">
        <f t="shared" ca="1" si="1705"/>
        <v>0</v>
      </c>
      <c r="U1899" s="248">
        <f t="shared" ca="1" si="1705"/>
        <v>0</v>
      </c>
      <c r="V1899" s="248">
        <f t="shared" ca="1" si="1705"/>
        <v>0</v>
      </c>
      <c r="W1899" s="248">
        <f t="shared" ca="1" si="1705"/>
        <v>0</v>
      </c>
      <c r="X1899" s="248">
        <f t="shared" ca="1" si="1705"/>
        <v>0</v>
      </c>
      <c r="Y1899" s="248">
        <f t="shared" ca="1" si="1705"/>
        <v>0</v>
      </c>
      <c r="Z1899" s="248">
        <f t="shared" ca="1" si="1705"/>
        <v>0</v>
      </c>
      <c r="AA1899" s="248">
        <f t="shared" ca="1" si="1705"/>
        <v>0</v>
      </c>
    </row>
    <row r="1902" spans="6:27">
      <c r="G1902" s="309" t="s">
        <v>420</v>
      </c>
    </row>
    <row r="1903" spans="6:27">
      <c r="G1903" s="306"/>
      <c r="H1903" s="244">
        <f>H1888</f>
        <v>0</v>
      </c>
      <c r="I1903" s="244">
        <f t="shared" ref="I1903:AA1903" si="1706">I1888</f>
        <v>1</v>
      </c>
      <c r="J1903" s="244">
        <f t="shared" si="1706"/>
        <v>2</v>
      </c>
      <c r="K1903" s="244">
        <f t="shared" si="1706"/>
        <v>3</v>
      </c>
      <c r="L1903" s="244">
        <f t="shared" si="1706"/>
        <v>4</v>
      </c>
      <c r="M1903" s="244">
        <f t="shared" si="1706"/>
        <v>5</v>
      </c>
      <c r="N1903" s="244">
        <f t="shared" si="1706"/>
        <v>6</v>
      </c>
      <c r="O1903" s="244">
        <f t="shared" si="1706"/>
        <v>7</v>
      </c>
      <c r="P1903" s="244">
        <f t="shared" si="1706"/>
        <v>8</v>
      </c>
      <c r="Q1903" s="244">
        <f t="shared" si="1706"/>
        <v>9</v>
      </c>
      <c r="R1903" s="244">
        <f t="shared" si="1706"/>
        <v>10</v>
      </c>
      <c r="S1903" s="244">
        <f t="shared" si="1706"/>
        <v>11</v>
      </c>
      <c r="T1903" s="244">
        <f t="shared" si="1706"/>
        <v>12</v>
      </c>
      <c r="U1903" s="244">
        <f t="shared" si="1706"/>
        <v>13</v>
      </c>
      <c r="V1903" s="244">
        <f t="shared" si="1706"/>
        <v>14</v>
      </c>
      <c r="W1903" s="244">
        <f t="shared" si="1706"/>
        <v>15</v>
      </c>
      <c r="X1903" s="244">
        <f t="shared" si="1706"/>
        <v>16</v>
      </c>
      <c r="Y1903" s="244">
        <f t="shared" si="1706"/>
        <v>17</v>
      </c>
      <c r="Z1903" s="244">
        <f t="shared" si="1706"/>
        <v>18</v>
      </c>
      <c r="AA1903" s="244">
        <f t="shared" si="1706"/>
        <v>19</v>
      </c>
    </row>
    <row r="1904" spans="6:27">
      <c r="F1904" s="655" t="s">
        <v>530</v>
      </c>
      <c r="G1904" s="307" t="str">
        <f>G1889</f>
        <v>Cars</v>
      </c>
      <c r="H1904" s="248">
        <f t="shared" ref="H1904:AA1904" si="1707">H344*H1376</f>
        <v>0</v>
      </c>
      <c r="I1904" s="248">
        <f t="shared" ca="1" si="1707"/>
        <v>0</v>
      </c>
      <c r="J1904" s="248">
        <f t="shared" ca="1" si="1707"/>
        <v>0</v>
      </c>
      <c r="K1904" s="248">
        <f t="shared" ca="1" si="1707"/>
        <v>0</v>
      </c>
      <c r="L1904" s="248">
        <f t="shared" ca="1" si="1707"/>
        <v>0</v>
      </c>
      <c r="M1904" s="248">
        <f t="shared" ca="1" si="1707"/>
        <v>0</v>
      </c>
      <c r="N1904" s="248">
        <f t="shared" ca="1" si="1707"/>
        <v>0</v>
      </c>
      <c r="O1904" s="248">
        <f t="shared" ca="1" si="1707"/>
        <v>0</v>
      </c>
      <c r="P1904" s="248">
        <f t="shared" ca="1" si="1707"/>
        <v>0</v>
      </c>
      <c r="Q1904" s="248">
        <f t="shared" ca="1" si="1707"/>
        <v>0</v>
      </c>
      <c r="R1904" s="248">
        <f t="shared" ca="1" si="1707"/>
        <v>0</v>
      </c>
      <c r="S1904" s="248">
        <f t="shared" ca="1" si="1707"/>
        <v>0</v>
      </c>
      <c r="T1904" s="248">
        <f t="shared" ca="1" si="1707"/>
        <v>0</v>
      </c>
      <c r="U1904" s="248">
        <f t="shared" ca="1" si="1707"/>
        <v>0</v>
      </c>
      <c r="V1904" s="248">
        <f t="shared" ca="1" si="1707"/>
        <v>0</v>
      </c>
      <c r="W1904" s="248">
        <f t="shared" ca="1" si="1707"/>
        <v>0</v>
      </c>
      <c r="X1904" s="248">
        <f t="shared" ca="1" si="1707"/>
        <v>0</v>
      </c>
      <c r="Y1904" s="248">
        <f t="shared" ca="1" si="1707"/>
        <v>0</v>
      </c>
      <c r="Z1904" s="248">
        <f t="shared" ca="1" si="1707"/>
        <v>0</v>
      </c>
      <c r="AA1904" s="248">
        <f t="shared" ca="1" si="1707"/>
        <v>0</v>
      </c>
    </row>
    <row r="1905" spans="6:27">
      <c r="F1905" s="656"/>
      <c r="G1905" s="307" t="str">
        <f t="shared" ref="G1905:G1914" si="1708">G1890</f>
        <v>2-wheeler</v>
      </c>
      <c r="H1905" s="248">
        <f t="shared" ref="H1905:AA1905" si="1709">H345*H1377</f>
        <v>0</v>
      </c>
      <c r="I1905" s="248">
        <f t="shared" ca="1" si="1709"/>
        <v>0</v>
      </c>
      <c r="J1905" s="248">
        <f t="shared" ca="1" si="1709"/>
        <v>0</v>
      </c>
      <c r="K1905" s="248">
        <f t="shared" ca="1" si="1709"/>
        <v>0</v>
      </c>
      <c r="L1905" s="248">
        <f t="shared" ca="1" si="1709"/>
        <v>0</v>
      </c>
      <c r="M1905" s="248">
        <f t="shared" ca="1" si="1709"/>
        <v>0</v>
      </c>
      <c r="N1905" s="248">
        <f t="shared" ca="1" si="1709"/>
        <v>0</v>
      </c>
      <c r="O1905" s="248">
        <f t="shared" ca="1" si="1709"/>
        <v>0</v>
      </c>
      <c r="P1905" s="248">
        <f t="shared" ca="1" si="1709"/>
        <v>0</v>
      </c>
      <c r="Q1905" s="248">
        <f t="shared" ca="1" si="1709"/>
        <v>0</v>
      </c>
      <c r="R1905" s="248">
        <f t="shared" ca="1" si="1709"/>
        <v>0</v>
      </c>
      <c r="S1905" s="248">
        <f t="shared" ca="1" si="1709"/>
        <v>0</v>
      </c>
      <c r="T1905" s="248">
        <f t="shared" ca="1" si="1709"/>
        <v>0</v>
      </c>
      <c r="U1905" s="248">
        <f t="shared" ca="1" si="1709"/>
        <v>0</v>
      </c>
      <c r="V1905" s="248">
        <f t="shared" ca="1" si="1709"/>
        <v>0</v>
      </c>
      <c r="W1905" s="248">
        <f t="shared" ca="1" si="1709"/>
        <v>0</v>
      </c>
      <c r="X1905" s="248">
        <f t="shared" ca="1" si="1709"/>
        <v>0</v>
      </c>
      <c r="Y1905" s="248">
        <f t="shared" ca="1" si="1709"/>
        <v>0</v>
      </c>
      <c r="Z1905" s="248">
        <f t="shared" ca="1" si="1709"/>
        <v>0</v>
      </c>
      <c r="AA1905" s="248">
        <f t="shared" ca="1" si="1709"/>
        <v>0</v>
      </c>
    </row>
    <row r="1906" spans="6:27">
      <c r="F1906" s="656"/>
      <c r="G1906" s="307" t="str">
        <f t="shared" si="1708"/>
        <v>Taxi</v>
      </c>
      <c r="H1906" s="248">
        <f t="shared" ref="H1906:AA1906" si="1710">H346*H1378</f>
        <v>0</v>
      </c>
      <c r="I1906" s="248">
        <f t="shared" ca="1" si="1710"/>
        <v>0</v>
      </c>
      <c r="J1906" s="248">
        <f t="shared" ca="1" si="1710"/>
        <v>0</v>
      </c>
      <c r="K1906" s="248">
        <f t="shared" ca="1" si="1710"/>
        <v>0</v>
      </c>
      <c r="L1906" s="248">
        <f t="shared" ca="1" si="1710"/>
        <v>0</v>
      </c>
      <c r="M1906" s="248">
        <f t="shared" ca="1" si="1710"/>
        <v>0</v>
      </c>
      <c r="N1906" s="248">
        <f t="shared" ca="1" si="1710"/>
        <v>0</v>
      </c>
      <c r="O1906" s="248">
        <f t="shared" ca="1" si="1710"/>
        <v>0</v>
      </c>
      <c r="P1906" s="248">
        <f t="shared" ca="1" si="1710"/>
        <v>0</v>
      </c>
      <c r="Q1906" s="248">
        <f t="shared" ca="1" si="1710"/>
        <v>0</v>
      </c>
      <c r="R1906" s="248">
        <f t="shared" ca="1" si="1710"/>
        <v>0</v>
      </c>
      <c r="S1906" s="248">
        <f t="shared" ca="1" si="1710"/>
        <v>0</v>
      </c>
      <c r="T1906" s="248">
        <f t="shared" ca="1" si="1710"/>
        <v>0</v>
      </c>
      <c r="U1906" s="248">
        <f t="shared" ca="1" si="1710"/>
        <v>0</v>
      </c>
      <c r="V1906" s="248">
        <f t="shared" ca="1" si="1710"/>
        <v>0</v>
      </c>
      <c r="W1906" s="248">
        <f t="shared" ca="1" si="1710"/>
        <v>0</v>
      </c>
      <c r="X1906" s="248">
        <f t="shared" ca="1" si="1710"/>
        <v>0</v>
      </c>
      <c r="Y1906" s="248">
        <f t="shared" ca="1" si="1710"/>
        <v>0</v>
      </c>
      <c r="Z1906" s="248">
        <f t="shared" ca="1" si="1710"/>
        <v>0</v>
      </c>
      <c r="AA1906" s="248">
        <f t="shared" ca="1" si="1710"/>
        <v>0</v>
      </c>
    </row>
    <row r="1907" spans="6:27">
      <c r="F1907" s="656"/>
      <c r="G1907" s="307" t="str">
        <f t="shared" si="1708"/>
        <v/>
      </c>
      <c r="H1907" s="248">
        <f t="shared" ref="H1907:AA1907" si="1711">H347*H1379</f>
        <v>0</v>
      </c>
      <c r="I1907" s="248">
        <f t="shared" ca="1" si="1711"/>
        <v>0</v>
      </c>
      <c r="J1907" s="248">
        <f t="shared" ca="1" si="1711"/>
        <v>0</v>
      </c>
      <c r="K1907" s="248">
        <f t="shared" ca="1" si="1711"/>
        <v>0</v>
      </c>
      <c r="L1907" s="248">
        <f t="shared" ca="1" si="1711"/>
        <v>0</v>
      </c>
      <c r="M1907" s="248">
        <f t="shared" ca="1" si="1711"/>
        <v>0</v>
      </c>
      <c r="N1907" s="248">
        <f t="shared" ca="1" si="1711"/>
        <v>0</v>
      </c>
      <c r="O1907" s="248">
        <f t="shared" ca="1" si="1711"/>
        <v>0</v>
      </c>
      <c r="P1907" s="248">
        <f t="shared" ca="1" si="1711"/>
        <v>0</v>
      </c>
      <c r="Q1907" s="248">
        <f t="shared" ca="1" si="1711"/>
        <v>0</v>
      </c>
      <c r="R1907" s="248">
        <f t="shared" ca="1" si="1711"/>
        <v>0</v>
      </c>
      <c r="S1907" s="248">
        <f t="shared" ca="1" si="1711"/>
        <v>0</v>
      </c>
      <c r="T1907" s="248">
        <f t="shared" ca="1" si="1711"/>
        <v>0</v>
      </c>
      <c r="U1907" s="248">
        <f t="shared" ca="1" si="1711"/>
        <v>0</v>
      </c>
      <c r="V1907" s="248">
        <f t="shared" ca="1" si="1711"/>
        <v>0</v>
      </c>
      <c r="W1907" s="248">
        <f t="shared" ca="1" si="1711"/>
        <v>0</v>
      </c>
      <c r="X1907" s="248">
        <f t="shared" ca="1" si="1711"/>
        <v>0</v>
      </c>
      <c r="Y1907" s="248">
        <f t="shared" ca="1" si="1711"/>
        <v>0</v>
      </c>
      <c r="Z1907" s="248">
        <f t="shared" ca="1" si="1711"/>
        <v>0</v>
      </c>
      <c r="AA1907" s="248">
        <f t="shared" ca="1" si="1711"/>
        <v>0</v>
      </c>
    </row>
    <row r="1908" spans="6:27">
      <c r="F1908" s="656"/>
      <c r="G1908" s="307" t="str">
        <f t="shared" si="1708"/>
        <v/>
      </c>
      <c r="H1908" s="248">
        <f t="shared" ref="H1908:AA1908" si="1712">H348*H1380</f>
        <v>0</v>
      </c>
      <c r="I1908" s="248">
        <f t="shared" ca="1" si="1712"/>
        <v>0</v>
      </c>
      <c r="J1908" s="248">
        <f t="shared" ca="1" si="1712"/>
        <v>0</v>
      </c>
      <c r="K1908" s="248">
        <f t="shared" ca="1" si="1712"/>
        <v>0</v>
      </c>
      <c r="L1908" s="248">
        <f t="shared" ca="1" si="1712"/>
        <v>0</v>
      </c>
      <c r="M1908" s="248">
        <f t="shared" ca="1" si="1712"/>
        <v>0</v>
      </c>
      <c r="N1908" s="248">
        <f t="shared" ca="1" si="1712"/>
        <v>0</v>
      </c>
      <c r="O1908" s="248">
        <f t="shared" ca="1" si="1712"/>
        <v>0</v>
      </c>
      <c r="P1908" s="248">
        <f t="shared" ca="1" si="1712"/>
        <v>0</v>
      </c>
      <c r="Q1908" s="248">
        <f t="shared" ca="1" si="1712"/>
        <v>0</v>
      </c>
      <c r="R1908" s="248">
        <f t="shared" ca="1" si="1712"/>
        <v>0</v>
      </c>
      <c r="S1908" s="248">
        <f t="shared" ca="1" si="1712"/>
        <v>0</v>
      </c>
      <c r="T1908" s="248">
        <f t="shared" ca="1" si="1712"/>
        <v>0</v>
      </c>
      <c r="U1908" s="248">
        <f t="shared" ca="1" si="1712"/>
        <v>0</v>
      </c>
      <c r="V1908" s="248">
        <f t="shared" ca="1" si="1712"/>
        <v>0</v>
      </c>
      <c r="W1908" s="248">
        <f t="shared" ca="1" si="1712"/>
        <v>0</v>
      </c>
      <c r="X1908" s="248">
        <f t="shared" ca="1" si="1712"/>
        <v>0</v>
      </c>
      <c r="Y1908" s="248">
        <f t="shared" ca="1" si="1712"/>
        <v>0</v>
      </c>
      <c r="Z1908" s="248">
        <f t="shared" ca="1" si="1712"/>
        <v>0</v>
      </c>
      <c r="AA1908" s="248">
        <f t="shared" ca="1" si="1712"/>
        <v>0</v>
      </c>
    </row>
    <row r="1909" spans="6:27">
      <c r="F1909" s="656"/>
      <c r="G1909" s="307" t="str">
        <f t="shared" si="1708"/>
        <v>3-wheeler</v>
      </c>
      <c r="H1909" s="248">
        <f t="shared" ref="H1909:AA1909" si="1713">H349*H1381</f>
        <v>0</v>
      </c>
      <c r="I1909" s="248">
        <f t="shared" ca="1" si="1713"/>
        <v>0</v>
      </c>
      <c r="J1909" s="248">
        <f t="shared" ca="1" si="1713"/>
        <v>0</v>
      </c>
      <c r="K1909" s="248">
        <f t="shared" ca="1" si="1713"/>
        <v>0</v>
      </c>
      <c r="L1909" s="248">
        <f t="shared" ca="1" si="1713"/>
        <v>0</v>
      </c>
      <c r="M1909" s="248">
        <f t="shared" ca="1" si="1713"/>
        <v>0</v>
      </c>
      <c r="N1909" s="248">
        <f t="shared" ca="1" si="1713"/>
        <v>0</v>
      </c>
      <c r="O1909" s="248">
        <f t="shared" ca="1" si="1713"/>
        <v>0</v>
      </c>
      <c r="P1909" s="248">
        <f t="shared" ca="1" si="1713"/>
        <v>0</v>
      </c>
      <c r="Q1909" s="248">
        <f t="shared" ca="1" si="1713"/>
        <v>0</v>
      </c>
      <c r="R1909" s="248">
        <f t="shared" ca="1" si="1713"/>
        <v>0</v>
      </c>
      <c r="S1909" s="248">
        <f t="shared" ca="1" si="1713"/>
        <v>0</v>
      </c>
      <c r="T1909" s="248">
        <f t="shared" ca="1" si="1713"/>
        <v>0</v>
      </c>
      <c r="U1909" s="248">
        <f t="shared" ca="1" si="1713"/>
        <v>0</v>
      </c>
      <c r="V1909" s="248">
        <f t="shared" ca="1" si="1713"/>
        <v>0</v>
      </c>
      <c r="W1909" s="248">
        <f t="shared" ca="1" si="1713"/>
        <v>0</v>
      </c>
      <c r="X1909" s="248">
        <f t="shared" ca="1" si="1713"/>
        <v>0</v>
      </c>
      <c r="Y1909" s="248">
        <f t="shared" ca="1" si="1713"/>
        <v>0</v>
      </c>
      <c r="Z1909" s="248">
        <f t="shared" ca="1" si="1713"/>
        <v>0</v>
      </c>
      <c r="AA1909" s="248">
        <f t="shared" ca="1" si="1713"/>
        <v>0</v>
      </c>
    </row>
    <row r="1910" spans="6:27">
      <c r="F1910" s="656"/>
      <c r="G1910" s="307" t="str">
        <f t="shared" si="1708"/>
        <v>Bus</v>
      </c>
      <c r="H1910" s="248">
        <f t="shared" ref="H1910:AA1910" si="1714">H350*H1382</f>
        <v>0</v>
      </c>
      <c r="I1910" s="248">
        <f t="shared" ca="1" si="1714"/>
        <v>0</v>
      </c>
      <c r="J1910" s="248">
        <f t="shared" ca="1" si="1714"/>
        <v>0</v>
      </c>
      <c r="K1910" s="248">
        <f t="shared" ca="1" si="1714"/>
        <v>0</v>
      </c>
      <c r="L1910" s="248">
        <f t="shared" ca="1" si="1714"/>
        <v>0</v>
      </c>
      <c r="M1910" s="248">
        <f t="shared" ca="1" si="1714"/>
        <v>0</v>
      </c>
      <c r="N1910" s="248">
        <f t="shared" ca="1" si="1714"/>
        <v>0</v>
      </c>
      <c r="O1910" s="248">
        <f t="shared" ca="1" si="1714"/>
        <v>0</v>
      </c>
      <c r="P1910" s="248">
        <f t="shared" ca="1" si="1714"/>
        <v>0</v>
      </c>
      <c r="Q1910" s="248">
        <f t="shared" ca="1" si="1714"/>
        <v>0</v>
      </c>
      <c r="R1910" s="248">
        <f t="shared" ca="1" si="1714"/>
        <v>0</v>
      </c>
      <c r="S1910" s="248">
        <f t="shared" ca="1" si="1714"/>
        <v>0</v>
      </c>
      <c r="T1910" s="248">
        <f t="shared" ca="1" si="1714"/>
        <v>0</v>
      </c>
      <c r="U1910" s="248">
        <f t="shared" ca="1" si="1714"/>
        <v>0</v>
      </c>
      <c r="V1910" s="248">
        <f t="shared" ca="1" si="1714"/>
        <v>0</v>
      </c>
      <c r="W1910" s="248">
        <f t="shared" ca="1" si="1714"/>
        <v>0</v>
      </c>
      <c r="X1910" s="248">
        <f t="shared" ca="1" si="1714"/>
        <v>0</v>
      </c>
      <c r="Y1910" s="248">
        <f t="shared" ca="1" si="1714"/>
        <v>0</v>
      </c>
      <c r="Z1910" s="248">
        <f t="shared" ca="1" si="1714"/>
        <v>0</v>
      </c>
      <c r="AA1910" s="248">
        <f t="shared" ca="1" si="1714"/>
        <v>0</v>
      </c>
    </row>
    <row r="1911" spans="6:27">
      <c r="F1911" s="656"/>
      <c r="G1911" s="307" t="str">
        <f t="shared" si="1708"/>
        <v>Mini-bus</v>
      </c>
      <c r="H1911" s="248">
        <f t="shared" ref="H1911:AA1911" si="1715">H351*H1383</f>
        <v>0</v>
      </c>
      <c r="I1911" s="248">
        <f t="shared" ca="1" si="1715"/>
        <v>0</v>
      </c>
      <c r="J1911" s="248">
        <f t="shared" ca="1" si="1715"/>
        <v>0</v>
      </c>
      <c r="K1911" s="248">
        <f t="shared" ca="1" si="1715"/>
        <v>0</v>
      </c>
      <c r="L1911" s="248">
        <f t="shared" ca="1" si="1715"/>
        <v>0</v>
      </c>
      <c r="M1911" s="248">
        <f t="shared" ca="1" si="1715"/>
        <v>0</v>
      </c>
      <c r="N1911" s="248">
        <f t="shared" ca="1" si="1715"/>
        <v>0</v>
      </c>
      <c r="O1911" s="248">
        <f t="shared" ca="1" si="1715"/>
        <v>0</v>
      </c>
      <c r="P1911" s="248">
        <f t="shared" ca="1" si="1715"/>
        <v>0</v>
      </c>
      <c r="Q1911" s="248">
        <f t="shared" ca="1" si="1715"/>
        <v>0</v>
      </c>
      <c r="R1911" s="248">
        <f t="shared" ca="1" si="1715"/>
        <v>0</v>
      </c>
      <c r="S1911" s="248">
        <f t="shared" ca="1" si="1715"/>
        <v>0</v>
      </c>
      <c r="T1911" s="248">
        <f t="shared" ca="1" si="1715"/>
        <v>0</v>
      </c>
      <c r="U1911" s="248">
        <f t="shared" ca="1" si="1715"/>
        <v>0</v>
      </c>
      <c r="V1911" s="248">
        <f t="shared" ca="1" si="1715"/>
        <v>0</v>
      </c>
      <c r="W1911" s="248">
        <f t="shared" ca="1" si="1715"/>
        <v>0</v>
      </c>
      <c r="X1911" s="248">
        <f t="shared" ca="1" si="1715"/>
        <v>0</v>
      </c>
      <c r="Y1911" s="248">
        <f t="shared" ca="1" si="1715"/>
        <v>0</v>
      </c>
      <c r="Z1911" s="248">
        <f t="shared" ca="1" si="1715"/>
        <v>0</v>
      </c>
      <c r="AA1911" s="248">
        <f t="shared" ca="1" si="1715"/>
        <v>0</v>
      </c>
    </row>
    <row r="1912" spans="6:27">
      <c r="F1912" s="656"/>
      <c r="G1912" s="307" t="str">
        <f t="shared" si="1708"/>
        <v/>
      </c>
      <c r="H1912" s="248">
        <f t="shared" ref="H1912:AA1912" si="1716">H352*H1384</f>
        <v>0</v>
      </c>
      <c r="I1912" s="248">
        <f t="shared" ca="1" si="1716"/>
        <v>0</v>
      </c>
      <c r="J1912" s="248">
        <f t="shared" ca="1" si="1716"/>
        <v>0</v>
      </c>
      <c r="K1912" s="248">
        <f t="shared" ca="1" si="1716"/>
        <v>0</v>
      </c>
      <c r="L1912" s="248">
        <f t="shared" ca="1" si="1716"/>
        <v>0</v>
      </c>
      <c r="M1912" s="248">
        <f t="shared" ca="1" si="1716"/>
        <v>0</v>
      </c>
      <c r="N1912" s="248">
        <f t="shared" ca="1" si="1716"/>
        <v>0</v>
      </c>
      <c r="O1912" s="248">
        <f t="shared" ca="1" si="1716"/>
        <v>0</v>
      </c>
      <c r="P1912" s="248">
        <f t="shared" ca="1" si="1716"/>
        <v>0</v>
      </c>
      <c r="Q1912" s="248">
        <f t="shared" ca="1" si="1716"/>
        <v>0</v>
      </c>
      <c r="R1912" s="248">
        <f t="shared" ca="1" si="1716"/>
        <v>0</v>
      </c>
      <c r="S1912" s="248">
        <f t="shared" ca="1" si="1716"/>
        <v>0</v>
      </c>
      <c r="T1912" s="248">
        <f t="shared" ca="1" si="1716"/>
        <v>0</v>
      </c>
      <c r="U1912" s="248">
        <f t="shared" ca="1" si="1716"/>
        <v>0</v>
      </c>
      <c r="V1912" s="248">
        <f t="shared" ca="1" si="1716"/>
        <v>0</v>
      </c>
      <c r="W1912" s="248">
        <f t="shared" ca="1" si="1716"/>
        <v>0</v>
      </c>
      <c r="X1912" s="248">
        <f t="shared" ca="1" si="1716"/>
        <v>0</v>
      </c>
      <c r="Y1912" s="248">
        <f t="shared" ca="1" si="1716"/>
        <v>0</v>
      </c>
      <c r="Z1912" s="248">
        <f t="shared" ca="1" si="1716"/>
        <v>0</v>
      </c>
      <c r="AA1912" s="248">
        <f t="shared" ca="1" si="1716"/>
        <v>0</v>
      </c>
    </row>
    <row r="1913" spans="6:27">
      <c r="F1913" s="657"/>
      <c r="G1913" s="307" t="str">
        <f t="shared" si="1708"/>
        <v/>
      </c>
      <c r="H1913" s="248">
        <f t="shared" ref="H1913:AA1913" si="1717">H353*H1385</f>
        <v>0</v>
      </c>
      <c r="I1913" s="248">
        <f t="shared" ca="1" si="1717"/>
        <v>0</v>
      </c>
      <c r="J1913" s="248">
        <f t="shared" ca="1" si="1717"/>
        <v>0</v>
      </c>
      <c r="K1913" s="248">
        <f t="shared" ca="1" si="1717"/>
        <v>0</v>
      </c>
      <c r="L1913" s="248">
        <f t="shared" ca="1" si="1717"/>
        <v>0</v>
      </c>
      <c r="M1913" s="248">
        <f t="shared" ca="1" si="1717"/>
        <v>0</v>
      </c>
      <c r="N1913" s="248">
        <f t="shared" ca="1" si="1717"/>
        <v>0</v>
      </c>
      <c r="O1913" s="248">
        <f t="shared" ca="1" si="1717"/>
        <v>0</v>
      </c>
      <c r="P1913" s="248">
        <f t="shared" ca="1" si="1717"/>
        <v>0</v>
      </c>
      <c r="Q1913" s="248">
        <f t="shared" ca="1" si="1717"/>
        <v>0</v>
      </c>
      <c r="R1913" s="248">
        <f t="shared" ca="1" si="1717"/>
        <v>0</v>
      </c>
      <c r="S1913" s="248">
        <f t="shared" ca="1" si="1717"/>
        <v>0</v>
      </c>
      <c r="T1913" s="248">
        <f t="shared" ca="1" si="1717"/>
        <v>0</v>
      </c>
      <c r="U1913" s="248">
        <f t="shared" ca="1" si="1717"/>
        <v>0</v>
      </c>
      <c r="V1913" s="248">
        <f t="shared" ca="1" si="1717"/>
        <v>0</v>
      </c>
      <c r="W1913" s="248">
        <f t="shared" ca="1" si="1717"/>
        <v>0</v>
      </c>
      <c r="X1913" s="248">
        <f t="shared" ca="1" si="1717"/>
        <v>0</v>
      </c>
      <c r="Y1913" s="248">
        <f t="shared" ca="1" si="1717"/>
        <v>0</v>
      </c>
      <c r="Z1913" s="248">
        <f t="shared" ca="1" si="1717"/>
        <v>0</v>
      </c>
      <c r="AA1913" s="248">
        <f t="shared" ca="1" si="1717"/>
        <v>0</v>
      </c>
    </row>
    <row r="1914" spans="6:27">
      <c r="G1914" s="307" t="str">
        <f t="shared" si="1708"/>
        <v>BRT</v>
      </c>
      <c r="H1914" s="248">
        <f t="shared" ref="H1914:AA1914" si="1718">H354*H1386</f>
        <v>0</v>
      </c>
      <c r="I1914" s="248">
        <f t="shared" ca="1" si="1718"/>
        <v>0</v>
      </c>
      <c r="J1914" s="248">
        <f t="shared" ca="1" si="1718"/>
        <v>0</v>
      </c>
      <c r="K1914" s="248">
        <f t="shared" ca="1" si="1718"/>
        <v>0</v>
      </c>
      <c r="L1914" s="248">
        <f t="shared" ca="1" si="1718"/>
        <v>0</v>
      </c>
      <c r="M1914" s="248">
        <f t="shared" ca="1" si="1718"/>
        <v>0</v>
      </c>
      <c r="N1914" s="248">
        <f t="shared" ca="1" si="1718"/>
        <v>0</v>
      </c>
      <c r="O1914" s="248">
        <f t="shared" ca="1" si="1718"/>
        <v>0</v>
      </c>
      <c r="P1914" s="248">
        <f t="shared" ca="1" si="1718"/>
        <v>0</v>
      </c>
      <c r="Q1914" s="248">
        <f t="shared" ca="1" si="1718"/>
        <v>0</v>
      </c>
      <c r="R1914" s="248">
        <f t="shared" ca="1" si="1718"/>
        <v>0</v>
      </c>
      <c r="S1914" s="248">
        <f t="shared" ca="1" si="1718"/>
        <v>0</v>
      </c>
      <c r="T1914" s="248">
        <f t="shared" ca="1" si="1718"/>
        <v>0</v>
      </c>
      <c r="U1914" s="248">
        <f t="shared" ca="1" si="1718"/>
        <v>0</v>
      </c>
      <c r="V1914" s="248">
        <f t="shared" ca="1" si="1718"/>
        <v>0</v>
      </c>
      <c r="W1914" s="248">
        <f t="shared" ca="1" si="1718"/>
        <v>0</v>
      </c>
      <c r="X1914" s="248">
        <f t="shared" ca="1" si="1718"/>
        <v>0</v>
      </c>
      <c r="Y1914" s="248">
        <f t="shared" ca="1" si="1718"/>
        <v>0</v>
      </c>
      <c r="Z1914" s="248">
        <f t="shared" ca="1" si="1718"/>
        <v>0</v>
      </c>
      <c r="AA1914" s="248">
        <f t="shared" ca="1" si="1718"/>
        <v>0</v>
      </c>
    </row>
    <row r="1917" spans="6:27">
      <c r="G1917" s="309" t="s">
        <v>421</v>
      </c>
    </row>
    <row r="1918" spans="6:27">
      <c r="G1918" s="306"/>
      <c r="H1918" s="244">
        <f>H1903</f>
        <v>0</v>
      </c>
      <c r="I1918" s="244">
        <f t="shared" ref="I1918:AA1918" si="1719">I1903</f>
        <v>1</v>
      </c>
      <c r="J1918" s="244">
        <f t="shared" si="1719"/>
        <v>2</v>
      </c>
      <c r="K1918" s="244">
        <f t="shared" si="1719"/>
        <v>3</v>
      </c>
      <c r="L1918" s="244">
        <f t="shared" si="1719"/>
        <v>4</v>
      </c>
      <c r="M1918" s="244">
        <f t="shared" si="1719"/>
        <v>5</v>
      </c>
      <c r="N1918" s="244">
        <f t="shared" si="1719"/>
        <v>6</v>
      </c>
      <c r="O1918" s="244">
        <f t="shared" si="1719"/>
        <v>7</v>
      </c>
      <c r="P1918" s="244">
        <f t="shared" si="1719"/>
        <v>8</v>
      </c>
      <c r="Q1918" s="244">
        <f t="shared" si="1719"/>
        <v>9</v>
      </c>
      <c r="R1918" s="244">
        <f t="shared" si="1719"/>
        <v>10</v>
      </c>
      <c r="S1918" s="244">
        <f t="shared" si="1719"/>
        <v>11</v>
      </c>
      <c r="T1918" s="244">
        <f t="shared" si="1719"/>
        <v>12</v>
      </c>
      <c r="U1918" s="244">
        <f t="shared" si="1719"/>
        <v>13</v>
      </c>
      <c r="V1918" s="244">
        <f t="shared" si="1719"/>
        <v>14</v>
      </c>
      <c r="W1918" s="244">
        <f t="shared" si="1719"/>
        <v>15</v>
      </c>
      <c r="X1918" s="244">
        <f t="shared" si="1719"/>
        <v>16</v>
      </c>
      <c r="Y1918" s="244">
        <f t="shared" si="1719"/>
        <v>17</v>
      </c>
      <c r="Z1918" s="244">
        <f t="shared" si="1719"/>
        <v>18</v>
      </c>
      <c r="AA1918" s="244">
        <f t="shared" si="1719"/>
        <v>19</v>
      </c>
    </row>
    <row r="1919" spans="6:27">
      <c r="F1919" s="655" t="s">
        <v>530</v>
      </c>
      <c r="G1919" s="307" t="str">
        <f>G1904</f>
        <v>Cars</v>
      </c>
      <c r="H1919" s="248">
        <f t="shared" ref="H1919:AA1919" si="1720">H391*H1423</f>
        <v>0</v>
      </c>
      <c r="I1919" s="248">
        <f t="shared" ca="1" si="1720"/>
        <v>0</v>
      </c>
      <c r="J1919" s="248">
        <f t="shared" ca="1" si="1720"/>
        <v>0</v>
      </c>
      <c r="K1919" s="248">
        <f t="shared" ca="1" si="1720"/>
        <v>0</v>
      </c>
      <c r="L1919" s="248">
        <f t="shared" ca="1" si="1720"/>
        <v>0</v>
      </c>
      <c r="M1919" s="248">
        <f t="shared" ca="1" si="1720"/>
        <v>0</v>
      </c>
      <c r="N1919" s="248">
        <f t="shared" ca="1" si="1720"/>
        <v>0</v>
      </c>
      <c r="O1919" s="248">
        <f t="shared" ca="1" si="1720"/>
        <v>0</v>
      </c>
      <c r="P1919" s="248">
        <f t="shared" ca="1" si="1720"/>
        <v>0</v>
      </c>
      <c r="Q1919" s="248">
        <f t="shared" ca="1" si="1720"/>
        <v>0</v>
      </c>
      <c r="R1919" s="248">
        <f t="shared" ca="1" si="1720"/>
        <v>0</v>
      </c>
      <c r="S1919" s="248">
        <f t="shared" ca="1" si="1720"/>
        <v>0</v>
      </c>
      <c r="T1919" s="248">
        <f t="shared" ca="1" si="1720"/>
        <v>0</v>
      </c>
      <c r="U1919" s="248">
        <f t="shared" ca="1" si="1720"/>
        <v>0</v>
      </c>
      <c r="V1919" s="248">
        <f t="shared" ca="1" si="1720"/>
        <v>0</v>
      </c>
      <c r="W1919" s="248">
        <f t="shared" ca="1" si="1720"/>
        <v>0</v>
      </c>
      <c r="X1919" s="248">
        <f t="shared" ca="1" si="1720"/>
        <v>0</v>
      </c>
      <c r="Y1919" s="248">
        <f t="shared" ca="1" si="1720"/>
        <v>0</v>
      </c>
      <c r="Z1919" s="248">
        <f t="shared" ca="1" si="1720"/>
        <v>0</v>
      </c>
      <c r="AA1919" s="248">
        <f t="shared" ca="1" si="1720"/>
        <v>0</v>
      </c>
    </row>
    <row r="1920" spans="6:27">
      <c r="F1920" s="656"/>
      <c r="G1920" s="307" t="str">
        <f t="shared" ref="G1920:G1929" si="1721">G1905</f>
        <v>2-wheeler</v>
      </c>
      <c r="H1920" s="248">
        <f t="shared" ref="H1920:AA1920" si="1722">H392*H1424</f>
        <v>0</v>
      </c>
      <c r="I1920" s="248">
        <f t="shared" ca="1" si="1722"/>
        <v>0</v>
      </c>
      <c r="J1920" s="248">
        <f t="shared" ca="1" si="1722"/>
        <v>0</v>
      </c>
      <c r="K1920" s="248">
        <f t="shared" ca="1" si="1722"/>
        <v>0</v>
      </c>
      <c r="L1920" s="248">
        <f t="shared" ca="1" si="1722"/>
        <v>0</v>
      </c>
      <c r="M1920" s="248">
        <f t="shared" ca="1" si="1722"/>
        <v>0</v>
      </c>
      <c r="N1920" s="248">
        <f t="shared" ca="1" si="1722"/>
        <v>0</v>
      </c>
      <c r="O1920" s="248">
        <f t="shared" ca="1" si="1722"/>
        <v>0</v>
      </c>
      <c r="P1920" s="248">
        <f t="shared" ca="1" si="1722"/>
        <v>0</v>
      </c>
      <c r="Q1920" s="248">
        <f t="shared" ca="1" si="1722"/>
        <v>0</v>
      </c>
      <c r="R1920" s="248">
        <f t="shared" ca="1" si="1722"/>
        <v>0</v>
      </c>
      <c r="S1920" s="248">
        <f t="shared" ca="1" si="1722"/>
        <v>0</v>
      </c>
      <c r="T1920" s="248">
        <f t="shared" ca="1" si="1722"/>
        <v>0</v>
      </c>
      <c r="U1920" s="248">
        <f t="shared" ca="1" si="1722"/>
        <v>0</v>
      </c>
      <c r="V1920" s="248">
        <f t="shared" ca="1" si="1722"/>
        <v>0</v>
      </c>
      <c r="W1920" s="248">
        <f t="shared" ca="1" si="1722"/>
        <v>0</v>
      </c>
      <c r="X1920" s="248">
        <f t="shared" ca="1" si="1722"/>
        <v>0</v>
      </c>
      <c r="Y1920" s="248">
        <f t="shared" ca="1" si="1722"/>
        <v>0</v>
      </c>
      <c r="Z1920" s="248">
        <f t="shared" ca="1" si="1722"/>
        <v>0</v>
      </c>
      <c r="AA1920" s="248">
        <f t="shared" ca="1" si="1722"/>
        <v>0</v>
      </c>
    </row>
    <row r="1921" spans="6:27">
      <c r="F1921" s="656"/>
      <c r="G1921" s="307" t="str">
        <f t="shared" si="1721"/>
        <v>Taxi</v>
      </c>
      <c r="H1921" s="248">
        <f t="shared" ref="H1921:AA1921" si="1723">H393*H1425</f>
        <v>0</v>
      </c>
      <c r="I1921" s="248">
        <f t="shared" ca="1" si="1723"/>
        <v>0</v>
      </c>
      <c r="J1921" s="248">
        <f t="shared" ca="1" si="1723"/>
        <v>0</v>
      </c>
      <c r="K1921" s="248">
        <f t="shared" ca="1" si="1723"/>
        <v>0</v>
      </c>
      <c r="L1921" s="248">
        <f t="shared" ca="1" si="1723"/>
        <v>0</v>
      </c>
      <c r="M1921" s="248">
        <f t="shared" ca="1" si="1723"/>
        <v>0</v>
      </c>
      <c r="N1921" s="248">
        <f t="shared" ca="1" si="1723"/>
        <v>0</v>
      </c>
      <c r="O1921" s="248">
        <f t="shared" ca="1" si="1723"/>
        <v>0</v>
      </c>
      <c r="P1921" s="248">
        <f t="shared" ca="1" si="1723"/>
        <v>0</v>
      </c>
      <c r="Q1921" s="248">
        <f t="shared" ca="1" si="1723"/>
        <v>0</v>
      </c>
      <c r="R1921" s="248">
        <f t="shared" ca="1" si="1723"/>
        <v>0</v>
      </c>
      <c r="S1921" s="248">
        <f t="shared" ca="1" si="1723"/>
        <v>0</v>
      </c>
      <c r="T1921" s="248">
        <f t="shared" ca="1" si="1723"/>
        <v>0</v>
      </c>
      <c r="U1921" s="248">
        <f t="shared" ca="1" si="1723"/>
        <v>0</v>
      </c>
      <c r="V1921" s="248">
        <f t="shared" ca="1" si="1723"/>
        <v>0</v>
      </c>
      <c r="W1921" s="248">
        <f t="shared" ca="1" si="1723"/>
        <v>0</v>
      </c>
      <c r="X1921" s="248">
        <f t="shared" ca="1" si="1723"/>
        <v>0</v>
      </c>
      <c r="Y1921" s="248">
        <f t="shared" ca="1" si="1723"/>
        <v>0</v>
      </c>
      <c r="Z1921" s="248">
        <f t="shared" ca="1" si="1723"/>
        <v>0</v>
      </c>
      <c r="AA1921" s="248">
        <f t="shared" ca="1" si="1723"/>
        <v>0</v>
      </c>
    </row>
    <row r="1922" spans="6:27">
      <c r="F1922" s="656"/>
      <c r="G1922" s="307" t="str">
        <f t="shared" si="1721"/>
        <v/>
      </c>
      <c r="H1922" s="248">
        <f t="shared" ref="H1922:AA1922" si="1724">H394*H1426</f>
        <v>0</v>
      </c>
      <c r="I1922" s="248">
        <f t="shared" ca="1" si="1724"/>
        <v>0</v>
      </c>
      <c r="J1922" s="248">
        <f t="shared" ca="1" si="1724"/>
        <v>0</v>
      </c>
      <c r="K1922" s="248">
        <f t="shared" ca="1" si="1724"/>
        <v>0</v>
      </c>
      <c r="L1922" s="248">
        <f t="shared" ca="1" si="1724"/>
        <v>0</v>
      </c>
      <c r="M1922" s="248">
        <f t="shared" ca="1" si="1724"/>
        <v>0</v>
      </c>
      <c r="N1922" s="248">
        <f t="shared" ca="1" si="1724"/>
        <v>0</v>
      </c>
      <c r="O1922" s="248">
        <f t="shared" ca="1" si="1724"/>
        <v>0</v>
      </c>
      <c r="P1922" s="248">
        <f t="shared" ca="1" si="1724"/>
        <v>0</v>
      </c>
      <c r="Q1922" s="248">
        <f t="shared" ca="1" si="1724"/>
        <v>0</v>
      </c>
      <c r="R1922" s="248">
        <f t="shared" ca="1" si="1724"/>
        <v>0</v>
      </c>
      <c r="S1922" s="248">
        <f t="shared" ca="1" si="1724"/>
        <v>0</v>
      </c>
      <c r="T1922" s="248">
        <f t="shared" ca="1" si="1724"/>
        <v>0</v>
      </c>
      <c r="U1922" s="248">
        <f t="shared" ca="1" si="1724"/>
        <v>0</v>
      </c>
      <c r="V1922" s="248">
        <f t="shared" ca="1" si="1724"/>
        <v>0</v>
      </c>
      <c r="W1922" s="248">
        <f t="shared" ca="1" si="1724"/>
        <v>0</v>
      </c>
      <c r="X1922" s="248">
        <f t="shared" ca="1" si="1724"/>
        <v>0</v>
      </c>
      <c r="Y1922" s="248">
        <f t="shared" ca="1" si="1724"/>
        <v>0</v>
      </c>
      <c r="Z1922" s="248">
        <f t="shared" ca="1" si="1724"/>
        <v>0</v>
      </c>
      <c r="AA1922" s="248">
        <f t="shared" ca="1" si="1724"/>
        <v>0</v>
      </c>
    </row>
    <row r="1923" spans="6:27">
      <c r="F1923" s="656"/>
      <c r="G1923" s="307" t="str">
        <f t="shared" si="1721"/>
        <v/>
      </c>
      <c r="H1923" s="248">
        <f t="shared" ref="H1923:AA1923" si="1725">H395*H1427</f>
        <v>0</v>
      </c>
      <c r="I1923" s="248">
        <f t="shared" ca="1" si="1725"/>
        <v>0</v>
      </c>
      <c r="J1923" s="248">
        <f t="shared" ca="1" si="1725"/>
        <v>0</v>
      </c>
      <c r="K1923" s="248">
        <f t="shared" ca="1" si="1725"/>
        <v>0</v>
      </c>
      <c r="L1923" s="248">
        <f t="shared" ca="1" si="1725"/>
        <v>0</v>
      </c>
      <c r="M1923" s="248">
        <f t="shared" ca="1" si="1725"/>
        <v>0</v>
      </c>
      <c r="N1923" s="248">
        <f t="shared" ca="1" si="1725"/>
        <v>0</v>
      </c>
      <c r="O1923" s="248">
        <f t="shared" ca="1" si="1725"/>
        <v>0</v>
      </c>
      <c r="P1923" s="248">
        <f t="shared" ca="1" si="1725"/>
        <v>0</v>
      </c>
      <c r="Q1923" s="248">
        <f t="shared" ca="1" si="1725"/>
        <v>0</v>
      </c>
      <c r="R1923" s="248">
        <f t="shared" ca="1" si="1725"/>
        <v>0</v>
      </c>
      <c r="S1923" s="248">
        <f t="shared" ca="1" si="1725"/>
        <v>0</v>
      </c>
      <c r="T1923" s="248">
        <f t="shared" ca="1" si="1725"/>
        <v>0</v>
      </c>
      <c r="U1923" s="248">
        <f t="shared" ca="1" si="1725"/>
        <v>0</v>
      </c>
      <c r="V1923" s="248">
        <f t="shared" ca="1" si="1725"/>
        <v>0</v>
      </c>
      <c r="W1923" s="248">
        <f t="shared" ca="1" si="1725"/>
        <v>0</v>
      </c>
      <c r="X1923" s="248">
        <f t="shared" ca="1" si="1725"/>
        <v>0</v>
      </c>
      <c r="Y1923" s="248">
        <f t="shared" ca="1" si="1725"/>
        <v>0</v>
      </c>
      <c r="Z1923" s="248">
        <f t="shared" ca="1" si="1725"/>
        <v>0</v>
      </c>
      <c r="AA1923" s="248">
        <f t="shared" ca="1" si="1725"/>
        <v>0</v>
      </c>
    </row>
    <row r="1924" spans="6:27">
      <c r="F1924" s="656"/>
      <c r="G1924" s="307" t="str">
        <f t="shared" si="1721"/>
        <v>3-wheeler</v>
      </c>
      <c r="H1924" s="248">
        <f t="shared" ref="H1924:AA1924" si="1726">H396*H1428</f>
        <v>0</v>
      </c>
      <c r="I1924" s="248">
        <f t="shared" ca="1" si="1726"/>
        <v>0</v>
      </c>
      <c r="J1924" s="248">
        <f t="shared" ca="1" si="1726"/>
        <v>0</v>
      </c>
      <c r="K1924" s="248">
        <f t="shared" ca="1" si="1726"/>
        <v>0</v>
      </c>
      <c r="L1924" s="248">
        <f t="shared" ca="1" si="1726"/>
        <v>0</v>
      </c>
      <c r="M1924" s="248">
        <f t="shared" ca="1" si="1726"/>
        <v>0</v>
      </c>
      <c r="N1924" s="248">
        <f t="shared" ca="1" si="1726"/>
        <v>0</v>
      </c>
      <c r="O1924" s="248">
        <f t="shared" ca="1" si="1726"/>
        <v>0</v>
      </c>
      <c r="P1924" s="248">
        <f t="shared" ca="1" si="1726"/>
        <v>0</v>
      </c>
      <c r="Q1924" s="248">
        <f t="shared" ca="1" si="1726"/>
        <v>0</v>
      </c>
      <c r="R1924" s="248">
        <f t="shared" ca="1" si="1726"/>
        <v>0</v>
      </c>
      <c r="S1924" s="248">
        <f t="shared" ca="1" si="1726"/>
        <v>0</v>
      </c>
      <c r="T1924" s="248">
        <f t="shared" ca="1" si="1726"/>
        <v>0</v>
      </c>
      <c r="U1924" s="248">
        <f t="shared" ca="1" si="1726"/>
        <v>0</v>
      </c>
      <c r="V1924" s="248">
        <f t="shared" ca="1" si="1726"/>
        <v>0</v>
      </c>
      <c r="W1924" s="248">
        <f t="shared" ca="1" si="1726"/>
        <v>0</v>
      </c>
      <c r="X1924" s="248">
        <f t="shared" ca="1" si="1726"/>
        <v>0</v>
      </c>
      <c r="Y1924" s="248">
        <f t="shared" ca="1" si="1726"/>
        <v>0</v>
      </c>
      <c r="Z1924" s="248">
        <f t="shared" ca="1" si="1726"/>
        <v>0</v>
      </c>
      <c r="AA1924" s="248">
        <f t="shared" ca="1" si="1726"/>
        <v>0</v>
      </c>
    </row>
    <row r="1925" spans="6:27">
      <c r="F1925" s="656"/>
      <c r="G1925" s="307" t="str">
        <f t="shared" si="1721"/>
        <v>Bus</v>
      </c>
      <c r="H1925" s="248">
        <f t="shared" ref="H1925:AA1925" si="1727">H397*H1429</f>
        <v>0</v>
      </c>
      <c r="I1925" s="248">
        <f t="shared" ca="1" si="1727"/>
        <v>0</v>
      </c>
      <c r="J1925" s="248">
        <f t="shared" ca="1" si="1727"/>
        <v>0</v>
      </c>
      <c r="K1925" s="248">
        <f t="shared" ca="1" si="1727"/>
        <v>0</v>
      </c>
      <c r="L1925" s="248">
        <f t="shared" ca="1" si="1727"/>
        <v>0</v>
      </c>
      <c r="M1925" s="248">
        <f t="shared" ca="1" si="1727"/>
        <v>0</v>
      </c>
      <c r="N1925" s="248">
        <f t="shared" ca="1" si="1727"/>
        <v>0</v>
      </c>
      <c r="O1925" s="248">
        <f t="shared" ca="1" si="1727"/>
        <v>0</v>
      </c>
      <c r="P1925" s="248">
        <f t="shared" ca="1" si="1727"/>
        <v>0</v>
      </c>
      <c r="Q1925" s="248">
        <f t="shared" ca="1" si="1727"/>
        <v>0</v>
      </c>
      <c r="R1925" s="248">
        <f t="shared" ca="1" si="1727"/>
        <v>0</v>
      </c>
      <c r="S1925" s="248">
        <f t="shared" ca="1" si="1727"/>
        <v>0</v>
      </c>
      <c r="T1925" s="248">
        <f t="shared" ca="1" si="1727"/>
        <v>0</v>
      </c>
      <c r="U1925" s="248">
        <f t="shared" ca="1" si="1727"/>
        <v>0</v>
      </c>
      <c r="V1925" s="248">
        <f t="shared" ca="1" si="1727"/>
        <v>0</v>
      </c>
      <c r="W1925" s="248">
        <f t="shared" ca="1" si="1727"/>
        <v>0</v>
      </c>
      <c r="X1925" s="248">
        <f t="shared" ca="1" si="1727"/>
        <v>0</v>
      </c>
      <c r="Y1925" s="248">
        <f t="shared" ca="1" si="1727"/>
        <v>0</v>
      </c>
      <c r="Z1925" s="248">
        <f t="shared" ca="1" si="1727"/>
        <v>0</v>
      </c>
      <c r="AA1925" s="248">
        <f t="shared" ca="1" si="1727"/>
        <v>0</v>
      </c>
    </row>
    <row r="1926" spans="6:27">
      <c r="F1926" s="656"/>
      <c r="G1926" s="307" t="str">
        <f t="shared" si="1721"/>
        <v>Mini-bus</v>
      </c>
      <c r="H1926" s="248">
        <f t="shared" ref="H1926:AA1926" si="1728">H398*H1430</f>
        <v>0</v>
      </c>
      <c r="I1926" s="248">
        <f t="shared" ca="1" si="1728"/>
        <v>0</v>
      </c>
      <c r="J1926" s="248">
        <f t="shared" ca="1" si="1728"/>
        <v>0</v>
      </c>
      <c r="K1926" s="248">
        <f t="shared" ca="1" si="1728"/>
        <v>0</v>
      </c>
      <c r="L1926" s="248">
        <f t="shared" ca="1" si="1728"/>
        <v>0</v>
      </c>
      <c r="M1926" s="248">
        <f t="shared" ca="1" si="1728"/>
        <v>0</v>
      </c>
      <c r="N1926" s="248">
        <f t="shared" ca="1" si="1728"/>
        <v>0</v>
      </c>
      <c r="O1926" s="248">
        <f t="shared" ca="1" si="1728"/>
        <v>0</v>
      </c>
      <c r="P1926" s="248">
        <f t="shared" ca="1" si="1728"/>
        <v>0</v>
      </c>
      <c r="Q1926" s="248">
        <f t="shared" ca="1" si="1728"/>
        <v>0</v>
      </c>
      <c r="R1926" s="248">
        <f t="shared" ca="1" si="1728"/>
        <v>0</v>
      </c>
      <c r="S1926" s="248">
        <f t="shared" ca="1" si="1728"/>
        <v>0</v>
      </c>
      <c r="T1926" s="248">
        <f t="shared" ca="1" si="1728"/>
        <v>0</v>
      </c>
      <c r="U1926" s="248">
        <f t="shared" ca="1" si="1728"/>
        <v>0</v>
      </c>
      <c r="V1926" s="248">
        <f t="shared" ca="1" si="1728"/>
        <v>0</v>
      </c>
      <c r="W1926" s="248">
        <f t="shared" ca="1" si="1728"/>
        <v>0</v>
      </c>
      <c r="X1926" s="248">
        <f t="shared" ca="1" si="1728"/>
        <v>0</v>
      </c>
      <c r="Y1926" s="248">
        <f t="shared" ca="1" si="1728"/>
        <v>0</v>
      </c>
      <c r="Z1926" s="248">
        <f t="shared" ca="1" si="1728"/>
        <v>0</v>
      </c>
      <c r="AA1926" s="248">
        <f t="shared" ca="1" si="1728"/>
        <v>0</v>
      </c>
    </row>
    <row r="1927" spans="6:27">
      <c r="F1927" s="656"/>
      <c r="G1927" s="307" t="str">
        <f t="shared" si="1721"/>
        <v/>
      </c>
      <c r="H1927" s="248">
        <f t="shared" ref="H1927:AA1927" si="1729">H399*H1431</f>
        <v>0</v>
      </c>
      <c r="I1927" s="248">
        <f t="shared" ca="1" si="1729"/>
        <v>0</v>
      </c>
      <c r="J1927" s="248">
        <f t="shared" ca="1" si="1729"/>
        <v>0</v>
      </c>
      <c r="K1927" s="248">
        <f t="shared" ca="1" si="1729"/>
        <v>0</v>
      </c>
      <c r="L1927" s="248">
        <f t="shared" ca="1" si="1729"/>
        <v>0</v>
      </c>
      <c r="M1927" s="248">
        <f t="shared" ca="1" si="1729"/>
        <v>0</v>
      </c>
      <c r="N1927" s="248">
        <f t="shared" ca="1" si="1729"/>
        <v>0</v>
      </c>
      <c r="O1927" s="248">
        <f t="shared" ca="1" si="1729"/>
        <v>0</v>
      </c>
      <c r="P1927" s="248">
        <f t="shared" ca="1" si="1729"/>
        <v>0</v>
      </c>
      <c r="Q1927" s="248">
        <f t="shared" ca="1" si="1729"/>
        <v>0</v>
      </c>
      <c r="R1927" s="248">
        <f t="shared" ca="1" si="1729"/>
        <v>0</v>
      </c>
      <c r="S1927" s="248">
        <f t="shared" ca="1" si="1729"/>
        <v>0</v>
      </c>
      <c r="T1927" s="248">
        <f t="shared" ca="1" si="1729"/>
        <v>0</v>
      </c>
      <c r="U1927" s="248">
        <f t="shared" ca="1" si="1729"/>
        <v>0</v>
      </c>
      <c r="V1927" s="248">
        <f t="shared" ca="1" si="1729"/>
        <v>0</v>
      </c>
      <c r="W1927" s="248">
        <f t="shared" ca="1" si="1729"/>
        <v>0</v>
      </c>
      <c r="X1927" s="248">
        <f t="shared" ca="1" si="1729"/>
        <v>0</v>
      </c>
      <c r="Y1927" s="248">
        <f t="shared" ca="1" si="1729"/>
        <v>0</v>
      </c>
      <c r="Z1927" s="248">
        <f t="shared" ca="1" si="1729"/>
        <v>0</v>
      </c>
      <c r="AA1927" s="248">
        <f t="shared" ca="1" si="1729"/>
        <v>0</v>
      </c>
    </row>
    <row r="1928" spans="6:27">
      <c r="F1928" s="657"/>
      <c r="G1928" s="307" t="str">
        <f t="shared" si="1721"/>
        <v/>
      </c>
      <c r="H1928" s="248">
        <f t="shared" ref="H1928:AA1928" si="1730">H400*H1432</f>
        <v>0</v>
      </c>
      <c r="I1928" s="248">
        <f t="shared" ca="1" si="1730"/>
        <v>0</v>
      </c>
      <c r="J1928" s="248">
        <f t="shared" ca="1" si="1730"/>
        <v>0</v>
      </c>
      <c r="K1928" s="248">
        <f t="shared" ca="1" si="1730"/>
        <v>0</v>
      </c>
      <c r="L1928" s="248">
        <f t="shared" ca="1" si="1730"/>
        <v>0</v>
      </c>
      <c r="M1928" s="248">
        <f t="shared" ca="1" si="1730"/>
        <v>0</v>
      </c>
      <c r="N1928" s="248">
        <f t="shared" ca="1" si="1730"/>
        <v>0</v>
      </c>
      <c r="O1928" s="248">
        <f t="shared" ca="1" si="1730"/>
        <v>0</v>
      </c>
      <c r="P1928" s="248">
        <f t="shared" ca="1" si="1730"/>
        <v>0</v>
      </c>
      <c r="Q1928" s="248">
        <f t="shared" ca="1" si="1730"/>
        <v>0</v>
      </c>
      <c r="R1928" s="248">
        <f t="shared" ca="1" si="1730"/>
        <v>0</v>
      </c>
      <c r="S1928" s="248">
        <f t="shared" ca="1" si="1730"/>
        <v>0</v>
      </c>
      <c r="T1928" s="248">
        <f t="shared" ca="1" si="1730"/>
        <v>0</v>
      </c>
      <c r="U1928" s="248">
        <f t="shared" ca="1" si="1730"/>
        <v>0</v>
      </c>
      <c r="V1928" s="248">
        <f t="shared" ca="1" si="1730"/>
        <v>0</v>
      </c>
      <c r="W1928" s="248">
        <f t="shared" ca="1" si="1730"/>
        <v>0</v>
      </c>
      <c r="X1928" s="248">
        <f t="shared" ca="1" si="1730"/>
        <v>0</v>
      </c>
      <c r="Y1928" s="248">
        <f t="shared" ca="1" si="1730"/>
        <v>0</v>
      </c>
      <c r="Z1928" s="248">
        <f t="shared" ca="1" si="1730"/>
        <v>0</v>
      </c>
      <c r="AA1928" s="248">
        <f t="shared" ca="1" si="1730"/>
        <v>0</v>
      </c>
    </row>
    <row r="1929" spans="6:27">
      <c r="G1929" s="307" t="str">
        <f t="shared" si="1721"/>
        <v>BRT</v>
      </c>
      <c r="H1929" s="248">
        <f t="shared" ref="H1929:AA1929" si="1731">H401*H1433</f>
        <v>0</v>
      </c>
      <c r="I1929" s="248">
        <f t="shared" ca="1" si="1731"/>
        <v>0</v>
      </c>
      <c r="J1929" s="248">
        <f t="shared" ca="1" si="1731"/>
        <v>0</v>
      </c>
      <c r="K1929" s="248">
        <f t="shared" ca="1" si="1731"/>
        <v>0</v>
      </c>
      <c r="L1929" s="248">
        <f t="shared" ca="1" si="1731"/>
        <v>0</v>
      </c>
      <c r="M1929" s="248">
        <f t="shared" ca="1" si="1731"/>
        <v>0</v>
      </c>
      <c r="N1929" s="248">
        <f t="shared" ca="1" si="1731"/>
        <v>0</v>
      </c>
      <c r="O1929" s="248">
        <f t="shared" ca="1" si="1731"/>
        <v>0</v>
      </c>
      <c r="P1929" s="248">
        <f t="shared" ca="1" si="1731"/>
        <v>0</v>
      </c>
      <c r="Q1929" s="248">
        <f t="shared" ca="1" si="1731"/>
        <v>0</v>
      </c>
      <c r="R1929" s="248">
        <f t="shared" ca="1" si="1731"/>
        <v>0</v>
      </c>
      <c r="S1929" s="248">
        <f t="shared" ca="1" si="1731"/>
        <v>0</v>
      </c>
      <c r="T1929" s="248">
        <f t="shared" ca="1" si="1731"/>
        <v>0</v>
      </c>
      <c r="U1929" s="248">
        <f t="shared" ca="1" si="1731"/>
        <v>0</v>
      </c>
      <c r="V1929" s="248">
        <f t="shared" ca="1" si="1731"/>
        <v>0</v>
      </c>
      <c r="W1929" s="248">
        <f t="shared" ca="1" si="1731"/>
        <v>0</v>
      </c>
      <c r="X1929" s="248">
        <f t="shared" ca="1" si="1731"/>
        <v>0</v>
      </c>
      <c r="Y1929" s="248">
        <f t="shared" ca="1" si="1731"/>
        <v>0</v>
      </c>
      <c r="Z1929" s="248">
        <f t="shared" ca="1" si="1731"/>
        <v>0</v>
      </c>
      <c r="AA1929" s="248">
        <f t="shared" ca="1" si="1731"/>
        <v>0</v>
      </c>
    </row>
    <row r="1932" spans="6:27">
      <c r="G1932" s="309" t="s">
        <v>422</v>
      </c>
    </row>
    <row r="1933" spans="6:27">
      <c r="G1933" s="306"/>
      <c r="H1933" s="244">
        <f>H1918</f>
        <v>0</v>
      </c>
      <c r="I1933" s="244">
        <f t="shared" ref="I1933:AA1933" si="1732">I1918</f>
        <v>1</v>
      </c>
      <c r="J1933" s="244">
        <f t="shared" si="1732"/>
        <v>2</v>
      </c>
      <c r="K1933" s="244">
        <f t="shared" si="1732"/>
        <v>3</v>
      </c>
      <c r="L1933" s="244">
        <f t="shared" si="1732"/>
        <v>4</v>
      </c>
      <c r="M1933" s="244">
        <f t="shared" si="1732"/>
        <v>5</v>
      </c>
      <c r="N1933" s="244">
        <f t="shared" si="1732"/>
        <v>6</v>
      </c>
      <c r="O1933" s="244">
        <f t="shared" si="1732"/>
        <v>7</v>
      </c>
      <c r="P1933" s="244">
        <f t="shared" si="1732"/>
        <v>8</v>
      </c>
      <c r="Q1933" s="244">
        <f t="shared" si="1732"/>
        <v>9</v>
      </c>
      <c r="R1933" s="244">
        <f t="shared" si="1732"/>
        <v>10</v>
      </c>
      <c r="S1933" s="244">
        <f t="shared" si="1732"/>
        <v>11</v>
      </c>
      <c r="T1933" s="244">
        <f t="shared" si="1732"/>
        <v>12</v>
      </c>
      <c r="U1933" s="244">
        <f t="shared" si="1732"/>
        <v>13</v>
      </c>
      <c r="V1933" s="244">
        <f t="shared" si="1732"/>
        <v>14</v>
      </c>
      <c r="W1933" s="244">
        <f t="shared" si="1732"/>
        <v>15</v>
      </c>
      <c r="X1933" s="244">
        <f t="shared" si="1732"/>
        <v>16</v>
      </c>
      <c r="Y1933" s="244">
        <f t="shared" si="1732"/>
        <v>17</v>
      </c>
      <c r="Z1933" s="244">
        <f t="shared" si="1732"/>
        <v>18</v>
      </c>
      <c r="AA1933" s="244">
        <f t="shared" si="1732"/>
        <v>19</v>
      </c>
    </row>
    <row r="1934" spans="6:27">
      <c r="F1934" s="655" t="s">
        <v>530</v>
      </c>
      <c r="G1934" s="307" t="str">
        <f>G1919</f>
        <v>Cars</v>
      </c>
      <c r="H1934" s="248">
        <f t="shared" ref="H1934:AA1934" si="1733">H438*H1470</f>
        <v>0</v>
      </c>
      <c r="I1934" s="248">
        <f t="shared" ca="1" si="1733"/>
        <v>0</v>
      </c>
      <c r="J1934" s="248">
        <f t="shared" ca="1" si="1733"/>
        <v>0</v>
      </c>
      <c r="K1934" s="248">
        <f t="shared" ca="1" si="1733"/>
        <v>0</v>
      </c>
      <c r="L1934" s="248">
        <f t="shared" ca="1" si="1733"/>
        <v>0</v>
      </c>
      <c r="M1934" s="248">
        <f t="shared" ca="1" si="1733"/>
        <v>0</v>
      </c>
      <c r="N1934" s="248">
        <f t="shared" ca="1" si="1733"/>
        <v>0</v>
      </c>
      <c r="O1934" s="248">
        <f t="shared" ca="1" si="1733"/>
        <v>0</v>
      </c>
      <c r="P1934" s="248">
        <f t="shared" ca="1" si="1733"/>
        <v>0</v>
      </c>
      <c r="Q1934" s="248">
        <f t="shared" ca="1" si="1733"/>
        <v>0</v>
      </c>
      <c r="R1934" s="248">
        <f t="shared" ca="1" si="1733"/>
        <v>0</v>
      </c>
      <c r="S1934" s="248">
        <f t="shared" ca="1" si="1733"/>
        <v>0</v>
      </c>
      <c r="T1934" s="248">
        <f t="shared" ca="1" si="1733"/>
        <v>0</v>
      </c>
      <c r="U1934" s="248">
        <f t="shared" ca="1" si="1733"/>
        <v>0</v>
      </c>
      <c r="V1934" s="248">
        <f t="shared" ca="1" si="1733"/>
        <v>0</v>
      </c>
      <c r="W1934" s="248">
        <f t="shared" ca="1" si="1733"/>
        <v>0</v>
      </c>
      <c r="X1934" s="248">
        <f t="shared" ca="1" si="1733"/>
        <v>0</v>
      </c>
      <c r="Y1934" s="248">
        <f t="shared" ca="1" si="1733"/>
        <v>0</v>
      </c>
      <c r="Z1934" s="248">
        <f t="shared" ca="1" si="1733"/>
        <v>0</v>
      </c>
      <c r="AA1934" s="248">
        <f t="shared" ca="1" si="1733"/>
        <v>0</v>
      </c>
    </row>
    <row r="1935" spans="6:27">
      <c r="F1935" s="656"/>
      <c r="G1935" s="307" t="str">
        <f t="shared" ref="G1935:G1944" si="1734">G1920</f>
        <v>2-wheeler</v>
      </c>
      <c r="H1935" s="248">
        <f t="shared" ref="H1935:AA1935" si="1735">H439*H1471</f>
        <v>0</v>
      </c>
      <c r="I1935" s="248">
        <f t="shared" ca="1" si="1735"/>
        <v>0</v>
      </c>
      <c r="J1935" s="248">
        <f t="shared" ca="1" si="1735"/>
        <v>0</v>
      </c>
      <c r="K1935" s="248">
        <f t="shared" ca="1" si="1735"/>
        <v>0</v>
      </c>
      <c r="L1935" s="248">
        <f t="shared" ca="1" si="1735"/>
        <v>0</v>
      </c>
      <c r="M1935" s="248">
        <f t="shared" ca="1" si="1735"/>
        <v>0</v>
      </c>
      <c r="N1935" s="248">
        <f t="shared" ca="1" si="1735"/>
        <v>0</v>
      </c>
      <c r="O1935" s="248">
        <f t="shared" ca="1" si="1735"/>
        <v>0</v>
      </c>
      <c r="P1935" s="248">
        <f t="shared" ca="1" si="1735"/>
        <v>0</v>
      </c>
      <c r="Q1935" s="248">
        <f t="shared" ca="1" si="1735"/>
        <v>0</v>
      </c>
      <c r="R1935" s="248">
        <f t="shared" ca="1" si="1735"/>
        <v>0</v>
      </c>
      <c r="S1935" s="248">
        <f t="shared" ca="1" si="1735"/>
        <v>0</v>
      </c>
      <c r="T1935" s="248">
        <f t="shared" ca="1" si="1735"/>
        <v>0</v>
      </c>
      <c r="U1935" s="248">
        <f t="shared" ca="1" si="1735"/>
        <v>0</v>
      </c>
      <c r="V1935" s="248">
        <f t="shared" ca="1" si="1735"/>
        <v>0</v>
      </c>
      <c r="W1935" s="248">
        <f t="shared" ca="1" si="1735"/>
        <v>0</v>
      </c>
      <c r="X1935" s="248">
        <f t="shared" ca="1" si="1735"/>
        <v>0</v>
      </c>
      <c r="Y1935" s="248">
        <f t="shared" ca="1" si="1735"/>
        <v>0</v>
      </c>
      <c r="Z1935" s="248">
        <f t="shared" ca="1" si="1735"/>
        <v>0</v>
      </c>
      <c r="AA1935" s="248">
        <f t="shared" ca="1" si="1735"/>
        <v>0</v>
      </c>
    </row>
    <row r="1936" spans="6:27">
      <c r="F1936" s="656"/>
      <c r="G1936" s="307" t="str">
        <f t="shared" si="1734"/>
        <v>Taxi</v>
      </c>
      <c r="H1936" s="248">
        <f t="shared" ref="H1936:AA1936" si="1736">H440*H1472</f>
        <v>0</v>
      </c>
      <c r="I1936" s="248">
        <f t="shared" ca="1" si="1736"/>
        <v>0</v>
      </c>
      <c r="J1936" s="248">
        <f t="shared" ca="1" si="1736"/>
        <v>0</v>
      </c>
      <c r="K1936" s="248">
        <f t="shared" ca="1" si="1736"/>
        <v>0</v>
      </c>
      <c r="L1936" s="248">
        <f t="shared" ca="1" si="1736"/>
        <v>0</v>
      </c>
      <c r="M1936" s="248">
        <f t="shared" ca="1" si="1736"/>
        <v>0</v>
      </c>
      <c r="N1936" s="248">
        <f t="shared" ca="1" si="1736"/>
        <v>0</v>
      </c>
      <c r="O1936" s="248">
        <f t="shared" ca="1" si="1736"/>
        <v>0</v>
      </c>
      <c r="P1936" s="248">
        <f t="shared" ca="1" si="1736"/>
        <v>0</v>
      </c>
      <c r="Q1936" s="248">
        <f t="shared" ca="1" si="1736"/>
        <v>0</v>
      </c>
      <c r="R1936" s="248">
        <f t="shared" ca="1" si="1736"/>
        <v>0</v>
      </c>
      <c r="S1936" s="248">
        <f t="shared" ca="1" si="1736"/>
        <v>0</v>
      </c>
      <c r="T1936" s="248">
        <f t="shared" ca="1" si="1736"/>
        <v>0</v>
      </c>
      <c r="U1936" s="248">
        <f t="shared" ca="1" si="1736"/>
        <v>0</v>
      </c>
      <c r="V1936" s="248">
        <f t="shared" ca="1" si="1736"/>
        <v>0</v>
      </c>
      <c r="W1936" s="248">
        <f t="shared" ca="1" si="1736"/>
        <v>0</v>
      </c>
      <c r="X1936" s="248">
        <f t="shared" ca="1" si="1736"/>
        <v>0</v>
      </c>
      <c r="Y1936" s="248">
        <f t="shared" ca="1" si="1736"/>
        <v>0</v>
      </c>
      <c r="Z1936" s="248">
        <f t="shared" ca="1" si="1736"/>
        <v>0</v>
      </c>
      <c r="AA1936" s="248">
        <f t="shared" ca="1" si="1736"/>
        <v>0</v>
      </c>
    </row>
    <row r="1937" spans="6:27">
      <c r="F1937" s="656"/>
      <c r="G1937" s="307" t="str">
        <f t="shared" si="1734"/>
        <v/>
      </c>
      <c r="H1937" s="248">
        <f t="shared" ref="H1937:AA1937" si="1737">H441*H1473</f>
        <v>0</v>
      </c>
      <c r="I1937" s="248">
        <f t="shared" ca="1" si="1737"/>
        <v>0</v>
      </c>
      <c r="J1937" s="248">
        <f t="shared" ca="1" si="1737"/>
        <v>0</v>
      </c>
      <c r="K1937" s="248">
        <f t="shared" ca="1" si="1737"/>
        <v>0</v>
      </c>
      <c r="L1937" s="248">
        <f t="shared" ca="1" si="1737"/>
        <v>0</v>
      </c>
      <c r="M1937" s="248">
        <f t="shared" ca="1" si="1737"/>
        <v>0</v>
      </c>
      <c r="N1937" s="248">
        <f t="shared" ca="1" si="1737"/>
        <v>0</v>
      </c>
      <c r="O1937" s="248">
        <f t="shared" ca="1" si="1737"/>
        <v>0</v>
      </c>
      <c r="P1937" s="248">
        <f t="shared" ca="1" si="1737"/>
        <v>0</v>
      </c>
      <c r="Q1937" s="248">
        <f t="shared" ca="1" si="1737"/>
        <v>0</v>
      </c>
      <c r="R1937" s="248">
        <f t="shared" ca="1" si="1737"/>
        <v>0</v>
      </c>
      <c r="S1937" s="248">
        <f t="shared" ca="1" si="1737"/>
        <v>0</v>
      </c>
      <c r="T1937" s="248">
        <f t="shared" ca="1" si="1737"/>
        <v>0</v>
      </c>
      <c r="U1937" s="248">
        <f t="shared" ca="1" si="1737"/>
        <v>0</v>
      </c>
      <c r="V1937" s="248">
        <f t="shared" ca="1" si="1737"/>
        <v>0</v>
      </c>
      <c r="W1937" s="248">
        <f t="shared" ca="1" si="1737"/>
        <v>0</v>
      </c>
      <c r="X1937" s="248">
        <f t="shared" ca="1" si="1737"/>
        <v>0</v>
      </c>
      <c r="Y1937" s="248">
        <f t="shared" ca="1" si="1737"/>
        <v>0</v>
      </c>
      <c r="Z1937" s="248">
        <f t="shared" ca="1" si="1737"/>
        <v>0</v>
      </c>
      <c r="AA1937" s="248">
        <f t="shared" ca="1" si="1737"/>
        <v>0</v>
      </c>
    </row>
    <row r="1938" spans="6:27">
      <c r="F1938" s="656"/>
      <c r="G1938" s="307" t="str">
        <f t="shared" si="1734"/>
        <v/>
      </c>
      <c r="H1938" s="248">
        <f t="shared" ref="H1938:AA1938" si="1738">H442*H1474</f>
        <v>0</v>
      </c>
      <c r="I1938" s="248">
        <f t="shared" ca="1" si="1738"/>
        <v>0</v>
      </c>
      <c r="J1938" s="248">
        <f t="shared" ca="1" si="1738"/>
        <v>0</v>
      </c>
      <c r="K1938" s="248">
        <f t="shared" ca="1" si="1738"/>
        <v>0</v>
      </c>
      <c r="L1938" s="248">
        <f t="shared" ca="1" si="1738"/>
        <v>0</v>
      </c>
      <c r="M1938" s="248">
        <f t="shared" ca="1" si="1738"/>
        <v>0</v>
      </c>
      <c r="N1938" s="248">
        <f t="shared" ca="1" si="1738"/>
        <v>0</v>
      </c>
      <c r="O1938" s="248">
        <f t="shared" ca="1" si="1738"/>
        <v>0</v>
      </c>
      <c r="P1938" s="248">
        <f t="shared" ca="1" si="1738"/>
        <v>0</v>
      </c>
      <c r="Q1938" s="248">
        <f t="shared" ca="1" si="1738"/>
        <v>0</v>
      </c>
      <c r="R1938" s="248">
        <f t="shared" ca="1" si="1738"/>
        <v>0</v>
      </c>
      <c r="S1938" s="248">
        <f t="shared" ca="1" si="1738"/>
        <v>0</v>
      </c>
      <c r="T1938" s="248">
        <f t="shared" ca="1" si="1738"/>
        <v>0</v>
      </c>
      <c r="U1938" s="248">
        <f t="shared" ca="1" si="1738"/>
        <v>0</v>
      </c>
      <c r="V1938" s="248">
        <f t="shared" ca="1" si="1738"/>
        <v>0</v>
      </c>
      <c r="W1938" s="248">
        <f t="shared" ca="1" si="1738"/>
        <v>0</v>
      </c>
      <c r="X1938" s="248">
        <f t="shared" ca="1" si="1738"/>
        <v>0</v>
      </c>
      <c r="Y1938" s="248">
        <f t="shared" ca="1" si="1738"/>
        <v>0</v>
      </c>
      <c r="Z1938" s="248">
        <f t="shared" ca="1" si="1738"/>
        <v>0</v>
      </c>
      <c r="AA1938" s="248">
        <f t="shared" ca="1" si="1738"/>
        <v>0</v>
      </c>
    </row>
    <row r="1939" spans="6:27">
      <c r="F1939" s="656"/>
      <c r="G1939" s="307" t="str">
        <f t="shared" si="1734"/>
        <v>3-wheeler</v>
      </c>
      <c r="H1939" s="248">
        <f t="shared" ref="H1939:AA1939" si="1739">H443*H1475</f>
        <v>0</v>
      </c>
      <c r="I1939" s="248">
        <f t="shared" ca="1" si="1739"/>
        <v>0</v>
      </c>
      <c r="J1939" s="248">
        <f t="shared" ca="1" si="1739"/>
        <v>0</v>
      </c>
      <c r="K1939" s="248">
        <f t="shared" ca="1" si="1739"/>
        <v>0</v>
      </c>
      <c r="L1939" s="248">
        <f t="shared" ca="1" si="1739"/>
        <v>0</v>
      </c>
      <c r="M1939" s="248">
        <f t="shared" ca="1" si="1739"/>
        <v>0</v>
      </c>
      <c r="N1939" s="248">
        <f t="shared" ca="1" si="1739"/>
        <v>0</v>
      </c>
      <c r="O1939" s="248">
        <f t="shared" ca="1" si="1739"/>
        <v>0</v>
      </c>
      <c r="P1939" s="248">
        <f t="shared" ca="1" si="1739"/>
        <v>0</v>
      </c>
      <c r="Q1939" s="248">
        <f t="shared" ca="1" si="1739"/>
        <v>0</v>
      </c>
      <c r="R1939" s="248">
        <f t="shared" ca="1" si="1739"/>
        <v>0</v>
      </c>
      <c r="S1939" s="248">
        <f t="shared" ca="1" si="1739"/>
        <v>0</v>
      </c>
      <c r="T1939" s="248">
        <f t="shared" ca="1" si="1739"/>
        <v>0</v>
      </c>
      <c r="U1939" s="248">
        <f t="shared" ca="1" si="1739"/>
        <v>0</v>
      </c>
      <c r="V1939" s="248">
        <f t="shared" ca="1" si="1739"/>
        <v>0</v>
      </c>
      <c r="W1939" s="248">
        <f t="shared" ca="1" si="1739"/>
        <v>0</v>
      </c>
      <c r="X1939" s="248">
        <f t="shared" ca="1" si="1739"/>
        <v>0</v>
      </c>
      <c r="Y1939" s="248">
        <f t="shared" ca="1" si="1739"/>
        <v>0</v>
      </c>
      <c r="Z1939" s="248">
        <f t="shared" ca="1" si="1739"/>
        <v>0</v>
      </c>
      <c r="AA1939" s="248">
        <f t="shared" ca="1" si="1739"/>
        <v>0</v>
      </c>
    </row>
    <row r="1940" spans="6:27">
      <c r="F1940" s="656"/>
      <c r="G1940" s="307" t="str">
        <f t="shared" si="1734"/>
        <v>Bus</v>
      </c>
      <c r="H1940" s="248">
        <f t="shared" ref="H1940:AA1940" si="1740">H444*H1476</f>
        <v>0</v>
      </c>
      <c r="I1940" s="248">
        <f t="shared" ca="1" si="1740"/>
        <v>0</v>
      </c>
      <c r="J1940" s="248">
        <f t="shared" ca="1" si="1740"/>
        <v>0</v>
      </c>
      <c r="K1940" s="248">
        <f t="shared" ca="1" si="1740"/>
        <v>0</v>
      </c>
      <c r="L1940" s="248">
        <f t="shared" ca="1" si="1740"/>
        <v>0</v>
      </c>
      <c r="M1940" s="248">
        <f t="shared" ca="1" si="1740"/>
        <v>0</v>
      </c>
      <c r="N1940" s="248">
        <f t="shared" ca="1" si="1740"/>
        <v>0</v>
      </c>
      <c r="O1940" s="248">
        <f t="shared" ca="1" si="1740"/>
        <v>0</v>
      </c>
      <c r="P1940" s="248">
        <f t="shared" ca="1" si="1740"/>
        <v>0</v>
      </c>
      <c r="Q1940" s="248">
        <f t="shared" ca="1" si="1740"/>
        <v>0</v>
      </c>
      <c r="R1940" s="248">
        <f t="shared" ca="1" si="1740"/>
        <v>0</v>
      </c>
      <c r="S1940" s="248">
        <f t="shared" ca="1" si="1740"/>
        <v>0</v>
      </c>
      <c r="T1940" s="248">
        <f t="shared" ca="1" si="1740"/>
        <v>0</v>
      </c>
      <c r="U1940" s="248">
        <f t="shared" ca="1" si="1740"/>
        <v>0</v>
      </c>
      <c r="V1940" s="248">
        <f t="shared" ca="1" si="1740"/>
        <v>0</v>
      </c>
      <c r="W1940" s="248">
        <f t="shared" ca="1" si="1740"/>
        <v>0</v>
      </c>
      <c r="X1940" s="248">
        <f t="shared" ca="1" si="1740"/>
        <v>0</v>
      </c>
      <c r="Y1940" s="248">
        <f t="shared" ca="1" si="1740"/>
        <v>0</v>
      </c>
      <c r="Z1940" s="248">
        <f t="shared" ca="1" si="1740"/>
        <v>0</v>
      </c>
      <c r="AA1940" s="248">
        <f t="shared" ca="1" si="1740"/>
        <v>0</v>
      </c>
    </row>
    <row r="1941" spans="6:27">
      <c r="F1941" s="656"/>
      <c r="G1941" s="307" t="str">
        <f t="shared" si="1734"/>
        <v>Mini-bus</v>
      </c>
      <c r="H1941" s="248">
        <f t="shared" ref="H1941:AA1941" si="1741">H445*H1477</f>
        <v>0</v>
      </c>
      <c r="I1941" s="248">
        <f t="shared" ca="1" si="1741"/>
        <v>0</v>
      </c>
      <c r="J1941" s="248">
        <f t="shared" ca="1" si="1741"/>
        <v>0</v>
      </c>
      <c r="K1941" s="248">
        <f t="shared" ca="1" si="1741"/>
        <v>0</v>
      </c>
      <c r="L1941" s="248">
        <f t="shared" ca="1" si="1741"/>
        <v>0</v>
      </c>
      <c r="M1941" s="248">
        <f t="shared" ca="1" si="1741"/>
        <v>0</v>
      </c>
      <c r="N1941" s="248">
        <f t="shared" ca="1" si="1741"/>
        <v>0</v>
      </c>
      <c r="O1941" s="248">
        <f t="shared" ca="1" si="1741"/>
        <v>0</v>
      </c>
      <c r="P1941" s="248">
        <f t="shared" ca="1" si="1741"/>
        <v>0</v>
      </c>
      <c r="Q1941" s="248">
        <f t="shared" ca="1" si="1741"/>
        <v>0</v>
      </c>
      <c r="R1941" s="248">
        <f t="shared" ca="1" si="1741"/>
        <v>0</v>
      </c>
      <c r="S1941" s="248">
        <f t="shared" ca="1" si="1741"/>
        <v>0</v>
      </c>
      <c r="T1941" s="248">
        <f t="shared" ca="1" si="1741"/>
        <v>0</v>
      </c>
      <c r="U1941" s="248">
        <f t="shared" ca="1" si="1741"/>
        <v>0</v>
      </c>
      <c r="V1941" s="248">
        <f t="shared" ca="1" si="1741"/>
        <v>0</v>
      </c>
      <c r="W1941" s="248">
        <f t="shared" ca="1" si="1741"/>
        <v>0</v>
      </c>
      <c r="X1941" s="248">
        <f t="shared" ca="1" si="1741"/>
        <v>0</v>
      </c>
      <c r="Y1941" s="248">
        <f t="shared" ca="1" si="1741"/>
        <v>0</v>
      </c>
      <c r="Z1941" s="248">
        <f t="shared" ca="1" si="1741"/>
        <v>0</v>
      </c>
      <c r="AA1941" s="248">
        <f t="shared" ca="1" si="1741"/>
        <v>0</v>
      </c>
    </row>
    <row r="1942" spans="6:27">
      <c r="F1942" s="656"/>
      <c r="G1942" s="307" t="str">
        <f t="shared" si="1734"/>
        <v/>
      </c>
      <c r="H1942" s="248">
        <f t="shared" ref="H1942:AA1942" si="1742">H446*H1478</f>
        <v>0</v>
      </c>
      <c r="I1942" s="248">
        <f t="shared" ca="1" si="1742"/>
        <v>0</v>
      </c>
      <c r="J1942" s="248">
        <f t="shared" ca="1" si="1742"/>
        <v>0</v>
      </c>
      <c r="K1942" s="248">
        <f t="shared" ca="1" si="1742"/>
        <v>0</v>
      </c>
      <c r="L1942" s="248">
        <f t="shared" ca="1" si="1742"/>
        <v>0</v>
      </c>
      <c r="M1942" s="248">
        <f t="shared" ca="1" si="1742"/>
        <v>0</v>
      </c>
      <c r="N1942" s="248">
        <f t="shared" ca="1" si="1742"/>
        <v>0</v>
      </c>
      <c r="O1942" s="248">
        <f t="shared" ca="1" si="1742"/>
        <v>0</v>
      </c>
      <c r="P1942" s="248">
        <f t="shared" ca="1" si="1742"/>
        <v>0</v>
      </c>
      <c r="Q1942" s="248">
        <f t="shared" ca="1" si="1742"/>
        <v>0</v>
      </c>
      <c r="R1942" s="248">
        <f t="shared" ca="1" si="1742"/>
        <v>0</v>
      </c>
      <c r="S1942" s="248">
        <f t="shared" ca="1" si="1742"/>
        <v>0</v>
      </c>
      <c r="T1942" s="248">
        <f t="shared" ca="1" si="1742"/>
        <v>0</v>
      </c>
      <c r="U1942" s="248">
        <f t="shared" ca="1" si="1742"/>
        <v>0</v>
      </c>
      <c r="V1942" s="248">
        <f t="shared" ca="1" si="1742"/>
        <v>0</v>
      </c>
      <c r="W1942" s="248">
        <f t="shared" ca="1" si="1742"/>
        <v>0</v>
      </c>
      <c r="X1942" s="248">
        <f t="shared" ca="1" si="1742"/>
        <v>0</v>
      </c>
      <c r="Y1942" s="248">
        <f t="shared" ca="1" si="1742"/>
        <v>0</v>
      </c>
      <c r="Z1942" s="248">
        <f t="shared" ca="1" si="1742"/>
        <v>0</v>
      </c>
      <c r="AA1942" s="248">
        <f t="shared" ca="1" si="1742"/>
        <v>0</v>
      </c>
    </row>
    <row r="1943" spans="6:27">
      <c r="F1943" s="657"/>
      <c r="G1943" s="307" t="str">
        <f t="shared" si="1734"/>
        <v/>
      </c>
      <c r="H1943" s="248">
        <f t="shared" ref="H1943:AA1943" si="1743">H447*H1479</f>
        <v>0</v>
      </c>
      <c r="I1943" s="248">
        <f t="shared" ca="1" si="1743"/>
        <v>0</v>
      </c>
      <c r="J1943" s="248">
        <f t="shared" ca="1" si="1743"/>
        <v>0</v>
      </c>
      <c r="K1943" s="248">
        <f t="shared" ca="1" si="1743"/>
        <v>0</v>
      </c>
      <c r="L1943" s="248">
        <f t="shared" ca="1" si="1743"/>
        <v>0</v>
      </c>
      <c r="M1943" s="248">
        <f t="shared" ca="1" si="1743"/>
        <v>0</v>
      </c>
      <c r="N1943" s="248">
        <f t="shared" ca="1" si="1743"/>
        <v>0</v>
      </c>
      <c r="O1943" s="248">
        <f t="shared" ca="1" si="1743"/>
        <v>0</v>
      </c>
      <c r="P1943" s="248">
        <f t="shared" ca="1" si="1743"/>
        <v>0</v>
      </c>
      <c r="Q1943" s="248">
        <f t="shared" ca="1" si="1743"/>
        <v>0</v>
      </c>
      <c r="R1943" s="248">
        <f t="shared" ca="1" si="1743"/>
        <v>0</v>
      </c>
      <c r="S1943" s="248">
        <f t="shared" ca="1" si="1743"/>
        <v>0</v>
      </c>
      <c r="T1943" s="248">
        <f t="shared" ca="1" si="1743"/>
        <v>0</v>
      </c>
      <c r="U1943" s="248">
        <f t="shared" ca="1" si="1743"/>
        <v>0</v>
      </c>
      <c r="V1943" s="248">
        <f t="shared" ca="1" si="1743"/>
        <v>0</v>
      </c>
      <c r="W1943" s="248">
        <f t="shared" ca="1" si="1743"/>
        <v>0</v>
      </c>
      <c r="X1943" s="248">
        <f t="shared" ca="1" si="1743"/>
        <v>0</v>
      </c>
      <c r="Y1943" s="248">
        <f t="shared" ca="1" si="1743"/>
        <v>0</v>
      </c>
      <c r="Z1943" s="248">
        <f t="shared" ca="1" si="1743"/>
        <v>0</v>
      </c>
      <c r="AA1943" s="248">
        <f t="shared" ca="1" si="1743"/>
        <v>0</v>
      </c>
    </row>
    <row r="1944" spans="6:27">
      <c r="G1944" s="307" t="str">
        <f t="shared" si="1734"/>
        <v>BRT</v>
      </c>
      <c r="H1944" s="248">
        <f t="shared" ref="H1944:AA1944" si="1744">H448*H1480</f>
        <v>0</v>
      </c>
      <c r="I1944" s="248">
        <f t="shared" ca="1" si="1744"/>
        <v>0</v>
      </c>
      <c r="J1944" s="248">
        <f t="shared" ca="1" si="1744"/>
        <v>0</v>
      </c>
      <c r="K1944" s="248">
        <f t="shared" ca="1" si="1744"/>
        <v>0</v>
      </c>
      <c r="L1944" s="248">
        <f t="shared" ca="1" si="1744"/>
        <v>0</v>
      </c>
      <c r="M1944" s="248">
        <f t="shared" ca="1" si="1744"/>
        <v>0</v>
      </c>
      <c r="N1944" s="248">
        <f t="shared" ca="1" si="1744"/>
        <v>0</v>
      </c>
      <c r="O1944" s="248">
        <f t="shared" ca="1" si="1744"/>
        <v>0</v>
      </c>
      <c r="P1944" s="248">
        <f t="shared" ca="1" si="1744"/>
        <v>0</v>
      </c>
      <c r="Q1944" s="248">
        <f t="shared" ca="1" si="1744"/>
        <v>0</v>
      </c>
      <c r="R1944" s="248">
        <f t="shared" ca="1" si="1744"/>
        <v>0</v>
      </c>
      <c r="S1944" s="248">
        <f t="shared" ca="1" si="1744"/>
        <v>0</v>
      </c>
      <c r="T1944" s="248">
        <f t="shared" ca="1" si="1744"/>
        <v>0</v>
      </c>
      <c r="U1944" s="248">
        <f t="shared" ca="1" si="1744"/>
        <v>0</v>
      </c>
      <c r="V1944" s="248">
        <f t="shared" ca="1" si="1744"/>
        <v>0</v>
      </c>
      <c r="W1944" s="248">
        <f t="shared" ca="1" si="1744"/>
        <v>0</v>
      </c>
      <c r="X1944" s="248">
        <f t="shared" ca="1" si="1744"/>
        <v>0</v>
      </c>
      <c r="Y1944" s="248">
        <f t="shared" ca="1" si="1744"/>
        <v>0</v>
      </c>
      <c r="Z1944" s="248">
        <f t="shared" ca="1" si="1744"/>
        <v>0</v>
      </c>
      <c r="AA1944" s="248">
        <f t="shared" ca="1" si="1744"/>
        <v>0</v>
      </c>
    </row>
    <row r="1948" spans="6:27">
      <c r="G1948" s="309" t="s">
        <v>423</v>
      </c>
    </row>
    <row r="1949" spans="6:27">
      <c r="G1949" s="306"/>
      <c r="H1949" s="244">
        <f>H1933</f>
        <v>0</v>
      </c>
      <c r="I1949" s="244">
        <f t="shared" ref="I1949:AA1949" si="1745">I1933</f>
        <v>1</v>
      </c>
      <c r="J1949" s="244">
        <f t="shared" si="1745"/>
        <v>2</v>
      </c>
      <c r="K1949" s="244">
        <f t="shared" si="1745"/>
        <v>3</v>
      </c>
      <c r="L1949" s="244">
        <f t="shared" si="1745"/>
        <v>4</v>
      </c>
      <c r="M1949" s="244">
        <f t="shared" si="1745"/>
        <v>5</v>
      </c>
      <c r="N1949" s="244">
        <f t="shared" si="1745"/>
        <v>6</v>
      </c>
      <c r="O1949" s="244">
        <f t="shared" si="1745"/>
        <v>7</v>
      </c>
      <c r="P1949" s="244">
        <f t="shared" si="1745"/>
        <v>8</v>
      </c>
      <c r="Q1949" s="244">
        <f t="shared" si="1745"/>
        <v>9</v>
      </c>
      <c r="R1949" s="244">
        <f t="shared" si="1745"/>
        <v>10</v>
      </c>
      <c r="S1949" s="244">
        <f t="shared" si="1745"/>
        <v>11</v>
      </c>
      <c r="T1949" s="244">
        <f t="shared" si="1745"/>
        <v>12</v>
      </c>
      <c r="U1949" s="244">
        <f t="shared" si="1745"/>
        <v>13</v>
      </c>
      <c r="V1949" s="244">
        <f t="shared" si="1745"/>
        <v>14</v>
      </c>
      <c r="W1949" s="244">
        <f t="shared" si="1745"/>
        <v>15</v>
      </c>
      <c r="X1949" s="244">
        <f t="shared" si="1745"/>
        <v>16</v>
      </c>
      <c r="Y1949" s="244">
        <f t="shared" si="1745"/>
        <v>17</v>
      </c>
      <c r="Z1949" s="244">
        <f t="shared" si="1745"/>
        <v>18</v>
      </c>
      <c r="AA1949" s="244">
        <f t="shared" si="1745"/>
        <v>19</v>
      </c>
    </row>
    <row r="1950" spans="6:27">
      <c r="F1950" s="655" t="s">
        <v>530</v>
      </c>
      <c r="G1950" s="307" t="str">
        <f>G1934</f>
        <v>Cars</v>
      </c>
      <c r="H1950" s="248">
        <f>H831*H1503</f>
        <v>0</v>
      </c>
      <c r="I1950" s="248">
        <f t="shared" ref="I1950:AA1960" ca="1" si="1746">I831*I1503</f>
        <v>0</v>
      </c>
      <c r="J1950" s="248">
        <f t="shared" ca="1" si="1746"/>
        <v>0</v>
      </c>
      <c r="K1950" s="248">
        <f t="shared" ca="1" si="1746"/>
        <v>0</v>
      </c>
      <c r="L1950" s="248">
        <f t="shared" ca="1" si="1746"/>
        <v>0</v>
      </c>
      <c r="M1950" s="248">
        <f t="shared" ca="1" si="1746"/>
        <v>0</v>
      </c>
      <c r="N1950" s="248">
        <f t="shared" ca="1" si="1746"/>
        <v>0</v>
      </c>
      <c r="O1950" s="248">
        <f t="shared" ca="1" si="1746"/>
        <v>0</v>
      </c>
      <c r="P1950" s="248">
        <f t="shared" ca="1" si="1746"/>
        <v>0</v>
      </c>
      <c r="Q1950" s="248">
        <f t="shared" ca="1" si="1746"/>
        <v>0</v>
      </c>
      <c r="R1950" s="248">
        <f t="shared" ca="1" si="1746"/>
        <v>0</v>
      </c>
      <c r="S1950" s="248">
        <f t="shared" ca="1" si="1746"/>
        <v>0</v>
      </c>
      <c r="T1950" s="248">
        <f t="shared" ca="1" si="1746"/>
        <v>0</v>
      </c>
      <c r="U1950" s="248">
        <f t="shared" ca="1" si="1746"/>
        <v>0</v>
      </c>
      <c r="V1950" s="248">
        <f t="shared" ca="1" si="1746"/>
        <v>0</v>
      </c>
      <c r="W1950" s="248">
        <f t="shared" ca="1" si="1746"/>
        <v>0</v>
      </c>
      <c r="X1950" s="248">
        <f t="shared" ca="1" si="1746"/>
        <v>0</v>
      </c>
      <c r="Y1950" s="248">
        <f t="shared" ca="1" si="1746"/>
        <v>0</v>
      </c>
      <c r="Z1950" s="248">
        <f t="shared" ca="1" si="1746"/>
        <v>0</v>
      </c>
      <c r="AA1950" s="248">
        <f t="shared" ca="1" si="1746"/>
        <v>0</v>
      </c>
    </row>
    <row r="1951" spans="6:27">
      <c r="F1951" s="656"/>
      <c r="G1951" s="307" t="str">
        <f t="shared" ref="G1951:G1960" si="1747">G1935</f>
        <v>2-wheeler</v>
      </c>
      <c r="H1951" s="248">
        <f t="shared" ref="H1951:W1960" si="1748">H832*H1504</f>
        <v>0</v>
      </c>
      <c r="I1951" s="248">
        <f t="shared" ca="1" si="1748"/>
        <v>0</v>
      </c>
      <c r="J1951" s="248">
        <f t="shared" ca="1" si="1748"/>
        <v>0</v>
      </c>
      <c r="K1951" s="248">
        <f t="shared" ca="1" si="1748"/>
        <v>0</v>
      </c>
      <c r="L1951" s="248">
        <f t="shared" ca="1" si="1748"/>
        <v>0</v>
      </c>
      <c r="M1951" s="248">
        <f t="shared" ca="1" si="1748"/>
        <v>0</v>
      </c>
      <c r="N1951" s="248">
        <f t="shared" ca="1" si="1748"/>
        <v>0</v>
      </c>
      <c r="O1951" s="248">
        <f t="shared" ca="1" si="1748"/>
        <v>0</v>
      </c>
      <c r="P1951" s="248">
        <f t="shared" ca="1" si="1748"/>
        <v>0</v>
      </c>
      <c r="Q1951" s="248">
        <f t="shared" ca="1" si="1748"/>
        <v>0</v>
      </c>
      <c r="R1951" s="248">
        <f t="shared" ca="1" si="1748"/>
        <v>0</v>
      </c>
      <c r="S1951" s="248">
        <f t="shared" ca="1" si="1748"/>
        <v>0</v>
      </c>
      <c r="T1951" s="248">
        <f t="shared" ca="1" si="1748"/>
        <v>0</v>
      </c>
      <c r="U1951" s="248">
        <f t="shared" ca="1" si="1748"/>
        <v>0</v>
      </c>
      <c r="V1951" s="248">
        <f t="shared" ca="1" si="1748"/>
        <v>0</v>
      </c>
      <c r="W1951" s="248">
        <f t="shared" ca="1" si="1748"/>
        <v>0</v>
      </c>
      <c r="X1951" s="248">
        <f t="shared" ca="1" si="1746"/>
        <v>0</v>
      </c>
      <c r="Y1951" s="248">
        <f t="shared" ca="1" si="1746"/>
        <v>0</v>
      </c>
      <c r="Z1951" s="248">
        <f t="shared" ca="1" si="1746"/>
        <v>0</v>
      </c>
      <c r="AA1951" s="248">
        <f t="shared" ca="1" si="1746"/>
        <v>0</v>
      </c>
    </row>
    <row r="1952" spans="6:27">
      <c r="F1952" s="656"/>
      <c r="G1952" s="307" t="str">
        <f t="shared" si="1747"/>
        <v>Taxi</v>
      </c>
      <c r="H1952" s="248">
        <f t="shared" si="1748"/>
        <v>0</v>
      </c>
      <c r="I1952" s="248">
        <f t="shared" ca="1" si="1746"/>
        <v>0</v>
      </c>
      <c r="J1952" s="248">
        <f t="shared" ca="1" si="1746"/>
        <v>0</v>
      </c>
      <c r="K1952" s="248">
        <f t="shared" ca="1" si="1746"/>
        <v>0</v>
      </c>
      <c r="L1952" s="248">
        <f t="shared" ca="1" si="1746"/>
        <v>0</v>
      </c>
      <c r="M1952" s="248">
        <f t="shared" ca="1" si="1746"/>
        <v>0</v>
      </c>
      <c r="N1952" s="248">
        <f t="shared" ca="1" si="1746"/>
        <v>0</v>
      </c>
      <c r="O1952" s="248">
        <f t="shared" ca="1" si="1746"/>
        <v>0</v>
      </c>
      <c r="P1952" s="248">
        <f t="shared" ca="1" si="1746"/>
        <v>0</v>
      </c>
      <c r="Q1952" s="248">
        <f t="shared" ca="1" si="1746"/>
        <v>0</v>
      </c>
      <c r="R1952" s="248">
        <f t="shared" ca="1" si="1746"/>
        <v>0</v>
      </c>
      <c r="S1952" s="248">
        <f t="shared" ca="1" si="1746"/>
        <v>0</v>
      </c>
      <c r="T1952" s="248">
        <f t="shared" ca="1" si="1746"/>
        <v>0</v>
      </c>
      <c r="U1952" s="248">
        <f t="shared" ca="1" si="1746"/>
        <v>0</v>
      </c>
      <c r="V1952" s="248">
        <f t="shared" ca="1" si="1746"/>
        <v>0</v>
      </c>
      <c r="W1952" s="248">
        <f t="shared" ca="1" si="1746"/>
        <v>0</v>
      </c>
      <c r="X1952" s="248">
        <f t="shared" ca="1" si="1746"/>
        <v>0</v>
      </c>
      <c r="Y1952" s="248">
        <f t="shared" ca="1" si="1746"/>
        <v>0</v>
      </c>
      <c r="Z1952" s="248">
        <f t="shared" ca="1" si="1746"/>
        <v>0</v>
      </c>
      <c r="AA1952" s="248">
        <f t="shared" ca="1" si="1746"/>
        <v>0</v>
      </c>
    </row>
    <row r="1953" spans="6:27">
      <c r="F1953" s="656"/>
      <c r="G1953" s="307" t="str">
        <f t="shared" si="1747"/>
        <v/>
      </c>
      <c r="H1953" s="248">
        <f t="shared" si="1748"/>
        <v>0</v>
      </c>
      <c r="I1953" s="248">
        <f t="shared" ca="1" si="1746"/>
        <v>0</v>
      </c>
      <c r="J1953" s="248">
        <f t="shared" ca="1" si="1746"/>
        <v>0</v>
      </c>
      <c r="K1953" s="248">
        <f t="shared" ca="1" si="1746"/>
        <v>0</v>
      </c>
      <c r="L1953" s="248">
        <f t="shared" ca="1" si="1746"/>
        <v>0</v>
      </c>
      <c r="M1953" s="248">
        <f t="shared" ca="1" si="1746"/>
        <v>0</v>
      </c>
      <c r="N1953" s="248">
        <f t="shared" ca="1" si="1746"/>
        <v>0</v>
      </c>
      <c r="O1953" s="248">
        <f t="shared" ca="1" si="1746"/>
        <v>0</v>
      </c>
      <c r="P1953" s="248">
        <f t="shared" ca="1" si="1746"/>
        <v>0</v>
      </c>
      <c r="Q1953" s="248">
        <f t="shared" ca="1" si="1746"/>
        <v>0</v>
      </c>
      <c r="R1953" s="248">
        <f t="shared" ca="1" si="1746"/>
        <v>0</v>
      </c>
      <c r="S1953" s="248">
        <f t="shared" ca="1" si="1746"/>
        <v>0</v>
      </c>
      <c r="T1953" s="248">
        <f t="shared" ca="1" si="1746"/>
        <v>0</v>
      </c>
      <c r="U1953" s="248">
        <f t="shared" ca="1" si="1746"/>
        <v>0</v>
      </c>
      <c r="V1953" s="248">
        <f t="shared" ca="1" si="1746"/>
        <v>0</v>
      </c>
      <c r="W1953" s="248">
        <f t="shared" ca="1" si="1746"/>
        <v>0</v>
      </c>
      <c r="X1953" s="248">
        <f t="shared" ca="1" si="1746"/>
        <v>0</v>
      </c>
      <c r="Y1953" s="248">
        <f t="shared" ca="1" si="1746"/>
        <v>0</v>
      </c>
      <c r="Z1953" s="248">
        <f t="shared" ca="1" si="1746"/>
        <v>0</v>
      </c>
      <c r="AA1953" s="248">
        <f t="shared" ca="1" si="1746"/>
        <v>0</v>
      </c>
    </row>
    <row r="1954" spans="6:27">
      <c r="F1954" s="656"/>
      <c r="G1954" s="307" t="str">
        <f t="shared" si="1747"/>
        <v/>
      </c>
      <c r="H1954" s="248">
        <f t="shared" si="1748"/>
        <v>0</v>
      </c>
      <c r="I1954" s="248">
        <f t="shared" ca="1" si="1746"/>
        <v>0</v>
      </c>
      <c r="J1954" s="248">
        <f t="shared" ca="1" si="1746"/>
        <v>0</v>
      </c>
      <c r="K1954" s="248">
        <f t="shared" ca="1" si="1746"/>
        <v>0</v>
      </c>
      <c r="L1954" s="248">
        <f t="shared" ca="1" si="1746"/>
        <v>0</v>
      </c>
      <c r="M1954" s="248">
        <f t="shared" ca="1" si="1746"/>
        <v>0</v>
      </c>
      <c r="N1954" s="248">
        <f t="shared" ca="1" si="1746"/>
        <v>0</v>
      </c>
      <c r="O1954" s="248">
        <f t="shared" ca="1" si="1746"/>
        <v>0</v>
      </c>
      <c r="P1954" s="248">
        <f t="shared" ca="1" si="1746"/>
        <v>0</v>
      </c>
      <c r="Q1954" s="248">
        <f t="shared" ca="1" si="1746"/>
        <v>0</v>
      </c>
      <c r="R1954" s="248">
        <f t="shared" ca="1" si="1746"/>
        <v>0</v>
      </c>
      <c r="S1954" s="248">
        <f t="shared" ca="1" si="1746"/>
        <v>0</v>
      </c>
      <c r="T1954" s="248">
        <f t="shared" ca="1" si="1746"/>
        <v>0</v>
      </c>
      <c r="U1954" s="248">
        <f t="shared" ca="1" si="1746"/>
        <v>0</v>
      </c>
      <c r="V1954" s="248">
        <f t="shared" ca="1" si="1746"/>
        <v>0</v>
      </c>
      <c r="W1954" s="248">
        <f t="shared" ca="1" si="1746"/>
        <v>0</v>
      </c>
      <c r="X1954" s="248">
        <f t="shared" ca="1" si="1746"/>
        <v>0</v>
      </c>
      <c r="Y1954" s="248">
        <f t="shared" ca="1" si="1746"/>
        <v>0</v>
      </c>
      <c r="Z1954" s="248">
        <f t="shared" ca="1" si="1746"/>
        <v>0</v>
      </c>
      <c r="AA1954" s="248">
        <f t="shared" ca="1" si="1746"/>
        <v>0</v>
      </c>
    </row>
    <row r="1955" spans="6:27">
      <c r="F1955" s="656"/>
      <c r="G1955" s="307" t="str">
        <f t="shared" si="1747"/>
        <v>3-wheeler</v>
      </c>
      <c r="H1955" s="248">
        <f t="shared" si="1748"/>
        <v>0</v>
      </c>
      <c r="I1955" s="248">
        <f t="shared" ca="1" si="1746"/>
        <v>0</v>
      </c>
      <c r="J1955" s="248">
        <f t="shared" ca="1" si="1746"/>
        <v>0</v>
      </c>
      <c r="K1955" s="248">
        <f t="shared" ca="1" si="1746"/>
        <v>0</v>
      </c>
      <c r="L1955" s="248">
        <f t="shared" ca="1" si="1746"/>
        <v>0</v>
      </c>
      <c r="M1955" s="248">
        <f t="shared" ca="1" si="1746"/>
        <v>0</v>
      </c>
      <c r="N1955" s="248">
        <f t="shared" ca="1" si="1746"/>
        <v>0</v>
      </c>
      <c r="O1955" s="248">
        <f t="shared" ca="1" si="1746"/>
        <v>0</v>
      </c>
      <c r="P1955" s="248">
        <f t="shared" ca="1" si="1746"/>
        <v>0</v>
      </c>
      <c r="Q1955" s="248">
        <f t="shared" ca="1" si="1746"/>
        <v>0</v>
      </c>
      <c r="R1955" s="248">
        <f t="shared" ca="1" si="1746"/>
        <v>0</v>
      </c>
      <c r="S1955" s="248">
        <f t="shared" ca="1" si="1746"/>
        <v>0</v>
      </c>
      <c r="T1955" s="248">
        <f t="shared" ca="1" si="1746"/>
        <v>0</v>
      </c>
      <c r="U1955" s="248">
        <f t="shared" ca="1" si="1746"/>
        <v>0</v>
      </c>
      <c r="V1955" s="248">
        <f t="shared" ca="1" si="1746"/>
        <v>0</v>
      </c>
      <c r="W1955" s="248">
        <f t="shared" ca="1" si="1746"/>
        <v>0</v>
      </c>
      <c r="X1955" s="248">
        <f t="shared" ca="1" si="1746"/>
        <v>0</v>
      </c>
      <c r="Y1955" s="248">
        <f t="shared" ca="1" si="1746"/>
        <v>0</v>
      </c>
      <c r="Z1955" s="248">
        <f t="shared" ca="1" si="1746"/>
        <v>0</v>
      </c>
      <c r="AA1955" s="248">
        <f t="shared" ca="1" si="1746"/>
        <v>0</v>
      </c>
    </row>
    <row r="1956" spans="6:27">
      <c r="F1956" s="656"/>
      <c r="G1956" s="307" t="str">
        <f t="shared" si="1747"/>
        <v>Bus</v>
      </c>
      <c r="H1956" s="248">
        <f t="shared" si="1748"/>
        <v>0</v>
      </c>
      <c r="I1956" s="248">
        <f t="shared" ca="1" si="1746"/>
        <v>0</v>
      </c>
      <c r="J1956" s="248">
        <f t="shared" ca="1" si="1746"/>
        <v>0</v>
      </c>
      <c r="K1956" s="248">
        <f t="shared" ca="1" si="1746"/>
        <v>0</v>
      </c>
      <c r="L1956" s="248">
        <f t="shared" ca="1" si="1746"/>
        <v>0</v>
      </c>
      <c r="M1956" s="248">
        <f t="shared" ca="1" si="1746"/>
        <v>0</v>
      </c>
      <c r="N1956" s="248">
        <f t="shared" ca="1" si="1746"/>
        <v>0</v>
      </c>
      <c r="O1956" s="248">
        <f t="shared" ca="1" si="1746"/>
        <v>0</v>
      </c>
      <c r="P1956" s="248">
        <f t="shared" ca="1" si="1746"/>
        <v>0</v>
      </c>
      <c r="Q1956" s="248">
        <f t="shared" ca="1" si="1746"/>
        <v>0</v>
      </c>
      <c r="R1956" s="248">
        <f t="shared" ca="1" si="1746"/>
        <v>0</v>
      </c>
      <c r="S1956" s="248">
        <f t="shared" ca="1" si="1746"/>
        <v>0</v>
      </c>
      <c r="T1956" s="248">
        <f t="shared" ca="1" si="1746"/>
        <v>0</v>
      </c>
      <c r="U1956" s="248">
        <f t="shared" ca="1" si="1746"/>
        <v>0</v>
      </c>
      <c r="V1956" s="248">
        <f t="shared" ca="1" si="1746"/>
        <v>0</v>
      </c>
      <c r="W1956" s="248">
        <f t="shared" ca="1" si="1746"/>
        <v>0</v>
      </c>
      <c r="X1956" s="248">
        <f t="shared" ca="1" si="1746"/>
        <v>0</v>
      </c>
      <c r="Y1956" s="248">
        <f t="shared" ca="1" si="1746"/>
        <v>0</v>
      </c>
      <c r="Z1956" s="248">
        <f t="shared" ca="1" si="1746"/>
        <v>0</v>
      </c>
      <c r="AA1956" s="248">
        <f t="shared" ca="1" si="1746"/>
        <v>0</v>
      </c>
    </row>
    <row r="1957" spans="6:27">
      <c r="F1957" s="656"/>
      <c r="G1957" s="307" t="str">
        <f t="shared" si="1747"/>
        <v>Mini-bus</v>
      </c>
      <c r="H1957" s="248">
        <f t="shared" si="1748"/>
        <v>0</v>
      </c>
      <c r="I1957" s="248">
        <f t="shared" ca="1" si="1746"/>
        <v>0</v>
      </c>
      <c r="J1957" s="248">
        <f t="shared" ca="1" si="1746"/>
        <v>0</v>
      </c>
      <c r="K1957" s="248">
        <f t="shared" ca="1" si="1746"/>
        <v>0</v>
      </c>
      <c r="L1957" s="248">
        <f t="shared" ca="1" si="1746"/>
        <v>0</v>
      </c>
      <c r="M1957" s="248">
        <f t="shared" ca="1" si="1746"/>
        <v>0</v>
      </c>
      <c r="N1957" s="248">
        <f t="shared" ca="1" si="1746"/>
        <v>0</v>
      </c>
      <c r="O1957" s="248">
        <f t="shared" ca="1" si="1746"/>
        <v>0</v>
      </c>
      <c r="P1957" s="248">
        <f t="shared" ca="1" si="1746"/>
        <v>0</v>
      </c>
      <c r="Q1957" s="248">
        <f t="shared" ca="1" si="1746"/>
        <v>0</v>
      </c>
      <c r="R1957" s="248">
        <f t="shared" ca="1" si="1746"/>
        <v>0</v>
      </c>
      <c r="S1957" s="248">
        <f t="shared" ca="1" si="1746"/>
        <v>0</v>
      </c>
      <c r="T1957" s="248">
        <f t="shared" ca="1" si="1746"/>
        <v>0</v>
      </c>
      <c r="U1957" s="248">
        <f t="shared" ca="1" si="1746"/>
        <v>0</v>
      </c>
      <c r="V1957" s="248">
        <f t="shared" ca="1" si="1746"/>
        <v>0</v>
      </c>
      <c r="W1957" s="248">
        <f t="shared" ca="1" si="1746"/>
        <v>0</v>
      </c>
      <c r="X1957" s="248">
        <f t="shared" ca="1" si="1746"/>
        <v>0</v>
      </c>
      <c r="Y1957" s="248">
        <f t="shared" ca="1" si="1746"/>
        <v>0</v>
      </c>
      <c r="Z1957" s="248">
        <f t="shared" ca="1" si="1746"/>
        <v>0</v>
      </c>
      <c r="AA1957" s="248">
        <f t="shared" ca="1" si="1746"/>
        <v>0</v>
      </c>
    </row>
    <row r="1958" spans="6:27">
      <c r="F1958" s="656"/>
      <c r="G1958" s="307" t="str">
        <f t="shared" si="1747"/>
        <v/>
      </c>
      <c r="H1958" s="248">
        <f t="shared" si="1748"/>
        <v>0</v>
      </c>
      <c r="I1958" s="248">
        <f t="shared" ca="1" si="1746"/>
        <v>0</v>
      </c>
      <c r="J1958" s="248">
        <f t="shared" ca="1" si="1746"/>
        <v>0</v>
      </c>
      <c r="K1958" s="248">
        <f t="shared" ca="1" si="1746"/>
        <v>0</v>
      </c>
      <c r="L1958" s="248">
        <f t="shared" ca="1" si="1746"/>
        <v>0</v>
      </c>
      <c r="M1958" s="248">
        <f t="shared" ca="1" si="1746"/>
        <v>0</v>
      </c>
      <c r="N1958" s="248">
        <f t="shared" ca="1" si="1746"/>
        <v>0</v>
      </c>
      <c r="O1958" s="248">
        <f t="shared" ca="1" si="1746"/>
        <v>0</v>
      </c>
      <c r="P1958" s="248">
        <f t="shared" ca="1" si="1746"/>
        <v>0</v>
      </c>
      <c r="Q1958" s="248">
        <f t="shared" ca="1" si="1746"/>
        <v>0</v>
      </c>
      <c r="R1958" s="248">
        <f t="shared" ca="1" si="1746"/>
        <v>0</v>
      </c>
      <c r="S1958" s="248">
        <f t="shared" ca="1" si="1746"/>
        <v>0</v>
      </c>
      <c r="T1958" s="248">
        <f t="shared" ca="1" si="1746"/>
        <v>0</v>
      </c>
      <c r="U1958" s="248">
        <f t="shared" ca="1" si="1746"/>
        <v>0</v>
      </c>
      <c r="V1958" s="248">
        <f t="shared" ca="1" si="1746"/>
        <v>0</v>
      </c>
      <c r="W1958" s="248">
        <f t="shared" ca="1" si="1746"/>
        <v>0</v>
      </c>
      <c r="X1958" s="248">
        <f t="shared" ca="1" si="1746"/>
        <v>0</v>
      </c>
      <c r="Y1958" s="248">
        <f t="shared" ca="1" si="1746"/>
        <v>0</v>
      </c>
      <c r="Z1958" s="248">
        <f t="shared" ca="1" si="1746"/>
        <v>0</v>
      </c>
      <c r="AA1958" s="248">
        <f t="shared" ca="1" si="1746"/>
        <v>0</v>
      </c>
    </row>
    <row r="1959" spans="6:27">
      <c r="F1959" s="657"/>
      <c r="G1959" s="307" t="str">
        <f t="shared" si="1747"/>
        <v/>
      </c>
      <c r="H1959" s="248">
        <f t="shared" si="1748"/>
        <v>0</v>
      </c>
      <c r="I1959" s="248">
        <f t="shared" ca="1" si="1746"/>
        <v>0</v>
      </c>
      <c r="J1959" s="248">
        <f t="shared" ca="1" si="1746"/>
        <v>0</v>
      </c>
      <c r="K1959" s="248">
        <f t="shared" ca="1" si="1746"/>
        <v>0</v>
      </c>
      <c r="L1959" s="248">
        <f t="shared" ca="1" si="1746"/>
        <v>0</v>
      </c>
      <c r="M1959" s="248">
        <f t="shared" ca="1" si="1746"/>
        <v>0</v>
      </c>
      <c r="N1959" s="248">
        <f t="shared" ca="1" si="1746"/>
        <v>0</v>
      </c>
      <c r="O1959" s="248">
        <f t="shared" ca="1" si="1746"/>
        <v>0</v>
      </c>
      <c r="P1959" s="248">
        <f t="shared" ca="1" si="1746"/>
        <v>0</v>
      </c>
      <c r="Q1959" s="248">
        <f t="shared" ca="1" si="1746"/>
        <v>0</v>
      </c>
      <c r="R1959" s="248">
        <f t="shared" ca="1" si="1746"/>
        <v>0</v>
      </c>
      <c r="S1959" s="248">
        <f t="shared" ca="1" si="1746"/>
        <v>0</v>
      </c>
      <c r="T1959" s="248">
        <f t="shared" ca="1" si="1746"/>
        <v>0</v>
      </c>
      <c r="U1959" s="248">
        <f t="shared" ca="1" si="1746"/>
        <v>0</v>
      </c>
      <c r="V1959" s="248">
        <f t="shared" ca="1" si="1746"/>
        <v>0</v>
      </c>
      <c r="W1959" s="248">
        <f t="shared" ca="1" si="1746"/>
        <v>0</v>
      </c>
      <c r="X1959" s="248">
        <f t="shared" ca="1" si="1746"/>
        <v>0</v>
      </c>
      <c r="Y1959" s="248">
        <f t="shared" ca="1" si="1746"/>
        <v>0</v>
      </c>
      <c r="Z1959" s="248">
        <f t="shared" ca="1" si="1746"/>
        <v>0</v>
      </c>
      <c r="AA1959" s="248">
        <f t="shared" ca="1" si="1746"/>
        <v>0</v>
      </c>
    </row>
    <row r="1960" spans="6:27">
      <c r="G1960" s="307" t="str">
        <f t="shared" si="1747"/>
        <v>BRT</v>
      </c>
      <c r="H1960" s="248">
        <f t="shared" si="1748"/>
        <v>0</v>
      </c>
      <c r="I1960" s="248">
        <f t="shared" ca="1" si="1746"/>
        <v>0</v>
      </c>
      <c r="J1960" s="248">
        <f t="shared" ca="1" si="1746"/>
        <v>0</v>
      </c>
      <c r="K1960" s="248">
        <f t="shared" ca="1" si="1746"/>
        <v>0</v>
      </c>
      <c r="L1960" s="248">
        <f t="shared" ca="1" si="1746"/>
        <v>0</v>
      </c>
      <c r="M1960" s="248">
        <f t="shared" ca="1" si="1746"/>
        <v>0</v>
      </c>
      <c r="N1960" s="248">
        <f t="shared" ca="1" si="1746"/>
        <v>0</v>
      </c>
      <c r="O1960" s="248">
        <f t="shared" ca="1" si="1746"/>
        <v>0</v>
      </c>
      <c r="P1960" s="248">
        <f t="shared" ca="1" si="1746"/>
        <v>0</v>
      </c>
      <c r="Q1960" s="248">
        <f t="shared" ca="1" si="1746"/>
        <v>0</v>
      </c>
      <c r="R1960" s="248">
        <f t="shared" ca="1" si="1746"/>
        <v>0</v>
      </c>
      <c r="S1960" s="248">
        <f t="shared" ca="1" si="1746"/>
        <v>0</v>
      </c>
      <c r="T1960" s="248">
        <f t="shared" ca="1" si="1746"/>
        <v>0</v>
      </c>
      <c r="U1960" s="248">
        <f t="shared" ca="1" si="1746"/>
        <v>0</v>
      </c>
      <c r="V1960" s="248">
        <f t="shared" ca="1" si="1746"/>
        <v>0</v>
      </c>
      <c r="W1960" s="248">
        <f t="shared" ca="1" si="1746"/>
        <v>0</v>
      </c>
      <c r="X1960" s="248">
        <f t="shared" ca="1" si="1746"/>
        <v>0</v>
      </c>
      <c r="Y1960" s="248">
        <f t="shared" ca="1" si="1746"/>
        <v>0</v>
      </c>
      <c r="Z1960" s="248">
        <f t="shared" ca="1" si="1746"/>
        <v>0</v>
      </c>
      <c r="AA1960" s="248">
        <f t="shared" ca="1" si="1746"/>
        <v>0</v>
      </c>
    </row>
    <row r="1963" spans="6:27">
      <c r="G1963" s="309" t="s">
        <v>424</v>
      </c>
    </row>
    <row r="1964" spans="6:27">
      <c r="G1964" s="306"/>
      <c r="H1964" s="244">
        <f>H1949</f>
        <v>0</v>
      </c>
      <c r="I1964" s="244">
        <f t="shared" ref="I1964:AA1964" si="1749">I1949</f>
        <v>1</v>
      </c>
      <c r="J1964" s="244">
        <f t="shared" si="1749"/>
        <v>2</v>
      </c>
      <c r="K1964" s="244">
        <f t="shared" si="1749"/>
        <v>3</v>
      </c>
      <c r="L1964" s="244">
        <f t="shared" si="1749"/>
        <v>4</v>
      </c>
      <c r="M1964" s="244">
        <f t="shared" si="1749"/>
        <v>5</v>
      </c>
      <c r="N1964" s="244">
        <f t="shared" si="1749"/>
        <v>6</v>
      </c>
      <c r="O1964" s="244">
        <f t="shared" si="1749"/>
        <v>7</v>
      </c>
      <c r="P1964" s="244">
        <f t="shared" si="1749"/>
        <v>8</v>
      </c>
      <c r="Q1964" s="244">
        <f t="shared" si="1749"/>
        <v>9</v>
      </c>
      <c r="R1964" s="244">
        <f t="shared" si="1749"/>
        <v>10</v>
      </c>
      <c r="S1964" s="244">
        <f t="shared" si="1749"/>
        <v>11</v>
      </c>
      <c r="T1964" s="244">
        <f t="shared" si="1749"/>
        <v>12</v>
      </c>
      <c r="U1964" s="244">
        <f t="shared" si="1749"/>
        <v>13</v>
      </c>
      <c r="V1964" s="244">
        <f t="shared" si="1749"/>
        <v>14</v>
      </c>
      <c r="W1964" s="244">
        <f t="shared" si="1749"/>
        <v>15</v>
      </c>
      <c r="X1964" s="244">
        <f t="shared" si="1749"/>
        <v>16</v>
      </c>
      <c r="Y1964" s="244">
        <f t="shared" si="1749"/>
        <v>17</v>
      </c>
      <c r="Z1964" s="244">
        <f t="shared" si="1749"/>
        <v>18</v>
      </c>
      <c r="AA1964" s="244">
        <f t="shared" si="1749"/>
        <v>19</v>
      </c>
    </row>
    <row r="1965" spans="6:27">
      <c r="F1965" s="655" t="s">
        <v>530</v>
      </c>
      <c r="G1965" s="307" t="str">
        <f>G1950</f>
        <v>Cars</v>
      </c>
      <c r="H1965" s="248">
        <f>H846*H1550</f>
        <v>0</v>
      </c>
      <c r="I1965" s="248">
        <f t="shared" ref="I1965:AA1975" ca="1" si="1750">I846*I1550</f>
        <v>0</v>
      </c>
      <c r="J1965" s="248">
        <f t="shared" ca="1" si="1750"/>
        <v>0</v>
      </c>
      <c r="K1965" s="248">
        <f t="shared" ca="1" si="1750"/>
        <v>0</v>
      </c>
      <c r="L1965" s="248">
        <f t="shared" ca="1" si="1750"/>
        <v>0</v>
      </c>
      <c r="M1965" s="248">
        <f t="shared" ca="1" si="1750"/>
        <v>0</v>
      </c>
      <c r="N1965" s="248">
        <f t="shared" ca="1" si="1750"/>
        <v>0</v>
      </c>
      <c r="O1965" s="248">
        <f t="shared" ca="1" si="1750"/>
        <v>0</v>
      </c>
      <c r="P1965" s="248">
        <f t="shared" ca="1" si="1750"/>
        <v>0</v>
      </c>
      <c r="Q1965" s="248">
        <f t="shared" ca="1" si="1750"/>
        <v>0</v>
      </c>
      <c r="R1965" s="248">
        <f t="shared" ca="1" si="1750"/>
        <v>0</v>
      </c>
      <c r="S1965" s="248">
        <f t="shared" ca="1" si="1750"/>
        <v>0</v>
      </c>
      <c r="T1965" s="248">
        <f t="shared" ca="1" si="1750"/>
        <v>0</v>
      </c>
      <c r="U1965" s="248">
        <f t="shared" ca="1" si="1750"/>
        <v>0</v>
      </c>
      <c r="V1965" s="248">
        <f t="shared" ca="1" si="1750"/>
        <v>0</v>
      </c>
      <c r="W1965" s="248">
        <f t="shared" ca="1" si="1750"/>
        <v>0</v>
      </c>
      <c r="X1965" s="248">
        <f t="shared" ca="1" si="1750"/>
        <v>0</v>
      </c>
      <c r="Y1965" s="248">
        <f t="shared" ca="1" si="1750"/>
        <v>0</v>
      </c>
      <c r="Z1965" s="248">
        <f t="shared" ca="1" si="1750"/>
        <v>0</v>
      </c>
      <c r="AA1965" s="248">
        <f t="shared" ca="1" si="1750"/>
        <v>0</v>
      </c>
    </row>
    <row r="1966" spans="6:27">
      <c r="F1966" s="656"/>
      <c r="G1966" s="307" t="str">
        <f t="shared" ref="G1966:G1975" si="1751">G1951</f>
        <v>2-wheeler</v>
      </c>
      <c r="H1966" s="248">
        <f t="shared" ref="H1966:W1975" si="1752">H847*H1551</f>
        <v>0</v>
      </c>
      <c r="I1966" s="248">
        <f t="shared" ca="1" si="1752"/>
        <v>0</v>
      </c>
      <c r="J1966" s="248">
        <f t="shared" ca="1" si="1752"/>
        <v>0</v>
      </c>
      <c r="K1966" s="248">
        <f t="shared" ca="1" si="1752"/>
        <v>0</v>
      </c>
      <c r="L1966" s="248">
        <f t="shared" ca="1" si="1752"/>
        <v>0</v>
      </c>
      <c r="M1966" s="248">
        <f t="shared" ca="1" si="1752"/>
        <v>0</v>
      </c>
      <c r="N1966" s="248">
        <f t="shared" ca="1" si="1752"/>
        <v>0</v>
      </c>
      <c r="O1966" s="248">
        <f t="shared" ca="1" si="1752"/>
        <v>0</v>
      </c>
      <c r="P1966" s="248">
        <f t="shared" ca="1" si="1752"/>
        <v>0</v>
      </c>
      <c r="Q1966" s="248">
        <f t="shared" ca="1" si="1752"/>
        <v>0</v>
      </c>
      <c r="R1966" s="248">
        <f t="shared" ca="1" si="1752"/>
        <v>0</v>
      </c>
      <c r="S1966" s="248">
        <f t="shared" ca="1" si="1752"/>
        <v>0</v>
      </c>
      <c r="T1966" s="248">
        <f t="shared" ca="1" si="1752"/>
        <v>0</v>
      </c>
      <c r="U1966" s="248">
        <f t="shared" ca="1" si="1752"/>
        <v>0</v>
      </c>
      <c r="V1966" s="248">
        <f t="shared" ca="1" si="1752"/>
        <v>0</v>
      </c>
      <c r="W1966" s="248">
        <f t="shared" ca="1" si="1752"/>
        <v>0</v>
      </c>
      <c r="X1966" s="248">
        <f t="shared" ca="1" si="1750"/>
        <v>0</v>
      </c>
      <c r="Y1966" s="248">
        <f t="shared" ca="1" si="1750"/>
        <v>0</v>
      </c>
      <c r="Z1966" s="248">
        <f t="shared" ca="1" si="1750"/>
        <v>0</v>
      </c>
      <c r="AA1966" s="248">
        <f t="shared" ca="1" si="1750"/>
        <v>0</v>
      </c>
    </row>
    <row r="1967" spans="6:27">
      <c r="F1967" s="656"/>
      <c r="G1967" s="307" t="str">
        <f t="shared" si="1751"/>
        <v>Taxi</v>
      </c>
      <c r="H1967" s="248">
        <f t="shared" si="1752"/>
        <v>0</v>
      </c>
      <c r="I1967" s="248">
        <f t="shared" ca="1" si="1750"/>
        <v>0</v>
      </c>
      <c r="J1967" s="248">
        <f t="shared" ca="1" si="1750"/>
        <v>0</v>
      </c>
      <c r="K1967" s="248">
        <f t="shared" ca="1" si="1750"/>
        <v>0</v>
      </c>
      <c r="L1967" s="248">
        <f t="shared" ca="1" si="1750"/>
        <v>0</v>
      </c>
      <c r="M1967" s="248">
        <f t="shared" ca="1" si="1750"/>
        <v>0</v>
      </c>
      <c r="N1967" s="248">
        <f t="shared" ca="1" si="1750"/>
        <v>0</v>
      </c>
      <c r="O1967" s="248">
        <f t="shared" ca="1" si="1750"/>
        <v>0</v>
      </c>
      <c r="P1967" s="248">
        <f t="shared" ca="1" si="1750"/>
        <v>0</v>
      </c>
      <c r="Q1967" s="248">
        <f t="shared" ca="1" si="1750"/>
        <v>0</v>
      </c>
      <c r="R1967" s="248">
        <f t="shared" ca="1" si="1750"/>
        <v>0</v>
      </c>
      <c r="S1967" s="248">
        <f t="shared" ca="1" si="1750"/>
        <v>0</v>
      </c>
      <c r="T1967" s="248">
        <f t="shared" ca="1" si="1750"/>
        <v>0</v>
      </c>
      <c r="U1967" s="248">
        <f t="shared" ca="1" si="1750"/>
        <v>0</v>
      </c>
      <c r="V1967" s="248">
        <f t="shared" ca="1" si="1750"/>
        <v>0</v>
      </c>
      <c r="W1967" s="248">
        <f t="shared" ca="1" si="1750"/>
        <v>0</v>
      </c>
      <c r="X1967" s="248">
        <f t="shared" ca="1" si="1750"/>
        <v>0</v>
      </c>
      <c r="Y1967" s="248">
        <f t="shared" ca="1" si="1750"/>
        <v>0</v>
      </c>
      <c r="Z1967" s="248">
        <f t="shared" ca="1" si="1750"/>
        <v>0</v>
      </c>
      <c r="AA1967" s="248">
        <f t="shared" ca="1" si="1750"/>
        <v>0</v>
      </c>
    </row>
    <row r="1968" spans="6:27">
      <c r="F1968" s="656"/>
      <c r="G1968" s="307" t="str">
        <f t="shared" si="1751"/>
        <v/>
      </c>
      <c r="H1968" s="248">
        <f t="shared" si="1752"/>
        <v>0</v>
      </c>
      <c r="I1968" s="248">
        <f t="shared" ca="1" si="1750"/>
        <v>0</v>
      </c>
      <c r="J1968" s="248">
        <f t="shared" ca="1" si="1750"/>
        <v>0</v>
      </c>
      <c r="K1968" s="248">
        <f t="shared" ca="1" si="1750"/>
        <v>0</v>
      </c>
      <c r="L1968" s="248">
        <f t="shared" ca="1" si="1750"/>
        <v>0</v>
      </c>
      <c r="M1968" s="248">
        <f t="shared" ca="1" si="1750"/>
        <v>0</v>
      </c>
      <c r="N1968" s="248">
        <f t="shared" ca="1" si="1750"/>
        <v>0</v>
      </c>
      <c r="O1968" s="248">
        <f t="shared" ca="1" si="1750"/>
        <v>0</v>
      </c>
      <c r="P1968" s="248">
        <f t="shared" ca="1" si="1750"/>
        <v>0</v>
      </c>
      <c r="Q1968" s="248">
        <f t="shared" ca="1" si="1750"/>
        <v>0</v>
      </c>
      <c r="R1968" s="248">
        <f t="shared" ca="1" si="1750"/>
        <v>0</v>
      </c>
      <c r="S1968" s="248">
        <f t="shared" ca="1" si="1750"/>
        <v>0</v>
      </c>
      <c r="T1968" s="248">
        <f t="shared" ca="1" si="1750"/>
        <v>0</v>
      </c>
      <c r="U1968" s="248">
        <f t="shared" ca="1" si="1750"/>
        <v>0</v>
      </c>
      <c r="V1968" s="248">
        <f t="shared" ca="1" si="1750"/>
        <v>0</v>
      </c>
      <c r="W1968" s="248">
        <f t="shared" ca="1" si="1750"/>
        <v>0</v>
      </c>
      <c r="X1968" s="248">
        <f t="shared" ca="1" si="1750"/>
        <v>0</v>
      </c>
      <c r="Y1968" s="248">
        <f t="shared" ca="1" si="1750"/>
        <v>0</v>
      </c>
      <c r="Z1968" s="248">
        <f t="shared" ca="1" si="1750"/>
        <v>0</v>
      </c>
      <c r="AA1968" s="248">
        <f t="shared" ca="1" si="1750"/>
        <v>0</v>
      </c>
    </row>
    <row r="1969" spans="6:27">
      <c r="F1969" s="656"/>
      <c r="G1969" s="307" t="str">
        <f t="shared" si="1751"/>
        <v/>
      </c>
      <c r="H1969" s="248">
        <f t="shared" si="1752"/>
        <v>0</v>
      </c>
      <c r="I1969" s="248">
        <f t="shared" ca="1" si="1750"/>
        <v>0</v>
      </c>
      <c r="J1969" s="248">
        <f t="shared" ca="1" si="1750"/>
        <v>0</v>
      </c>
      <c r="K1969" s="248">
        <f t="shared" ca="1" si="1750"/>
        <v>0</v>
      </c>
      <c r="L1969" s="248">
        <f t="shared" ca="1" si="1750"/>
        <v>0</v>
      </c>
      <c r="M1969" s="248">
        <f t="shared" ca="1" si="1750"/>
        <v>0</v>
      </c>
      <c r="N1969" s="248">
        <f t="shared" ca="1" si="1750"/>
        <v>0</v>
      </c>
      <c r="O1969" s="248">
        <f t="shared" ca="1" si="1750"/>
        <v>0</v>
      </c>
      <c r="P1969" s="248">
        <f t="shared" ca="1" si="1750"/>
        <v>0</v>
      </c>
      <c r="Q1969" s="248">
        <f t="shared" ca="1" si="1750"/>
        <v>0</v>
      </c>
      <c r="R1969" s="248">
        <f t="shared" ca="1" si="1750"/>
        <v>0</v>
      </c>
      <c r="S1969" s="248">
        <f t="shared" ca="1" si="1750"/>
        <v>0</v>
      </c>
      <c r="T1969" s="248">
        <f t="shared" ca="1" si="1750"/>
        <v>0</v>
      </c>
      <c r="U1969" s="248">
        <f t="shared" ca="1" si="1750"/>
        <v>0</v>
      </c>
      <c r="V1969" s="248">
        <f t="shared" ca="1" si="1750"/>
        <v>0</v>
      </c>
      <c r="W1969" s="248">
        <f t="shared" ca="1" si="1750"/>
        <v>0</v>
      </c>
      <c r="X1969" s="248">
        <f t="shared" ca="1" si="1750"/>
        <v>0</v>
      </c>
      <c r="Y1969" s="248">
        <f t="shared" ca="1" si="1750"/>
        <v>0</v>
      </c>
      <c r="Z1969" s="248">
        <f t="shared" ca="1" si="1750"/>
        <v>0</v>
      </c>
      <c r="AA1969" s="248">
        <f t="shared" ca="1" si="1750"/>
        <v>0</v>
      </c>
    </row>
    <row r="1970" spans="6:27">
      <c r="F1970" s="656"/>
      <c r="G1970" s="307" t="str">
        <f t="shared" si="1751"/>
        <v>3-wheeler</v>
      </c>
      <c r="H1970" s="248">
        <f t="shared" si="1752"/>
        <v>0</v>
      </c>
      <c r="I1970" s="248">
        <f t="shared" ca="1" si="1750"/>
        <v>0</v>
      </c>
      <c r="J1970" s="248">
        <f t="shared" ca="1" si="1750"/>
        <v>0</v>
      </c>
      <c r="K1970" s="248">
        <f t="shared" ca="1" si="1750"/>
        <v>0</v>
      </c>
      <c r="L1970" s="248">
        <f t="shared" ca="1" si="1750"/>
        <v>0</v>
      </c>
      <c r="M1970" s="248">
        <f t="shared" ca="1" si="1750"/>
        <v>0</v>
      </c>
      <c r="N1970" s="248">
        <f t="shared" ca="1" si="1750"/>
        <v>0</v>
      </c>
      <c r="O1970" s="248">
        <f t="shared" ca="1" si="1750"/>
        <v>0</v>
      </c>
      <c r="P1970" s="248">
        <f t="shared" ca="1" si="1750"/>
        <v>0</v>
      </c>
      <c r="Q1970" s="248">
        <f t="shared" ca="1" si="1750"/>
        <v>0</v>
      </c>
      <c r="R1970" s="248">
        <f t="shared" ca="1" si="1750"/>
        <v>0</v>
      </c>
      <c r="S1970" s="248">
        <f t="shared" ca="1" si="1750"/>
        <v>0</v>
      </c>
      <c r="T1970" s="248">
        <f t="shared" ca="1" si="1750"/>
        <v>0</v>
      </c>
      <c r="U1970" s="248">
        <f t="shared" ca="1" si="1750"/>
        <v>0</v>
      </c>
      <c r="V1970" s="248">
        <f t="shared" ca="1" si="1750"/>
        <v>0</v>
      </c>
      <c r="W1970" s="248">
        <f t="shared" ca="1" si="1750"/>
        <v>0</v>
      </c>
      <c r="X1970" s="248">
        <f t="shared" ca="1" si="1750"/>
        <v>0</v>
      </c>
      <c r="Y1970" s="248">
        <f t="shared" ca="1" si="1750"/>
        <v>0</v>
      </c>
      <c r="Z1970" s="248">
        <f t="shared" ca="1" si="1750"/>
        <v>0</v>
      </c>
      <c r="AA1970" s="248">
        <f t="shared" ca="1" si="1750"/>
        <v>0</v>
      </c>
    </row>
    <row r="1971" spans="6:27">
      <c r="F1971" s="656"/>
      <c r="G1971" s="307" t="str">
        <f t="shared" si="1751"/>
        <v>Bus</v>
      </c>
      <c r="H1971" s="248">
        <f t="shared" si="1752"/>
        <v>0</v>
      </c>
      <c r="I1971" s="248">
        <f t="shared" ca="1" si="1750"/>
        <v>0</v>
      </c>
      <c r="J1971" s="248">
        <f t="shared" ca="1" si="1750"/>
        <v>0</v>
      </c>
      <c r="K1971" s="248">
        <f t="shared" ca="1" si="1750"/>
        <v>0</v>
      </c>
      <c r="L1971" s="248">
        <f t="shared" ca="1" si="1750"/>
        <v>0</v>
      </c>
      <c r="M1971" s="248">
        <f t="shared" ca="1" si="1750"/>
        <v>0</v>
      </c>
      <c r="N1971" s="248">
        <f t="shared" ca="1" si="1750"/>
        <v>0</v>
      </c>
      <c r="O1971" s="248">
        <f t="shared" ca="1" si="1750"/>
        <v>0</v>
      </c>
      <c r="P1971" s="248">
        <f t="shared" ca="1" si="1750"/>
        <v>0</v>
      </c>
      <c r="Q1971" s="248">
        <f t="shared" ca="1" si="1750"/>
        <v>0</v>
      </c>
      <c r="R1971" s="248">
        <f t="shared" ca="1" si="1750"/>
        <v>0</v>
      </c>
      <c r="S1971" s="248">
        <f t="shared" ca="1" si="1750"/>
        <v>0</v>
      </c>
      <c r="T1971" s="248">
        <f t="shared" ca="1" si="1750"/>
        <v>0</v>
      </c>
      <c r="U1971" s="248">
        <f t="shared" ca="1" si="1750"/>
        <v>0</v>
      </c>
      <c r="V1971" s="248">
        <f t="shared" ca="1" si="1750"/>
        <v>0</v>
      </c>
      <c r="W1971" s="248">
        <f t="shared" ca="1" si="1750"/>
        <v>0</v>
      </c>
      <c r="X1971" s="248">
        <f t="shared" ca="1" si="1750"/>
        <v>0</v>
      </c>
      <c r="Y1971" s="248">
        <f t="shared" ca="1" si="1750"/>
        <v>0</v>
      </c>
      <c r="Z1971" s="248">
        <f t="shared" ca="1" si="1750"/>
        <v>0</v>
      </c>
      <c r="AA1971" s="248">
        <f t="shared" ca="1" si="1750"/>
        <v>0</v>
      </c>
    </row>
    <row r="1972" spans="6:27">
      <c r="F1972" s="656"/>
      <c r="G1972" s="307" t="str">
        <f t="shared" si="1751"/>
        <v>Mini-bus</v>
      </c>
      <c r="H1972" s="248">
        <f t="shared" si="1752"/>
        <v>0</v>
      </c>
      <c r="I1972" s="248">
        <f t="shared" ca="1" si="1750"/>
        <v>0</v>
      </c>
      <c r="J1972" s="248">
        <f t="shared" ca="1" si="1750"/>
        <v>0</v>
      </c>
      <c r="K1972" s="248">
        <f t="shared" ca="1" si="1750"/>
        <v>0</v>
      </c>
      <c r="L1972" s="248">
        <f t="shared" ca="1" si="1750"/>
        <v>0</v>
      </c>
      <c r="M1972" s="248">
        <f t="shared" ca="1" si="1750"/>
        <v>0</v>
      </c>
      <c r="N1972" s="248">
        <f t="shared" ca="1" si="1750"/>
        <v>0</v>
      </c>
      <c r="O1972" s="248">
        <f t="shared" ca="1" si="1750"/>
        <v>0</v>
      </c>
      <c r="P1972" s="248">
        <f t="shared" ca="1" si="1750"/>
        <v>0</v>
      </c>
      <c r="Q1972" s="248">
        <f t="shared" ca="1" si="1750"/>
        <v>0</v>
      </c>
      <c r="R1972" s="248">
        <f t="shared" ca="1" si="1750"/>
        <v>0</v>
      </c>
      <c r="S1972" s="248">
        <f t="shared" ca="1" si="1750"/>
        <v>0</v>
      </c>
      <c r="T1972" s="248">
        <f t="shared" ca="1" si="1750"/>
        <v>0</v>
      </c>
      <c r="U1972" s="248">
        <f t="shared" ca="1" si="1750"/>
        <v>0</v>
      </c>
      <c r="V1972" s="248">
        <f t="shared" ca="1" si="1750"/>
        <v>0</v>
      </c>
      <c r="W1972" s="248">
        <f t="shared" ca="1" si="1750"/>
        <v>0</v>
      </c>
      <c r="X1972" s="248">
        <f t="shared" ca="1" si="1750"/>
        <v>0</v>
      </c>
      <c r="Y1972" s="248">
        <f t="shared" ca="1" si="1750"/>
        <v>0</v>
      </c>
      <c r="Z1972" s="248">
        <f t="shared" ca="1" si="1750"/>
        <v>0</v>
      </c>
      <c r="AA1972" s="248">
        <f t="shared" ca="1" si="1750"/>
        <v>0</v>
      </c>
    </row>
    <row r="1973" spans="6:27">
      <c r="F1973" s="656"/>
      <c r="G1973" s="307" t="str">
        <f t="shared" si="1751"/>
        <v/>
      </c>
      <c r="H1973" s="248">
        <f t="shared" si="1752"/>
        <v>0</v>
      </c>
      <c r="I1973" s="248">
        <f t="shared" ca="1" si="1750"/>
        <v>0</v>
      </c>
      <c r="J1973" s="248">
        <f t="shared" ca="1" si="1750"/>
        <v>0</v>
      </c>
      <c r="K1973" s="248">
        <f t="shared" ca="1" si="1750"/>
        <v>0</v>
      </c>
      <c r="L1973" s="248">
        <f t="shared" ca="1" si="1750"/>
        <v>0</v>
      </c>
      <c r="M1973" s="248">
        <f t="shared" ca="1" si="1750"/>
        <v>0</v>
      </c>
      <c r="N1973" s="248">
        <f t="shared" ca="1" si="1750"/>
        <v>0</v>
      </c>
      <c r="O1973" s="248">
        <f t="shared" ca="1" si="1750"/>
        <v>0</v>
      </c>
      <c r="P1973" s="248">
        <f t="shared" ca="1" si="1750"/>
        <v>0</v>
      </c>
      <c r="Q1973" s="248">
        <f t="shared" ca="1" si="1750"/>
        <v>0</v>
      </c>
      <c r="R1973" s="248">
        <f t="shared" ca="1" si="1750"/>
        <v>0</v>
      </c>
      <c r="S1973" s="248">
        <f t="shared" ca="1" si="1750"/>
        <v>0</v>
      </c>
      <c r="T1973" s="248">
        <f t="shared" ca="1" si="1750"/>
        <v>0</v>
      </c>
      <c r="U1973" s="248">
        <f t="shared" ca="1" si="1750"/>
        <v>0</v>
      </c>
      <c r="V1973" s="248">
        <f t="shared" ca="1" si="1750"/>
        <v>0</v>
      </c>
      <c r="W1973" s="248">
        <f t="shared" ca="1" si="1750"/>
        <v>0</v>
      </c>
      <c r="X1973" s="248">
        <f t="shared" ca="1" si="1750"/>
        <v>0</v>
      </c>
      <c r="Y1973" s="248">
        <f t="shared" ca="1" si="1750"/>
        <v>0</v>
      </c>
      <c r="Z1973" s="248">
        <f t="shared" ca="1" si="1750"/>
        <v>0</v>
      </c>
      <c r="AA1973" s="248">
        <f t="shared" ca="1" si="1750"/>
        <v>0</v>
      </c>
    </row>
    <row r="1974" spans="6:27">
      <c r="F1974" s="657"/>
      <c r="G1974" s="307" t="str">
        <f t="shared" si="1751"/>
        <v/>
      </c>
      <c r="H1974" s="248">
        <f t="shared" si="1752"/>
        <v>0</v>
      </c>
      <c r="I1974" s="248">
        <f t="shared" ca="1" si="1750"/>
        <v>0</v>
      </c>
      <c r="J1974" s="248">
        <f t="shared" ca="1" si="1750"/>
        <v>0</v>
      </c>
      <c r="K1974" s="248">
        <f t="shared" ca="1" si="1750"/>
        <v>0</v>
      </c>
      <c r="L1974" s="248">
        <f t="shared" ca="1" si="1750"/>
        <v>0</v>
      </c>
      <c r="M1974" s="248">
        <f t="shared" ca="1" si="1750"/>
        <v>0</v>
      </c>
      <c r="N1974" s="248">
        <f t="shared" ca="1" si="1750"/>
        <v>0</v>
      </c>
      <c r="O1974" s="248">
        <f t="shared" ca="1" si="1750"/>
        <v>0</v>
      </c>
      <c r="P1974" s="248">
        <f t="shared" ca="1" si="1750"/>
        <v>0</v>
      </c>
      <c r="Q1974" s="248">
        <f t="shared" ca="1" si="1750"/>
        <v>0</v>
      </c>
      <c r="R1974" s="248">
        <f t="shared" ca="1" si="1750"/>
        <v>0</v>
      </c>
      <c r="S1974" s="248">
        <f t="shared" ca="1" si="1750"/>
        <v>0</v>
      </c>
      <c r="T1974" s="248">
        <f t="shared" ca="1" si="1750"/>
        <v>0</v>
      </c>
      <c r="U1974" s="248">
        <f t="shared" ca="1" si="1750"/>
        <v>0</v>
      </c>
      <c r="V1974" s="248">
        <f t="shared" ca="1" si="1750"/>
        <v>0</v>
      </c>
      <c r="W1974" s="248">
        <f t="shared" ca="1" si="1750"/>
        <v>0</v>
      </c>
      <c r="X1974" s="248">
        <f t="shared" ca="1" si="1750"/>
        <v>0</v>
      </c>
      <c r="Y1974" s="248">
        <f t="shared" ca="1" si="1750"/>
        <v>0</v>
      </c>
      <c r="Z1974" s="248">
        <f t="shared" ca="1" si="1750"/>
        <v>0</v>
      </c>
      <c r="AA1974" s="248">
        <f t="shared" ca="1" si="1750"/>
        <v>0</v>
      </c>
    </row>
    <row r="1975" spans="6:27">
      <c r="G1975" s="307" t="str">
        <f t="shared" si="1751"/>
        <v>BRT</v>
      </c>
      <c r="H1975" s="248">
        <f t="shared" si="1752"/>
        <v>0</v>
      </c>
      <c r="I1975" s="248">
        <f t="shared" ca="1" si="1750"/>
        <v>0</v>
      </c>
      <c r="J1975" s="248">
        <f t="shared" ca="1" si="1750"/>
        <v>0</v>
      </c>
      <c r="K1975" s="248">
        <f t="shared" ca="1" si="1750"/>
        <v>0</v>
      </c>
      <c r="L1975" s="248">
        <f t="shared" ca="1" si="1750"/>
        <v>0</v>
      </c>
      <c r="M1975" s="248">
        <f t="shared" ca="1" si="1750"/>
        <v>0</v>
      </c>
      <c r="N1975" s="248">
        <f t="shared" ca="1" si="1750"/>
        <v>0</v>
      </c>
      <c r="O1975" s="248">
        <f t="shared" ca="1" si="1750"/>
        <v>0</v>
      </c>
      <c r="P1975" s="248">
        <f t="shared" ca="1" si="1750"/>
        <v>0</v>
      </c>
      <c r="Q1975" s="248">
        <f ca="1">Q856*Q1560</f>
        <v>0</v>
      </c>
      <c r="R1975" s="248">
        <f t="shared" ca="1" si="1750"/>
        <v>0</v>
      </c>
      <c r="S1975" s="248">
        <f t="shared" ca="1" si="1750"/>
        <v>0</v>
      </c>
      <c r="T1975" s="248">
        <f t="shared" ca="1" si="1750"/>
        <v>0</v>
      </c>
      <c r="U1975" s="248">
        <f t="shared" ca="1" si="1750"/>
        <v>0</v>
      </c>
      <c r="V1975" s="248">
        <f t="shared" ca="1" si="1750"/>
        <v>0</v>
      </c>
      <c r="W1975" s="248">
        <f t="shared" ca="1" si="1750"/>
        <v>0</v>
      </c>
      <c r="X1975" s="248">
        <f t="shared" ca="1" si="1750"/>
        <v>0</v>
      </c>
      <c r="Y1975" s="248">
        <f t="shared" ca="1" si="1750"/>
        <v>0</v>
      </c>
      <c r="Z1975" s="248">
        <f t="shared" ca="1" si="1750"/>
        <v>0</v>
      </c>
      <c r="AA1975" s="248">
        <f t="shared" ca="1" si="1750"/>
        <v>0</v>
      </c>
    </row>
    <row r="1978" spans="6:27">
      <c r="G1978" s="309" t="s">
        <v>425</v>
      </c>
    </row>
    <row r="1979" spans="6:27">
      <c r="G1979" s="306"/>
      <c r="H1979" s="244">
        <f>H1964</f>
        <v>0</v>
      </c>
      <c r="I1979" s="244">
        <f t="shared" ref="I1979:AA1979" si="1753">I1964</f>
        <v>1</v>
      </c>
      <c r="J1979" s="244">
        <f t="shared" si="1753"/>
        <v>2</v>
      </c>
      <c r="K1979" s="244">
        <f t="shared" si="1753"/>
        <v>3</v>
      </c>
      <c r="L1979" s="244">
        <f t="shared" si="1753"/>
        <v>4</v>
      </c>
      <c r="M1979" s="244">
        <f t="shared" si="1753"/>
        <v>5</v>
      </c>
      <c r="N1979" s="244">
        <f t="shared" si="1753"/>
        <v>6</v>
      </c>
      <c r="O1979" s="244">
        <f t="shared" si="1753"/>
        <v>7</v>
      </c>
      <c r="P1979" s="244">
        <f t="shared" si="1753"/>
        <v>8</v>
      </c>
      <c r="Q1979" s="244">
        <f t="shared" si="1753"/>
        <v>9</v>
      </c>
      <c r="R1979" s="244">
        <f t="shared" si="1753"/>
        <v>10</v>
      </c>
      <c r="S1979" s="244">
        <f t="shared" si="1753"/>
        <v>11</v>
      </c>
      <c r="T1979" s="244">
        <f t="shared" si="1753"/>
        <v>12</v>
      </c>
      <c r="U1979" s="244">
        <f t="shared" si="1753"/>
        <v>13</v>
      </c>
      <c r="V1979" s="244">
        <f t="shared" si="1753"/>
        <v>14</v>
      </c>
      <c r="W1979" s="244">
        <f t="shared" si="1753"/>
        <v>15</v>
      </c>
      <c r="X1979" s="244">
        <f t="shared" si="1753"/>
        <v>16</v>
      </c>
      <c r="Y1979" s="244">
        <f t="shared" si="1753"/>
        <v>17</v>
      </c>
      <c r="Z1979" s="244">
        <f t="shared" si="1753"/>
        <v>18</v>
      </c>
      <c r="AA1979" s="244">
        <f t="shared" si="1753"/>
        <v>19</v>
      </c>
    </row>
    <row r="1980" spans="6:27">
      <c r="F1980" s="655" t="s">
        <v>530</v>
      </c>
      <c r="G1980" s="307" t="str">
        <f>G1965</f>
        <v>Cars</v>
      </c>
      <c r="H1980" s="248">
        <f>H861*H1597</f>
        <v>0</v>
      </c>
      <c r="I1980" s="248">
        <f t="shared" ref="I1980:AA1990" ca="1" si="1754">I861*I1597</f>
        <v>0</v>
      </c>
      <c r="J1980" s="248">
        <f t="shared" ca="1" si="1754"/>
        <v>0</v>
      </c>
      <c r="K1980" s="248">
        <f t="shared" ca="1" si="1754"/>
        <v>0</v>
      </c>
      <c r="L1980" s="248">
        <f t="shared" ca="1" si="1754"/>
        <v>0</v>
      </c>
      <c r="M1980" s="248">
        <f t="shared" ca="1" si="1754"/>
        <v>0</v>
      </c>
      <c r="N1980" s="248">
        <f t="shared" ca="1" si="1754"/>
        <v>0</v>
      </c>
      <c r="O1980" s="248">
        <f t="shared" ca="1" si="1754"/>
        <v>0</v>
      </c>
      <c r="P1980" s="248">
        <f t="shared" ca="1" si="1754"/>
        <v>0</v>
      </c>
      <c r="Q1980" s="248">
        <f t="shared" ca="1" si="1754"/>
        <v>0</v>
      </c>
      <c r="R1980" s="248">
        <f t="shared" ca="1" si="1754"/>
        <v>0</v>
      </c>
      <c r="S1980" s="248">
        <f t="shared" ca="1" si="1754"/>
        <v>0</v>
      </c>
      <c r="T1980" s="248">
        <f t="shared" ca="1" si="1754"/>
        <v>0</v>
      </c>
      <c r="U1980" s="248">
        <f t="shared" ca="1" si="1754"/>
        <v>0</v>
      </c>
      <c r="V1980" s="248">
        <f t="shared" ca="1" si="1754"/>
        <v>0</v>
      </c>
      <c r="W1980" s="248">
        <f t="shared" ca="1" si="1754"/>
        <v>0</v>
      </c>
      <c r="X1980" s="248">
        <f t="shared" ca="1" si="1754"/>
        <v>0</v>
      </c>
      <c r="Y1980" s="248">
        <f t="shared" ca="1" si="1754"/>
        <v>0</v>
      </c>
      <c r="Z1980" s="248">
        <f t="shared" ca="1" si="1754"/>
        <v>0</v>
      </c>
      <c r="AA1980" s="248">
        <f t="shared" ca="1" si="1754"/>
        <v>0</v>
      </c>
    </row>
    <row r="1981" spans="6:27">
      <c r="F1981" s="656"/>
      <c r="G1981" s="307" t="str">
        <f t="shared" ref="G1981:G1990" si="1755">G1966</f>
        <v>2-wheeler</v>
      </c>
      <c r="H1981" s="248">
        <f t="shared" ref="H1981:W1990" si="1756">H862*H1598</f>
        <v>0</v>
      </c>
      <c r="I1981" s="248">
        <f t="shared" ca="1" si="1756"/>
        <v>0</v>
      </c>
      <c r="J1981" s="248">
        <f t="shared" ca="1" si="1756"/>
        <v>0</v>
      </c>
      <c r="K1981" s="248">
        <f t="shared" ca="1" si="1756"/>
        <v>0</v>
      </c>
      <c r="L1981" s="248">
        <f t="shared" ca="1" si="1756"/>
        <v>0</v>
      </c>
      <c r="M1981" s="248">
        <f t="shared" ca="1" si="1756"/>
        <v>0</v>
      </c>
      <c r="N1981" s="248">
        <f t="shared" ca="1" si="1756"/>
        <v>0</v>
      </c>
      <c r="O1981" s="248">
        <f t="shared" ca="1" si="1756"/>
        <v>0</v>
      </c>
      <c r="P1981" s="248">
        <f t="shared" ca="1" si="1756"/>
        <v>0</v>
      </c>
      <c r="Q1981" s="248">
        <f t="shared" ca="1" si="1756"/>
        <v>0</v>
      </c>
      <c r="R1981" s="248">
        <f t="shared" ca="1" si="1756"/>
        <v>0</v>
      </c>
      <c r="S1981" s="248">
        <f t="shared" ca="1" si="1756"/>
        <v>0</v>
      </c>
      <c r="T1981" s="248">
        <f t="shared" ca="1" si="1756"/>
        <v>0</v>
      </c>
      <c r="U1981" s="248">
        <f t="shared" ca="1" si="1756"/>
        <v>0</v>
      </c>
      <c r="V1981" s="248">
        <f t="shared" ca="1" si="1756"/>
        <v>0</v>
      </c>
      <c r="W1981" s="248">
        <f t="shared" ca="1" si="1756"/>
        <v>0</v>
      </c>
      <c r="X1981" s="248">
        <f t="shared" ca="1" si="1754"/>
        <v>0</v>
      </c>
      <c r="Y1981" s="248">
        <f t="shared" ca="1" si="1754"/>
        <v>0</v>
      </c>
      <c r="Z1981" s="248">
        <f t="shared" ca="1" si="1754"/>
        <v>0</v>
      </c>
      <c r="AA1981" s="248">
        <f t="shared" ca="1" si="1754"/>
        <v>0</v>
      </c>
    </row>
    <row r="1982" spans="6:27">
      <c r="F1982" s="656"/>
      <c r="G1982" s="307" t="str">
        <f t="shared" si="1755"/>
        <v>Taxi</v>
      </c>
      <c r="H1982" s="248">
        <f t="shared" si="1756"/>
        <v>0</v>
      </c>
      <c r="I1982" s="248">
        <f t="shared" ca="1" si="1754"/>
        <v>0</v>
      </c>
      <c r="J1982" s="248">
        <f t="shared" ca="1" si="1754"/>
        <v>0</v>
      </c>
      <c r="K1982" s="248">
        <f t="shared" ca="1" si="1754"/>
        <v>0</v>
      </c>
      <c r="L1982" s="248">
        <f t="shared" ca="1" si="1754"/>
        <v>0</v>
      </c>
      <c r="M1982" s="248">
        <f t="shared" ca="1" si="1754"/>
        <v>0</v>
      </c>
      <c r="N1982" s="248">
        <f t="shared" ca="1" si="1754"/>
        <v>0</v>
      </c>
      <c r="O1982" s="248">
        <f t="shared" ca="1" si="1754"/>
        <v>0</v>
      </c>
      <c r="P1982" s="248">
        <f t="shared" ca="1" si="1754"/>
        <v>0</v>
      </c>
      <c r="Q1982" s="248">
        <f t="shared" ca="1" si="1754"/>
        <v>0</v>
      </c>
      <c r="R1982" s="248">
        <f t="shared" ca="1" si="1754"/>
        <v>0</v>
      </c>
      <c r="S1982" s="248">
        <f t="shared" ca="1" si="1754"/>
        <v>0</v>
      </c>
      <c r="T1982" s="248">
        <f t="shared" ca="1" si="1754"/>
        <v>0</v>
      </c>
      <c r="U1982" s="248">
        <f t="shared" ca="1" si="1754"/>
        <v>0</v>
      </c>
      <c r="V1982" s="248">
        <f t="shared" ca="1" si="1754"/>
        <v>0</v>
      </c>
      <c r="W1982" s="248">
        <f t="shared" ca="1" si="1754"/>
        <v>0</v>
      </c>
      <c r="X1982" s="248">
        <f t="shared" ca="1" si="1754"/>
        <v>0</v>
      </c>
      <c r="Y1982" s="248">
        <f t="shared" ca="1" si="1754"/>
        <v>0</v>
      </c>
      <c r="Z1982" s="248">
        <f t="shared" ca="1" si="1754"/>
        <v>0</v>
      </c>
      <c r="AA1982" s="248">
        <f t="shared" ca="1" si="1754"/>
        <v>0</v>
      </c>
    </row>
    <row r="1983" spans="6:27">
      <c r="F1983" s="656"/>
      <c r="G1983" s="307" t="str">
        <f t="shared" si="1755"/>
        <v/>
      </c>
      <c r="H1983" s="248">
        <f t="shared" si="1756"/>
        <v>0</v>
      </c>
      <c r="I1983" s="248">
        <f t="shared" ca="1" si="1754"/>
        <v>0</v>
      </c>
      <c r="J1983" s="248">
        <f t="shared" ca="1" si="1754"/>
        <v>0</v>
      </c>
      <c r="K1983" s="248">
        <f t="shared" ca="1" si="1754"/>
        <v>0</v>
      </c>
      <c r="L1983" s="248">
        <f t="shared" ca="1" si="1754"/>
        <v>0</v>
      </c>
      <c r="M1983" s="248">
        <f t="shared" ca="1" si="1754"/>
        <v>0</v>
      </c>
      <c r="N1983" s="248">
        <f t="shared" ca="1" si="1754"/>
        <v>0</v>
      </c>
      <c r="O1983" s="248">
        <f t="shared" ca="1" si="1754"/>
        <v>0</v>
      </c>
      <c r="P1983" s="248">
        <f t="shared" ca="1" si="1754"/>
        <v>0</v>
      </c>
      <c r="Q1983" s="248">
        <f t="shared" ca="1" si="1754"/>
        <v>0</v>
      </c>
      <c r="R1983" s="248">
        <f t="shared" ca="1" si="1754"/>
        <v>0</v>
      </c>
      <c r="S1983" s="248">
        <f t="shared" ca="1" si="1754"/>
        <v>0</v>
      </c>
      <c r="T1983" s="248">
        <f t="shared" ca="1" si="1754"/>
        <v>0</v>
      </c>
      <c r="U1983" s="248">
        <f t="shared" ca="1" si="1754"/>
        <v>0</v>
      </c>
      <c r="V1983" s="248">
        <f t="shared" ca="1" si="1754"/>
        <v>0</v>
      </c>
      <c r="W1983" s="248">
        <f t="shared" ca="1" si="1754"/>
        <v>0</v>
      </c>
      <c r="X1983" s="248">
        <f t="shared" ca="1" si="1754"/>
        <v>0</v>
      </c>
      <c r="Y1983" s="248">
        <f t="shared" ca="1" si="1754"/>
        <v>0</v>
      </c>
      <c r="Z1983" s="248">
        <f t="shared" ca="1" si="1754"/>
        <v>0</v>
      </c>
      <c r="AA1983" s="248">
        <f t="shared" ca="1" si="1754"/>
        <v>0</v>
      </c>
    </row>
    <row r="1984" spans="6:27">
      <c r="F1984" s="656"/>
      <c r="G1984" s="307" t="str">
        <f t="shared" si="1755"/>
        <v/>
      </c>
      <c r="H1984" s="248">
        <f t="shared" si="1756"/>
        <v>0</v>
      </c>
      <c r="I1984" s="248">
        <f t="shared" ca="1" si="1754"/>
        <v>0</v>
      </c>
      <c r="J1984" s="248">
        <f t="shared" ca="1" si="1754"/>
        <v>0</v>
      </c>
      <c r="K1984" s="248">
        <f t="shared" ca="1" si="1754"/>
        <v>0</v>
      </c>
      <c r="L1984" s="248">
        <f t="shared" ca="1" si="1754"/>
        <v>0</v>
      </c>
      <c r="M1984" s="248">
        <f t="shared" ca="1" si="1754"/>
        <v>0</v>
      </c>
      <c r="N1984" s="248">
        <f t="shared" ca="1" si="1754"/>
        <v>0</v>
      </c>
      <c r="O1984" s="248">
        <f t="shared" ca="1" si="1754"/>
        <v>0</v>
      </c>
      <c r="P1984" s="248">
        <f t="shared" ca="1" si="1754"/>
        <v>0</v>
      </c>
      <c r="Q1984" s="248">
        <f t="shared" ca="1" si="1754"/>
        <v>0</v>
      </c>
      <c r="R1984" s="248">
        <f t="shared" ca="1" si="1754"/>
        <v>0</v>
      </c>
      <c r="S1984" s="248">
        <f t="shared" ca="1" si="1754"/>
        <v>0</v>
      </c>
      <c r="T1984" s="248">
        <f t="shared" ca="1" si="1754"/>
        <v>0</v>
      </c>
      <c r="U1984" s="248">
        <f t="shared" ca="1" si="1754"/>
        <v>0</v>
      </c>
      <c r="V1984" s="248">
        <f t="shared" ca="1" si="1754"/>
        <v>0</v>
      </c>
      <c r="W1984" s="248">
        <f t="shared" ca="1" si="1754"/>
        <v>0</v>
      </c>
      <c r="X1984" s="248">
        <f t="shared" ca="1" si="1754"/>
        <v>0</v>
      </c>
      <c r="Y1984" s="248">
        <f t="shared" ca="1" si="1754"/>
        <v>0</v>
      </c>
      <c r="Z1984" s="248">
        <f t="shared" ca="1" si="1754"/>
        <v>0</v>
      </c>
      <c r="AA1984" s="248">
        <f t="shared" ca="1" si="1754"/>
        <v>0</v>
      </c>
    </row>
    <row r="1985" spans="6:27">
      <c r="F1985" s="656"/>
      <c r="G1985" s="307" t="str">
        <f t="shared" si="1755"/>
        <v>3-wheeler</v>
      </c>
      <c r="H1985" s="248">
        <f t="shared" si="1756"/>
        <v>0</v>
      </c>
      <c r="I1985" s="248">
        <f t="shared" ca="1" si="1754"/>
        <v>0</v>
      </c>
      <c r="J1985" s="248">
        <f t="shared" ca="1" si="1754"/>
        <v>0</v>
      </c>
      <c r="K1985" s="248">
        <f t="shared" ca="1" si="1754"/>
        <v>0</v>
      </c>
      <c r="L1985" s="248">
        <f t="shared" ca="1" si="1754"/>
        <v>0</v>
      </c>
      <c r="M1985" s="248">
        <f t="shared" ca="1" si="1754"/>
        <v>0</v>
      </c>
      <c r="N1985" s="248">
        <f t="shared" ca="1" si="1754"/>
        <v>0</v>
      </c>
      <c r="O1985" s="248">
        <f t="shared" ca="1" si="1754"/>
        <v>0</v>
      </c>
      <c r="P1985" s="248">
        <f t="shared" ca="1" si="1754"/>
        <v>0</v>
      </c>
      <c r="Q1985" s="248">
        <f t="shared" ca="1" si="1754"/>
        <v>0</v>
      </c>
      <c r="R1985" s="248">
        <f t="shared" ca="1" si="1754"/>
        <v>0</v>
      </c>
      <c r="S1985" s="248">
        <f t="shared" ca="1" si="1754"/>
        <v>0</v>
      </c>
      <c r="T1985" s="248">
        <f t="shared" ca="1" si="1754"/>
        <v>0</v>
      </c>
      <c r="U1985" s="248">
        <f t="shared" ca="1" si="1754"/>
        <v>0</v>
      </c>
      <c r="V1985" s="248">
        <f t="shared" ca="1" si="1754"/>
        <v>0</v>
      </c>
      <c r="W1985" s="248">
        <f t="shared" ca="1" si="1754"/>
        <v>0</v>
      </c>
      <c r="X1985" s="248">
        <f t="shared" ca="1" si="1754"/>
        <v>0</v>
      </c>
      <c r="Y1985" s="248">
        <f t="shared" ca="1" si="1754"/>
        <v>0</v>
      </c>
      <c r="Z1985" s="248">
        <f t="shared" ca="1" si="1754"/>
        <v>0</v>
      </c>
      <c r="AA1985" s="248">
        <f t="shared" ca="1" si="1754"/>
        <v>0</v>
      </c>
    </row>
    <row r="1986" spans="6:27">
      <c r="F1986" s="656"/>
      <c r="G1986" s="307" t="str">
        <f t="shared" si="1755"/>
        <v>Bus</v>
      </c>
      <c r="H1986" s="248">
        <f t="shared" si="1756"/>
        <v>0</v>
      </c>
      <c r="I1986" s="248">
        <f t="shared" ca="1" si="1754"/>
        <v>0</v>
      </c>
      <c r="J1986" s="248">
        <f t="shared" ca="1" si="1754"/>
        <v>0</v>
      </c>
      <c r="K1986" s="248">
        <f t="shared" ca="1" si="1754"/>
        <v>0</v>
      </c>
      <c r="L1986" s="248">
        <f t="shared" ca="1" si="1754"/>
        <v>0</v>
      </c>
      <c r="M1986" s="248">
        <f t="shared" ca="1" si="1754"/>
        <v>0</v>
      </c>
      <c r="N1986" s="248">
        <f t="shared" ca="1" si="1754"/>
        <v>0</v>
      </c>
      <c r="O1986" s="248">
        <f t="shared" ca="1" si="1754"/>
        <v>0</v>
      </c>
      <c r="P1986" s="248">
        <f t="shared" ca="1" si="1754"/>
        <v>0</v>
      </c>
      <c r="Q1986" s="248">
        <f t="shared" ca="1" si="1754"/>
        <v>0</v>
      </c>
      <c r="R1986" s="248">
        <f t="shared" ca="1" si="1754"/>
        <v>0</v>
      </c>
      <c r="S1986" s="248">
        <f t="shared" ca="1" si="1754"/>
        <v>0</v>
      </c>
      <c r="T1986" s="248">
        <f t="shared" ca="1" si="1754"/>
        <v>0</v>
      </c>
      <c r="U1986" s="248">
        <f t="shared" ca="1" si="1754"/>
        <v>0</v>
      </c>
      <c r="V1986" s="248">
        <f t="shared" ca="1" si="1754"/>
        <v>0</v>
      </c>
      <c r="W1986" s="248">
        <f t="shared" ca="1" si="1754"/>
        <v>0</v>
      </c>
      <c r="X1986" s="248">
        <f t="shared" ca="1" si="1754"/>
        <v>0</v>
      </c>
      <c r="Y1986" s="248">
        <f t="shared" ca="1" si="1754"/>
        <v>0</v>
      </c>
      <c r="Z1986" s="248">
        <f t="shared" ca="1" si="1754"/>
        <v>0</v>
      </c>
      <c r="AA1986" s="248">
        <f t="shared" ca="1" si="1754"/>
        <v>0</v>
      </c>
    </row>
    <row r="1987" spans="6:27">
      <c r="F1987" s="656"/>
      <c r="G1987" s="307" t="str">
        <f t="shared" si="1755"/>
        <v>Mini-bus</v>
      </c>
      <c r="H1987" s="248">
        <f t="shared" si="1756"/>
        <v>0</v>
      </c>
      <c r="I1987" s="248">
        <f t="shared" ca="1" si="1754"/>
        <v>0</v>
      </c>
      <c r="J1987" s="248">
        <f t="shared" ca="1" si="1754"/>
        <v>0</v>
      </c>
      <c r="K1987" s="248">
        <f t="shared" ca="1" si="1754"/>
        <v>0</v>
      </c>
      <c r="L1987" s="248">
        <f t="shared" ca="1" si="1754"/>
        <v>0</v>
      </c>
      <c r="M1987" s="248">
        <f t="shared" ca="1" si="1754"/>
        <v>0</v>
      </c>
      <c r="N1987" s="248">
        <f t="shared" ca="1" si="1754"/>
        <v>0</v>
      </c>
      <c r="O1987" s="248">
        <f t="shared" ca="1" si="1754"/>
        <v>0</v>
      </c>
      <c r="P1987" s="248">
        <f t="shared" ca="1" si="1754"/>
        <v>0</v>
      </c>
      <c r="Q1987" s="248">
        <f t="shared" ca="1" si="1754"/>
        <v>0</v>
      </c>
      <c r="R1987" s="248">
        <f t="shared" ca="1" si="1754"/>
        <v>0</v>
      </c>
      <c r="S1987" s="248">
        <f t="shared" ca="1" si="1754"/>
        <v>0</v>
      </c>
      <c r="T1987" s="248">
        <f t="shared" ca="1" si="1754"/>
        <v>0</v>
      </c>
      <c r="U1987" s="248">
        <f t="shared" ca="1" si="1754"/>
        <v>0</v>
      </c>
      <c r="V1987" s="248">
        <f t="shared" ca="1" si="1754"/>
        <v>0</v>
      </c>
      <c r="W1987" s="248">
        <f t="shared" ca="1" si="1754"/>
        <v>0</v>
      </c>
      <c r="X1987" s="248">
        <f t="shared" ca="1" si="1754"/>
        <v>0</v>
      </c>
      <c r="Y1987" s="248">
        <f t="shared" ca="1" si="1754"/>
        <v>0</v>
      </c>
      <c r="Z1987" s="248">
        <f t="shared" ca="1" si="1754"/>
        <v>0</v>
      </c>
      <c r="AA1987" s="248">
        <f t="shared" ca="1" si="1754"/>
        <v>0</v>
      </c>
    </row>
    <row r="1988" spans="6:27">
      <c r="F1988" s="656"/>
      <c r="G1988" s="307" t="str">
        <f t="shared" si="1755"/>
        <v/>
      </c>
      <c r="H1988" s="248">
        <f t="shared" si="1756"/>
        <v>0</v>
      </c>
      <c r="I1988" s="248">
        <f t="shared" ca="1" si="1754"/>
        <v>0</v>
      </c>
      <c r="J1988" s="248">
        <f t="shared" ca="1" si="1754"/>
        <v>0</v>
      </c>
      <c r="K1988" s="248">
        <f t="shared" ca="1" si="1754"/>
        <v>0</v>
      </c>
      <c r="L1988" s="248">
        <f t="shared" ca="1" si="1754"/>
        <v>0</v>
      </c>
      <c r="M1988" s="248">
        <f t="shared" ca="1" si="1754"/>
        <v>0</v>
      </c>
      <c r="N1988" s="248">
        <f t="shared" ca="1" si="1754"/>
        <v>0</v>
      </c>
      <c r="O1988" s="248">
        <f t="shared" ca="1" si="1754"/>
        <v>0</v>
      </c>
      <c r="P1988" s="248">
        <f t="shared" ca="1" si="1754"/>
        <v>0</v>
      </c>
      <c r="Q1988" s="248">
        <f t="shared" ca="1" si="1754"/>
        <v>0</v>
      </c>
      <c r="R1988" s="248">
        <f t="shared" ca="1" si="1754"/>
        <v>0</v>
      </c>
      <c r="S1988" s="248">
        <f t="shared" ca="1" si="1754"/>
        <v>0</v>
      </c>
      <c r="T1988" s="248">
        <f t="shared" ca="1" si="1754"/>
        <v>0</v>
      </c>
      <c r="U1988" s="248">
        <f t="shared" ca="1" si="1754"/>
        <v>0</v>
      </c>
      <c r="V1988" s="248">
        <f t="shared" ca="1" si="1754"/>
        <v>0</v>
      </c>
      <c r="W1988" s="248">
        <f t="shared" ca="1" si="1754"/>
        <v>0</v>
      </c>
      <c r="X1988" s="248">
        <f t="shared" ca="1" si="1754"/>
        <v>0</v>
      </c>
      <c r="Y1988" s="248">
        <f t="shared" ca="1" si="1754"/>
        <v>0</v>
      </c>
      <c r="Z1988" s="248">
        <f t="shared" ca="1" si="1754"/>
        <v>0</v>
      </c>
      <c r="AA1988" s="248">
        <f t="shared" ca="1" si="1754"/>
        <v>0</v>
      </c>
    </row>
    <row r="1989" spans="6:27">
      <c r="F1989" s="657"/>
      <c r="G1989" s="307" t="str">
        <f t="shared" si="1755"/>
        <v/>
      </c>
      <c r="H1989" s="248">
        <f t="shared" si="1756"/>
        <v>0</v>
      </c>
      <c r="I1989" s="248">
        <f t="shared" ca="1" si="1754"/>
        <v>0</v>
      </c>
      <c r="J1989" s="248">
        <f t="shared" ca="1" si="1754"/>
        <v>0</v>
      </c>
      <c r="K1989" s="248">
        <f t="shared" ca="1" si="1754"/>
        <v>0</v>
      </c>
      <c r="L1989" s="248">
        <f t="shared" ca="1" si="1754"/>
        <v>0</v>
      </c>
      <c r="M1989" s="248">
        <f t="shared" ca="1" si="1754"/>
        <v>0</v>
      </c>
      <c r="N1989" s="248">
        <f t="shared" ca="1" si="1754"/>
        <v>0</v>
      </c>
      <c r="O1989" s="248">
        <f t="shared" ca="1" si="1754"/>
        <v>0</v>
      </c>
      <c r="P1989" s="248">
        <f t="shared" ca="1" si="1754"/>
        <v>0</v>
      </c>
      <c r="Q1989" s="248">
        <f t="shared" ca="1" si="1754"/>
        <v>0</v>
      </c>
      <c r="R1989" s="248">
        <f t="shared" ca="1" si="1754"/>
        <v>0</v>
      </c>
      <c r="S1989" s="248">
        <f t="shared" ca="1" si="1754"/>
        <v>0</v>
      </c>
      <c r="T1989" s="248">
        <f t="shared" ca="1" si="1754"/>
        <v>0</v>
      </c>
      <c r="U1989" s="248">
        <f t="shared" ca="1" si="1754"/>
        <v>0</v>
      </c>
      <c r="V1989" s="248">
        <f t="shared" ca="1" si="1754"/>
        <v>0</v>
      </c>
      <c r="W1989" s="248">
        <f t="shared" ca="1" si="1754"/>
        <v>0</v>
      </c>
      <c r="X1989" s="248">
        <f t="shared" ca="1" si="1754"/>
        <v>0</v>
      </c>
      <c r="Y1989" s="248">
        <f t="shared" ca="1" si="1754"/>
        <v>0</v>
      </c>
      <c r="Z1989" s="248">
        <f t="shared" ca="1" si="1754"/>
        <v>0</v>
      </c>
      <c r="AA1989" s="248">
        <f t="shared" ca="1" si="1754"/>
        <v>0</v>
      </c>
    </row>
    <row r="1990" spans="6:27">
      <c r="G1990" s="307" t="str">
        <f t="shared" si="1755"/>
        <v>BRT</v>
      </c>
      <c r="H1990" s="248">
        <f t="shared" si="1756"/>
        <v>0</v>
      </c>
      <c r="I1990" s="248">
        <f t="shared" ca="1" si="1754"/>
        <v>0</v>
      </c>
      <c r="J1990" s="248">
        <f t="shared" ca="1" si="1754"/>
        <v>0</v>
      </c>
      <c r="K1990" s="248">
        <f t="shared" ca="1" si="1754"/>
        <v>0</v>
      </c>
      <c r="L1990" s="248">
        <f t="shared" ca="1" si="1754"/>
        <v>0</v>
      </c>
      <c r="M1990" s="248">
        <f t="shared" ca="1" si="1754"/>
        <v>0</v>
      </c>
      <c r="N1990" s="248">
        <f t="shared" ca="1" si="1754"/>
        <v>0</v>
      </c>
      <c r="O1990" s="248">
        <f t="shared" ca="1" si="1754"/>
        <v>0</v>
      </c>
      <c r="P1990" s="248">
        <f t="shared" ca="1" si="1754"/>
        <v>0</v>
      </c>
      <c r="Q1990" s="248">
        <f t="shared" ca="1" si="1754"/>
        <v>0</v>
      </c>
      <c r="R1990" s="248">
        <f t="shared" ca="1" si="1754"/>
        <v>0</v>
      </c>
      <c r="S1990" s="248">
        <f t="shared" ca="1" si="1754"/>
        <v>0</v>
      </c>
      <c r="T1990" s="248">
        <f t="shared" ca="1" si="1754"/>
        <v>0</v>
      </c>
      <c r="U1990" s="248">
        <f t="shared" ca="1" si="1754"/>
        <v>0</v>
      </c>
      <c r="V1990" s="248">
        <f t="shared" ca="1" si="1754"/>
        <v>0</v>
      </c>
      <c r="W1990" s="248">
        <f t="shared" ca="1" si="1754"/>
        <v>0</v>
      </c>
      <c r="X1990" s="248">
        <f t="shared" ca="1" si="1754"/>
        <v>0</v>
      </c>
      <c r="Y1990" s="248">
        <f t="shared" ca="1" si="1754"/>
        <v>0</v>
      </c>
      <c r="Z1990" s="248">
        <f t="shared" ca="1" si="1754"/>
        <v>0</v>
      </c>
      <c r="AA1990" s="248">
        <f t="shared" ca="1" si="1754"/>
        <v>0</v>
      </c>
    </row>
    <row r="1993" spans="6:27">
      <c r="G1993" s="309" t="s">
        <v>426</v>
      </c>
    </row>
    <row r="1994" spans="6:27">
      <c r="G1994" s="306"/>
      <c r="H1994" s="244">
        <f>H1979</f>
        <v>0</v>
      </c>
      <c r="I1994" s="244">
        <f t="shared" ref="I1994:AA1994" si="1757">I1979</f>
        <v>1</v>
      </c>
      <c r="J1994" s="244">
        <f t="shared" si="1757"/>
        <v>2</v>
      </c>
      <c r="K1994" s="244">
        <f t="shared" si="1757"/>
        <v>3</v>
      </c>
      <c r="L1994" s="244">
        <f t="shared" si="1757"/>
        <v>4</v>
      </c>
      <c r="M1994" s="244">
        <f t="shared" si="1757"/>
        <v>5</v>
      </c>
      <c r="N1994" s="244">
        <f t="shared" si="1757"/>
        <v>6</v>
      </c>
      <c r="O1994" s="244">
        <f t="shared" si="1757"/>
        <v>7</v>
      </c>
      <c r="P1994" s="244">
        <f t="shared" si="1757"/>
        <v>8</v>
      </c>
      <c r="Q1994" s="244">
        <f t="shared" si="1757"/>
        <v>9</v>
      </c>
      <c r="R1994" s="244">
        <f t="shared" si="1757"/>
        <v>10</v>
      </c>
      <c r="S1994" s="244">
        <f t="shared" si="1757"/>
        <v>11</v>
      </c>
      <c r="T1994" s="244">
        <f t="shared" si="1757"/>
        <v>12</v>
      </c>
      <c r="U1994" s="244">
        <f t="shared" si="1757"/>
        <v>13</v>
      </c>
      <c r="V1994" s="244">
        <f t="shared" si="1757"/>
        <v>14</v>
      </c>
      <c r="W1994" s="244">
        <f t="shared" si="1757"/>
        <v>15</v>
      </c>
      <c r="X1994" s="244">
        <f t="shared" si="1757"/>
        <v>16</v>
      </c>
      <c r="Y1994" s="244">
        <f t="shared" si="1757"/>
        <v>17</v>
      </c>
      <c r="Z1994" s="244">
        <f t="shared" si="1757"/>
        <v>18</v>
      </c>
      <c r="AA1994" s="244">
        <f t="shared" si="1757"/>
        <v>19</v>
      </c>
    </row>
    <row r="1995" spans="6:27">
      <c r="F1995" s="655" t="s">
        <v>530</v>
      </c>
      <c r="G1995" s="307" t="str">
        <f>G1980</f>
        <v>Cars</v>
      </c>
      <c r="H1995" s="248">
        <f>H876*H1644</f>
        <v>0</v>
      </c>
      <c r="I1995" s="248">
        <f t="shared" ref="I1995:AA2005" ca="1" si="1758">I876*I1644</f>
        <v>0</v>
      </c>
      <c r="J1995" s="248">
        <f t="shared" ca="1" si="1758"/>
        <v>0</v>
      </c>
      <c r="K1995" s="248">
        <f t="shared" ca="1" si="1758"/>
        <v>0</v>
      </c>
      <c r="L1995" s="248">
        <f t="shared" ca="1" si="1758"/>
        <v>0</v>
      </c>
      <c r="M1995" s="248">
        <f t="shared" ca="1" si="1758"/>
        <v>0</v>
      </c>
      <c r="N1995" s="248">
        <f t="shared" ca="1" si="1758"/>
        <v>0</v>
      </c>
      <c r="O1995" s="248">
        <f t="shared" ca="1" si="1758"/>
        <v>0</v>
      </c>
      <c r="P1995" s="248">
        <f t="shared" ca="1" si="1758"/>
        <v>0</v>
      </c>
      <c r="Q1995" s="248">
        <f t="shared" ca="1" si="1758"/>
        <v>0</v>
      </c>
      <c r="R1995" s="248">
        <f t="shared" ca="1" si="1758"/>
        <v>0</v>
      </c>
      <c r="S1995" s="248">
        <f t="shared" ca="1" si="1758"/>
        <v>0</v>
      </c>
      <c r="T1995" s="248">
        <f t="shared" ca="1" si="1758"/>
        <v>0</v>
      </c>
      <c r="U1995" s="248">
        <f t="shared" ca="1" si="1758"/>
        <v>0</v>
      </c>
      <c r="V1995" s="248">
        <f t="shared" ca="1" si="1758"/>
        <v>0</v>
      </c>
      <c r="W1995" s="248">
        <f t="shared" ca="1" si="1758"/>
        <v>0</v>
      </c>
      <c r="X1995" s="248">
        <f t="shared" ca="1" si="1758"/>
        <v>0</v>
      </c>
      <c r="Y1995" s="248">
        <f t="shared" ca="1" si="1758"/>
        <v>0</v>
      </c>
      <c r="Z1995" s="248">
        <f t="shared" ca="1" si="1758"/>
        <v>0</v>
      </c>
      <c r="AA1995" s="248">
        <f t="shared" ca="1" si="1758"/>
        <v>0</v>
      </c>
    </row>
    <row r="1996" spans="6:27">
      <c r="F1996" s="656"/>
      <c r="G1996" s="307" t="str">
        <f t="shared" ref="G1996:G2005" si="1759">G1981</f>
        <v>2-wheeler</v>
      </c>
      <c r="H1996" s="248">
        <f t="shared" ref="H1996:W2005" si="1760">H877*H1645</f>
        <v>0</v>
      </c>
      <c r="I1996" s="248">
        <f t="shared" ca="1" si="1760"/>
        <v>0</v>
      </c>
      <c r="J1996" s="248">
        <f t="shared" ca="1" si="1760"/>
        <v>0</v>
      </c>
      <c r="K1996" s="248">
        <f t="shared" ca="1" si="1760"/>
        <v>0</v>
      </c>
      <c r="L1996" s="248">
        <f t="shared" ca="1" si="1760"/>
        <v>0</v>
      </c>
      <c r="M1996" s="248">
        <f t="shared" ca="1" si="1760"/>
        <v>0</v>
      </c>
      <c r="N1996" s="248">
        <f t="shared" ca="1" si="1760"/>
        <v>0</v>
      </c>
      <c r="O1996" s="248">
        <f t="shared" ca="1" si="1760"/>
        <v>0</v>
      </c>
      <c r="P1996" s="248">
        <f t="shared" ca="1" si="1760"/>
        <v>0</v>
      </c>
      <c r="Q1996" s="248">
        <f t="shared" ca="1" si="1760"/>
        <v>0</v>
      </c>
      <c r="R1996" s="248">
        <f t="shared" ca="1" si="1760"/>
        <v>0</v>
      </c>
      <c r="S1996" s="248">
        <f t="shared" ca="1" si="1760"/>
        <v>0</v>
      </c>
      <c r="T1996" s="248">
        <f t="shared" ca="1" si="1760"/>
        <v>0</v>
      </c>
      <c r="U1996" s="248">
        <f t="shared" ca="1" si="1760"/>
        <v>0</v>
      </c>
      <c r="V1996" s="248">
        <f t="shared" ca="1" si="1760"/>
        <v>0</v>
      </c>
      <c r="W1996" s="248">
        <f t="shared" ca="1" si="1760"/>
        <v>0</v>
      </c>
      <c r="X1996" s="248">
        <f t="shared" ca="1" si="1758"/>
        <v>0</v>
      </c>
      <c r="Y1996" s="248">
        <f t="shared" ca="1" si="1758"/>
        <v>0</v>
      </c>
      <c r="Z1996" s="248">
        <f t="shared" ca="1" si="1758"/>
        <v>0</v>
      </c>
      <c r="AA1996" s="248">
        <f t="shared" ca="1" si="1758"/>
        <v>0</v>
      </c>
    </row>
    <row r="1997" spans="6:27">
      <c r="F1997" s="656"/>
      <c r="G1997" s="307" t="str">
        <f t="shared" si="1759"/>
        <v>Taxi</v>
      </c>
      <c r="H1997" s="248">
        <f t="shared" si="1760"/>
        <v>0</v>
      </c>
      <c r="I1997" s="248">
        <f t="shared" ca="1" si="1758"/>
        <v>0</v>
      </c>
      <c r="J1997" s="248">
        <f t="shared" ca="1" si="1758"/>
        <v>0</v>
      </c>
      <c r="K1997" s="248">
        <f t="shared" ca="1" si="1758"/>
        <v>0</v>
      </c>
      <c r="L1997" s="248">
        <f t="shared" ca="1" si="1758"/>
        <v>0</v>
      </c>
      <c r="M1997" s="248">
        <f t="shared" ca="1" si="1758"/>
        <v>0</v>
      </c>
      <c r="N1997" s="248">
        <f t="shared" ca="1" si="1758"/>
        <v>0</v>
      </c>
      <c r="O1997" s="248">
        <f t="shared" ca="1" si="1758"/>
        <v>0</v>
      </c>
      <c r="P1997" s="248">
        <f t="shared" ca="1" si="1758"/>
        <v>0</v>
      </c>
      <c r="Q1997" s="248">
        <f t="shared" ca="1" si="1758"/>
        <v>0</v>
      </c>
      <c r="R1997" s="248">
        <f t="shared" ca="1" si="1758"/>
        <v>0</v>
      </c>
      <c r="S1997" s="248">
        <f t="shared" ca="1" si="1758"/>
        <v>0</v>
      </c>
      <c r="T1997" s="248">
        <f t="shared" ca="1" si="1758"/>
        <v>0</v>
      </c>
      <c r="U1997" s="248">
        <f t="shared" ca="1" si="1758"/>
        <v>0</v>
      </c>
      <c r="V1997" s="248">
        <f t="shared" ca="1" si="1758"/>
        <v>0</v>
      </c>
      <c r="W1997" s="248">
        <f t="shared" ca="1" si="1758"/>
        <v>0</v>
      </c>
      <c r="X1997" s="248">
        <f t="shared" ca="1" si="1758"/>
        <v>0</v>
      </c>
      <c r="Y1997" s="248">
        <f t="shared" ca="1" si="1758"/>
        <v>0</v>
      </c>
      <c r="Z1997" s="248">
        <f t="shared" ca="1" si="1758"/>
        <v>0</v>
      </c>
      <c r="AA1997" s="248">
        <f t="shared" ca="1" si="1758"/>
        <v>0</v>
      </c>
    </row>
    <row r="1998" spans="6:27">
      <c r="F1998" s="656"/>
      <c r="G1998" s="307" t="str">
        <f t="shared" si="1759"/>
        <v/>
      </c>
      <c r="H1998" s="248">
        <f t="shared" si="1760"/>
        <v>0</v>
      </c>
      <c r="I1998" s="248">
        <f t="shared" ca="1" si="1758"/>
        <v>0</v>
      </c>
      <c r="J1998" s="248">
        <f t="shared" ca="1" si="1758"/>
        <v>0</v>
      </c>
      <c r="K1998" s="248">
        <f t="shared" ca="1" si="1758"/>
        <v>0</v>
      </c>
      <c r="L1998" s="248">
        <f t="shared" ca="1" si="1758"/>
        <v>0</v>
      </c>
      <c r="M1998" s="248">
        <f t="shared" ca="1" si="1758"/>
        <v>0</v>
      </c>
      <c r="N1998" s="248">
        <f t="shared" ca="1" si="1758"/>
        <v>0</v>
      </c>
      <c r="O1998" s="248">
        <f t="shared" ca="1" si="1758"/>
        <v>0</v>
      </c>
      <c r="P1998" s="248">
        <f t="shared" ca="1" si="1758"/>
        <v>0</v>
      </c>
      <c r="Q1998" s="248">
        <f t="shared" ca="1" si="1758"/>
        <v>0</v>
      </c>
      <c r="R1998" s="248">
        <f t="shared" ca="1" si="1758"/>
        <v>0</v>
      </c>
      <c r="S1998" s="248">
        <f t="shared" ca="1" si="1758"/>
        <v>0</v>
      </c>
      <c r="T1998" s="248">
        <f t="shared" ca="1" si="1758"/>
        <v>0</v>
      </c>
      <c r="U1998" s="248">
        <f t="shared" ca="1" si="1758"/>
        <v>0</v>
      </c>
      <c r="V1998" s="248">
        <f t="shared" ca="1" si="1758"/>
        <v>0</v>
      </c>
      <c r="W1998" s="248">
        <f t="shared" ca="1" si="1758"/>
        <v>0</v>
      </c>
      <c r="X1998" s="248">
        <f t="shared" ca="1" si="1758"/>
        <v>0</v>
      </c>
      <c r="Y1998" s="248">
        <f t="shared" ca="1" si="1758"/>
        <v>0</v>
      </c>
      <c r="Z1998" s="248">
        <f t="shared" ca="1" si="1758"/>
        <v>0</v>
      </c>
      <c r="AA1998" s="248">
        <f t="shared" ca="1" si="1758"/>
        <v>0</v>
      </c>
    </row>
    <row r="1999" spans="6:27">
      <c r="F1999" s="656"/>
      <c r="G1999" s="307" t="str">
        <f t="shared" si="1759"/>
        <v/>
      </c>
      <c r="H1999" s="248">
        <f t="shared" si="1760"/>
        <v>0</v>
      </c>
      <c r="I1999" s="248">
        <f t="shared" ca="1" si="1758"/>
        <v>0</v>
      </c>
      <c r="J1999" s="248">
        <f t="shared" ca="1" si="1758"/>
        <v>0</v>
      </c>
      <c r="K1999" s="248">
        <f t="shared" ca="1" si="1758"/>
        <v>0</v>
      </c>
      <c r="L1999" s="248">
        <f t="shared" ca="1" si="1758"/>
        <v>0</v>
      </c>
      <c r="M1999" s="248">
        <f t="shared" ca="1" si="1758"/>
        <v>0</v>
      </c>
      <c r="N1999" s="248">
        <f t="shared" ca="1" si="1758"/>
        <v>0</v>
      </c>
      <c r="O1999" s="248">
        <f t="shared" ca="1" si="1758"/>
        <v>0</v>
      </c>
      <c r="P1999" s="248">
        <f t="shared" ca="1" si="1758"/>
        <v>0</v>
      </c>
      <c r="Q1999" s="248">
        <f t="shared" ca="1" si="1758"/>
        <v>0</v>
      </c>
      <c r="R1999" s="248">
        <f t="shared" ca="1" si="1758"/>
        <v>0</v>
      </c>
      <c r="S1999" s="248">
        <f t="shared" ca="1" si="1758"/>
        <v>0</v>
      </c>
      <c r="T1999" s="248">
        <f t="shared" ca="1" si="1758"/>
        <v>0</v>
      </c>
      <c r="U1999" s="248">
        <f t="shared" ca="1" si="1758"/>
        <v>0</v>
      </c>
      <c r="V1999" s="248">
        <f t="shared" ca="1" si="1758"/>
        <v>0</v>
      </c>
      <c r="W1999" s="248">
        <f t="shared" ca="1" si="1758"/>
        <v>0</v>
      </c>
      <c r="X1999" s="248">
        <f t="shared" ca="1" si="1758"/>
        <v>0</v>
      </c>
      <c r="Y1999" s="248">
        <f t="shared" ca="1" si="1758"/>
        <v>0</v>
      </c>
      <c r="Z1999" s="248">
        <f t="shared" ca="1" si="1758"/>
        <v>0</v>
      </c>
      <c r="AA1999" s="248">
        <f t="shared" ca="1" si="1758"/>
        <v>0</v>
      </c>
    </row>
    <row r="2000" spans="6:27">
      <c r="F2000" s="656"/>
      <c r="G2000" s="307" t="str">
        <f t="shared" si="1759"/>
        <v>3-wheeler</v>
      </c>
      <c r="H2000" s="248">
        <f t="shared" si="1760"/>
        <v>0</v>
      </c>
      <c r="I2000" s="248">
        <f t="shared" ca="1" si="1758"/>
        <v>0</v>
      </c>
      <c r="J2000" s="248">
        <f t="shared" ca="1" si="1758"/>
        <v>0</v>
      </c>
      <c r="K2000" s="248">
        <f t="shared" ca="1" si="1758"/>
        <v>0</v>
      </c>
      <c r="L2000" s="248">
        <f t="shared" ca="1" si="1758"/>
        <v>0</v>
      </c>
      <c r="M2000" s="248">
        <f t="shared" ca="1" si="1758"/>
        <v>0</v>
      </c>
      <c r="N2000" s="248">
        <f t="shared" ca="1" si="1758"/>
        <v>0</v>
      </c>
      <c r="O2000" s="248">
        <f t="shared" ca="1" si="1758"/>
        <v>0</v>
      </c>
      <c r="P2000" s="248">
        <f t="shared" ca="1" si="1758"/>
        <v>0</v>
      </c>
      <c r="Q2000" s="248">
        <f t="shared" ca="1" si="1758"/>
        <v>0</v>
      </c>
      <c r="R2000" s="248">
        <f t="shared" ca="1" si="1758"/>
        <v>0</v>
      </c>
      <c r="S2000" s="248">
        <f t="shared" ca="1" si="1758"/>
        <v>0</v>
      </c>
      <c r="T2000" s="248">
        <f t="shared" ca="1" si="1758"/>
        <v>0</v>
      </c>
      <c r="U2000" s="248">
        <f t="shared" ca="1" si="1758"/>
        <v>0</v>
      </c>
      <c r="V2000" s="248">
        <f t="shared" ca="1" si="1758"/>
        <v>0</v>
      </c>
      <c r="W2000" s="248">
        <f t="shared" ca="1" si="1758"/>
        <v>0</v>
      </c>
      <c r="X2000" s="248">
        <f t="shared" ca="1" si="1758"/>
        <v>0</v>
      </c>
      <c r="Y2000" s="248">
        <f t="shared" ca="1" si="1758"/>
        <v>0</v>
      </c>
      <c r="Z2000" s="248">
        <f t="shared" ca="1" si="1758"/>
        <v>0</v>
      </c>
      <c r="AA2000" s="248">
        <f t="shared" ca="1" si="1758"/>
        <v>0</v>
      </c>
    </row>
    <row r="2001" spans="6:27">
      <c r="F2001" s="656"/>
      <c r="G2001" s="307" t="str">
        <f t="shared" si="1759"/>
        <v>Bus</v>
      </c>
      <c r="H2001" s="248">
        <f t="shared" si="1760"/>
        <v>0</v>
      </c>
      <c r="I2001" s="248">
        <f t="shared" ca="1" si="1758"/>
        <v>0</v>
      </c>
      <c r="J2001" s="248">
        <f t="shared" ca="1" si="1758"/>
        <v>0</v>
      </c>
      <c r="K2001" s="248">
        <f t="shared" ca="1" si="1758"/>
        <v>0</v>
      </c>
      <c r="L2001" s="248">
        <f t="shared" ca="1" si="1758"/>
        <v>0</v>
      </c>
      <c r="M2001" s="248">
        <f t="shared" ca="1" si="1758"/>
        <v>0</v>
      </c>
      <c r="N2001" s="248">
        <f t="shared" ca="1" si="1758"/>
        <v>0</v>
      </c>
      <c r="O2001" s="248">
        <f t="shared" ca="1" si="1758"/>
        <v>0</v>
      </c>
      <c r="P2001" s="248">
        <f t="shared" ca="1" si="1758"/>
        <v>0</v>
      </c>
      <c r="Q2001" s="248">
        <f t="shared" ca="1" si="1758"/>
        <v>0</v>
      </c>
      <c r="R2001" s="248">
        <f t="shared" ca="1" si="1758"/>
        <v>0</v>
      </c>
      <c r="S2001" s="248">
        <f t="shared" ca="1" si="1758"/>
        <v>0</v>
      </c>
      <c r="T2001" s="248">
        <f t="shared" ca="1" si="1758"/>
        <v>0</v>
      </c>
      <c r="U2001" s="248">
        <f t="shared" ca="1" si="1758"/>
        <v>0</v>
      </c>
      <c r="V2001" s="248">
        <f t="shared" ca="1" si="1758"/>
        <v>0</v>
      </c>
      <c r="W2001" s="248">
        <f t="shared" ca="1" si="1758"/>
        <v>0</v>
      </c>
      <c r="X2001" s="248">
        <f t="shared" ca="1" si="1758"/>
        <v>0</v>
      </c>
      <c r="Y2001" s="248">
        <f t="shared" ca="1" si="1758"/>
        <v>0</v>
      </c>
      <c r="Z2001" s="248">
        <f t="shared" ca="1" si="1758"/>
        <v>0</v>
      </c>
      <c r="AA2001" s="248">
        <f t="shared" ca="1" si="1758"/>
        <v>0</v>
      </c>
    </row>
    <row r="2002" spans="6:27">
      <c r="F2002" s="656"/>
      <c r="G2002" s="307" t="str">
        <f t="shared" si="1759"/>
        <v>Mini-bus</v>
      </c>
      <c r="H2002" s="248">
        <f t="shared" si="1760"/>
        <v>0</v>
      </c>
      <c r="I2002" s="248">
        <f t="shared" ca="1" si="1758"/>
        <v>0</v>
      </c>
      <c r="J2002" s="248">
        <f t="shared" ca="1" si="1758"/>
        <v>0</v>
      </c>
      <c r="K2002" s="248">
        <f t="shared" ca="1" si="1758"/>
        <v>0</v>
      </c>
      <c r="L2002" s="248">
        <f t="shared" ca="1" si="1758"/>
        <v>0</v>
      </c>
      <c r="M2002" s="248">
        <f t="shared" ca="1" si="1758"/>
        <v>0</v>
      </c>
      <c r="N2002" s="248">
        <f t="shared" ca="1" si="1758"/>
        <v>0</v>
      </c>
      <c r="O2002" s="248">
        <f t="shared" ca="1" si="1758"/>
        <v>0</v>
      </c>
      <c r="P2002" s="248">
        <f t="shared" ca="1" si="1758"/>
        <v>0</v>
      </c>
      <c r="Q2002" s="248">
        <f t="shared" ca="1" si="1758"/>
        <v>0</v>
      </c>
      <c r="R2002" s="248">
        <f t="shared" ca="1" si="1758"/>
        <v>0</v>
      </c>
      <c r="S2002" s="248">
        <f t="shared" ca="1" si="1758"/>
        <v>0</v>
      </c>
      <c r="T2002" s="248">
        <f t="shared" ca="1" si="1758"/>
        <v>0</v>
      </c>
      <c r="U2002" s="248">
        <f t="shared" ca="1" si="1758"/>
        <v>0</v>
      </c>
      <c r="V2002" s="248">
        <f t="shared" ca="1" si="1758"/>
        <v>0</v>
      </c>
      <c r="W2002" s="248">
        <f t="shared" ca="1" si="1758"/>
        <v>0</v>
      </c>
      <c r="X2002" s="248">
        <f t="shared" ca="1" si="1758"/>
        <v>0</v>
      </c>
      <c r="Y2002" s="248">
        <f t="shared" ca="1" si="1758"/>
        <v>0</v>
      </c>
      <c r="Z2002" s="248">
        <f t="shared" ca="1" si="1758"/>
        <v>0</v>
      </c>
      <c r="AA2002" s="248">
        <f t="shared" ca="1" si="1758"/>
        <v>0</v>
      </c>
    </row>
    <row r="2003" spans="6:27">
      <c r="F2003" s="656"/>
      <c r="G2003" s="307" t="str">
        <f t="shared" si="1759"/>
        <v/>
      </c>
      <c r="H2003" s="248">
        <f t="shared" si="1760"/>
        <v>0</v>
      </c>
      <c r="I2003" s="248">
        <f t="shared" ca="1" si="1758"/>
        <v>0</v>
      </c>
      <c r="J2003" s="248">
        <f t="shared" ca="1" si="1758"/>
        <v>0</v>
      </c>
      <c r="K2003" s="248">
        <f t="shared" ca="1" si="1758"/>
        <v>0</v>
      </c>
      <c r="L2003" s="248">
        <f t="shared" ca="1" si="1758"/>
        <v>0</v>
      </c>
      <c r="M2003" s="248">
        <f t="shared" ca="1" si="1758"/>
        <v>0</v>
      </c>
      <c r="N2003" s="248">
        <f t="shared" ca="1" si="1758"/>
        <v>0</v>
      </c>
      <c r="O2003" s="248">
        <f t="shared" ca="1" si="1758"/>
        <v>0</v>
      </c>
      <c r="P2003" s="248">
        <f t="shared" ca="1" si="1758"/>
        <v>0</v>
      </c>
      <c r="Q2003" s="248">
        <f t="shared" ca="1" si="1758"/>
        <v>0</v>
      </c>
      <c r="R2003" s="248">
        <f t="shared" ca="1" si="1758"/>
        <v>0</v>
      </c>
      <c r="S2003" s="248">
        <f t="shared" ca="1" si="1758"/>
        <v>0</v>
      </c>
      <c r="T2003" s="248">
        <f t="shared" ca="1" si="1758"/>
        <v>0</v>
      </c>
      <c r="U2003" s="248">
        <f t="shared" ca="1" si="1758"/>
        <v>0</v>
      </c>
      <c r="V2003" s="248">
        <f t="shared" ca="1" si="1758"/>
        <v>0</v>
      </c>
      <c r="W2003" s="248">
        <f t="shared" ca="1" si="1758"/>
        <v>0</v>
      </c>
      <c r="X2003" s="248">
        <f t="shared" ca="1" si="1758"/>
        <v>0</v>
      </c>
      <c r="Y2003" s="248">
        <f t="shared" ca="1" si="1758"/>
        <v>0</v>
      </c>
      <c r="Z2003" s="248">
        <f t="shared" ca="1" si="1758"/>
        <v>0</v>
      </c>
      <c r="AA2003" s="248">
        <f t="shared" ca="1" si="1758"/>
        <v>0</v>
      </c>
    </row>
    <row r="2004" spans="6:27">
      <c r="F2004" s="657"/>
      <c r="G2004" s="307" t="str">
        <f t="shared" si="1759"/>
        <v/>
      </c>
      <c r="H2004" s="248">
        <f t="shared" si="1760"/>
        <v>0</v>
      </c>
      <c r="I2004" s="248">
        <f t="shared" ca="1" si="1758"/>
        <v>0</v>
      </c>
      <c r="J2004" s="248">
        <f t="shared" ca="1" si="1758"/>
        <v>0</v>
      </c>
      <c r="K2004" s="248">
        <f t="shared" ca="1" si="1758"/>
        <v>0</v>
      </c>
      <c r="L2004" s="248">
        <f t="shared" ca="1" si="1758"/>
        <v>0</v>
      </c>
      <c r="M2004" s="248">
        <f t="shared" ca="1" si="1758"/>
        <v>0</v>
      </c>
      <c r="N2004" s="248">
        <f t="shared" ca="1" si="1758"/>
        <v>0</v>
      </c>
      <c r="O2004" s="248">
        <f t="shared" ca="1" si="1758"/>
        <v>0</v>
      </c>
      <c r="P2004" s="248">
        <f t="shared" ca="1" si="1758"/>
        <v>0</v>
      </c>
      <c r="Q2004" s="248">
        <f t="shared" ca="1" si="1758"/>
        <v>0</v>
      </c>
      <c r="R2004" s="248">
        <f t="shared" ca="1" si="1758"/>
        <v>0</v>
      </c>
      <c r="S2004" s="248">
        <f t="shared" ca="1" si="1758"/>
        <v>0</v>
      </c>
      <c r="T2004" s="248">
        <f t="shared" ca="1" si="1758"/>
        <v>0</v>
      </c>
      <c r="U2004" s="248">
        <f t="shared" ca="1" si="1758"/>
        <v>0</v>
      </c>
      <c r="V2004" s="248">
        <f t="shared" ca="1" si="1758"/>
        <v>0</v>
      </c>
      <c r="W2004" s="248">
        <f t="shared" ca="1" si="1758"/>
        <v>0</v>
      </c>
      <c r="X2004" s="248">
        <f t="shared" ca="1" si="1758"/>
        <v>0</v>
      </c>
      <c r="Y2004" s="248">
        <f t="shared" ca="1" si="1758"/>
        <v>0</v>
      </c>
      <c r="Z2004" s="248">
        <f t="shared" ca="1" si="1758"/>
        <v>0</v>
      </c>
      <c r="AA2004" s="248">
        <f t="shared" ca="1" si="1758"/>
        <v>0</v>
      </c>
    </row>
    <row r="2005" spans="6:27">
      <c r="G2005" s="307" t="str">
        <f t="shared" si="1759"/>
        <v>BRT</v>
      </c>
      <c r="H2005" s="248">
        <f t="shared" si="1760"/>
        <v>0</v>
      </c>
      <c r="I2005" s="248">
        <f t="shared" ca="1" si="1758"/>
        <v>0</v>
      </c>
      <c r="J2005" s="248">
        <f t="shared" ca="1" si="1758"/>
        <v>0</v>
      </c>
      <c r="K2005" s="248">
        <f t="shared" ca="1" si="1758"/>
        <v>0</v>
      </c>
      <c r="L2005" s="248">
        <f t="shared" ca="1" si="1758"/>
        <v>0</v>
      </c>
      <c r="M2005" s="248">
        <f t="shared" ca="1" si="1758"/>
        <v>0</v>
      </c>
      <c r="N2005" s="248">
        <f t="shared" ca="1" si="1758"/>
        <v>0</v>
      </c>
      <c r="O2005" s="248">
        <f t="shared" ca="1" si="1758"/>
        <v>0</v>
      </c>
      <c r="P2005" s="248">
        <f t="shared" ca="1" si="1758"/>
        <v>0</v>
      </c>
      <c r="Q2005" s="248">
        <f t="shared" ca="1" si="1758"/>
        <v>0</v>
      </c>
      <c r="R2005" s="248">
        <f t="shared" ca="1" si="1758"/>
        <v>0</v>
      </c>
      <c r="S2005" s="248">
        <f t="shared" ca="1" si="1758"/>
        <v>0</v>
      </c>
      <c r="T2005" s="248">
        <f t="shared" ca="1" si="1758"/>
        <v>0</v>
      </c>
      <c r="U2005" s="248">
        <f t="shared" ca="1" si="1758"/>
        <v>0</v>
      </c>
      <c r="V2005" s="248">
        <f t="shared" ca="1" si="1758"/>
        <v>0</v>
      </c>
      <c r="W2005" s="248">
        <f t="shared" ca="1" si="1758"/>
        <v>0</v>
      </c>
      <c r="X2005" s="248">
        <f t="shared" ca="1" si="1758"/>
        <v>0</v>
      </c>
      <c r="Y2005" s="248">
        <f t="shared" ca="1" si="1758"/>
        <v>0</v>
      </c>
      <c r="Z2005" s="248">
        <f t="shared" ca="1" si="1758"/>
        <v>0</v>
      </c>
      <c r="AA2005" s="248">
        <f t="shared" ca="1" si="1758"/>
        <v>0</v>
      </c>
    </row>
    <row r="2008" spans="6:27">
      <c r="G2008" s="309" t="s">
        <v>427</v>
      </c>
    </row>
    <row r="2009" spans="6:27">
      <c r="G2009" s="306"/>
      <c r="H2009" s="244">
        <f>H1994</f>
        <v>0</v>
      </c>
      <c r="I2009" s="244">
        <f t="shared" ref="I2009:AA2009" si="1761">I1994</f>
        <v>1</v>
      </c>
      <c r="J2009" s="244">
        <f t="shared" si="1761"/>
        <v>2</v>
      </c>
      <c r="K2009" s="244">
        <f t="shared" si="1761"/>
        <v>3</v>
      </c>
      <c r="L2009" s="244">
        <f t="shared" si="1761"/>
        <v>4</v>
      </c>
      <c r="M2009" s="244">
        <f t="shared" si="1761"/>
        <v>5</v>
      </c>
      <c r="N2009" s="244">
        <f t="shared" si="1761"/>
        <v>6</v>
      </c>
      <c r="O2009" s="244">
        <f t="shared" si="1761"/>
        <v>7</v>
      </c>
      <c r="P2009" s="244">
        <f t="shared" si="1761"/>
        <v>8</v>
      </c>
      <c r="Q2009" s="244">
        <f t="shared" si="1761"/>
        <v>9</v>
      </c>
      <c r="R2009" s="244">
        <f t="shared" si="1761"/>
        <v>10</v>
      </c>
      <c r="S2009" s="244">
        <f t="shared" si="1761"/>
        <v>11</v>
      </c>
      <c r="T2009" s="244">
        <f t="shared" si="1761"/>
        <v>12</v>
      </c>
      <c r="U2009" s="244">
        <f t="shared" si="1761"/>
        <v>13</v>
      </c>
      <c r="V2009" s="244">
        <f t="shared" si="1761"/>
        <v>14</v>
      </c>
      <c r="W2009" s="244">
        <f t="shared" si="1761"/>
        <v>15</v>
      </c>
      <c r="X2009" s="244">
        <f t="shared" si="1761"/>
        <v>16</v>
      </c>
      <c r="Y2009" s="244">
        <f t="shared" si="1761"/>
        <v>17</v>
      </c>
      <c r="Z2009" s="244">
        <f t="shared" si="1761"/>
        <v>18</v>
      </c>
      <c r="AA2009" s="244">
        <f t="shared" si="1761"/>
        <v>19</v>
      </c>
    </row>
    <row r="2010" spans="6:27">
      <c r="F2010" s="655" t="s">
        <v>530</v>
      </c>
      <c r="G2010" s="307" t="str">
        <f>G1995</f>
        <v>Cars</v>
      </c>
      <c r="H2010" s="248">
        <f>H891*H1691</f>
        <v>0</v>
      </c>
      <c r="I2010" s="248">
        <f t="shared" ref="I2010:AA2020" ca="1" si="1762">I891*I1691</f>
        <v>0</v>
      </c>
      <c r="J2010" s="248">
        <f t="shared" ca="1" si="1762"/>
        <v>0</v>
      </c>
      <c r="K2010" s="248">
        <f t="shared" ca="1" si="1762"/>
        <v>0</v>
      </c>
      <c r="L2010" s="248">
        <f t="shared" ca="1" si="1762"/>
        <v>0</v>
      </c>
      <c r="M2010" s="248">
        <f t="shared" ca="1" si="1762"/>
        <v>0</v>
      </c>
      <c r="N2010" s="248">
        <f t="shared" ca="1" si="1762"/>
        <v>0</v>
      </c>
      <c r="O2010" s="248">
        <f t="shared" ca="1" si="1762"/>
        <v>0</v>
      </c>
      <c r="P2010" s="248">
        <f t="shared" ca="1" si="1762"/>
        <v>0</v>
      </c>
      <c r="Q2010" s="248">
        <f t="shared" ca="1" si="1762"/>
        <v>0</v>
      </c>
      <c r="R2010" s="248">
        <f t="shared" ca="1" si="1762"/>
        <v>0</v>
      </c>
      <c r="S2010" s="248">
        <f t="shared" ca="1" si="1762"/>
        <v>0</v>
      </c>
      <c r="T2010" s="248">
        <f t="shared" ca="1" si="1762"/>
        <v>0</v>
      </c>
      <c r="U2010" s="248">
        <f t="shared" ca="1" si="1762"/>
        <v>0</v>
      </c>
      <c r="V2010" s="248">
        <f t="shared" ca="1" si="1762"/>
        <v>0</v>
      </c>
      <c r="W2010" s="248">
        <f t="shared" ca="1" si="1762"/>
        <v>0</v>
      </c>
      <c r="X2010" s="248">
        <f t="shared" ca="1" si="1762"/>
        <v>0</v>
      </c>
      <c r="Y2010" s="248">
        <f t="shared" ca="1" si="1762"/>
        <v>0</v>
      </c>
      <c r="Z2010" s="248">
        <f t="shared" ca="1" si="1762"/>
        <v>0</v>
      </c>
      <c r="AA2010" s="248">
        <f t="shared" ca="1" si="1762"/>
        <v>0</v>
      </c>
    </row>
    <row r="2011" spans="6:27">
      <c r="F2011" s="656"/>
      <c r="G2011" s="307" t="str">
        <f t="shared" ref="G2011:G2020" si="1763">G1996</f>
        <v>2-wheeler</v>
      </c>
      <c r="H2011" s="248">
        <f t="shared" ref="H2011:W2020" si="1764">H892*H1692</f>
        <v>0</v>
      </c>
      <c r="I2011" s="248">
        <f t="shared" ca="1" si="1764"/>
        <v>0</v>
      </c>
      <c r="J2011" s="248">
        <f t="shared" ca="1" si="1764"/>
        <v>0</v>
      </c>
      <c r="K2011" s="248">
        <f t="shared" ca="1" si="1764"/>
        <v>0</v>
      </c>
      <c r="L2011" s="248">
        <f t="shared" ca="1" si="1764"/>
        <v>0</v>
      </c>
      <c r="M2011" s="248">
        <f t="shared" ca="1" si="1764"/>
        <v>0</v>
      </c>
      <c r="N2011" s="248">
        <f t="shared" ca="1" si="1764"/>
        <v>0</v>
      </c>
      <c r="O2011" s="248">
        <f t="shared" ca="1" si="1764"/>
        <v>0</v>
      </c>
      <c r="P2011" s="248">
        <f t="shared" ca="1" si="1764"/>
        <v>0</v>
      </c>
      <c r="Q2011" s="248">
        <f t="shared" ca="1" si="1764"/>
        <v>0</v>
      </c>
      <c r="R2011" s="248">
        <f t="shared" ca="1" si="1764"/>
        <v>0</v>
      </c>
      <c r="S2011" s="248">
        <f t="shared" ca="1" si="1764"/>
        <v>0</v>
      </c>
      <c r="T2011" s="248">
        <f t="shared" ca="1" si="1764"/>
        <v>0</v>
      </c>
      <c r="U2011" s="248">
        <f t="shared" ca="1" si="1764"/>
        <v>0</v>
      </c>
      <c r="V2011" s="248">
        <f t="shared" ca="1" si="1764"/>
        <v>0</v>
      </c>
      <c r="W2011" s="248">
        <f t="shared" ca="1" si="1764"/>
        <v>0</v>
      </c>
      <c r="X2011" s="248">
        <f t="shared" ca="1" si="1762"/>
        <v>0</v>
      </c>
      <c r="Y2011" s="248">
        <f t="shared" ca="1" si="1762"/>
        <v>0</v>
      </c>
      <c r="Z2011" s="248">
        <f t="shared" ca="1" si="1762"/>
        <v>0</v>
      </c>
      <c r="AA2011" s="248">
        <f t="shared" ca="1" si="1762"/>
        <v>0</v>
      </c>
    </row>
    <row r="2012" spans="6:27">
      <c r="F2012" s="656"/>
      <c r="G2012" s="307" t="str">
        <f t="shared" si="1763"/>
        <v>Taxi</v>
      </c>
      <c r="H2012" s="248">
        <f t="shared" si="1764"/>
        <v>0</v>
      </c>
      <c r="I2012" s="248">
        <f t="shared" ca="1" si="1762"/>
        <v>0</v>
      </c>
      <c r="J2012" s="248">
        <f t="shared" ca="1" si="1762"/>
        <v>0</v>
      </c>
      <c r="K2012" s="248">
        <f t="shared" ca="1" si="1762"/>
        <v>0</v>
      </c>
      <c r="L2012" s="248">
        <f t="shared" ca="1" si="1762"/>
        <v>0</v>
      </c>
      <c r="M2012" s="248">
        <f t="shared" ca="1" si="1762"/>
        <v>0</v>
      </c>
      <c r="N2012" s="248">
        <f t="shared" ca="1" si="1762"/>
        <v>0</v>
      </c>
      <c r="O2012" s="248">
        <f t="shared" ca="1" si="1762"/>
        <v>0</v>
      </c>
      <c r="P2012" s="248">
        <f t="shared" ca="1" si="1762"/>
        <v>0</v>
      </c>
      <c r="Q2012" s="248">
        <f t="shared" ca="1" si="1762"/>
        <v>0</v>
      </c>
      <c r="R2012" s="248">
        <f t="shared" ca="1" si="1762"/>
        <v>0</v>
      </c>
      <c r="S2012" s="248">
        <f t="shared" ca="1" si="1762"/>
        <v>0</v>
      </c>
      <c r="T2012" s="248">
        <f t="shared" ca="1" si="1762"/>
        <v>0</v>
      </c>
      <c r="U2012" s="248">
        <f t="shared" ca="1" si="1762"/>
        <v>0</v>
      </c>
      <c r="V2012" s="248">
        <f t="shared" ca="1" si="1762"/>
        <v>0</v>
      </c>
      <c r="W2012" s="248">
        <f t="shared" ca="1" si="1762"/>
        <v>0</v>
      </c>
      <c r="X2012" s="248">
        <f t="shared" ca="1" si="1762"/>
        <v>0</v>
      </c>
      <c r="Y2012" s="248">
        <f t="shared" ca="1" si="1762"/>
        <v>0</v>
      </c>
      <c r="Z2012" s="248">
        <f t="shared" ca="1" si="1762"/>
        <v>0</v>
      </c>
      <c r="AA2012" s="248">
        <f t="shared" ca="1" si="1762"/>
        <v>0</v>
      </c>
    </row>
    <row r="2013" spans="6:27">
      <c r="F2013" s="656"/>
      <c r="G2013" s="307" t="str">
        <f t="shared" si="1763"/>
        <v/>
      </c>
      <c r="H2013" s="248">
        <f t="shared" si="1764"/>
        <v>0</v>
      </c>
      <c r="I2013" s="248">
        <f t="shared" ca="1" si="1762"/>
        <v>0</v>
      </c>
      <c r="J2013" s="248">
        <f t="shared" ca="1" si="1762"/>
        <v>0</v>
      </c>
      <c r="K2013" s="248">
        <f t="shared" ca="1" si="1762"/>
        <v>0</v>
      </c>
      <c r="L2013" s="248">
        <f t="shared" ca="1" si="1762"/>
        <v>0</v>
      </c>
      <c r="M2013" s="248">
        <f t="shared" ca="1" si="1762"/>
        <v>0</v>
      </c>
      <c r="N2013" s="248">
        <f t="shared" ca="1" si="1762"/>
        <v>0</v>
      </c>
      <c r="O2013" s="248">
        <f t="shared" ca="1" si="1762"/>
        <v>0</v>
      </c>
      <c r="P2013" s="248">
        <f t="shared" ca="1" si="1762"/>
        <v>0</v>
      </c>
      <c r="Q2013" s="248">
        <f t="shared" ca="1" si="1762"/>
        <v>0</v>
      </c>
      <c r="R2013" s="248">
        <f t="shared" ca="1" si="1762"/>
        <v>0</v>
      </c>
      <c r="S2013" s="248">
        <f t="shared" ca="1" si="1762"/>
        <v>0</v>
      </c>
      <c r="T2013" s="248">
        <f t="shared" ca="1" si="1762"/>
        <v>0</v>
      </c>
      <c r="U2013" s="248">
        <f t="shared" ca="1" si="1762"/>
        <v>0</v>
      </c>
      <c r="V2013" s="248">
        <f t="shared" ca="1" si="1762"/>
        <v>0</v>
      </c>
      <c r="W2013" s="248">
        <f t="shared" ca="1" si="1762"/>
        <v>0</v>
      </c>
      <c r="X2013" s="248">
        <f t="shared" ca="1" si="1762"/>
        <v>0</v>
      </c>
      <c r="Y2013" s="248">
        <f t="shared" ca="1" si="1762"/>
        <v>0</v>
      </c>
      <c r="Z2013" s="248">
        <f t="shared" ca="1" si="1762"/>
        <v>0</v>
      </c>
      <c r="AA2013" s="248">
        <f t="shared" ca="1" si="1762"/>
        <v>0</v>
      </c>
    </row>
    <row r="2014" spans="6:27">
      <c r="F2014" s="656"/>
      <c r="G2014" s="307" t="str">
        <f t="shared" si="1763"/>
        <v/>
      </c>
      <c r="H2014" s="248">
        <f t="shared" si="1764"/>
        <v>0</v>
      </c>
      <c r="I2014" s="248">
        <f t="shared" ca="1" si="1762"/>
        <v>0</v>
      </c>
      <c r="J2014" s="248">
        <f t="shared" ca="1" si="1762"/>
        <v>0</v>
      </c>
      <c r="K2014" s="248">
        <f t="shared" ca="1" si="1762"/>
        <v>0</v>
      </c>
      <c r="L2014" s="248">
        <f t="shared" ca="1" si="1762"/>
        <v>0</v>
      </c>
      <c r="M2014" s="248">
        <f t="shared" ca="1" si="1762"/>
        <v>0</v>
      </c>
      <c r="N2014" s="248">
        <f t="shared" ca="1" si="1762"/>
        <v>0</v>
      </c>
      <c r="O2014" s="248">
        <f t="shared" ca="1" si="1762"/>
        <v>0</v>
      </c>
      <c r="P2014" s="248">
        <f t="shared" ca="1" si="1762"/>
        <v>0</v>
      </c>
      <c r="Q2014" s="248">
        <f t="shared" ca="1" si="1762"/>
        <v>0</v>
      </c>
      <c r="R2014" s="248">
        <f t="shared" ca="1" si="1762"/>
        <v>0</v>
      </c>
      <c r="S2014" s="248">
        <f t="shared" ca="1" si="1762"/>
        <v>0</v>
      </c>
      <c r="T2014" s="248">
        <f t="shared" ca="1" si="1762"/>
        <v>0</v>
      </c>
      <c r="U2014" s="248">
        <f t="shared" ca="1" si="1762"/>
        <v>0</v>
      </c>
      <c r="V2014" s="248">
        <f t="shared" ca="1" si="1762"/>
        <v>0</v>
      </c>
      <c r="W2014" s="248">
        <f t="shared" ca="1" si="1762"/>
        <v>0</v>
      </c>
      <c r="X2014" s="248">
        <f t="shared" ca="1" si="1762"/>
        <v>0</v>
      </c>
      <c r="Y2014" s="248">
        <f t="shared" ca="1" si="1762"/>
        <v>0</v>
      </c>
      <c r="Z2014" s="248">
        <f t="shared" ca="1" si="1762"/>
        <v>0</v>
      </c>
      <c r="AA2014" s="248">
        <f t="shared" ca="1" si="1762"/>
        <v>0</v>
      </c>
    </row>
    <row r="2015" spans="6:27">
      <c r="F2015" s="656"/>
      <c r="G2015" s="307" t="str">
        <f t="shared" si="1763"/>
        <v>3-wheeler</v>
      </c>
      <c r="H2015" s="248">
        <f t="shared" si="1764"/>
        <v>0</v>
      </c>
      <c r="I2015" s="248">
        <f t="shared" ca="1" si="1762"/>
        <v>0</v>
      </c>
      <c r="J2015" s="248">
        <f t="shared" ca="1" si="1762"/>
        <v>0</v>
      </c>
      <c r="K2015" s="248">
        <f t="shared" ca="1" si="1762"/>
        <v>0</v>
      </c>
      <c r="L2015" s="248">
        <f t="shared" ca="1" si="1762"/>
        <v>0</v>
      </c>
      <c r="M2015" s="248">
        <f t="shared" ca="1" si="1762"/>
        <v>0</v>
      </c>
      <c r="N2015" s="248">
        <f t="shared" ca="1" si="1762"/>
        <v>0</v>
      </c>
      <c r="O2015" s="248">
        <f t="shared" ca="1" si="1762"/>
        <v>0</v>
      </c>
      <c r="P2015" s="248">
        <f t="shared" ca="1" si="1762"/>
        <v>0</v>
      </c>
      <c r="Q2015" s="248">
        <f t="shared" ca="1" si="1762"/>
        <v>0</v>
      </c>
      <c r="R2015" s="248">
        <f t="shared" ca="1" si="1762"/>
        <v>0</v>
      </c>
      <c r="S2015" s="248">
        <f t="shared" ca="1" si="1762"/>
        <v>0</v>
      </c>
      <c r="T2015" s="248">
        <f t="shared" ca="1" si="1762"/>
        <v>0</v>
      </c>
      <c r="U2015" s="248">
        <f t="shared" ca="1" si="1762"/>
        <v>0</v>
      </c>
      <c r="V2015" s="248">
        <f t="shared" ca="1" si="1762"/>
        <v>0</v>
      </c>
      <c r="W2015" s="248">
        <f t="shared" ca="1" si="1762"/>
        <v>0</v>
      </c>
      <c r="X2015" s="248">
        <f t="shared" ca="1" si="1762"/>
        <v>0</v>
      </c>
      <c r="Y2015" s="248">
        <f t="shared" ca="1" si="1762"/>
        <v>0</v>
      </c>
      <c r="Z2015" s="248">
        <f t="shared" ca="1" si="1762"/>
        <v>0</v>
      </c>
      <c r="AA2015" s="248">
        <f t="shared" ca="1" si="1762"/>
        <v>0</v>
      </c>
    </row>
    <row r="2016" spans="6:27">
      <c r="F2016" s="656"/>
      <c r="G2016" s="307" t="str">
        <f t="shared" si="1763"/>
        <v>Bus</v>
      </c>
      <c r="H2016" s="248">
        <f t="shared" si="1764"/>
        <v>0</v>
      </c>
      <c r="I2016" s="248">
        <f t="shared" ca="1" si="1762"/>
        <v>0</v>
      </c>
      <c r="J2016" s="248">
        <f t="shared" ca="1" si="1762"/>
        <v>0</v>
      </c>
      <c r="K2016" s="248">
        <f t="shared" ca="1" si="1762"/>
        <v>0</v>
      </c>
      <c r="L2016" s="248">
        <f t="shared" ca="1" si="1762"/>
        <v>0</v>
      </c>
      <c r="M2016" s="248">
        <f t="shared" ca="1" si="1762"/>
        <v>0</v>
      </c>
      <c r="N2016" s="248">
        <f t="shared" ca="1" si="1762"/>
        <v>0</v>
      </c>
      <c r="O2016" s="248">
        <f t="shared" ca="1" si="1762"/>
        <v>0</v>
      </c>
      <c r="P2016" s="248">
        <f t="shared" ca="1" si="1762"/>
        <v>0</v>
      </c>
      <c r="Q2016" s="248">
        <f t="shared" ca="1" si="1762"/>
        <v>0</v>
      </c>
      <c r="R2016" s="248">
        <f t="shared" ca="1" si="1762"/>
        <v>0</v>
      </c>
      <c r="S2016" s="248">
        <f t="shared" ca="1" si="1762"/>
        <v>0</v>
      </c>
      <c r="T2016" s="248">
        <f t="shared" ca="1" si="1762"/>
        <v>0</v>
      </c>
      <c r="U2016" s="248">
        <f t="shared" ca="1" si="1762"/>
        <v>0</v>
      </c>
      <c r="V2016" s="248">
        <f t="shared" ca="1" si="1762"/>
        <v>0</v>
      </c>
      <c r="W2016" s="248">
        <f t="shared" ca="1" si="1762"/>
        <v>0</v>
      </c>
      <c r="X2016" s="248">
        <f t="shared" ca="1" si="1762"/>
        <v>0</v>
      </c>
      <c r="Y2016" s="248">
        <f t="shared" ca="1" si="1762"/>
        <v>0</v>
      </c>
      <c r="Z2016" s="248">
        <f t="shared" ca="1" si="1762"/>
        <v>0</v>
      </c>
      <c r="AA2016" s="248">
        <f t="shared" ca="1" si="1762"/>
        <v>0</v>
      </c>
    </row>
    <row r="2017" spans="6:27">
      <c r="F2017" s="656"/>
      <c r="G2017" s="307" t="str">
        <f t="shared" si="1763"/>
        <v>Mini-bus</v>
      </c>
      <c r="H2017" s="248">
        <f t="shared" si="1764"/>
        <v>0</v>
      </c>
      <c r="I2017" s="248">
        <f t="shared" ca="1" si="1762"/>
        <v>0</v>
      </c>
      <c r="J2017" s="248">
        <f t="shared" ca="1" si="1762"/>
        <v>0</v>
      </c>
      <c r="K2017" s="248">
        <f t="shared" ca="1" si="1762"/>
        <v>0</v>
      </c>
      <c r="L2017" s="248">
        <f t="shared" ca="1" si="1762"/>
        <v>0</v>
      </c>
      <c r="M2017" s="248">
        <f t="shared" ca="1" si="1762"/>
        <v>0</v>
      </c>
      <c r="N2017" s="248">
        <f t="shared" ca="1" si="1762"/>
        <v>0</v>
      </c>
      <c r="O2017" s="248">
        <f t="shared" ca="1" si="1762"/>
        <v>0</v>
      </c>
      <c r="P2017" s="248">
        <f t="shared" ca="1" si="1762"/>
        <v>0</v>
      </c>
      <c r="Q2017" s="248">
        <f t="shared" ca="1" si="1762"/>
        <v>0</v>
      </c>
      <c r="R2017" s="248">
        <f t="shared" ca="1" si="1762"/>
        <v>0</v>
      </c>
      <c r="S2017" s="248">
        <f t="shared" ca="1" si="1762"/>
        <v>0</v>
      </c>
      <c r="T2017" s="248">
        <f t="shared" ca="1" si="1762"/>
        <v>0</v>
      </c>
      <c r="U2017" s="248">
        <f t="shared" ca="1" si="1762"/>
        <v>0</v>
      </c>
      <c r="V2017" s="248">
        <f t="shared" ca="1" si="1762"/>
        <v>0</v>
      </c>
      <c r="W2017" s="248">
        <f t="shared" ca="1" si="1762"/>
        <v>0</v>
      </c>
      <c r="X2017" s="248">
        <f t="shared" ca="1" si="1762"/>
        <v>0</v>
      </c>
      <c r="Y2017" s="248">
        <f t="shared" ca="1" si="1762"/>
        <v>0</v>
      </c>
      <c r="Z2017" s="248">
        <f t="shared" ca="1" si="1762"/>
        <v>0</v>
      </c>
      <c r="AA2017" s="248">
        <f t="shared" ca="1" si="1762"/>
        <v>0</v>
      </c>
    </row>
    <row r="2018" spans="6:27">
      <c r="F2018" s="656"/>
      <c r="G2018" s="307" t="str">
        <f t="shared" si="1763"/>
        <v/>
      </c>
      <c r="H2018" s="248">
        <f t="shared" si="1764"/>
        <v>0</v>
      </c>
      <c r="I2018" s="248">
        <f t="shared" ca="1" si="1762"/>
        <v>0</v>
      </c>
      <c r="J2018" s="248">
        <f t="shared" ca="1" si="1762"/>
        <v>0</v>
      </c>
      <c r="K2018" s="248">
        <f t="shared" ca="1" si="1762"/>
        <v>0</v>
      </c>
      <c r="L2018" s="248">
        <f t="shared" ca="1" si="1762"/>
        <v>0</v>
      </c>
      <c r="M2018" s="248">
        <f t="shared" ca="1" si="1762"/>
        <v>0</v>
      </c>
      <c r="N2018" s="248">
        <f t="shared" ca="1" si="1762"/>
        <v>0</v>
      </c>
      <c r="O2018" s="248">
        <f t="shared" ca="1" si="1762"/>
        <v>0</v>
      </c>
      <c r="P2018" s="248">
        <f t="shared" ca="1" si="1762"/>
        <v>0</v>
      </c>
      <c r="Q2018" s="248">
        <f t="shared" ca="1" si="1762"/>
        <v>0</v>
      </c>
      <c r="R2018" s="248">
        <f t="shared" ca="1" si="1762"/>
        <v>0</v>
      </c>
      <c r="S2018" s="248">
        <f t="shared" ca="1" si="1762"/>
        <v>0</v>
      </c>
      <c r="T2018" s="248">
        <f t="shared" ca="1" si="1762"/>
        <v>0</v>
      </c>
      <c r="U2018" s="248">
        <f t="shared" ca="1" si="1762"/>
        <v>0</v>
      </c>
      <c r="V2018" s="248">
        <f t="shared" ca="1" si="1762"/>
        <v>0</v>
      </c>
      <c r="W2018" s="248">
        <f t="shared" ca="1" si="1762"/>
        <v>0</v>
      </c>
      <c r="X2018" s="248">
        <f t="shared" ca="1" si="1762"/>
        <v>0</v>
      </c>
      <c r="Y2018" s="248">
        <f t="shared" ca="1" si="1762"/>
        <v>0</v>
      </c>
      <c r="Z2018" s="248">
        <f t="shared" ca="1" si="1762"/>
        <v>0</v>
      </c>
      <c r="AA2018" s="248">
        <f t="shared" ca="1" si="1762"/>
        <v>0</v>
      </c>
    </row>
    <row r="2019" spans="6:27">
      <c r="F2019" s="657"/>
      <c r="G2019" s="307" t="str">
        <f t="shared" si="1763"/>
        <v/>
      </c>
      <c r="H2019" s="248">
        <f t="shared" si="1764"/>
        <v>0</v>
      </c>
      <c r="I2019" s="248">
        <f t="shared" ca="1" si="1762"/>
        <v>0</v>
      </c>
      <c r="J2019" s="248">
        <f t="shared" ca="1" si="1762"/>
        <v>0</v>
      </c>
      <c r="K2019" s="248">
        <f t="shared" ca="1" si="1762"/>
        <v>0</v>
      </c>
      <c r="L2019" s="248">
        <f t="shared" ca="1" si="1762"/>
        <v>0</v>
      </c>
      <c r="M2019" s="248">
        <f t="shared" ca="1" si="1762"/>
        <v>0</v>
      </c>
      <c r="N2019" s="248">
        <f t="shared" ca="1" si="1762"/>
        <v>0</v>
      </c>
      <c r="O2019" s="248">
        <f t="shared" ca="1" si="1762"/>
        <v>0</v>
      </c>
      <c r="P2019" s="248">
        <f t="shared" ca="1" si="1762"/>
        <v>0</v>
      </c>
      <c r="Q2019" s="248">
        <f t="shared" ca="1" si="1762"/>
        <v>0</v>
      </c>
      <c r="R2019" s="248">
        <f t="shared" ca="1" si="1762"/>
        <v>0</v>
      </c>
      <c r="S2019" s="248">
        <f t="shared" ca="1" si="1762"/>
        <v>0</v>
      </c>
      <c r="T2019" s="248">
        <f t="shared" ca="1" si="1762"/>
        <v>0</v>
      </c>
      <c r="U2019" s="248">
        <f t="shared" ca="1" si="1762"/>
        <v>0</v>
      </c>
      <c r="V2019" s="248">
        <f t="shared" ca="1" si="1762"/>
        <v>0</v>
      </c>
      <c r="W2019" s="248">
        <f t="shared" ca="1" si="1762"/>
        <v>0</v>
      </c>
      <c r="X2019" s="248">
        <f t="shared" ca="1" si="1762"/>
        <v>0</v>
      </c>
      <c r="Y2019" s="248">
        <f t="shared" ca="1" si="1762"/>
        <v>0</v>
      </c>
      <c r="Z2019" s="248">
        <f t="shared" ca="1" si="1762"/>
        <v>0</v>
      </c>
      <c r="AA2019" s="248">
        <f t="shared" ca="1" si="1762"/>
        <v>0</v>
      </c>
    </row>
    <row r="2020" spans="6:27">
      <c r="G2020" s="307" t="str">
        <f t="shared" si="1763"/>
        <v>BRT</v>
      </c>
      <c r="H2020" s="248">
        <f t="shared" si="1764"/>
        <v>0</v>
      </c>
      <c r="I2020" s="248">
        <f t="shared" ca="1" si="1762"/>
        <v>0</v>
      </c>
      <c r="J2020" s="248">
        <f t="shared" ca="1" si="1762"/>
        <v>0</v>
      </c>
      <c r="K2020" s="248">
        <f t="shared" ca="1" si="1762"/>
        <v>0</v>
      </c>
      <c r="L2020" s="248">
        <f t="shared" ca="1" si="1762"/>
        <v>0</v>
      </c>
      <c r="M2020" s="248">
        <f t="shared" ca="1" si="1762"/>
        <v>0</v>
      </c>
      <c r="N2020" s="248">
        <f t="shared" ca="1" si="1762"/>
        <v>0</v>
      </c>
      <c r="O2020" s="248">
        <f t="shared" ca="1" si="1762"/>
        <v>0</v>
      </c>
      <c r="P2020" s="248">
        <f t="shared" ca="1" si="1762"/>
        <v>0</v>
      </c>
      <c r="Q2020" s="248">
        <f t="shared" ca="1" si="1762"/>
        <v>0</v>
      </c>
      <c r="R2020" s="248">
        <f t="shared" ca="1" si="1762"/>
        <v>0</v>
      </c>
      <c r="S2020" s="248">
        <f t="shared" ca="1" si="1762"/>
        <v>0</v>
      </c>
      <c r="T2020" s="248">
        <f t="shared" ca="1" si="1762"/>
        <v>0</v>
      </c>
      <c r="U2020" s="248">
        <f t="shared" ca="1" si="1762"/>
        <v>0</v>
      </c>
      <c r="V2020" s="248">
        <f t="shared" ca="1" si="1762"/>
        <v>0</v>
      </c>
      <c r="W2020" s="248">
        <f t="shared" ca="1" si="1762"/>
        <v>0</v>
      </c>
      <c r="X2020" s="248">
        <f t="shared" ca="1" si="1762"/>
        <v>0</v>
      </c>
      <c r="Y2020" s="248">
        <f t="shared" ca="1" si="1762"/>
        <v>0</v>
      </c>
      <c r="Z2020" s="248">
        <f t="shared" ca="1" si="1762"/>
        <v>0</v>
      </c>
      <c r="AA2020" s="248">
        <f t="shared" ca="1" si="1762"/>
        <v>0</v>
      </c>
    </row>
    <row r="2023" spans="6:27">
      <c r="G2023" s="309" t="s">
        <v>428</v>
      </c>
    </row>
    <row r="2024" spans="6:27">
      <c r="G2024" s="306"/>
      <c r="H2024" s="244">
        <f>H2009</f>
        <v>0</v>
      </c>
      <c r="I2024" s="244">
        <f t="shared" ref="I2024:AA2024" si="1765">I2009</f>
        <v>1</v>
      </c>
      <c r="J2024" s="244">
        <f t="shared" si="1765"/>
        <v>2</v>
      </c>
      <c r="K2024" s="244">
        <f t="shared" si="1765"/>
        <v>3</v>
      </c>
      <c r="L2024" s="244">
        <f t="shared" si="1765"/>
        <v>4</v>
      </c>
      <c r="M2024" s="244">
        <f t="shared" si="1765"/>
        <v>5</v>
      </c>
      <c r="N2024" s="244">
        <f t="shared" si="1765"/>
        <v>6</v>
      </c>
      <c r="O2024" s="244">
        <f t="shared" si="1765"/>
        <v>7</v>
      </c>
      <c r="P2024" s="244">
        <f t="shared" si="1765"/>
        <v>8</v>
      </c>
      <c r="Q2024" s="244">
        <f t="shared" si="1765"/>
        <v>9</v>
      </c>
      <c r="R2024" s="244">
        <f t="shared" si="1765"/>
        <v>10</v>
      </c>
      <c r="S2024" s="244">
        <f t="shared" si="1765"/>
        <v>11</v>
      </c>
      <c r="T2024" s="244">
        <f t="shared" si="1765"/>
        <v>12</v>
      </c>
      <c r="U2024" s="244">
        <f t="shared" si="1765"/>
        <v>13</v>
      </c>
      <c r="V2024" s="244">
        <f t="shared" si="1765"/>
        <v>14</v>
      </c>
      <c r="W2024" s="244">
        <f t="shared" si="1765"/>
        <v>15</v>
      </c>
      <c r="X2024" s="244">
        <f t="shared" si="1765"/>
        <v>16</v>
      </c>
      <c r="Y2024" s="244">
        <f t="shared" si="1765"/>
        <v>17</v>
      </c>
      <c r="Z2024" s="244">
        <f t="shared" si="1765"/>
        <v>18</v>
      </c>
      <c r="AA2024" s="244">
        <f t="shared" si="1765"/>
        <v>19</v>
      </c>
    </row>
    <row r="2025" spans="6:27">
      <c r="F2025" s="655" t="s">
        <v>530</v>
      </c>
      <c r="G2025" s="307" t="str">
        <f>G2010</f>
        <v>Cars</v>
      </c>
      <c r="H2025" s="248">
        <f>H906*H1738</f>
        <v>0</v>
      </c>
      <c r="I2025" s="248">
        <f t="shared" ref="I2025:AA2035" ca="1" si="1766">I906*I1738</f>
        <v>0</v>
      </c>
      <c r="J2025" s="248">
        <f t="shared" ca="1" si="1766"/>
        <v>0</v>
      </c>
      <c r="K2025" s="248">
        <f t="shared" ca="1" si="1766"/>
        <v>0</v>
      </c>
      <c r="L2025" s="248">
        <f t="shared" ca="1" si="1766"/>
        <v>0</v>
      </c>
      <c r="M2025" s="248">
        <f t="shared" ca="1" si="1766"/>
        <v>0</v>
      </c>
      <c r="N2025" s="248">
        <f t="shared" ca="1" si="1766"/>
        <v>0</v>
      </c>
      <c r="O2025" s="248">
        <f t="shared" ca="1" si="1766"/>
        <v>0</v>
      </c>
      <c r="P2025" s="248">
        <f t="shared" ca="1" si="1766"/>
        <v>0</v>
      </c>
      <c r="Q2025" s="248">
        <f t="shared" ca="1" si="1766"/>
        <v>0</v>
      </c>
      <c r="R2025" s="248">
        <f t="shared" ca="1" si="1766"/>
        <v>0</v>
      </c>
      <c r="S2025" s="248">
        <f t="shared" ca="1" si="1766"/>
        <v>0</v>
      </c>
      <c r="T2025" s="248">
        <f t="shared" ca="1" si="1766"/>
        <v>0</v>
      </c>
      <c r="U2025" s="248">
        <f t="shared" ca="1" si="1766"/>
        <v>0</v>
      </c>
      <c r="V2025" s="248">
        <f t="shared" ca="1" si="1766"/>
        <v>0</v>
      </c>
      <c r="W2025" s="248">
        <f t="shared" ca="1" si="1766"/>
        <v>0</v>
      </c>
      <c r="X2025" s="248">
        <f t="shared" ca="1" si="1766"/>
        <v>0</v>
      </c>
      <c r="Y2025" s="248">
        <f t="shared" ca="1" si="1766"/>
        <v>0</v>
      </c>
      <c r="Z2025" s="248">
        <f t="shared" ca="1" si="1766"/>
        <v>0</v>
      </c>
      <c r="AA2025" s="248">
        <f t="shared" ca="1" si="1766"/>
        <v>0</v>
      </c>
    </row>
    <row r="2026" spans="6:27">
      <c r="F2026" s="656"/>
      <c r="G2026" s="307" t="str">
        <f t="shared" ref="G2026:G2035" si="1767">G2011</f>
        <v>2-wheeler</v>
      </c>
      <c r="H2026" s="248">
        <f t="shared" ref="H2026:W2035" si="1768">H907*H1739</f>
        <v>0</v>
      </c>
      <c r="I2026" s="248">
        <f t="shared" ca="1" si="1768"/>
        <v>0</v>
      </c>
      <c r="J2026" s="248">
        <f t="shared" ca="1" si="1768"/>
        <v>0</v>
      </c>
      <c r="K2026" s="248">
        <f t="shared" ca="1" si="1768"/>
        <v>0</v>
      </c>
      <c r="L2026" s="248">
        <f t="shared" ca="1" si="1768"/>
        <v>0</v>
      </c>
      <c r="M2026" s="248">
        <f t="shared" ca="1" si="1768"/>
        <v>0</v>
      </c>
      <c r="N2026" s="248">
        <f t="shared" ca="1" si="1768"/>
        <v>0</v>
      </c>
      <c r="O2026" s="248">
        <f t="shared" ca="1" si="1768"/>
        <v>0</v>
      </c>
      <c r="P2026" s="248">
        <f t="shared" ca="1" si="1768"/>
        <v>0</v>
      </c>
      <c r="Q2026" s="248">
        <f t="shared" ca="1" si="1768"/>
        <v>0</v>
      </c>
      <c r="R2026" s="248">
        <f t="shared" ca="1" si="1768"/>
        <v>0</v>
      </c>
      <c r="S2026" s="248">
        <f t="shared" ca="1" si="1768"/>
        <v>0</v>
      </c>
      <c r="T2026" s="248">
        <f t="shared" ca="1" si="1768"/>
        <v>0</v>
      </c>
      <c r="U2026" s="248">
        <f t="shared" ca="1" si="1768"/>
        <v>0</v>
      </c>
      <c r="V2026" s="248">
        <f t="shared" ca="1" si="1768"/>
        <v>0</v>
      </c>
      <c r="W2026" s="248">
        <f t="shared" ca="1" si="1768"/>
        <v>0</v>
      </c>
      <c r="X2026" s="248">
        <f t="shared" ca="1" si="1766"/>
        <v>0</v>
      </c>
      <c r="Y2026" s="248">
        <f t="shared" ca="1" si="1766"/>
        <v>0</v>
      </c>
      <c r="Z2026" s="248">
        <f t="shared" ca="1" si="1766"/>
        <v>0</v>
      </c>
      <c r="AA2026" s="248">
        <f t="shared" ca="1" si="1766"/>
        <v>0</v>
      </c>
    </row>
    <row r="2027" spans="6:27">
      <c r="F2027" s="656"/>
      <c r="G2027" s="307" t="str">
        <f t="shared" si="1767"/>
        <v>Taxi</v>
      </c>
      <c r="H2027" s="248">
        <f t="shared" si="1768"/>
        <v>0</v>
      </c>
      <c r="I2027" s="248">
        <f t="shared" ca="1" si="1766"/>
        <v>0</v>
      </c>
      <c r="J2027" s="248">
        <f t="shared" ca="1" si="1766"/>
        <v>0</v>
      </c>
      <c r="K2027" s="248">
        <f t="shared" ca="1" si="1766"/>
        <v>0</v>
      </c>
      <c r="L2027" s="248">
        <f t="shared" ca="1" si="1766"/>
        <v>0</v>
      </c>
      <c r="M2027" s="248">
        <f t="shared" ca="1" si="1766"/>
        <v>0</v>
      </c>
      <c r="N2027" s="248">
        <f t="shared" ca="1" si="1766"/>
        <v>0</v>
      </c>
      <c r="O2027" s="248">
        <f t="shared" ca="1" si="1766"/>
        <v>0</v>
      </c>
      <c r="P2027" s="248">
        <f t="shared" ca="1" si="1766"/>
        <v>0</v>
      </c>
      <c r="Q2027" s="248">
        <f t="shared" ca="1" si="1766"/>
        <v>0</v>
      </c>
      <c r="R2027" s="248">
        <f t="shared" ca="1" si="1766"/>
        <v>0</v>
      </c>
      <c r="S2027" s="248">
        <f t="shared" ca="1" si="1766"/>
        <v>0</v>
      </c>
      <c r="T2027" s="248">
        <f t="shared" ca="1" si="1766"/>
        <v>0</v>
      </c>
      <c r="U2027" s="248">
        <f t="shared" ca="1" si="1766"/>
        <v>0</v>
      </c>
      <c r="V2027" s="248">
        <f t="shared" ca="1" si="1766"/>
        <v>0</v>
      </c>
      <c r="W2027" s="248">
        <f t="shared" ca="1" si="1766"/>
        <v>0</v>
      </c>
      <c r="X2027" s="248">
        <f t="shared" ca="1" si="1766"/>
        <v>0</v>
      </c>
      <c r="Y2027" s="248">
        <f t="shared" ca="1" si="1766"/>
        <v>0</v>
      </c>
      <c r="Z2027" s="248">
        <f t="shared" ca="1" si="1766"/>
        <v>0</v>
      </c>
      <c r="AA2027" s="248">
        <f t="shared" ca="1" si="1766"/>
        <v>0</v>
      </c>
    </row>
    <row r="2028" spans="6:27">
      <c r="F2028" s="656"/>
      <c r="G2028" s="307" t="str">
        <f t="shared" si="1767"/>
        <v/>
      </c>
      <c r="H2028" s="248">
        <f t="shared" si="1768"/>
        <v>0</v>
      </c>
      <c r="I2028" s="248">
        <f t="shared" ca="1" si="1766"/>
        <v>0</v>
      </c>
      <c r="J2028" s="248">
        <f t="shared" ca="1" si="1766"/>
        <v>0</v>
      </c>
      <c r="K2028" s="248">
        <f t="shared" ca="1" si="1766"/>
        <v>0</v>
      </c>
      <c r="L2028" s="248">
        <f t="shared" ca="1" si="1766"/>
        <v>0</v>
      </c>
      <c r="M2028" s="248">
        <f t="shared" ca="1" si="1766"/>
        <v>0</v>
      </c>
      <c r="N2028" s="248">
        <f t="shared" ca="1" si="1766"/>
        <v>0</v>
      </c>
      <c r="O2028" s="248">
        <f t="shared" ca="1" si="1766"/>
        <v>0</v>
      </c>
      <c r="P2028" s="248">
        <f t="shared" ca="1" si="1766"/>
        <v>0</v>
      </c>
      <c r="Q2028" s="248">
        <f t="shared" ca="1" si="1766"/>
        <v>0</v>
      </c>
      <c r="R2028" s="248">
        <f t="shared" ca="1" si="1766"/>
        <v>0</v>
      </c>
      <c r="S2028" s="248">
        <f t="shared" ca="1" si="1766"/>
        <v>0</v>
      </c>
      <c r="T2028" s="248">
        <f t="shared" ca="1" si="1766"/>
        <v>0</v>
      </c>
      <c r="U2028" s="248">
        <f t="shared" ca="1" si="1766"/>
        <v>0</v>
      </c>
      <c r="V2028" s="248">
        <f t="shared" ca="1" si="1766"/>
        <v>0</v>
      </c>
      <c r="W2028" s="248">
        <f t="shared" ca="1" si="1766"/>
        <v>0</v>
      </c>
      <c r="X2028" s="248">
        <f t="shared" ca="1" si="1766"/>
        <v>0</v>
      </c>
      <c r="Y2028" s="248">
        <f t="shared" ca="1" si="1766"/>
        <v>0</v>
      </c>
      <c r="Z2028" s="248">
        <f t="shared" ca="1" si="1766"/>
        <v>0</v>
      </c>
      <c r="AA2028" s="248">
        <f t="shared" ca="1" si="1766"/>
        <v>0</v>
      </c>
    </row>
    <row r="2029" spans="6:27">
      <c r="F2029" s="656"/>
      <c r="G2029" s="307" t="str">
        <f t="shared" si="1767"/>
        <v/>
      </c>
      <c r="H2029" s="248">
        <f t="shared" si="1768"/>
        <v>0</v>
      </c>
      <c r="I2029" s="248">
        <f t="shared" ca="1" si="1766"/>
        <v>0</v>
      </c>
      <c r="J2029" s="248">
        <f t="shared" ca="1" si="1766"/>
        <v>0</v>
      </c>
      <c r="K2029" s="248">
        <f t="shared" ca="1" si="1766"/>
        <v>0</v>
      </c>
      <c r="L2029" s="248">
        <f t="shared" ca="1" si="1766"/>
        <v>0</v>
      </c>
      <c r="M2029" s="248">
        <f t="shared" ca="1" si="1766"/>
        <v>0</v>
      </c>
      <c r="N2029" s="248">
        <f t="shared" ca="1" si="1766"/>
        <v>0</v>
      </c>
      <c r="O2029" s="248">
        <f t="shared" ca="1" si="1766"/>
        <v>0</v>
      </c>
      <c r="P2029" s="248">
        <f t="shared" ca="1" si="1766"/>
        <v>0</v>
      </c>
      <c r="Q2029" s="248">
        <f t="shared" ca="1" si="1766"/>
        <v>0</v>
      </c>
      <c r="R2029" s="248">
        <f t="shared" ca="1" si="1766"/>
        <v>0</v>
      </c>
      <c r="S2029" s="248">
        <f t="shared" ca="1" si="1766"/>
        <v>0</v>
      </c>
      <c r="T2029" s="248">
        <f t="shared" ca="1" si="1766"/>
        <v>0</v>
      </c>
      <c r="U2029" s="248">
        <f t="shared" ca="1" si="1766"/>
        <v>0</v>
      </c>
      <c r="V2029" s="248">
        <f t="shared" ca="1" si="1766"/>
        <v>0</v>
      </c>
      <c r="W2029" s="248">
        <f t="shared" ca="1" si="1766"/>
        <v>0</v>
      </c>
      <c r="X2029" s="248">
        <f t="shared" ca="1" si="1766"/>
        <v>0</v>
      </c>
      <c r="Y2029" s="248">
        <f t="shared" ca="1" si="1766"/>
        <v>0</v>
      </c>
      <c r="Z2029" s="248">
        <f t="shared" ca="1" si="1766"/>
        <v>0</v>
      </c>
      <c r="AA2029" s="248">
        <f t="shared" ca="1" si="1766"/>
        <v>0</v>
      </c>
    </row>
    <row r="2030" spans="6:27">
      <c r="F2030" s="656"/>
      <c r="G2030" s="307" t="str">
        <f t="shared" si="1767"/>
        <v>3-wheeler</v>
      </c>
      <c r="H2030" s="248">
        <f t="shared" si="1768"/>
        <v>0</v>
      </c>
      <c r="I2030" s="248">
        <f t="shared" ca="1" si="1766"/>
        <v>0</v>
      </c>
      <c r="J2030" s="248">
        <f t="shared" ca="1" si="1766"/>
        <v>0</v>
      </c>
      <c r="K2030" s="248">
        <f t="shared" ca="1" si="1766"/>
        <v>0</v>
      </c>
      <c r="L2030" s="248">
        <f t="shared" ca="1" si="1766"/>
        <v>0</v>
      </c>
      <c r="M2030" s="248">
        <f t="shared" ca="1" si="1766"/>
        <v>0</v>
      </c>
      <c r="N2030" s="248">
        <f t="shared" ca="1" si="1766"/>
        <v>0</v>
      </c>
      <c r="O2030" s="248">
        <f t="shared" ca="1" si="1766"/>
        <v>0</v>
      </c>
      <c r="P2030" s="248">
        <f t="shared" ca="1" si="1766"/>
        <v>0</v>
      </c>
      <c r="Q2030" s="248">
        <f t="shared" ca="1" si="1766"/>
        <v>0</v>
      </c>
      <c r="R2030" s="248">
        <f t="shared" ca="1" si="1766"/>
        <v>0</v>
      </c>
      <c r="S2030" s="248">
        <f t="shared" ca="1" si="1766"/>
        <v>0</v>
      </c>
      <c r="T2030" s="248">
        <f t="shared" ca="1" si="1766"/>
        <v>0</v>
      </c>
      <c r="U2030" s="248">
        <f t="shared" ca="1" si="1766"/>
        <v>0</v>
      </c>
      <c r="V2030" s="248">
        <f t="shared" ca="1" si="1766"/>
        <v>0</v>
      </c>
      <c r="W2030" s="248">
        <f t="shared" ca="1" si="1766"/>
        <v>0</v>
      </c>
      <c r="X2030" s="248">
        <f t="shared" ca="1" si="1766"/>
        <v>0</v>
      </c>
      <c r="Y2030" s="248">
        <f t="shared" ca="1" si="1766"/>
        <v>0</v>
      </c>
      <c r="Z2030" s="248">
        <f t="shared" ca="1" si="1766"/>
        <v>0</v>
      </c>
      <c r="AA2030" s="248">
        <f t="shared" ca="1" si="1766"/>
        <v>0</v>
      </c>
    </row>
    <row r="2031" spans="6:27">
      <c r="F2031" s="656"/>
      <c r="G2031" s="307" t="str">
        <f t="shared" si="1767"/>
        <v>Bus</v>
      </c>
      <c r="H2031" s="248">
        <f t="shared" si="1768"/>
        <v>0</v>
      </c>
      <c r="I2031" s="248">
        <f t="shared" ca="1" si="1766"/>
        <v>0</v>
      </c>
      <c r="J2031" s="248">
        <f t="shared" ca="1" si="1766"/>
        <v>0</v>
      </c>
      <c r="K2031" s="248">
        <f t="shared" ca="1" si="1766"/>
        <v>0</v>
      </c>
      <c r="L2031" s="248">
        <f t="shared" ca="1" si="1766"/>
        <v>0</v>
      </c>
      <c r="M2031" s="248">
        <f t="shared" ca="1" si="1766"/>
        <v>0</v>
      </c>
      <c r="N2031" s="248">
        <f t="shared" ca="1" si="1766"/>
        <v>0</v>
      </c>
      <c r="O2031" s="248">
        <f t="shared" ca="1" si="1766"/>
        <v>0</v>
      </c>
      <c r="P2031" s="248">
        <f t="shared" ca="1" si="1766"/>
        <v>0</v>
      </c>
      <c r="Q2031" s="248">
        <f t="shared" ca="1" si="1766"/>
        <v>0</v>
      </c>
      <c r="R2031" s="248">
        <f t="shared" ca="1" si="1766"/>
        <v>0</v>
      </c>
      <c r="S2031" s="248">
        <f t="shared" ca="1" si="1766"/>
        <v>0</v>
      </c>
      <c r="T2031" s="248">
        <f t="shared" ca="1" si="1766"/>
        <v>0</v>
      </c>
      <c r="U2031" s="248">
        <f t="shared" ca="1" si="1766"/>
        <v>0</v>
      </c>
      <c r="V2031" s="248">
        <f t="shared" ca="1" si="1766"/>
        <v>0</v>
      </c>
      <c r="W2031" s="248">
        <f t="shared" ca="1" si="1766"/>
        <v>0</v>
      </c>
      <c r="X2031" s="248">
        <f t="shared" ca="1" si="1766"/>
        <v>0</v>
      </c>
      <c r="Y2031" s="248">
        <f t="shared" ca="1" si="1766"/>
        <v>0</v>
      </c>
      <c r="Z2031" s="248">
        <f t="shared" ca="1" si="1766"/>
        <v>0</v>
      </c>
      <c r="AA2031" s="248">
        <f t="shared" ca="1" si="1766"/>
        <v>0</v>
      </c>
    </row>
    <row r="2032" spans="6:27">
      <c r="F2032" s="656"/>
      <c r="G2032" s="307" t="str">
        <f t="shared" si="1767"/>
        <v>Mini-bus</v>
      </c>
      <c r="H2032" s="248">
        <f t="shared" si="1768"/>
        <v>0</v>
      </c>
      <c r="I2032" s="248">
        <f t="shared" ca="1" si="1766"/>
        <v>0</v>
      </c>
      <c r="J2032" s="248">
        <f t="shared" ca="1" si="1766"/>
        <v>0</v>
      </c>
      <c r="K2032" s="248">
        <f t="shared" ca="1" si="1766"/>
        <v>0</v>
      </c>
      <c r="L2032" s="248">
        <f t="shared" ca="1" si="1766"/>
        <v>0</v>
      </c>
      <c r="M2032" s="248">
        <f t="shared" ca="1" si="1766"/>
        <v>0</v>
      </c>
      <c r="N2032" s="248">
        <f t="shared" ca="1" si="1766"/>
        <v>0</v>
      </c>
      <c r="O2032" s="248">
        <f t="shared" ca="1" si="1766"/>
        <v>0</v>
      </c>
      <c r="P2032" s="248">
        <f t="shared" ca="1" si="1766"/>
        <v>0</v>
      </c>
      <c r="Q2032" s="248">
        <f t="shared" ca="1" si="1766"/>
        <v>0</v>
      </c>
      <c r="R2032" s="248">
        <f t="shared" ca="1" si="1766"/>
        <v>0</v>
      </c>
      <c r="S2032" s="248">
        <f t="shared" ca="1" si="1766"/>
        <v>0</v>
      </c>
      <c r="T2032" s="248">
        <f t="shared" ca="1" si="1766"/>
        <v>0</v>
      </c>
      <c r="U2032" s="248">
        <f t="shared" ca="1" si="1766"/>
        <v>0</v>
      </c>
      <c r="V2032" s="248">
        <f t="shared" ca="1" si="1766"/>
        <v>0</v>
      </c>
      <c r="W2032" s="248">
        <f t="shared" ca="1" si="1766"/>
        <v>0</v>
      </c>
      <c r="X2032" s="248">
        <f t="shared" ca="1" si="1766"/>
        <v>0</v>
      </c>
      <c r="Y2032" s="248">
        <f t="shared" ca="1" si="1766"/>
        <v>0</v>
      </c>
      <c r="Z2032" s="248">
        <f t="shared" ca="1" si="1766"/>
        <v>0</v>
      </c>
      <c r="AA2032" s="248">
        <f t="shared" ca="1" si="1766"/>
        <v>0</v>
      </c>
    </row>
    <row r="2033" spans="6:27">
      <c r="F2033" s="656"/>
      <c r="G2033" s="307" t="str">
        <f t="shared" si="1767"/>
        <v/>
      </c>
      <c r="H2033" s="248">
        <f t="shared" si="1768"/>
        <v>0</v>
      </c>
      <c r="I2033" s="248">
        <f t="shared" ca="1" si="1766"/>
        <v>0</v>
      </c>
      <c r="J2033" s="248">
        <f t="shared" ca="1" si="1766"/>
        <v>0</v>
      </c>
      <c r="K2033" s="248">
        <f t="shared" ca="1" si="1766"/>
        <v>0</v>
      </c>
      <c r="L2033" s="248">
        <f t="shared" ca="1" si="1766"/>
        <v>0</v>
      </c>
      <c r="M2033" s="248">
        <f t="shared" ca="1" si="1766"/>
        <v>0</v>
      </c>
      <c r="N2033" s="248">
        <f t="shared" ca="1" si="1766"/>
        <v>0</v>
      </c>
      <c r="O2033" s="248">
        <f t="shared" ca="1" si="1766"/>
        <v>0</v>
      </c>
      <c r="P2033" s="248">
        <f t="shared" ca="1" si="1766"/>
        <v>0</v>
      </c>
      <c r="Q2033" s="248">
        <f t="shared" ca="1" si="1766"/>
        <v>0</v>
      </c>
      <c r="R2033" s="248">
        <f t="shared" ca="1" si="1766"/>
        <v>0</v>
      </c>
      <c r="S2033" s="248">
        <f t="shared" ca="1" si="1766"/>
        <v>0</v>
      </c>
      <c r="T2033" s="248">
        <f t="shared" ca="1" si="1766"/>
        <v>0</v>
      </c>
      <c r="U2033" s="248">
        <f t="shared" ca="1" si="1766"/>
        <v>0</v>
      </c>
      <c r="V2033" s="248">
        <f t="shared" ca="1" si="1766"/>
        <v>0</v>
      </c>
      <c r="W2033" s="248">
        <f t="shared" ca="1" si="1766"/>
        <v>0</v>
      </c>
      <c r="X2033" s="248">
        <f t="shared" ca="1" si="1766"/>
        <v>0</v>
      </c>
      <c r="Y2033" s="248">
        <f t="shared" ca="1" si="1766"/>
        <v>0</v>
      </c>
      <c r="Z2033" s="248">
        <f t="shared" ca="1" si="1766"/>
        <v>0</v>
      </c>
      <c r="AA2033" s="248">
        <f t="shared" ca="1" si="1766"/>
        <v>0</v>
      </c>
    </row>
    <row r="2034" spans="6:27">
      <c r="F2034" s="657"/>
      <c r="G2034" s="307" t="str">
        <f t="shared" si="1767"/>
        <v/>
      </c>
      <c r="H2034" s="248">
        <f t="shared" si="1768"/>
        <v>0</v>
      </c>
      <c r="I2034" s="248">
        <f t="shared" ca="1" si="1766"/>
        <v>0</v>
      </c>
      <c r="J2034" s="248">
        <f t="shared" ca="1" si="1766"/>
        <v>0</v>
      </c>
      <c r="K2034" s="248">
        <f t="shared" ca="1" si="1766"/>
        <v>0</v>
      </c>
      <c r="L2034" s="248">
        <f t="shared" ca="1" si="1766"/>
        <v>0</v>
      </c>
      <c r="M2034" s="248">
        <f t="shared" ca="1" si="1766"/>
        <v>0</v>
      </c>
      <c r="N2034" s="248">
        <f t="shared" ca="1" si="1766"/>
        <v>0</v>
      </c>
      <c r="O2034" s="248">
        <f t="shared" ca="1" si="1766"/>
        <v>0</v>
      </c>
      <c r="P2034" s="248">
        <f t="shared" ca="1" si="1766"/>
        <v>0</v>
      </c>
      <c r="Q2034" s="248">
        <f t="shared" ca="1" si="1766"/>
        <v>0</v>
      </c>
      <c r="R2034" s="248">
        <f t="shared" ca="1" si="1766"/>
        <v>0</v>
      </c>
      <c r="S2034" s="248">
        <f t="shared" ca="1" si="1766"/>
        <v>0</v>
      </c>
      <c r="T2034" s="248">
        <f t="shared" ca="1" si="1766"/>
        <v>0</v>
      </c>
      <c r="U2034" s="248">
        <f t="shared" ca="1" si="1766"/>
        <v>0</v>
      </c>
      <c r="V2034" s="248">
        <f t="shared" ca="1" si="1766"/>
        <v>0</v>
      </c>
      <c r="W2034" s="248">
        <f t="shared" ca="1" si="1766"/>
        <v>0</v>
      </c>
      <c r="X2034" s="248">
        <f t="shared" ca="1" si="1766"/>
        <v>0</v>
      </c>
      <c r="Y2034" s="248">
        <f t="shared" ca="1" si="1766"/>
        <v>0</v>
      </c>
      <c r="Z2034" s="248">
        <f t="shared" ca="1" si="1766"/>
        <v>0</v>
      </c>
      <c r="AA2034" s="248">
        <f t="shared" ca="1" si="1766"/>
        <v>0</v>
      </c>
    </row>
    <row r="2035" spans="6:27">
      <c r="G2035" s="307" t="str">
        <f t="shared" si="1767"/>
        <v>BRT</v>
      </c>
      <c r="H2035" s="248">
        <f t="shared" si="1768"/>
        <v>0</v>
      </c>
      <c r="I2035" s="248">
        <f t="shared" ca="1" si="1766"/>
        <v>0</v>
      </c>
      <c r="J2035" s="248">
        <f t="shared" ca="1" si="1766"/>
        <v>0</v>
      </c>
      <c r="K2035" s="248">
        <f t="shared" ca="1" si="1766"/>
        <v>0</v>
      </c>
      <c r="L2035" s="248">
        <f t="shared" ca="1" si="1766"/>
        <v>0</v>
      </c>
      <c r="M2035" s="248">
        <f t="shared" ca="1" si="1766"/>
        <v>0</v>
      </c>
      <c r="N2035" s="248">
        <f t="shared" ca="1" si="1766"/>
        <v>0</v>
      </c>
      <c r="O2035" s="248">
        <f t="shared" ca="1" si="1766"/>
        <v>0</v>
      </c>
      <c r="P2035" s="248">
        <f t="shared" ca="1" si="1766"/>
        <v>0</v>
      </c>
      <c r="Q2035" s="248">
        <f t="shared" ca="1" si="1766"/>
        <v>0</v>
      </c>
      <c r="R2035" s="248">
        <f t="shared" ca="1" si="1766"/>
        <v>0</v>
      </c>
      <c r="S2035" s="248">
        <f t="shared" ca="1" si="1766"/>
        <v>0</v>
      </c>
      <c r="T2035" s="248">
        <f t="shared" ca="1" si="1766"/>
        <v>0</v>
      </c>
      <c r="U2035" s="248">
        <f t="shared" ca="1" si="1766"/>
        <v>0</v>
      </c>
      <c r="V2035" s="248">
        <f t="shared" ca="1" si="1766"/>
        <v>0</v>
      </c>
      <c r="W2035" s="248">
        <f t="shared" ca="1" si="1766"/>
        <v>0</v>
      </c>
      <c r="X2035" s="248">
        <f t="shared" ca="1" si="1766"/>
        <v>0</v>
      </c>
      <c r="Y2035" s="248">
        <f t="shared" ca="1" si="1766"/>
        <v>0</v>
      </c>
      <c r="Z2035" s="248">
        <f t="shared" ca="1" si="1766"/>
        <v>0</v>
      </c>
      <c r="AA2035" s="248">
        <f t="shared" ca="1" si="1766"/>
        <v>0</v>
      </c>
    </row>
    <row r="2036" spans="6:27">
      <c r="G2036" s="310"/>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row>
    <row r="2037" spans="6:27">
      <c r="G2037" s="310" t="s">
        <v>445</v>
      </c>
      <c r="H2037" s="252" t="s">
        <v>446</v>
      </c>
      <c r="I2037" s="252" t="s">
        <v>494</v>
      </c>
      <c r="J2037" s="252"/>
      <c r="K2037" s="252"/>
      <c r="L2037" s="252"/>
      <c r="M2037" s="252"/>
      <c r="N2037" s="252"/>
      <c r="O2037" s="252"/>
      <c r="P2037" s="252"/>
      <c r="Q2037" s="252"/>
      <c r="R2037" s="252"/>
      <c r="S2037" s="252"/>
      <c r="T2037" s="252"/>
      <c r="U2037" s="252"/>
      <c r="V2037" s="252"/>
      <c r="W2037" s="252"/>
      <c r="X2037" s="252"/>
      <c r="Y2037" s="252"/>
      <c r="Z2037" s="252"/>
      <c r="AA2037" s="252"/>
    </row>
    <row r="2038" spans="6:27">
      <c r="G2038" s="306"/>
      <c r="H2038" s="231">
        <f>H2024</f>
        <v>0</v>
      </c>
      <c r="I2038" s="231">
        <f t="shared" ref="I2038:AA2038" si="1769">I2024</f>
        <v>1</v>
      </c>
      <c r="J2038" s="231">
        <f t="shared" si="1769"/>
        <v>2</v>
      </c>
      <c r="K2038" s="231">
        <f t="shared" si="1769"/>
        <v>3</v>
      </c>
      <c r="L2038" s="231">
        <f t="shared" si="1769"/>
        <v>4</v>
      </c>
      <c r="M2038" s="231">
        <f t="shared" si="1769"/>
        <v>5</v>
      </c>
      <c r="N2038" s="231">
        <f t="shared" si="1769"/>
        <v>6</v>
      </c>
      <c r="O2038" s="231">
        <f t="shared" si="1769"/>
        <v>7</v>
      </c>
      <c r="P2038" s="231">
        <f t="shared" si="1769"/>
        <v>8</v>
      </c>
      <c r="Q2038" s="231">
        <f t="shared" si="1769"/>
        <v>9</v>
      </c>
      <c r="R2038" s="231">
        <f t="shared" si="1769"/>
        <v>10</v>
      </c>
      <c r="S2038" s="231">
        <f t="shared" si="1769"/>
        <v>11</v>
      </c>
      <c r="T2038" s="231">
        <f t="shared" si="1769"/>
        <v>12</v>
      </c>
      <c r="U2038" s="231">
        <f t="shared" si="1769"/>
        <v>13</v>
      </c>
      <c r="V2038" s="231">
        <f t="shared" si="1769"/>
        <v>14</v>
      </c>
      <c r="W2038" s="231">
        <f t="shared" si="1769"/>
        <v>15</v>
      </c>
      <c r="X2038" s="231">
        <f t="shared" si="1769"/>
        <v>16</v>
      </c>
      <c r="Y2038" s="231">
        <f t="shared" si="1769"/>
        <v>17</v>
      </c>
      <c r="Z2038" s="231">
        <f t="shared" si="1769"/>
        <v>18</v>
      </c>
      <c r="AA2038" s="231">
        <f t="shared" si="1769"/>
        <v>19</v>
      </c>
    </row>
    <row r="2039" spans="6:27">
      <c r="F2039" s="655" t="s">
        <v>530</v>
      </c>
      <c r="G2039" s="307" t="str">
        <f>G2025</f>
        <v>Cars</v>
      </c>
      <c r="H2039" s="256">
        <f>SUM(H1768,H1783,H1798,H1813,H1828,H1843)</f>
        <v>0</v>
      </c>
      <c r="I2039" s="256">
        <f t="shared" ref="I2039:AA2039" ca="1" si="1770">SUM(I1768,I1783,I1798,I1813,I1828,I1843)</f>
        <v>0</v>
      </c>
      <c r="J2039" s="256">
        <f t="shared" ca="1" si="1770"/>
        <v>0</v>
      </c>
      <c r="K2039" s="256">
        <f t="shared" ca="1" si="1770"/>
        <v>0</v>
      </c>
      <c r="L2039" s="256">
        <f t="shared" ca="1" si="1770"/>
        <v>0</v>
      </c>
      <c r="M2039" s="256">
        <f t="shared" ca="1" si="1770"/>
        <v>0</v>
      </c>
      <c r="N2039" s="256">
        <f t="shared" ca="1" si="1770"/>
        <v>0</v>
      </c>
      <c r="O2039" s="256">
        <f t="shared" ca="1" si="1770"/>
        <v>0</v>
      </c>
      <c r="P2039" s="256">
        <f t="shared" ca="1" si="1770"/>
        <v>0</v>
      </c>
      <c r="Q2039" s="256">
        <f t="shared" ca="1" si="1770"/>
        <v>0</v>
      </c>
      <c r="R2039" s="256">
        <f t="shared" ca="1" si="1770"/>
        <v>0</v>
      </c>
      <c r="S2039" s="256">
        <f t="shared" ca="1" si="1770"/>
        <v>0</v>
      </c>
      <c r="T2039" s="256">
        <f t="shared" ca="1" si="1770"/>
        <v>0</v>
      </c>
      <c r="U2039" s="256">
        <f t="shared" ca="1" si="1770"/>
        <v>0</v>
      </c>
      <c r="V2039" s="256">
        <f t="shared" ca="1" si="1770"/>
        <v>0</v>
      </c>
      <c r="W2039" s="256">
        <f t="shared" ca="1" si="1770"/>
        <v>0</v>
      </c>
      <c r="X2039" s="256">
        <f t="shared" ca="1" si="1770"/>
        <v>0</v>
      </c>
      <c r="Y2039" s="256">
        <f t="shared" ca="1" si="1770"/>
        <v>0</v>
      </c>
      <c r="Z2039" s="256">
        <f t="shared" ca="1" si="1770"/>
        <v>0</v>
      </c>
      <c r="AA2039" s="256">
        <f t="shared" ca="1" si="1770"/>
        <v>0</v>
      </c>
    </row>
    <row r="2040" spans="6:27">
      <c r="F2040" s="656"/>
      <c r="G2040" s="307" t="str">
        <f t="shared" ref="G2040:G2049" si="1771">G2026</f>
        <v>2-wheeler</v>
      </c>
      <c r="H2040" s="256">
        <f t="shared" ref="H2040:AA2040" si="1772">SUM(H1769,H1784,H1799,H1814,H1829,H1844)</f>
        <v>0</v>
      </c>
      <c r="I2040" s="256">
        <f t="shared" ca="1" si="1772"/>
        <v>0</v>
      </c>
      <c r="J2040" s="256">
        <f t="shared" ca="1" si="1772"/>
        <v>0</v>
      </c>
      <c r="K2040" s="256">
        <f t="shared" ca="1" si="1772"/>
        <v>0</v>
      </c>
      <c r="L2040" s="256">
        <f t="shared" ca="1" si="1772"/>
        <v>0</v>
      </c>
      <c r="M2040" s="256">
        <f t="shared" ca="1" si="1772"/>
        <v>0</v>
      </c>
      <c r="N2040" s="256">
        <f t="shared" ca="1" si="1772"/>
        <v>0</v>
      </c>
      <c r="O2040" s="256">
        <f t="shared" ca="1" si="1772"/>
        <v>0</v>
      </c>
      <c r="P2040" s="256">
        <f t="shared" ca="1" si="1772"/>
        <v>0</v>
      </c>
      <c r="Q2040" s="256">
        <f t="shared" ca="1" si="1772"/>
        <v>0</v>
      </c>
      <c r="R2040" s="256">
        <f t="shared" ca="1" si="1772"/>
        <v>0</v>
      </c>
      <c r="S2040" s="256">
        <f t="shared" ca="1" si="1772"/>
        <v>0</v>
      </c>
      <c r="T2040" s="256">
        <f t="shared" ca="1" si="1772"/>
        <v>0</v>
      </c>
      <c r="U2040" s="256">
        <f t="shared" ca="1" si="1772"/>
        <v>0</v>
      </c>
      <c r="V2040" s="256">
        <f t="shared" ca="1" si="1772"/>
        <v>0</v>
      </c>
      <c r="W2040" s="256">
        <f t="shared" ca="1" si="1772"/>
        <v>0</v>
      </c>
      <c r="X2040" s="256">
        <f t="shared" ca="1" si="1772"/>
        <v>0</v>
      </c>
      <c r="Y2040" s="256">
        <f t="shared" ca="1" si="1772"/>
        <v>0</v>
      </c>
      <c r="Z2040" s="256">
        <f t="shared" ca="1" si="1772"/>
        <v>0</v>
      </c>
      <c r="AA2040" s="256">
        <f t="shared" ca="1" si="1772"/>
        <v>0</v>
      </c>
    </row>
    <row r="2041" spans="6:27">
      <c r="F2041" s="656"/>
      <c r="G2041" s="307" t="str">
        <f t="shared" si="1771"/>
        <v>Taxi</v>
      </c>
      <c r="H2041" s="256">
        <f t="shared" ref="H2041:AA2041" si="1773">SUM(H1770,H1785,H1800,H1815,H1830,H1845)</f>
        <v>0</v>
      </c>
      <c r="I2041" s="256">
        <f t="shared" ca="1" si="1773"/>
        <v>0</v>
      </c>
      <c r="J2041" s="256">
        <f t="shared" ca="1" si="1773"/>
        <v>0</v>
      </c>
      <c r="K2041" s="256">
        <f t="shared" ca="1" si="1773"/>
        <v>0</v>
      </c>
      <c r="L2041" s="256">
        <f t="shared" ca="1" si="1773"/>
        <v>0</v>
      </c>
      <c r="M2041" s="256">
        <f t="shared" ca="1" si="1773"/>
        <v>0</v>
      </c>
      <c r="N2041" s="256">
        <f t="shared" ca="1" si="1773"/>
        <v>0</v>
      </c>
      <c r="O2041" s="256">
        <f t="shared" ca="1" si="1773"/>
        <v>0</v>
      </c>
      <c r="P2041" s="256">
        <f t="shared" ca="1" si="1773"/>
        <v>0</v>
      </c>
      <c r="Q2041" s="256">
        <f t="shared" ca="1" si="1773"/>
        <v>0</v>
      </c>
      <c r="R2041" s="256">
        <f t="shared" ca="1" si="1773"/>
        <v>0</v>
      </c>
      <c r="S2041" s="256">
        <f t="shared" ca="1" si="1773"/>
        <v>0</v>
      </c>
      <c r="T2041" s="256">
        <f t="shared" ca="1" si="1773"/>
        <v>0</v>
      </c>
      <c r="U2041" s="256">
        <f t="shared" ca="1" si="1773"/>
        <v>0</v>
      </c>
      <c r="V2041" s="256">
        <f t="shared" ca="1" si="1773"/>
        <v>0</v>
      </c>
      <c r="W2041" s="256">
        <f t="shared" ca="1" si="1773"/>
        <v>0</v>
      </c>
      <c r="X2041" s="256">
        <f t="shared" ca="1" si="1773"/>
        <v>0</v>
      </c>
      <c r="Y2041" s="256">
        <f t="shared" ca="1" si="1773"/>
        <v>0</v>
      </c>
      <c r="Z2041" s="256">
        <f t="shared" ca="1" si="1773"/>
        <v>0</v>
      </c>
      <c r="AA2041" s="256">
        <f t="shared" ca="1" si="1773"/>
        <v>0</v>
      </c>
    </row>
    <row r="2042" spans="6:27">
      <c r="F2042" s="656"/>
      <c r="G2042" s="307" t="str">
        <f t="shared" si="1771"/>
        <v/>
      </c>
      <c r="H2042" s="256">
        <f t="shared" ref="H2042:AA2042" si="1774">SUM(H1771,H1786,H1801,H1816,H1831,H1846)</f>
        <v>0</v>
      </c>
      <c r="I2042" s="256">
        <f t="shared" ca="1" si="1774"/>
        <v>0</v>
      </c>
      <c r="J2042" s="256">
        <f t="shared" ca="1" si="1774"/>
        <v>0</v>
      </c>
      <c r="K2042" s="256">
        <f t="shared" ca="1" si="1774"/>
        <v>0</v>
      </c>
      <c r="L2042" s="256">
        <f t="shared" ca="1" si="1774"/>
        <v>0</v>
      </c>
      <c r="M2042" s="256">
        <f t="shared" ca="1" si="1774"/>
        <v>0</v>
      </c>
      <c r="N2042" s="256">
        <f t="shared" ca="1" si="1774"/>
        <v>0</v>
      </c>
      <c r="O2042" s="256">
        <f t="shared" ca="1" si="1774"/>
        <v>0</v>
      </c>
      <c r="P2042" s="256">
        <f t="shared" ca="1" si="1774"/>
        <v>0</v>
      </c>
      <c r="Q2042" s="256">
        <f t="shared" ca="1" si="1774"/>
        <v>0</v>
      </c>
      <c r="R2042" s="256">
        <f t="shared" ca="1" si="1774"/>
        <v>0</v>
      </c>
      <c r="S2042" s="256">
        <f t="shared" ca="1" si="1774"/>
        <v>0</v>
      </c>
      <c r="T2042" s="256">
        <f t="shared" ca="1" si="1774"/>
        <v>0</v>
      </c>
      <c r="U2042" s="256">
        <f t="shared" ca="1" si="1774"/>
        <v>0</v>
      </c>
      <c r="V2042" s="256">
        <f t="shared" ca="1" si="1774"/>
        <v>0</v>
      </c>
      <c r="W2042" s="256">
        <f t="shared" ca="1" si="1774"/>
        <v>0</v>
      </c>
      <c r="X2042" s="256">
        <f t="shared" ca="1" si="1774"/>
        <v>0</v>
      </c>
      <c r="Y2042" s="256">
        <f t="shared" ca="1" si="1774"/>
        <v>0</v>
      </c>
      <c r="Z2042" s="256">
        <f t="shared" ca="1" si="1774"/>
        <v>0</v>
      </c>
      <c r="AA2042" s="256">
        <f t="shared" ca="1" si="1774"/>
        <v>0</v>
      </c>
    </row>
    <row r="2043" spans="6:27">
      <c r="F2043" s="656"/>
      <c r="G2043" s="307" t="str">
        <f t="shared" si="1771"/>
        <v/>
      </c>
      <c r="H2043" s="256">
        <f t="shared" ref="H2043:AA2043" si="1775">SUM(H1772,H1787,H1802,H1817,H1832,H1847)</f>
        <v>0</v>
      </c>
      <c r="I2043" s="256">
        <f t="shared" ca="1" si="1775"/>
        <v>0</v>
      </c>
      <c r="J2043" s="256">
        <f t="shared" ca="1" si="1775"/>
        <v>0</v>
      </c>
      <c r="K2043" s="256">
        <f t="shared" ca="1" si="1775"/>
        <v>0</v>
      </c>
      <c r="L2043" s="256">
        <f t="shared" ca="1" si="1775"/>
        <v>0</v>
      </c>
      <c r="M2043" s="256">
        <f t="shared" ca="1" si="1775"/>
        <v>0</v>
      </c>
      <c r="N2043" s="256">
        <f t="shared" ca="1" si="1775"/>
        <v>0</v>
      </c>
      <c r="O2043" s="256">
        <f t="shared" ca="1" si="1775"/>
        <v>0</v>
      </c>
      <c r="P2043" s="256">
        <f t="shared" ca="1" si="1775"/>
        <v>0</v>
      </c>
      <c r="Q2043" s="256">
        <f t="shared" ca="1" si="1775"/>
        <v>0</v>
      </c>
      <c r="R2043" s="256">
        <f t="shared" ca="1" si="1775"/>
        <v>0</v>
      </c>
      <c r="S2043" s="256">
        <f t="shared" ca="1" si="1775"/>
        <v>0</v>
      </c>
      <c r="T2043" s="256">
        <f t="shared" ca="1" si="1775"/>
        <v>0</v>
      </c>
      <c r="U2043" s="256">
        <f t="shared" ca="1" si="1775"/>
        <v>0</v>
      </c>
      <c r="V2043" s="256">
        <f t="shared" ca="1" si="1775"/>
        <v>0</v>
      </c>
      <c r="W2043" s="256">
        <f t="shared" ca="1" si="1775"/>
        <v>0</v>
      </c>
      <c r="X2043" s="256">
        <f t="shared" ca="1" si="1775"/>
        <v>0</v>
      </c>
      <c r="Y2043" s="256">
        <f t="shared" ca="1" si="1775"/>
        <v>0</v>
      </c>
      <c r="Z2043" s="256">
        <f t="shared" ca="1" si="1775"/>
        <v>0</v>
      </c>
      <c r="AA2043" s="256">
        <f t="shared" ca="1" si="1775"/>
        <v>0</v>
      </c>
    </row>
    <row r="2044" spans="6:27">
      <c r="F2044" s="656"/>
      <c r="G2044" s="307" t="str">
        <f t="shared" si="1771"/>
        <v>3-wheeler</v>
      </c>
      <c r="H2044" s="256">
        <f t="shared" ref="H2044:AA2044" si="1776">SUM(H1773,H1788,H1803,H1818,H1833,H1848)</f>
        <v>0</v>
      </c>
      <c r="I2044" s="256">
        <f t="shared" ca="1" si="1776"/>
        <v>0</v>
      </c>
      <c r="J2044" s="256">
        <f t="shared" ca="1" si="1776"/>
        <v>0</v>
      </c>
      <c r="K2044" s="256">
        <f t="shared" ca="1" si="1776"/>
        <v>0</v>
      </c>
      <c r="L2044" s="256">
        <f t="shared" ca="1" si="1776"/>
        <v>0</v>
      </c>
      <c r="M2044" s="256">
        <f t="shared" ca="1" si="1776"/>
        <v>0</v>
      </c>
      <c r="N2044" s="256">
        <f t="shared" ca="1" si="1776"/>
        <v>0</v>
      </c>
      <c r="O2044" s="256">
        <f t="shared" ca="1" si="1776"/>
        <v>0</v>
      </c>
      <c r="P2044" s="256">
        <f t="shared" ca="1" si="1776"/>
        <v>0</v>
      </c>
      <c r="Q2044" s="256">
        <f t="shared" ca="1" si="1776"/>
        <v>0</v>
      </c>
      <c r="R2044" s="256">
        <f t="shared" ca="1" si="1776"/>
        <v>0</v>
      </c>
      <c r="S2044" s="256">
        <f t="shared" ca="1" si="1776"/>
        <v>0</v>
      </c>
      <c r="T2044" s="256">
        <f t="shared" ca="1" si="1776"/>
        <v>0</v>
      </c>
      <c r="U2044" s="256">
        <f t="shared" ca="1" si="1776"/>
        <v>0</v>
      </c>
      <c r="V2044" s="256">
        <f t="shared" ca="1" si="1776"/>
        <v>0</v>
      </c>
      <c r="W2044" s="256">
        <f t="shared" ca="1" si="1776"/>
        <v>0</v>
      </c>
      <c r="X2044" s="256">
        <f t="shared" ca="1" si="1776"/>
        <v>0</v>
      </c>
      <c r="Y2044" s="256">
        <f t="shared" ca="1" si="1776"/>
        <v>0</v>
      </c>
      <c r="Z2044" s="256">
        <f t="shared" ca="1" si="1776"/>
        <v>0</v>
      </c>
      <c r="AA2044" s="256">
        <f t="shared" ca="1" si="1776"/>
        <v>0</v>
      </c>
    </row>
    <row r="2045" spans="6:27">
      <c r="F2045" s="656"/>
      <c r="G2045" s="307" t="str">
        <f t="shared" si="1771"/>
        <v>Bus</v>
      </c>
      <c r="H2045" s="256">
        <f t="shared" ref="H2045:AA2045" si="1777">SUM(H1774,H1789,H1804,H1819,H1834,H1849)</f>
        <v>0</v>
      </c>
      <c r="I2045" s="256">
        <f t="shared" ca="1" si="1777"/>
        <v>0</v>
      </c>
      <c r="J2045" s="256">
        <f t="shared" ca="1" si="1777"/>
        <v>0</v>
      </c>
      <c r="K2045" s="256">
        <f t="shared" ca="1" si="1777"/>
        <v>0</v>
      </c>
      <c r="L2045" s="256">
        <f t="shared" ca="1" si="1777"/>
        <v>0</v>
      </c>
      <c r="M2045" s="256">
        <f t="shared" ca="1" si="1777"/>
        <v>0</v>
      </c>
      <c r="N2045" s="256">
        <f t="shared" ca="1" si="1777"/>
        <v>0</v>
      </c>
      <c r="O2045" s="256">
        <f t="shared" ca="1" si="1777"/>
        <v>0</v>
      </c>
      <c r="P2045" s="256">
        <f t="shared" ca="1" si="1777"/>
        <v>0</v>
      </c>
      <c r="Q2045" s="256">
        <f t="shared" ca="1" si="1777"/>
        <v>0</v>
      </c>
      <c r="R2045" s="256">
        <f t="shared" ca="1" si="1777"/>
        <v>0</v>
      </c>
      <c r="S2045" s="256">
        <f t="shared" ca="1" si="1777"/>
        <v>0</v>
      </c>
      <c r="T2045" s="256">
        <f t="shared" ca="1" si="1777"/>
        <v>0</v>
      </c>
      <c r="U2045" s="256">
        <f t="shared" ca="1" si="1777"/>
        <v>0</v>
      </c>
      <c r="V2045" s="256">
        <f t="shared" ca="1" si="1777"/>
        <v>0</v>
      </c>
      <c r="W2045" s="256">
        <f t="shared" ca="1" si="1777"/>
        <v>0</v>
      </c>
      <c r="X2045" s="256">
        <f t="shared" ca="1" si="1777"/>
        <v>0</v>
      </c>
      <c r="Y2045" s="256">
        <f t="shared" ca="1" si="1777"/>
        <v>0</v>
      </c>
      <c r="Z2045" s="256">
        <f t="shared" ca="1" si="1777"/>
        <v>0</v>
      </c>
      <c r="AA2045" s="256">
        <f t="shared" ca="1" si="1777"/>
        <v>0</v>
      </c>
    </row>
    <row r="2046" spans="6:27">
      <c r="F2046" s="656"/>
      <c r="G2046" s="307" t="str">
        <f t="shared" si="1771"/>
        <v>Mini-bus</v>
      </c>
      <c r="H2046" s="256">
        <f t="shared" ref="H2046:AA2046" si="1778">SUM(H1775,H1790,H1805,H1820,H1835,H1850)</f>
        <v>0</v>
      </c>
      <c r="I2046" s="256">
        <f t="shared" ca="1" si="1778"/>
        <v>0</v>
      </c>
      <c r="J2046" s="256">
        <f t="shared" ca="1" si="1778"/>
        <v>0</v>
      </c>
      <c r="K2046" s="256">
        <f t="shared" ca="1" si="1778"/>
        <v>0</v>
      </c>
      <c r="L2046" s="256">
        <f t="shared" ca="1" si="1778"/>
        <v>0</v>
      </c>
      <c r="M2046" s="256">
        <f t="shared" ca="1" si="1778"/>
        <v>0</v>
      </c>
      <c r="N2046" s="256">
        <f t="shared" ca="1" si="1778"/>
        <v>0</v>
      </c>
      <c r="O2046" s="256">
        <f t="shared" ca="1" si="1778"/>
        <v>0</v>
      </c>
      <c r="P2046" s="256">
        <f t="shared" ca="1" si="1778"/>
        <v>0</v>
      </c>
      <c r="Q2046" s="256">
        <f t="shared" ca="1" si="1778"/>
        <v>0</v>
      </c>
      <c r="R2046" s="256">
        <f t="shared" ca="1" si="1778"/>
        <v>0</v>
      </c>
      <c r="S2046" s="256">
        <f t="shared" ca="1" si="1778"/>
        <v>0</v>
      </c>
      <c r="T2046" s="256">
        <f t="shared" ca="1" si="1778"/>
        <v>0</v>
      </c>
      <c r="U2046" s="256">
        <f t="shared" ca="1" si="1778"/>
        <v>0</v>
      </c>
      <c r="V2046" s="256">
        <f t="shared" ca="1" si="1778"/>
        <v>0</v>
      </c>
      <c r="W2046" s="256">
        <f t="shared" ca="1" si="1778"/>
        <v>0</v>
      </c>
      <c r="X2046" s="256">
        <f t="shared" ca="1" si="1778"/>
        <v>0</v>
      </c>
      <c r="Y2046" s="256">
        <f t="shared" ca="1" si="1778"/>
        <v>0</v>
      </c>
      <c r="Z2046" s="256">
        <f t="shared" ca="1" si="1778"/>
        <v>0</v>
      </c>
      <c r="AA2046" s="256">
        <f t="shared" ca="1" si="1778"/>
        <v>0</v>
      </c>
    </row>
    <row r="2047" spans="6:27">
      <c r="F2047" s="656"/>
      <c r="G2047" s="307" t="str">
        <f t="shared" si="1771"/>
        <v/>
      </c>
      <c r="H2047" s="256">
        <f t="shared" ref="H2047:AA2047" si="1779">SUM(H1776,H1791,H1806,H1821,H1836,H1851)</f>
        <v>0</v>
      </c>
      <c r="I2047" s="256">
        <f t="shared" ca="1" si="1779"/>
        <v>0</v>
      </c>
      <c r="J2047" s="256">
        <f t="shared" ca="1" si="1779"/>
        <v>0</v>
      </c>
      <c r="K2047" s="256">
        <f t="shared" ca="1" si="1779"/>
        <v>0</v>
      </c>
      <c r="L2047" s="256">
        <f t="shared" ca="1" si="1779"/>
        <v>0</v>
      </c>
      <c r="M2047" s="256">
        <f t="shared" ca="1" si="1779"/>
        <v>0</v>
      </c>
      <c r="N2047" s="256">
        <f t="shared" ca="1" si="1779"/>
        <v>0</v>
      </c>
      <c r="O2047" s="256">
        <f t="shared" ca="1" si="1779"/>
        <v>0</v>
      </c>
      <c r="P2047" s="256">
        <f t="shared" ca="1" si="1779"/>
        <v>0</v>
      </c>
      <c r="Q2047" s="256">
        <f t="shared" ca="1" si="1779"/>
        <v>0</v>
      </c>
      <c r="R2047" s="256">
        <f t="shared" ca="1" si="1779"/>
        <v>0</v>
      </c>
      <c r="S2047" s="256">
        <f t="shared" ca="1" si="1779"/>
        <v>0</v>
      </c>
      <c r="T2047" s="256">
        <f t="shared" ca="1" si="1779"/>
        <v>0</v>
      </c>
      <c r="U2047" s="256">
        <f t="shared" ca="1" si="1779"/>
        <v>0</v>
      </c>
      <c r="V2047" s="256">
        <f t="shared" ca="1" si="1779"/>
        <v>0</v>
      </c>
      <c r="W2047" s="256">
        <f t="shared" ca="1" si="1779"/>
        <v>0</v>
      </c>
      <c r="X2047" s="256">
        <f t="shared" ca="1" si="1779"/>
        <v>0</v>
      </c>
      <c r="Y2047" s="256">
        <f t="shared" ca="1" si="1779"/>
        <v>0</v>
      </c>
      <c r="Z2047" s="256">
        <f t="shared" ca="1" si="1779"/>
        <v>0</v>
      </c>
      <c r="AA2047" s="256">
        <f t="shared" ca="1" si="1779"/>
        <v>0</v>
      </c>
    </row>
    <row r="2048" spans="6:27">
      <c r="F2048" s="657"/>
      <c r="G2048" s="307" t="str">
        <f t="shared" si="1771"/>
        <v/>
      </c>
      <c r="H2048" s="256">
        <f t="shared" ref="H2048:AA2048" si="1780">SUM(H1777,H1792,H1807,H1822,H1837,H1852)</f>
        <v>0</v>
      </c>
      <c r="I2048" s="256">
        <f t="shared" ca="1" si="1780"/>
        <v>0</v>
      </c>
      <c r="J2048" s="256">
        <f t="shared" ca="1" si="1780"/>
        <v>0</v>
      </c>
      <c r="K2048" s="256">
        <f t="shared" ca="1" si="1780"/>
        <v>0</v>
      </c>
      <c r="L2048" s="256">
        <f t="shared" ca="1" si="1780"/>
        <v>0</v>
      </c>
      <c r="M2048" s="256">
        <f t="shared" ca="1" si="1780"/>
        <v>0</v>
      </c>
      <c r="N2048" s="256">
        <f t="shared" ca="1" si="1780"/>
        <v>0</v>
      </c>
      <c r="O2048" s="256">
        <f t="shared" ca="1" si="1780"/>
        <v>0</v>
      </c>
      <c r="P2048" s="256">
        <f t="shared" ca="1" si="1780"/>
        <v>0</v>
      </c>
      <c r="Q2048" s="256">
        <f t="shared" ca="1" si="1780"/>
        <v>0</v>
      </c>
      <c r="R2048" s="256">
        <f t="shared" ca="1" si="1780"/>
        <v>0</v>
      </c>
      <c r="S2048" s="256">
        <f t="shared" ca="1" si="1780"/>
        <v>0</v>
      </c>
      <c r="T2048" s="256">
        <f t="shared" ca="1" si="1780"/>
        <v>0</v>
      </c>
      <c r="U2048" s="256">
        <f t="shared" ca="1" si="1780"/>
        <v>0</v>
      </c>
      <c r="V2048" s="256">
        <f t="shared" ca="1" si="1780"/>
        <v>0</v>
      </c>
      <c r="W2048" s="256">
        <f t="shared" ca="1" si="1780"/>
        <v>0</v>
      </c>
      <c r="X2048" s="256">
        <f t="shared" ca="1" si="1780"/>
        <v>0</v>
      </c>
      <c r="Y2048" s="256">
        <f t="shared" ca="1" si="1780"/>
        <v>0</v>
      </c>
      <c r="Z2048" s="256">
        <f t="shared" ca="1" si="1780"/>
        <v>0</v>
      </c>
      <c r="AA2048" s="256">
        <f t="shared" ca="1" si="1780"/>
        <v>0</v>
      </c>
    </row>
    <row r="2049" spans="6:27">
      <c r="G2049" s="307" t="str">
        <f t="shared" si="1771"/>
        <v>BRT</v>
      </c>
      <c r="H2049" s="256">
        <f t="shared" ref="H2049:AA2049" ca="1" si="1781">SUM(H1778,H1793,H1808,H1823,H1838,H1853)</f>
        <v>0</v>
      </c>
      <c r="I2049" s="256">
        <f t="shared" ca="1" si="1781"/>
        <v>0</v>
      </c>
      <c r="J2049" s="256">
        <f t="shared" ca="1" si="1781"/>
        <v>0</v>
      </c>
      <c r="K2049" s="256">
        <f t="shared" ca="1" si="1781"/>
        <v>0</v>
      </c>
      <c r="L2049" s="256">
        <f t="shared" ca="1" si="1781"/>
        <v>0</v>
      </c>
      <c r="M2049" s="256">
        <f t="shared" ca="1" si="1781"/>
        <v>0</v>
      </c>
      <c r="N2049" s="256">
        <f t="shared" ca="1" si="1781"/>
        <v>0</v>
      </c>
      <c r="O2049" s="256">
        <f t="shared" ca="1" si="1781"/>
        <v>0</v>
      </c>
      <c r="P2049" s="256">
        <f t="shared" ca="1" si="1781"/>
        <v>0</v>
      </c>
      <c r="Q2049" s="256">
        <f t="shared" ca="1" si="1781"/>
        <v>0</v>
      </c>
      <c r="R2049" s="256">
        <f t="shared" ca="1" si="1781"/>
        <v>0</v>
      </c>
      <c r="S2049" s="256">
        <f t="shared" ca="1" si="1781"/>
        <v>0</v>
      </c>
      <c r="T2049" s="256">
        <f t="shared" ca="1" si="1781"/>
        <v>0</v>
      </c>
      <c r="U2049" s="256">
        <f t="shared" ca="1" si="1781"/>
        <v>0</v>
      </c>
      <c r="V2049" s="256">
        <f t="shared" ca="1" si="1781"/>
        <v>0</v>
      </c>
      <c r="W2049" s="256">
        <f t="shared" ca="1" si="1781"/>
        <v>0</v>
      </c>
      <c r="X2049" s="256">
        <f t="shared" ca="1" si="1781"/>
        <v>0</v>
      </c>
      <c r="Y2049" s="256">
        <f t="shared" ca="1" si="1781"/>
        <v>0</v>
      </c>
      <c r="Z2049" s="256">
        <f t="shared" ca="1" si="1781"/>
        <v>0</v>
      </c>
      <c r="AA2049" s="256">
        <f t="shared" ca="1" si="1781"/>
        <v>0</v>
      </c>
    </row>
    <row r="2050" spans="6:27">
      <c r="G2050" s="310"/>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row>
    <row r="2051" spans="6:27">
      <c r="G2051" s="310" t="s">
        <v>449</v>
      </c>
      <c r="H2051" s="252" t="s">
        <v>446</v>
      </c>
      <c r="I2051" s="252" t="s">
        <v>494</v>
      </c>
      <c r="J2051" s="252"/>
      <c r="K2051" s="252"/>
      <c r="L2051" s="252"/>
      <c r="M2051" s="252"/>
      <c r="N2051" s="252"/>
      <c r="O2051" s="252"/>
      <c r="P2051" s="252"/>
      <c r="Q2051" s="252"/>
      <c r="R2051" s="252"/>
      <c r="S2051" s="252"/>
      <c r="T2051" s="252"/>
      <c r="U2051" s="252"/>
      <c r="V2051" s="252"/>
      <c r="W2051" s="252"/>
      <c r="X2051" s="252"/>
      <c r="Y2051" s="252"/>
      <c r="Z2051" s="252"/>
      <c r="AA2051" s="252"/>
    </row>
    <row r="2052" spans="6:27">
      <c r="G2052" s="306"/>
      <c r="H2052" s="231">
        <f>H2038</f>
        <v>0</v>
      </c>
      <c r="I2052" s="231">
        <f t="shared" ref="I2052:AA2052" si="1782">I2038</f>
        <v>1</v>
      </c>
      <c r="J2052" s="231">
        <f t="shared" si="1782"/>
        <v>2</v>
      </c>
      <c r="K2052" s="231">
        <f t="shared" si="1782"/>
        <v>3</v>
      </c>
      <c r="L2052" s="231">
        <f t="shared" si="1782"/>
        <v>4</v>
      </c>
      <c r="M2052" s="231">
        <f t="shared" si="1782"/>
        <v>5</v>
      </c>
      <c r="N2052" s="231">
        <f t="shared" si="1782"/>
        <v>6</v>
      </c>
      <c r="O2052" s="231">
        <f t="shared" si="1782"/>
        <v>7</v>
      </c>
      <c r="P2052" s="231">
        <f t="shared" si="1782"/>
        <v>8</v>
      </c>
      <c r="Q2052" s="231">
        <f t="shared" si="1782"/>
        <v>9</v>
      </c>
      <c r="R2052" s="231">
        <f t="shared" si="1782"/>
        <v>10</v>
      </c>
      <c r="S2052" s="231">
        <f t="shared" si="1782"/>
        <v>11</v>
      </c>
      <c r="T2052" s="231">
        <f t="shared" si="1782"/>
        <v>12</v>
      </c>
      <c r="U2052" s="231">
        <f t="shared" si="1782"/>
        <v>13</v>
      </c>
      <c r="V2052" s="231">
        <f t="shared" si="1782"/>
        <v>14</v>
      </c>
      <c r="W2052" s="231">
        <f t="shared" si="1782"/>
        <v>15</v>
      </c>
      <c r="X2052" s="231">
        <f t="shared" si="1782"/>
        <v>16</v>
      </c>
      <c r="Y2052" s="231">
        <f t="shared" si="1782"/>
        <v>17</v>
      </c>
      <c r="Z2052" s="231">
        <f t="shared" si="1782"/>
        <v>18</v>
      </c>
      <c r="AA2052" s="231">
        <f t="shared" si="1782"/>
        <v>19</v>
      </c>
    </row>
    <row r="2053" spans="6:27">
      <c r="F2053" s="655" t="s">
        <v>530</v>
      </c>
      <c r="G2053" s="307" t="str">
        <f>G2039</f>
        <v>Cars</v>
      </c>
      <c r="H2053" s="256">
        <f>SUM(H1859,H1874,H1889,H1904,H1919,H1934)</f>
        <v>0</v>
      </c>
      <c r="I2053" s="256">
        <f t="shared" ref="I2053:AA2053" ca="1" si="1783">SUM(I1859,I1874,I1889,I1904,I1919,I1934)</f>
        <v>0</v>
      </c>
      <c r="J2053" s="256">
        <f t="shared" ca="1" si="1783"/>
        <v>0</v>
      </c>
      <c r="K2053" s="256">
        <f t="shared" ca="1" si="1783"/>
        <v>0</v>
      </c>
      <c r="L2053" s="256">
        <f t="shared" ca="1" si="1783"/>
        <v>0</v>
      </c>
      <c r="M2053" s="256">
        <f t="shared" ca="1" si="1783"/>
        <v>0</v>
      </c>
      <c r="N2053" s="256">
        <f t="shared" ca="1" si="1783"/>
        <v>0</v>
      </c>
      <c r="O2053" s="256">
        <f t="shared" ca="1" si="1783"/>
        <v>0</v>
      </c>
      <c r="P2053" s="256">
        <f t="shared" ca="1" si="1783"/>
        <v>0</v>
      </c>
      <c r="Q2053" s="256">
        <f t="shared" ca="1" si="1783"/>
        <v>0</v>
      </c>
      <c r="R2053" s="256">
        <f t="shared" ca="1" si="1783"/>
        <v>0</v>
      </c>
      <c r="S2053" s="256">
        <f t="shared" ca="1" si="1783"/>
        <v>0</v>
      </c>
      <c r="T2053" s="256">
        <f t="shared" ca="1" si="1783"/>
        <v>0</v>
      </c>
      <c r="U2053" s="256">
        <f t="shared" ca="1" si="1783"/>
        <v>0</v>
      </c>
      <c r="V2053" s="256">
        <f t="shared" ca="1" si="1783"/>
        <v>0</v>
      </c>
      <c r="W2053" s="256">
        <f t="shared" ca="1" si="1783"/>
        <v>0</v>
      </c>
      <c r="X2053" s="256">
        <f t="shared" ca="1" si="1783"/>
        <v>0</v>
      </c>
      <c r="Y2053" s="256">
        <f t="shared" ca="1" si="1783"/>
        <v>0</v>
      </c>
      <c r="Z2053" s="256">
        <f t="shared" ca="1" si="1783"/>
        <v>0</v>
      </c>
      <c r="AA2053" s="256">
        <f t="shared" ca="1" si="1783"/>
        <v>0</v>
      </c>
    </row>
    <row r="2054" spans="6:27">
      <c r="F2054" s="656"/>
      <c r="G2054" s="307" t="str">
        <f t="shared" ref="G2054:G2063" si="1784">G2040</f>
        <v>2-wheeler</v>
      </c>
      <c r="H2054" s="256">
        <f t="shared" ref="H2054:AA2054" si="1785">SUM(H1860,H1875,H1890,H1905,H1920,H1935)</f>
        <v>0</v>
      </c>
      <c r="I2054" s="256">
        <f t="shared" ca="1" si="1785"/>
        <v>0</v>
      </c>
      <c r="J2054" s="256">
        <f t="shared" ca="1" si="1785"/>
        <v>0</v>
      </c>
      <c r="K2054" s="256">
        <f t="shared" ca="1" si="1785"/>
        <v>0</v>
      </c>
      <c r="L2054" s="256">
        <f t="shared" ca="1" si="1785"/>
        <v>0</v>
      </c>
      <c r="M2054" s="256">
        <f t="shared" ca="1" si="1785"/>
        <v>0</v>
      </c>
      <c r="N2054" s="256">
        <f t="shared" ca="1" si="1785"/>
        <v>0</v>
      </c>
      <c r="O2054" s="256">
        <f t="shared" ca="1" si="1785"/>
        <v>0</v>
      </c>
      <c r="P2054" s="256">
        <f t="shared" ca="1" si="1785"/>
        <v>0</v>
      </c>
      <c r="Q2054" s="256">
        <f t="shared" ca="1" si="1785"/>
        <v>0</v>
      </c>
      <c r="R2054" s="256">
        <f t="shared" ca="1" si="1785"/>
        <v>0</v>
      </c>
      <c r="S2054" s="256">
        <f t="shared" ca="1" si="1785"/>
        <v>0</v>
      </c>
      <c r="T2054" s="256">
        <f t="shared" ca="1" si="1785"/>
        <v>0</v>
      </c>
      <c r="U2054" s="256">
        <f t="shared" ca="1" si="1785"/>
        <v>0</v>
      </c>
      <c r="V2054" s="256">
        <f t="shared" ca="1" si="1785"/>
        <v>0</v>
      </c>
      <c r="W2054" s="256">
        <f t="shared" ca="1" si="1785"/>
        <v>0</v>
      </c>
      <c r="X2054" s="256">
        <f t="shared" ca="1" si="1785"/>
        <v>0</v>
      </c>
      <c r="Y2054" s="256">
        <f t="shared" ca="1" si="1785"/>
        <v>0</v>
      </c>
      <c r="Z2054" s="256">
        <f t="shared" ca="1" si="1785"/>
        <v>0</v>
      </c>
      <c r="AA2054" s="256">
        <f t="shared" ca="1" si="1785"/>
        <v>0</v>
      </c>
    </row>
    <row r="2055" spans="6:27">
      <c r="F2055" s="656"/>
      <c r="G2055" s="307" t="str">
        <f t="shared" si="1784"/>
        <v>Taxi</v>
      </c>
      <c r="H2055" s="256">
        <f t="shared" ref="H2055:AA2055" si="1786">SUM(H1861,H1876,H1891,H1906,H1921,H1936)</f>
        <v>0</v>
      </c>
      <c r="I2055" s="256">
        <f t="shared" ca="1" si="1786"/>
        <v>0</v>
      </c>
      <c r="J2055" s="256">
        <f t="shared" ca="1" si="1786"/>
        <v>0</v>
      </c>
      <c r="K2055" s="256">
        <f t="shared" ca="1" si="1786"/>
        <v>0</v>
      </c>
      <c r="L2055" s="256">
        <f t="shared" ca="1" si="1786"/>
        <v>0</v>
      </c>
      <c r="M2055" s="256">
        <f t="shared" ca="1" si="1786"/>
        <v>0</v>
      </c>
      <c r="N2055" s="256">
        <f t="shared" ca="1" si="1786"/>
        <v>0</v>
      </c>
      <c r="O2055" s="256">
        <f t="shared" ca="1" si="1786"/>
        <v>0</v>
      </c>
      <c r="P2055" s="256">
        <f t="shared" ca="1" si="1786"/>
        <v>0</v>
      </c>
      <c r="Q2055" s="256">
        <f t="shared" ca="1" si="1786"/>
        <v>0</v>
      </c>
      <c r="R2055" s="256">
        <f t="shared" ca="1" si="1786"/>
        <v>0</v>
      </c>
      <c r="S2055" s="256">
        <f t="shared" ca="1" si="1786"/>
        <v>0</v>
      </c>
      <c r="T2055" s="256">
        <f t="shared" ca="1" si="1786"/>
        <v>0</v>
      </c>
      <c r="U2055" s="256">
        <f t="shared" ca="1" si="1786"/>
        <v>0</v>
      </c>
      <c r="V2055" s="256">
        <f t="shared" ca="1" si="1786"/>
        <v>0</v>
      </c>
      <c r="W2055" s="256">
        <f t="shared" ca="1" si="1786"/>
        <v>0</v>
      </c>
      <c r="X2055" s="256">
        <f t="shared" ca="1" si="1786"/>
        <v>0</v>
      </c>
      <c r="Y2055" s="256">
        <f t="shared" ca="1" si="1786"/>
        <v>0</v>
      </c>
      <c r="Z2055" s="256">
        <f t="shared" ca="1" si="1786"/>
        <v>0</v>
      </c>
      <c r="AA2055" s="256">
        <f t="shared" ca="1" si="1786"/>
        <v>0</v>
      </c>
    </row>
    <row r="2056" spans="6:27">
      <c r="F2056" s="656"/>
      <c r="G2056" s="307" t="str">
        <f t="shared" si="1784"/>
        <v/>
      </c>
      <c r="H2056" s="256">
        <f t="shared" ref="H2056:AA2056" si="1787">SUM(H1862,H1877,H1892,H1907,H1922,H1937)</f>
        <v>0</v>
      </c>
      <c r="I2056" s="256">
        <f t="shared" ca="1" si="1787"/>
        <v>0</v>
      </c>
      <c r="J2056" s="256">
        <f t="shared" ca="1" si="1787"/>
        <v>0</v>
      </c>
      <c r="K2056" s="256">
        <f t="shared" ca="1" si="1787"/>
        <v>0</v>
      </c>
      <c r="L2056" s="256">
        <f t="shared" ca="1" si="1787"/>
        <v>0</v>
      </c>
      <c r="M2056" s="256">
        <f t="shared" ca="1" si="1787"/>
        <v>0</v>
      </c>
      <c r="N2056" s="256">
        <f t="shared" ca="1" si="1787"/>
        <v>0</v>
      </c>
      <c r="O2056" s="256">
        <f t="shared" ca="1" si="1787"/>
        <v>0</v>
      </c>
      <c r="P2056" s="256">
        <f t="shared" ca="1" si="1787"/>
        <v>0</v>
      </c>
      <c r="Q2056" s="256">
        <f t="shared" ca="1" si="1787"/>
        <v>0</v>
      </c>
      <c r="R2056" s="256">
        <f t="shared" ca="1" si="1787"/>
        <v>0</v>
      </c>
      <c r="S2056" s="256">
        <f t="shared" ca="1" si="1787"/>
        <v>0</v>
      </c>
      <c r="T2056" s="256">
        <f t="shared" ca="1" si="1787"/>
        <v>0</v>
      </c>
      <c r="U2056" s="256">
        <f t="shared" ca="1" si="1787"/>
        <v>0</v>
      </c>
      <c r="V2056" s="256">
        <f t="shared" ca="1" si="1787"/>
        <v>0</v>
      </c>
      <c r="W2056" s="256">
        <f t="shared" ca="1" si="1787"/>
        <v>0</v>
      </c>
      <c r="X2056" s="256">
        <f t="shared" ca="1" si="1787"/>
        <v>0</v>
      </c>
      <c r="Y2056" s="256">
        <f t="shared" ca="1" si="1787"/>
        <v>0</v>
      </c>
      <c r="Z2056" s="256">
        <f t="shared" ca="1" si="1787"/>
        <v>0</v>
      </c>
      <c r="AA2056" s="256">
        <f t="shared" ca="1" si="1787"/>
        <v>0</v>
      </c>
    </row>
    <row r="2057" spans="6:27">
      <c r="F2057" s="656"/>
      <c r="G2057" s="307" t="str">
        <f t="shared" si="1784"/>
        <v/>
      </c>
      <c r="H2057" s="256">
        <f t="shared" ref="H2057:AA2057" si="1788">SUM(H1863,H1878,H1893,H1908,H1923,H1938)</f>
        <v>0</v>
      </c>
      <c r="I2057" s="256">
        <f t="shared" ca="1" si="1788"/>
        <v>0</v>
      </c>
      <c r="J2057" s="256">
        <f t="shared" ca="1" si="1788"/>
        <v>0</v>
      </c>
      <c r="K2057" s="256">
        <f t="shared" ca="1" si="1788"/>
        <v>0</v>
      </c>
      <c r="L2057" s="256">
        <f t="shared" ca="1" si="1788"/>
        <v>0</v>
      </c>
      <c r="M2057" s="256">
        <f t="shared" ca="1" si="1788"/>
        <v>0</v>
      </c>
      <c r="N2057" s="256">
        <f t="shared" ca="1" si="1788"/>
        <v>0</v>
      </c>
      <c r="O2057" s="256">
        <f t="shared" ca="1" si="1788"/>
        <v>0</v>
      </c>
      <c r="P2057" s="256">
        <f t="shared" ca="1" si="1788"/>
        <v>0</v>
      </c>
      <c r="Q2057" s="256">
        <f t="shared" ca="1" si="1788"/>
        <v>0</v>
      </c>
      <c r="R2057" s="256">
        <f t="shared" ca="1" si="1788"/>
        <v>0</v>
      </c>
      <c r="S2057" s="256">
        <f t="shared" ca="1" si="1788"/>
        <v>0</v>
      </c>
      <c r="T2057" s="256">
        <f t="shared" ca="1" si="1788"/>
        <v>0</v>
      </c>
      <c r="U2057" s="256">
        <f t="shared" ca="1" si="1788"/>
        <v>0</v>
      </c>
      <c r="V2057" s="256">
        <f t="shared" ca="1" si="1788"/>
        <v>0</v>
      </c>
      <c r="W2057" s="256">
        <f t="shared" ca="1" si="1788"/>
        <v>0</v>
      </c>
      <c r="X2057" s="256">
        <f t="shared" ca="1" si="1788"/>
        <v>0</v>
      </c>
      <c r="Y2057" s="256">
        <f t="shared" ca="1" si="1788"/>
        <v>0</v>
      </c>
      <c r="Z2057" s="256">
        <f t="shared" ca="1" si="1788"/>
        <v>0</v>
      </c>
      <c r="AA2057" s="256">
        <f t="shared" ca="1" si="1788"/>
        <v>0</v>
      </c>
    </row>
    <row r="2058" spans="6:27">
      <c r="F2058" s="656"/>
      <c r="G2058" s="307" t="str">
        <f t="shared" si="1784"/>
        <v>3-wheeler</v>
      </c>
      <c r="H2058" s="256">
        <f t="shared" ref="H2058:AA2058" si="1789">SUM(H1864,H1879,H1894,H1909,H1924,H1939)</f>
        <v>0</v>
      </c>
      <c r="I2058" s="256">
        <f t="shared" ca="1" si="1789"/>
        <v>0</v>
      </c>
      <c r="J2058" s="256">
        <f t="shared" ca="1" si="1789"/>
        <v>0</v>
      </c>
      <c r="K2058" s="256">
        <f t="shared" ca="1" si="1789"/>
        <v>0</v>
      </c>
      <c r="L2058" s="256">
        <f t="shared" ca="1" si="1789"/>
        <v>0</v>
      </c>
      <c r="M2058" s="256">
        <f t="shared" ca="1" si="1789"/>
        <v>0</v>
      </c>
      <c r="N2058" s="256">
        <f t="shared" ca="1" si="1789"/>
        <v>0</v>
      </c>
      <c r="O2058" s="256">
        <f t="shared" ca="1" si="1789"/>
        <v>0</v>
      </c>
      <c r="P2058" s="256">
        <f t="shared" ca="1" si="1789"/>
        <v>0</v>
      </c>
      <c r="Q2058" s="256">
        <f t="shared" ca="1" si="1789"/>
        <v>0</v>
      </c>
      <c r="R2058" s="256">
        <f t="shared" ca="1" si="1789"/>
        <v>0</v>
      </c>
      <c r="S2058" s="256">
        <f t="shared" ca="1" si="1789"/>
        <v>0</v>
      </c>
      <c r="T2058" s="256">
        <f t="shared" ca="1" si="1789"/>
        <v>0</v>
      </c>
      <c r="U2058" s="256">
        <f t="shared" ca="1" si="1789"/>
        <v>0</v>
      </c>
      <c r="V2058" s="256">
        <f t="shared" ca="1" si="1789"/>
        <v>0</v>
      </c>
      <c r="W2058" s="256">
        <f t="shared" ca="1" si="1789"/>
        <v>0</v>
      </c>
      <c r="X2058" s="256">
        <f t="shared" ca="1" si="1789"/>
        <v>0</v>
      </c>
      <c r="Y2058" s="256">
        <f t="shared" ca="1" si="1789"/>
        <v>0</v>
      </c>
      <c r="Z2058" s="256">
        <f t="shared" ca="1" si="1789"/>
        <v>0</v>
      </c>
      <c r="AA2058" s="256">
        <f t="shared" ca="1" si="1789"/>
        <v>0</v>
      </c>
    </row>
    <row r="2059" spans="6:27">
      <c r="F2059" s="656"/>
      <c r="G2059" s="307" t="str">
        <f t="shared" si="1784"/>
        <v>Bus</v>
      </c>
      <c r="H2059" s="256">
        <f t="shared" ref="H2059:AA2059" si="1790">SUM(H1865,H1880,H1895,H1910,H1925,H1940)</f>
        <v>0</v>
      </c>
      <c r="I2059" s="256">
        <f t="shared" ca="1" si="1790"/>
        <v>0</v>
      </c>
      <c r="J2059" s="256">
        <f t="shared" ca="1" si="1790"/>
        <v>0</v>
      </c>
      <c r="K2059" s="256">
        <f t="shared" ca="1" si="1790"/>
        <v>0</v>
      </c>
      <c r="L2059" s="256">
        <f t="shared" ca="1" si="1790"/>
        <v>0</v>
      </c>
      <c r="M2059" s="256">
        <f t="shared" ca="1" si="1790"/>
        <v>0</v>
      </c>
      <c r="N2059" s="256">
        <f t="shared" ca="1" si="1790"/>
        <v>0</v>
      </c>
      <c r="O2059" s="256">
        <f t="shared" ca="1" si="1790"/>
        <v>0</v>
      </c>
      <c r="P2059" s="256">
        <f t="shared" ca="1" si="1790"/>
        <v>0</v>
      </c>
      <c r="Q2059" s="256">
        <f t="shared" ca="1" si="1790"/>
        <v>0</v>
      </c>
      <c r="R2059" s="256">
        <f t="shared" ca="1" si="1790"/>
        <v>0</v>
      </c>
      <c r="S2059" s="256">
        <f t="shared" ca="1" si="1790"/>
        <v>0</v>
      </c>
      <c r="T2059" s="256">
        <f t="shared" ca="1" si="1790"/>
        <v>0</v>
      </c>
      <c r="U2059" s="256">
        <f t="shared" ca="1" si="1790"/>
        <v>0</v>
      </c>
      <c r="V2059" s="256">
        <f t="shared" ca="1" si="1790"/>
        <v>0</v>
      </c>
      <c r="W2059" s="256">
        <f t="shared" ca="1" si="1790"/>
        <v>0</v>
      </c>
      <c r="X2059" s="256">
        <f t="shared" ca="1" si="1790"/>
        <v>0</v>
      </c>
      <c r="Y2059" s="256">
        <f t="shared" ca="1" si="1790"/>
        <v>0</v>
      </c>
      <c r="Z2059" s="256">
        <f t="shared" ca="1" si="1790"/>
        <v>0</v>
      </c>
      <c r="AA2059" s="256">
        <f t="shared" ca="1" si="1790"/>
        <v>0</v>
      </c>
    </row>
    <row r="2060" spans="6:27">
      <c r="F2060" s="656"/>
      <c r="G2060" s="307" t="str">
        <f t="shared" si="1784"/>
        <v>Mini-bus</v>
      </c>
      <c r="H2060" s="256">
        <f t="shared" ref="H2060:AA2060" si="1791">SUM(H1866,H1881,H1896,H1911,H1926,H1941)</f>
        <v>0</v>
      </c>
      <c r="I2060" s="256">
        <f t="shared" ca="1" si="1791"/>
        <v>0</v>
      </c>
      <c r="J2060" s="256">
        <f t="shared" ca="1" si="1791"/>
        <v>0</v>
      </c>
      <c r="K2060" s="256">
        <f t="shared" ca="1" si="1791"/>
        <v>0</v>
      </c>
      <c r="L2060" s="256">
        <f t="shared" ca="1" si="1791"/>
        <v>0</v>
      </c>
      <c r="M2060" s="256">
        <f t="shared" ca="1" si="1791"/>
        <v>0</v>
      </c>
      <c r="N2060" s="256">
        <f t="shared" ca="1" si="1791"/>
        <v>0</v>
      </c>
      <c r="O2060" s="256">
        <f t="shared" ca="1" si="1791"/>
        <v>0</v>
      </c>
      <c r="P2060" s="256">
        <f t="shared" ca="1" si="1791"/>
        <v>0</v>
      </c>
      <c r="Q2060" s="256">
        <f t="shared" ca="1" si="1791"/>
        <v>0</v>
      </c>
      <c r="R2060" s="256">
        <f t="shared" ca="1" si="1791"/>
        <v>0</v>
      </c>
      <c r="S2060" s="256">
        <f t="shared" ca="1" si="1791"/>
        <v>0</v>
      </c>
      <c r="T2060" s="256">
        <f t="shared" ca="1" si="1791"/>
        <v>0</v>
      </c>
      <c r="U2060" s="256">
        <f t="shared" ca="1" si="1791"/>
        <v>0</v>
      </c>
      <c r="V2060" s="256">
        <f t="shared" ca="1" si="1791"/>
        <v>0</v>
      </c>
      <c r="W2060" s="256">
        <f t="shared" ca="1" si="1791"/>
        <v>0</v>
      </c>
      <c r="X2060" s="256">
        <f t="shared" ca="1" si="1791"/>
        <v>0</v>
      </c>
      <c r="Y2060" s="256">
        <f t="shared" ca="1" si="1791"/>
        <v>0</v>
      </c>
      <c r="Z2060" s="256">
        <f t="shared" ca="1" si="1791"/>
        <v>0</v>
      </c>
      <c r="AA2060" s="256">
        <f t="shared" ca="1" si="1791"/>
        <v>0</v>
      </c>
    </row>
    <row r="2061" spans="6:27">
      <c r="F2061" s="656"/>
      <c r="G2061" s="307" t="str">
        <f t="shared" si="1784"/>
        <v/>
      </c>
      <c r="H2061" s="256">
        <f t="shared" ref="H2061:AA2061" si="1792">SUM(H1867,H1882,H1897,H1912,H1927,H1942)</f>
        <v>0</v>
      </c>
      <c r="I2061" s="256">
        <f t="shared" ca="1" si="1792"/>
        <v>0</v>
      </c>
      <c r="J2061" s="256">
        <f t="shared" ca="1" si="1792"/>
        <v>0</v>
      </c>
      <c r="K2061" s="256">
        <f t="shared" ca="1" si="1792"/>
        <v>0</v>
      </c>
      <c r="L2061" s="256">
        <f t="shared" ca="1" si="1792"/>
        <v>0</v>
      </c>
      <c r="M2061" s="256">
        <f t="shared" ca="1" si="1792"/>
        <v>0</v>
      </c>
      <c r="N2061" s="256">
        <f t="shared" ca="1" si="1792"/>
        <v>0</v>
      </c>
      <c r="O2061" s="256">
        <f t="shared" ca="1" si="1792"/>
        <v>0</v>
      </c>
      <c r="P2061" s="256">
        <f t="shared" ca="1" si="1792"/>
        <v>0</v>
      </c>
      <c r="Q2061" s="256">
        <f t="shared" ca="1" si="1792"/>
        <v>0</v>
      </c>
      <c r="R2061" s="256">
        <f t="shared" ca="1" si="1792"/>
        <v>0</v>
      </c>
      <c r="S2061" s="256">
        <f t="shared" ca="1" si="1792"/>
        <v>0</v>
      </c>
      <c r="T2061" s="256">
        <f t="shared" ca="1" si="1792"/>
        <v>0</v>
      </c>
      <c r="U2061" s="256">
        <f t="shared" ca="1" si="1792"/>
        <v>0</v>
      </c>
      <c r="V2061" s="256">
        <f t="shared" ca="1" si="1792"/>
        <v>0</v>
      </c>
      <c r="W2061" s="256">
        <f t="shared" ca="1" si="1792"/>
        <v>0</v>
      </c>
      <c r="X2061" s="256">
        <f t="shared" ca="1" si="1792"/>
        <v>0</v>
      </c>
      <c r="Y2061" s="256">
        <f t="shared" ca="1" si="1792"/>
        <v>0</v>
      </c>
      <c r="Z2061" s="256">
        <f t="shared" ca="1" si="1792"/>
        <v>0</v>
      </c>
      <c r="AA2061" s="256">
        <f t="shared" ca="1" si="1792"/>
        <v>0</v>
      </c>
    </row>
    <row r="2062" spans="6:27">
      <c r="F2062" s="657"/>
      <c r="G2062" s="307" t="str">
        <f t="shared" si="1784"/>
        <v/>
      </c>
      <c r="H2062" s="256">
        <f t="shared" ref="H2062:AA2062" si="1793">SUM(H1868,H1883,H1898,H1913,H1928,H1943)</f>
        <v>0</v>
      </c>
      <c r="I2062" s="256">
        <f t="shared" ca="1" si="1793"/>
        <v>0</v>
      </c>
      <c r="J2062" s="256">
        <f t="shared" ca="1" si="1793"/>
        <v>0</v>
      </c>
      <c r="K2062" s="256">
        <f t="shared" ca="1" si="1793"/>
        <v>0</v>
      </c>
      <c r="L2062" s="256">
        <f t="shared" ca="1" si="1793"/>
        <v>0</v>
      </c>
      <c r="M2062" s="256">
        <f t="shared" ca="1" si="1793"/>
        <v>0</v>
      </c>
      <c r="N2062" s="256">
        <f t="shared" ca="1" si="1793"/>
        <v>0</v>
      </c>
      <c r="O2062" s="256">
        <f t="shared" ca="1" si="1793"/>
        <v>0</v>
      </c>
      <c r="P2062" s="256">
        <f t="shared" ca="1" si="1793"/>
        <v>0</v>
      </c>
      <c r="Q2062" s="256">
        <f t="shared" ca="1" si="1793"/>
        <v>0</v>
      </c>
      <c r="R2062" s="256">
        <f t="shared" ca="1" si="1793"/>
        <v>0</v>
      </c>
      <c r="S2062" s="256">
        <f t="shared" ca="1" si="1793"/>
        <v>0</v>
      </c>
      <c r="T2062" s="256">
        <f t="shared" ca="1" si="1793"/>
        <v>0</v>
      </c>
      <c r="U2062" s="256">
        <f t="shared" ca="1" si="1793"/>
        <v>0</v>
      </c>
      <c r="V2062" s="256">
        <f t="shared" ca="1" si="1793"/>
        <v>0</v>
      </c>
      <c r="W2062" s="256">
        <f t="shared" ca="1" si="1793"/>
        <v>0</v>
      </c>
      <c r="X2062" s="256">
        <f t="shared" ca="1" si="1793"/>
        <v>0</v>
      </c>
      <c r="Y2062" s="256">
        <f t="shared" ca="1" si="1793"/>
        <v>0</v>
      </c>
      <c r="Z2062" s="256">
        <f t="shared" ca="1" si="1793"/>
        <v>0</v>
      </c>
      <c r="AA2062" s="256">
        <f t="shared" ca="1" si="1793"/>
        <v>0</v>
      </c>
    </row>
    <row r="2063" spans="6:27">
      <c r="G2063" s="307" t="str">
        <f t="shared" si="1784"/>
        <v>BRT</v>
      </c>
      <c r="H2063" s="256">
        <f t="shared" ref="H2063:AA2063" si="1794">SUM(H1869,H1884,H1899,H1914,H1929,H1944)</f>
        <v>0</v>
      </c>
      <c r="I2063" s="256">
        <f t="shared" ca="1" si="1794"/>
        <v>0</v>
      </c>
      <c r="J2063" s="256">
        <f t="shared" ca="1" si="1794"/>
        <v>0</v>
      </c>
      <c r="K2063" s="256">
        <f t="shared" ca="1" si="1794"/>
        <v>0</v>
      </c>
      <c r="L2063" s="256">
        <f t="shared" ca="1" si="1794"/>
        <v>0</v>
      </c>
      <c r="M2063" s="256">
        <f t="shared" ca="1" si="1794"/>
        <v>0</v>
      </c>
      <c r="N2063" s="256">
        <f t="shared" ca="1" si="1794"/>
        <v>0</v>
      </c>
      <c r="O2063" s="256">
        <f t="shared" ca="1" si="1794"/>
        <v>0</v>
      </c>
      <c r="P2063" s="256">
        <f t="shared" ca="1" si="1794"/>
        <v>0</v>
      </c>
      <c r="Q2063" s="256">
        <f t="shared" ca="1" si="1794"/>
        <v>0</v>
      </c>
      <c r="R2063" s="256">
        <f t="shared" ca="1" si="1794"/>
        <v>0</v>
      </c>
      <c r="S2063" s="256">
        <f t="shared" ca="1" si="1794"/>
        <v>0</v>
      </c>
      <c r="T2063" s="256">
        <f t="shared" ca="1" si="1794"/>
        <v>0</v>
      </c>
      <c r="U2063" s="256">
        <f t="shared" ca="1" si="1794"/>
        <v>0</v>
      </c>
      <c r="V2063" s="256">
        <f t="shared" ca="1" si="1794"/>
        <v>0</v>
      </c>
      <c r="W2063" s="256">
        <f t="shared" ca="1" si="1794"/>
        <v>0</v>
      </c>
      <c r="X2063" s="256">
        <f t="shared" ca="1" si="1794"/>
        <v>0</v>
      </c>
      <c r="Y2063" s="256">
        <f t="shared" ca="1" si="1794"/>
        <v>0</v>
      </c>
      <c r="Z2063" s="256">
        <f t="shared" ca="1" si="1794"/>
        <v>0</v>
      </c>
      <c r="AA2063" s="256">
        <f t="shared" ca="1" si="1794"/>
        <v>0</v>
      </c>
    </row>
    <row r="2065" spans="6:27">
      <c r="G2065" s="309" t="s">
        <v>447</v>
      </c>
      <c r="H2065" s="55" t="s">
        <v>448</v>
      </c>
      <c r="I2065" s="252" t="s">
        <v>494</v>
      </c>
    </row>
    <row r="2066" spans="6:27">
      <c r="G2066" s="306"/>
      <c r="H2066" s="231">
        <f>H2024</f>
        <v>0</v>
      </c>
      <c r="I2066" s="231">
        <f t="shared" ref="I2066:AA2066" si="1795">I2024</f>
        <v>1</v>
      </c>
      <c r="J2066" s="231">
        <f t="shared" si="1795"/>
        <v>2</v>
      </c>
      <c r="K2066" s="231">
        <f t="shared" si="1795"/>
        <v>3</v>
      </c>
      <c r="L2066" s="231">
        <f t="shared" si="1795"/>
        <v>4</v>
      </c>
      <c r="M2066" s="231">
        <f t="shared" si="1795"/>
        <v>5</v>
      </c>
      <c r="N2066" s="231">
        <f t="shared" si="1795"/>
        <v>6</v>
      </c>
      <c r="O2066" s="231">
        <f t="shared" si="1795"/>
        <v>7</v>
      </c>
      <c r="P2066" s="231">
        <f t="shared" si="1795"/>
        <v>8</v>
      </c>
      <c r="Q2066" s="231">
        <f t="shared" si="1795"/>
        <v>9</v>
      </c>
      <c r="R2066" s="231">
        <f t="shared" si="1795"/>
        <v>10</v>
      </c>
      <c r="S2066" s="231">
        <f t="shared" si="1795"/>
        <v>11</v>
      </c>
      <c r="T2066" s="231">
        <f t="shared" si="1795"/>
        <v>12</v>
      </c>
      <c r="U2066" s="231">
        <f t="shared" si="1795"/>
        <v>13</v>
      </c>
      <c r="V2066" s="231">
        <f t="shared" si="1795"/>
        <v>14</v>
      </c>
      <c r="W2066" s="231">
        <f t="shared" si="1795"/>
        <v>15</v>
      </c>
      <c r="X2066" s="231">
        <f t="shared" si="1795"/>
        <v>16</v>
      </c>
      <c r="Y2066" s="231">
        <f t="shared" si="1795"/>
        <v>17</v>
      </c>
      <c r="Z2066" s="231">
        <f t="shared" si="1795"/>
        <v>18</v>
      </c>
      <c r="AA2066" s="231">
        <f t="shared" si="1795"/>
        <v>19</v>
      </c>
    </row>
    <row r="2067" spans="6:27">
      <c r="F2067" s="655" t="s">
        <v>530</v>
      </c>
      <c r="G2067" s="306" t="str">
        <f t="shared" ref="G2067:G2077" si="1796">G2025</f>
        <v>Cars</v>
      </c>
      <c r="H2067" s="256">
        <f>SUM(H2025,H2010,H1995,H1980,H1965,H1950)</f>
        <v>0</v>
      </c>
      <c r="I2067" s="256">
        <f t="shared" ref="I2067:AA2077" ca="1" si="1797">SUM(I2025,I2010,I1995,I1980,I1965,I1950)</f>
        <v>0</v>
      </c>
      <c r="J2067" s="256">
        <f t="shared" ca="1" si="1797"/>
        <v>0</v>
      </c>
      <c r="K2067" s="256">
        <f t="shared" ca="1" si="1797"/>
        <v>0</v>
      </c>
      <c r="L2067" s="256">
        <f t="shared" ca="1" si="1797"/>
        <v>0</v>
      </c>
      <c r="M2067" s="256">
        <f t="shared" ca="1" si="1797"/>
        <v>0</v>
      </c>
      <c r="N2067" s="256">
        <f t="shared" ca="1" si="1797"/>
        <v>0</v>
      </c>
      <c r="O2067" s="256">
        <f t="shared" ca="1" si="1797"/>
        <v>0</v>
      </c>
      <c r="P2067" s="256">
        <f t="shared" ca="1" si="1797"/>
        <v>0</v>
      </c>
      <c r="Q2067" s="256">
        <f t="shared" ca="1" si="1797"/>
        <v>0</v>
      </c>
      <c r="R2067" s="256">
        <f t="shared" ca="1" si="1797"/>
        <v>0</v>
      </c>
      <c r="S2067" s="256">
        <f t="shared" ca="1" si="1797"/>
        <v>0</v>
      </c>
      <c r="T2067" s="256">
        <f t="shared" ca="1" si="1797"/>
        <v>0</v>
      </c>
      <c r="U2067" s="256">
        <f t="shared" ca="1" si="1797"/>
        <v>0</v>
      </c>
      <c r="V2067" s="256">
        <f t="shared" ca="1" si="1797"/>
        <v>0</v>
      </c>
      <c r="W2067" s="256">
        <f t="shared" ca="1" si="1797"/>
        <v>0</v>
      </c>
      <c r="X2067" s="256">
        <f t="shared" ca="1" si="1797"/>
        <v>0</v>
      </c>
      <c r="Y2067" s="256">
        <f t="shared" ca="1" si="1797"/>
        <v>0</v>
      </c>
      <c r="Z2067" s="256">
        <f t="shared" ca="1" si="1797"/>
        <v>0</v>
      </c>
      <c r="AA2067" s="256">
        <f t="shared" ca="1" si="1797"/>
        <v>0</v>
      </c>
    </row>
    <row r="2068" spans="6:27">
      <c r="F2068" s="656"/>
      <c r="G2068" s="306" t="str">
        <f t="shared" si="1796"/>
        <v>2-wheeler</v>
      </c>
      <c r="H2068" s="256">
        <f t="shared" ref="H2068:W2077" si="1798">SUM(H2026,H2011,H1996,H1981,H1966,H1951)</f>
        <v>0</v>
      </c>
      <c r="I2068" s="256">
        <f t="shared" ca="1" si="1798"/>
        <v>0</v>
      </c>
      <c r="J2068" s="256">
        <f t="shared" ca="1" si="1798"/>
        <v>0</v>
      </c>
      <c r="K2068" s="256">
        <f t="shared" ca="1" si="1798"/>
        <v>0</v>
      </c>
      <c r="L2068" s="256">
        <f t="shared" ca="1" si="1798"/>
        <v>0</v>
      </c>
      <c r="M2068" s="256">
        <f t="shared" ca="1" si="1798"/>
        <v>0</v>
      </c>
      <c r="N2068" s="256">
        <f t="shared" ca="1" si="1798"/>
        <v>0</v>
      </c>
      <c r="O2068" s="256">
        <f t="shared" ca="1" si="1798"/>
        <v>0</v>
      </c>
      <c r="P2068" s="256">
        <f t="shared" ca="1" si="1798"/>
        <v>0</v>
      </c>
      <c r="Q2068" s="256">
        <f t="shared" ca="1" si="1798"/>
        <v>0</v>
      </c>
      <c r="R2068" s="256">
        <f t="shared" ca="1" si="1798"/>
        <v>0</v>
      </c>
      <c r="S2068" s="256">
        <f t="shared" ca="1" si="1798"/>
        <v>0</v>
      </c>
      <c r="T2068" s="256">
        <f t="shared" ca="1" si="1798"/>
        <v>0</v>
      </c>
      <c r="U2068" s="256">
        <f t="shared" ca="1" si="1798"/>
        <v>0</v>
      </c>
      <c r="V2068" s="256">
        <f t="shared" ca="1" si="1798"/>
        <v>0</v>
      </c>
      <c r="W2068" s="256">
        <f t="shared" ca="1" si="1798"/>
        <v>0</v>
      </c>
      <c r="X2068" s="256">
        <f t="shared" ca="1" si="1797"/>
        <v>0</v>
      </c>
      <c r="Y2068" s="256">
        <f t="shared" ca="1" si="1797"/>
        <v>0</v>
      </c>
      <c r="Z2068" s="256">
        <f t="shared" ca="1" si="1797"/>
        <v>0</v>
      </c>
      <c r="AA2068" s="256">
        <f t="shared" ca="1" si="1797"/>
        <v>0</v>
      </c>
    </row>
    <row r="2069" spans="6:27">
      <c r="F2069" s="656"/>
      <c r="G2069" s="306" t="str">
        <f t="shared" si="1796"/>
        <v>Taxi</v>
      </c>
      <c r="H2069" s="256">
        <f t="shared" si="1798"/>
        <v>0</v>
      </c>
      <c r="I2069" s="256">
        <f t="shared" ca="1" si="1797"/>
        <v>0</v>
      </c>
      <c r="J2069" s="256">
        <f t="shared" ca="1" si="1797"/>
        <v>0</v>
      </c>
      <c r="K2069" s="256">
        <f t="shared" ca="1" si="1797"/>
        <v>0</v>
      </c>
      <c r="L2069" s="256">
        <f t="shared" ca="1" si="1797"/>
        <v>0</v>
      </c>
      <c r="M2069" s="256">
        <f t="shared" ca="1" si="1797"/>
        <v>0</v>
      </c>
      <c r="N2069" s="256">
        <f t="shared" ca="1" si="1797"/>
        <v>0</v>
      </c>
      <c r="O2069" s="256">
        <f t="shared" ca="1" si="1797"/>
        <v>0</v>
      </c>
      <c r="P2069" s="256">
        <f t="shared" ca="1" si="1797"/>
        <v>0</v>
      </c>
      <c r="Q2069" s="256">
        <f t="shared" ca="1" si="1797"/>
        <v>0</v>
      </c>
      <c r="R2069" s="256">
        <f t="shared" ca="1" si="1797"/>
        <v>0</v>
      </c>
      <c r="S2069" s="256">
        <f t="shared" ca="1" si="1797"/>
        <v>0</v>
      </c>
      <c r="T2069" s="256">
        <f t="shared" ca="1" si="1797"/>
        <v>0</v>
      </c>
      <c r="U2069" s="256">
        <f t="shared" ca="1" si="1797"/>
        <v>0</v>
      </c>
      <c r="V2069" s="256">
        <f t="shared" ca="1" si="1797"/>
        <v>0</v>
      </c>
      <c r="W2069" s="256">
        <f t="shared" ca="1" si="1797"/>
        <v>0</v>
      </c>
      <c r="X2069" s="256">
        <f t="shared" ca="1" si="1797"/>
        <v>0</v>
      </c>
      <c r="Y2069" s="256">
        <f t="shared" ca="1" si="1797"/>
        <v>0</v>
      </c>
      <c r="Z2069" s="256">
        <f t="shared" ca="1" si="1797"/>
        <v>0</v>
      </c>
      <c r="AA2069" s="256">
        <f t="shared" ca="1" si="1797"/>
        <v>0</v>
      </c>
    </row>
    <row r="2070" spans="6:27">
      <c r="F2070" s="656"/>
      <c r="G2070" s="306" t="str">
        <f t="shared" si="1796"/>
        <v/>
      </c>
      <c r="H2070" s="256">
        <f t="shared" si="1798"/>
        <v>0</v>
      </c>
      <c r="I2070" s="256">
        <f t="shared" ca="1" si="1797"/>
        <v>0</v>
      </c>
      <c r="J2070" s="256">
        <f t="shared" ca="1" si="1797"/>
        <v>0</v>
      </c>
      <c r="K2070" s="256">
        <f t="shared" ca="1" si="1797"/>
        <v>0</v>
      </c>
      <c r="L2070" s="256">
        <f t="shared" ca="1" si="1797"/>
        <v>0</v>
      </c>
      <c r="M2070" s="256">
        <f t="shared" ca="1" si="1797"/>
        <v>0</v>
      </c>
      <c r="N2070" s="256">
        <f t="shared" ca="1" si="1797"/>
        <v>0</v>
      </c>
      <c r="O2070" s="256">
        <f t="shared" ca="1" si="1797"/>
        <v>0</v>
      </c>
      <c r="P2070" s="256">
        <f t="shared" ca="1" si="1797"/>
        <v>0</v>
      </c>
      <c r="Q2070" s="256">
        <f t="shared" ca="1" si="1797"/>
        <v>0</v>
      </c>
      <c r="R2070" s="256">
        <f t="shared" ca="1" si="1797"/>
        <v>0</v>
      </c>
      <c r="S2070" s="256">
        <f t="shared" ca="1" si="1797"/>
        <v>0</v>
      </c>
      <c r="T2070" s="256">
        <f t="shared" ca="1" si="1797"/>
        <v>0</v>
      </c>
      <c r="U2070" s="256">
        <f t="shared" ca="1" si="1797"/>
        <v>0</v>
      </c>
      <c r="V2070" s="256">
        <f t="shared" ca="1" si="1797"/>
        <v>0</v>
      </c>
      <c r="W2070" s="256">
        <f t="shared" ca="1" si="1797"/>
        <v>0</v>
      </c>
      <c r="X2070" s="256">
        <f t="shared" ca="1" si="1797"/>
        <v>0</v>
      </c>
      <c r="Y2070" s="256">
        <f t="shared" ca="1" si="1797"/>
        <v>0</v>
      </c>
      <c r="Z2070" s="256">
        <f t="shared" ca="1" si="1797"/>
        <v>0</v>
      </c>
      <c r="AA2070" s="256">
        <f t="shared" ca="1" si="1797"/>
        <v>0</v>
      </c>
    </row>
    <row r="2071" spans="6:27">
      <c r="F2071" s="656"/>
      <c r="G2071" s="306" t="str">
        <f t="shared" si="1796"/>
        <v/>
      </c>
      <c r="H2071" s="256">
        <f t="shared" si="1798"/>
        <v>0</v>
      </c>
      <c r="I2071" s="256">
        <f t="shared" ca="1" si="1797"/>
        <v>0</v>
      </c>
      <c r="J2071" s="256">
        <f t="shared" ca="1" si="1797"/>
        <v>0</v>
      </c>
      <c r="K2071" s="256">
        <f t="shared" ca="1" si="1797"/>
        <v>0</v>
      </c>
      <c r="L2071" s="256">
        <f t="shared" ca="1" si="1797"/>
        <v>0</v>
      </c>
      <c r="M2071" s="256">
        <f t="shared" ca="1" si="1797"/>
        <v>0</v>
      </c>
      <c r="N2071" s="256">
        <f t="shared" ca="1" si="1797"/>
        <v>0</v>
      </c>
      <c r="O2071" s="256">
        <f t="shared" ca="1" si="1797"/>
        <v>0</v>
      </c>
      <c r="P2071" s="256">
        <f t="shared" ca="1" si="1797"/>
        <v>0</v>
      </c>
      <c r="Q2071" s="256">
        <f t="shared" ca="1" si="1797"/>
        <v>0</v>
      </c>
      <c r="R2071" s="256">
        <f t="shared" ca="1" si="1797"/>
        <v>0</v>
      </c>
      <c r="S2071" s="256">
        <f t="shared" ca="1" si="1797"/>
        <v>0</v>
      </c>
      <c r="T2071" s="256">
        <f t="shared" ca="1" si="1797"/>
        <v>0</v>
      </c>
      <c r="U2071" s="256">
        <f t="shared" ca="1" si="1797"/>
        <v>0</v>
      </c>
      <c r="V2071" s="256">
        <f t="shared" ca="1" si="1797"/>
        <v>0</v>
      </c>
      <c r="W2071" s="256">
        <f t="shared" ca="1" si="1797"/>
        <v>0</v>
      </c>
      <c r="X2071" s="256">
        <f t="shared" ca="1" si="1797"/>
        <v>0</v>
      </c>
      <c r="Y2071" s="256">
        <f t="shared" ca="1" si="1797"/>
        <v>0</v>
      </c>
      <c r="Z2071" s="256">
        <f t="shared" ca="1" si="1797"/>
        <v>0</v>
      </c>
      <c r="AA2071" s="256">
        <f t="shared" ca="1" si="1797"/>
        <v>0</v>
      </c>
    </row>
    <row r="2072" spans="6:27">
      <c r="F2072" s="656"/>
      <c r="G2072" s="306" t="str">
        <f t="shared" si="1796"/>
        <v>3-wheeler</v>
      </c>
      <c r="H2072" s="256">
        <f t="shared" si="1798"/>
        <v>0</v>
      </c>
      <c r="I2072" s="256">
        <f t="shared" ca="1" si="1797"/>
        <v>0</v>
      </c>
      <c r="J2072" s="256">
        <f t="shared" ca="1" si="1797"/>
        <v>0</v>
      </c>
      <c r="K2072" s="256">
        <f t="shared" ca="1" si="1797"/>
        <v>0</v>
      </c>
      <c r="L2072" s="256">
        <f t="shared" ca="1" si="1797"/>
        <v>0</v>
      </c>
      <c r="M2072" s="256">
        <f t="shared" ca="1" si="1797"/>
        <v>0</v>
      </c>
      <c r="N2072" s="256">
        <f t="shared" ca="1" si="1797"/>
        <v>0</v>
      </c>
      <c r="O2072" s="256">
        <f t="shared" ca="1" si="1797"/>
        <v>0</v>
      </c>
      <c r="P2072" s="256">
        <f t="shared" ca="1" si="1797"/>
        <v>0</v>
      </c>
      <c r="Q2072" s="256">
        <f t="shared" ca="1" si="1797"/>
        <v>0</v>
      </c>
      <c r="R2072" s="256">
        <f t="shared" ca="1" si="1797"/>
        <v>0</v>
      </c>
      <c r="S2072" s="256">
        <f t="shared" ca="1" si="1797"/>
        <v>0</v>
      </c>
      <c r="T2072" s="256">
        <f t="shared" ca="1" si="1797"/>
        <v>0</v>
      </c>
      <c r="U2072" s="256">
        <f t="shared" ca="1" si="1797"/>
        <v>0</v>
      </c>
      <c r="V2072" s="256">
        <f t="shared" ca="1" si="1797"/>
        <v>0</v>
      </c>
      <c r="W2072" s="256">
        <f t="shared" ca="1" si="1797"/>
        <v>0</v>
      </c>
      <c r="X2072" s="256">
        <f t="shared" ca="1" si="1797"/>
        <v>0</v>
      </c>
      <c r="Y2072" s="256">
        <f t="shared" ca="1" si="1797"/>
        <v>0</v>
      </c>
      <c r="Z2072" s="256">
        <f t="shared" ca="1" si="1797"/>
        <v>0</v>
      </c>
      <c r="AA2072" s="256">
        <f t="shared" ca="1" si="1797"/>
        <v>0</v>
      </c>
    </row>
    <row r="2073" spans="6:27">
      <c r="F2073" s="656"/>
      <c r="G2073" s="306" t="str">
        <f t="shared" si="1796"/>
        <v>Bus</v>
      </c>
      <c r="H2073" s="256">
        <f t="shared" si="1798"/>
        <v>0</v>
      </c>
      <c r="I2073" s="256">
        <f t="shared" ca="1" si="1797"/>
        <v>0</v>
      </c>
      <c r="J2073" s="256">
        <f t="shared" ca="1" si="1797"/>
        <v>0</v>
      </c>
      <c r="K2073" s="256">
        <f t="shared" ca="1" si="1797"/>
        <v>0</v>
      </c>
      <c r="L2073" s="256">
        <f t="shared" ca="1" si="1797"/>
        <v>0</v>
      </c>
      <c r="M2073" s="256">
        <f t="shared" ca="1" si="1797"/>
        <v>0</v>
      </c>
      <c r="N2073" s="256">
        <f t="shared" ca="1" si="1797"/>
        <v>0</v>
      </c>
      <c r="O2073" s="256">
        <f t="shared" ca="1" si="1797"/>
        <v>0</v>
      </c>
      <c r="P2073" s="256">
        <f t="shared" ca="1" si="1797"/>
        <v>0</v>
      </c>
      <c r="Q2073" s="256">
        <f t="shared" ca="1" si="1797"/>
        <v>0</v>
      </c>
      <c r="R2073" s="256">
        <f t="shared" ca="1" si="1797"/>
        <v>0</v>
      </c>
      <c r="S2073" s="256">
        <f t="shared" ca="1" si="1797"/>
        <v>0</v>
      </c>
      <c r="T2073" s="256">
        <f t="shared" ca="1" si="1797"/>
        <v>0</v>
      </c>
      <c r="U2073" s="256">
        <f t="shared" ca="1" si="1797"/>
        <v>0</v>
      </c>
      <c r="V2073" s="256">
        <f t="shared" ca="1" si="1797"/>
        <v>0</v>
      </c>
      <c r="W2073" s="256">
        <f t="shared" ca="1" si="1797"/>
        <v>0</v>
      </c>
      <c r="X2073" s="256">
        <f t="shared" ca="1" si="1797"/>
        <v>0</v>
      </c>
      <c r="Y2073" s="256">
        <f t="shared" ca="1" si="1797"/>
        <v>0</v>
      </c>
      <c r="Z2073" s="256">
        <f t="shared" ca="1" si="1797"/>
        <v>0</v>
      </c>
      <c r="AA2073" s="256">
        <f t="shared" ca="1" si="1797"/>
        <v>0</v>
      </c>
    </row>
    <row r="2074" spans="6:27">
      <c r="F2074" s="656"/>
      <c r="G2074" s="306" t="str">
        <f t="shared" si="1796"/>
        <v>Mini-bus</v>
      </c>
      <c r="H2074" s="256">
        <f t="shared" si="1798"/>
        <v>0</v>
      </c>
      <c r="I2074" s="256">
        <f t="shared" ca="1" si="1797"/>
        <v>0</v>
      </c>
      <c r="J2074" s="256">
        <f t="shared" ca="1" si="1797"/>
        <v>0</v>
      </c>
      <c r="K2074" s="256">
        <f t="shared" ca="1" si="1797"/>
        <v>0</v>
      </c>
      <c r="L2074" s="256">
        <f t="shared" ca="1" si="1797"/>
        <v>0</v>
      </c>
      <c r="M2074" s="256">
        <f t="shared" ca="1" si="1797"/>
        <v>0</v>
      </c>
      <c r="N2074" s="256">
        <f t="shared" ca="1" si="1797"/>
        <v>0</v>
      </c>
      <c r="O2074" s="256">
        <f t="shared" ca="1" si="1797"/>
        <v>0</v>
      </c>
      <c r="P2074" s="256">
        <f t="shared" ca="1" si="1797"/>
        <v>0</v>
      </c>
      <c r="Q2074" s="256">
        <f t="shared" ca="1" si="1797"/>
        <v>0</v>
      </c>
      <c r="R2074" s="256">
        <f t="shared" ca="1" si="1797"/>
        <v>0</v>
      </c>
      <c r="S2074" s="256">
        <f t="shared" ca="1" si="1797"/>
        <v>0</v>
      </c>
      <c r="T2074" s="256">
        <f t="shared" ca="1" si="1797"/>
        <v>0</v>
      </c>
      <c r="U2074" s="256">
        <f t="shared" ca="1" si="1797"/>
        <v>0</v>
      </c>
      <c r="V2074" s="256">
        <f t="shared" ca="1" si="1797"/>
        <v>0</v>
      </c>
      <c r="W2074" s="256">
        <f t="shared" ca="1" si="1797"/>
        <v>0</v>
      </c>
      <c r="X2074" s="256">
        <f t="shared" ca="1" si="1797"/>
        <v>0</v>
      </c>
      <c r="Y2074" s="256">
        <f t="shared" ca="1" si="1797"/>
        <v>0</v>
      </c>
      <c r="Z2074" s="256">
        <f t="shared" ca="1" si="1797"/>
        <v>0</v>
      </c>
      <c r="AA2074" s="256">
        <f t="shared" ca="1" si="1797"/>
        <v>0</v>
      </c>
    </row>
    <row r="2075" spans="6:27">
      <c r="F2075" s="656"/>
      <c r="G2075" s="306" t="str">
        <f t="shared" si="1796"/>
        <v/>
      </c>
      <c r="H2075" s="256">
        <f t="shared" si="1798"/>
        <v>0</v>
      </c>
      <c r="I2075" s="256">
        <f t="shared" ca="1" si="1797"/>
        <v>0</v>
      </c>
      <c r="J2075" s="256">
        <f t="shared" ca="1" si="1797"/>
        <v>0</v>
      </c>
      <c r="K2075" s="256">
        <f t="shared" ca="1" si="1797"/>
        <v>0</v>
      </c>
      <c r="L2075" s="256">
        <f t="shared" ca="1" si="1797"/>
        <v>0</v>
      </c>
      <c r="M2075" s="256">
        <f t="shared" ca="1" si="1797"/>
        <v>0</v>
      </c>
      <c r="N2075" s="256">
        <f t="shared" ca="1" si="1797"/>
        <v>0</v>
      </c>
      <c r="O2075" s="256">
        <f t="shared" ca="1" si="1797"/>
        <v>0</v>
      </c>
      <c r="P2075" s="256">
        <f t="shared" ca="1" si="1797"/>
        <v>0</v>
      </c>
      <c r="Q2075" s="256">
        <f t="shared" ca="1" si="1797"/>
        <v>0</v>
      </c>
      <c r="R2075" s="256">
        <f t="shared" ca="1" si="1797"/>
        <v>0</v>
      </c>
      <c r="S2075" s="256">
        <f t="shared" ca="1" si="1797"/>
        <v>0</v>
      </c>
      <c r="T2075" s="256">
        <f t="shared" ca="1" si="1797"/>
        <v>0</v>
      </c>
      <c r="U2075" s="256">
        <f t="shared" ca="1" si="1797"/>
        <v>0</v>
      </c>
      <c r="V2075" s="256">
        <f t="shared" ca="1" si="1797"/>
        <v>0</v>
      </c>
      <c r="W2075" s="256">
        <f t="shared" ca="1" si="1797"/>
        <v>0</v>
      </c>
      <c r="X2075" s="256">
        <f t="shared" ca="1" si="1797"/>
        <v>0</v>
      </c>
      <c r="Y2075" s="256">
        <f t="shared" ca="1" si="1797"/>
        <v>0</v>
      </c>
      <c r="Z2075" s="256">
        <f t="shared" ca="1" si="1797"/>
        <v>0</v>
      </c>
      <c r="AA2075" s="256">
        <f t="shared" ca="1" si="1797"/>
        <v>0</v>
      </c>
    </row>
    <row r="2076" spans="6:27">
      <c r="F2076" s="657"/>
      <c r="G2076" s="306" t="str">
        <f t="shared" si="1796"/>
        <v/>
      </c>
      <c r="H2076" s="256">
        <f t="shared" si="1798"/>
        <v>0</v>
      </c>
      <c r="I2076" s="256">
        <f t="shared" ca="1" si="1797"/>
        <v>0</v>
      </c>
      <c r="J2076" s="256">
        <f t="shared" ca="1" si="1797"/>
        <v>0</v>
      </c>
      <c r="K2076" s="256">
        <f t="shared" ca="1" si="1797"/>
        <v>0</v>
      </c>
      <c r="L2076" s="256">
        <f t="shared" ca="1" si="1797"/>
        <v>0</v>
      </c>
      <c r="M2076" s="256">
        <f t="shared" ca="1" si="1797"/>
        <v>0</v>
      </c>
      <c r="N2076" s="256">
        <f t="shared" ca="1" si="1797"/>
        <v>0</v>
      </c>
      <c r="O2076" s="256">
        <f t="shared" ca="1" si="1797"/>
        <v>0</v>
      </c>
      <c r="P2076" s="256">
        <f t="shared" ca="1" si="1797"/>
        <v>0</v>
      </c>
      <c r="Q2076" s="256">
        <f t="shared" ca="1" si="1797"/>
        <v>0</v>
      </c>
      <c r="R2076" s="256">
        <f t="shared" ca="1" si="1797"/>
        <v>0</v>
      </c>
      <c r="S2076" s="256">
        <f t="shared" ca="1" si="1797"/>
        <v>0</v>
      </c>
      <c r="T2076" s="256">
        <f t="shared" ca="1" si="1797"/>
        <v>0</v>
      </c>
      <c r="U2076" s="256">
        <f t="shared" ca="1" si="1797"/>
        <v>0</v>
      </c>
      <c r="V2076" s="256">
        <f t="shared" ca="1" si="1797"/>
        <v>0</v>
      </c>
      <c r="W2076" s="256">
        <f t="shared" ca="1" si="1797"/>
        <v>0</v>
      </c>
      <c r="X2076" s="256">
        <f t="shared" ca="1" si="1797"/>
        <v>0</v>
      </c>
      <c r="Y2076" s="256">
        <f t="shared" ca="1" si="1797"/>
        <v>0</v>
      </c>
      <c r="Z2076" s="256">
        <f t="shared" ca="1" si="1797"/>
        <v>0</v>
      </c>
      <c r="AA2076" s="256">
        <f t="shared" ca="1" si="1797"/>
        <v>0</v>
      </c>
    </row>
    <row r="2077" spans="6:27">
      <c r="G2077" s="306" t="str">
        <f t="shared" si="1796"/>
        <v>BRT</v>
      </c>
      <c r="H2077" s="256">
        <f t="shared" si="1798"/>
        <v>0</v>
      </c>
      <c r="I2077" s="256">
        <f t="shared" ca="1" si="1797"/>
        <v>0</v>
      </c>
      <c r="J2077" s="256">
        <f t="shared" ca="1" si="1797"/>
        <v>0</v>
      </c>
      <c r="K2077" s="256">
        <f t="shared" ca="1" si="1797"/>
        <v>0</v>
      </c>
      <c r="L2077" s="256">
        <f t="shared" ca="1" si="1797"/>
        <v>0</v>
      </c>
      <c r="M2077" s="256">
        <f t="shared" ca="1" si="1797"/>
        <v>0</v>
      </c>
      <c r="N2077" s="256">
        <f t="shared" ca="1" si="1797"/>
        <v>0</v>
      </c>
      <c r="O2077" s="256">
        <f t="shared" ca="1" si="1797"/>
        <v>0</v>
      </c>
      <c r="P2077" s="256">
        <f t="shared" ca="1" si="1797"/>
        <v>0</v>
      </c>
      <c r="Q2077" s="256">
        <f t="shared" ca="1" si="1797"/>
        <v>0</v>
      </c>
      <c r="R2077" s="256">
        <f t="shared" ca="1" si="1797"/>
        <v>0</v>
      </c>
      <c r="S2077" s="256">
        <f t="shared" ca="1" si="1797"/>
        <v>0</v>
      </c>
      <c r="T2077" s="256">
        <f t="shared" ca="1" si="1797"/>
        <v>0</v>
      </c>
      <c r="U2077" s="256">
        <f t="shared" ca="1" si="1797"/>
        <v>0</v>
      </c>
      <c r="V2077" s="256">
        <f t="shared" ca="1" si="1797"/>
        <v>0</v>
      </c>
      <c r="W2077" s="256">
        <f t="shared" ca="1" si="1797"/>
        <v>0</v>
      </c>
      <c r="X2077" s="256">
        <f t="shared" ca="1" si="1797"/>
        <v>0</v>
      </c>
      <c r="Y2077" s="256">
        <f t="shared" ca="1" si="1797"/>
        <v>0</v>
      </c>
      <c r="Z2077" s="256">
        <f t="shared" ca="1" si="1797"/>
        <v>0</v>
      </c>
      <c r="AA2077" s="256">
        <f t="shared" ca="1" si="1797"/>
        <v>0</v>
      </c>
    </row>
    <row r="2079" spans="6:27">
      <c r="G2079" s="309" t="s">
        <v>13</v>
      </c>
      <c r="I2079" s="252"/>
    </row>
    <row r="2080" spans="6:27">
      <c r="G2080" s="314"/>
      <c r="H2080" s="299">
        <f>H2066</f>
        <v>0</v>
      </c>
      <c r="I2080" s="299">
        <f t="shared" ref="I2080:AA2080" si="1799">I2066</f>
        <v>1</v>
      </c>
      <c r="J2080" s="299">
        <f t="shared" si="1799"/>
        <v>2</v>
      </c>
      <c r="K2080" s="299">
        <f t="shared" si="1799"/>
        <v>3</v>
      </c>
      <c r="L2080" s="299">
        <f t="shared" si="1799"/>
        <v>4</v>
      </c>
      <c r="M2080" s="299">
        <f t="shared" si="1799"/>
        <v>5</v>
      </c>
      <c r="N2080" s="299">
        <f t="shared" si="1799"/>
        <v>6</v>
      </c>
      <c r="O2080" s="299">
        <f t="shared" si="1799"/>
        <v>7</v>
      </c>
      <c r="P2080" s="299">
        <f t="shared" si="1799"/>
        <v>8</v>
      </c>
      <c r="Q2080" s="299">
        <f t="shared" si="1799"/>
        <v>9</v>
      </c>
      <c r="R2080" s="299">
        <f t="shared" si="1799"/>
        <v>10</v>
      </c>
      <c r="S2080" s="299">
        <f t="shared" si="1799"/>
        <v>11</v>
      </c>
      <c r="T2080" s="299">
        <f t="shared" si="1799"/>
        <v>12</v>
      </c>
      <c r="U2080" s="299">
        <f t="shared" si="1799"/>
        <v>13</v>
      </c>
      <c r="V2080" s="299">
        <f t="shared" si="1799"/>
        <v>14</v>
      </c>
      <c r="W2080" s="299">
        <f t="shared" si="1799"/>
        <v>15</v>
      </c>
      <c r="X2080" s="299">
        <f t="shared" si="1799"/>
        <v>16</v>
      </c>
      <c r="Y2080" s="299">
        <f t="shared" si="1799"/>
        <v>17</v>
      </c>
      <c r="Z2080" s="299">
        <f t="shared" si="1799"/>
        <v>18</v>
      </c>
      <c r="AA2080" s="299">
        <f t="shared" si="1799"/>
        <v>19</v>
      </c>
    </row>
    <row r="2081" spans="7:27">
      <c r="G2081" s="314" t="s">
        <v>429</v>
      </c>
      <c r="H2081" s="300">
        <f>SUM(H2039:H2048)</f>
        <v>0</v>
      </c>
      <c r="I2081" s="300">
        <f t="shared" ref="I2081:AA2081" ca="1" si="1800">SUM(I2039:I2048)</f>
        <v>0</v>
      </c>
      <c r="J2081" s="300">
        <f t="shared" ca="1" si="1800"/>
        <v>0</v>
      </c>
      <c r="K2081" s="300">
        <f t="shared" ca="1" si="1800"/>
        <v>0</v>
      </c>
      <c r="L2081" s="300">
        <f t="shared" ca="1" si="1800"/>
        <v>0</v>
      </c>
      <c r="M2081" s="300">
        <f t="shared" ca="1" si="1800"/>
        <v>0</v>
      </c>
      <c r="N2081" s="300">
        <f t="shared" ca="1" si="1800"/>
        <v>0</v>
      </c>
      <c r="O2081" s="300">
        <f t="shared" ca="1" si="1800"/>
        <v>0</v>
      </c>
      <c r="P2081" s="300">
        <f t="shared" ca="1" si="1800"/>
        <v>0</v>
      </c>
      <c r="Q2081" s="300">
        <f t="shared" ca="1" si="1800"/>
        <v>0</v>
      </c>
      <c r="R2081" s="300">
        <f t="shared" ca="1" si="1800"/>
        <v>0</v>
      </c>
      <c r="S2081" s="300">
        <f t="shared" ca="1" si="1800"/>
        <v>0</v>
      </c>
      <c r="T2081" s="300">
        <f t="shared" ca="1" si="1800"/>
        <v>0</v>
      </c>
      <c r="U2081" s="300">
        <f t="shared" ca="1" si="1800"/>
        <v>0</v>
      </c>
      <c r="V2081" s="300">
        <f t="shared" ca="1" si="1800"/>
        <v>0</v>
      </c>
      <c r="W2081" s="300">
        <f t="shared" ca="1" si="1800"/>
        <v>0</v>
      </c>
      <c r="X2081" s="300">
        <f t="shared" ca="1" si="1800"/>
        <v>0</v>
      </c>
      <c r="Y2081" s="300">
        <f t="shared" ca="1" si="1800"/>
        <v>0</v>
      </c>
      <c r="Z2081" s="300">
        <f t="shared" ca="1" si="1800"/>
        <v>0</v>
      </c>
      <c r="AA2081" s="300">
        <f t="shared" ca="1" si="1800"/>
        <v>0</v>
      </c>
    </row>
    <row r="2082" spans="7:27">
      <c r="G2082" s="314" t="s">
        <v>430</v>
      </c>
      <c r="H2082" s="300">
        <f ca="1">H2081-H2049</f>
        <v>0</v>
      </c>
      <c r="I2082" s="300">
        <f t="shared" ref="I2082:AA2082" ca="1" si="1801">I2081-I2049</f>
        <v>0</v>
      </c>
      <c r="J2082" s="300">
        <f t="shared" ca="1" si="1801"/>
        <v>0</v>
      </c>
      <c r="K2082" s="300">
        <f t="shared" ca="1" si="1801"/>
        <v>0</v>
      </c>
      <c r="L2082" s="300">
        <f t="shared" ca="1" si="1801"/>
        <v>0</v>
      </c>
      <c r="M2082" s="300">
        <f t="shared" ca="1" si="1801"/>
        <v>0</v>
      </c>
      <c r="N2082" s="300">
        <f t="shared" ca="1" si="1801"/>
        <v>0</v>
      </c>
      <c r="O2082" s="300">
        <f t="shared" ca="1" si="1801"/>
        <v>0</v>
      </c>
      <c r="P2082" s="300">
        <f t="shared" ca="1" si="1801"/>
        <v>0</v>
      </c>
      <c r="Q2082" s="300">
        <f t="shared" ca="1" si="1801"/>
        <v>0</v>
      </c>
      <c r="R2082" s="300">
        <f t="shared" ca="1" si="1801"/>
        <v>0</v>
      </c>
      <c r="S2082" s="300">
        <f t="shared" ca="1" si="1801"/>
        <v>0</v>
      </c>
      <c r="T2082" s="300">
        <f t="shared" ca="1" si="1801"/>
        <v>0</v>
      </c>
      <c r="U2082" s="300">
        <f t="shared" ca="1" si="1801"/>
        <v>0</v>
      </c>
      <c r="V2082" s="300">
        <f t="shared" ca="1" si="1801"/>
        <v>0</v>
      </c>
      <c r="W2082" s="300">
        <f t="shared" ca="1" si="1801"/>
        <v>0</v>
      </c>
      <c r="X2082" s="300">
        <f t="shared" ca="1" si="1801"/>
        <v>0</v>
      </c>
      <c r="Y2082" s="300">
        <f t="shared" ca="1" si="1801"/>
        <v>0</v>
      </c>
      <c r="Z2082" s="300">
        <f t="shared" ca="1" si="1801"/>
        <v>0</v>
      </c>
      <c r="AA2082" s="300">
        <f t="shared" ca="1" si="1801"/>
        <v>0</v>
      </c>
    </row>
    <row r="2083" spans="7:27">
      <c r="G2083" s="314" t="s">
        <v>450</v>
      </c>
      <c r="H2083" s="301">
        <f ca="1">H2082*Full!$F$16</f>
        <v>0</v>
      </c>
      <c r="I2083" s="301">
        <f ca="1">I2082*Full!$F$16</f>
        <v>0</v>
      </c>
      <c r="J2083" s="301">
        <f ca="1">J2082*Full!$F$16</f>
        <v>0</v>
      </c>
      <c r="K2083" s="301">
        <f ca="1">K2082*Full!$F$16</f>
        <v>0</v>
      </c>
      <c r="L2083" s="301">
        <f ca="1">L2082*Full!$F$16</f>
        <v>0</v>
      </c>
      <c r="M2083" s="301">
        <f ca="1">M2082*Full!$F$16</f>
        <v>0</v>
      </c>
      <c r="N2083" s="301">
        <f ca="1">N2082*Full!$F$16</f>
        <v>0</v>
      </c>
      <c r="O2083" s="301">
        <f ca="1">O2082*Full!$F$16</f>
        <v>0</v>
      </c>
      <c r="P2083" s="301">
        <f ca="1">P2082*Full!$F$16</f>
        <v>0</v>
      </c>
      <c r="Q2083" s="301">
        <f ca="1">Q2082*Full!$F$16</f>
        <v>0</v>
      </c>
      <c r="R2083" s="301">
        <f ca="1">R2082*Full!$F$16</f>
        <v>0</v>
      </c>
      <c r="S2083" s="301">
        <f ca="1">S2082*Full!$F$16</f>
        <v>0</v>
      </c>
      <c r="T2083" s="301">
        <f ca="1">T2082*Full!$F$16</f>
        <v>0</v>
      </c>
      <c r="U2083" s="301">
        <f ca="1">U2082*Full!$F$16</f>
        <v>0</v>
      </c>
      <c r="V2083" s="301">
        <f ca="1">V2082*Full!$F$16</f>
        <v>0</v>
      </c>
      <c r="W2083" s="301">
        <f ca="1">W2082*Full!$F$16</f>
        <v>0</v>
      </c>
      <c r="X2083" s="301">
        <f ca="1">X2082*Full!$F$16</f>
        <v>0</v>
      </c>
      <c r="Y2083" s="301">
        <f ca="1">Y2082*Full!$F$16</f>
        <v>0</v>
      </c>
      <c r="Z2083" s="301">
        <f ca="1">Z2082*Full!$F$16</f>
        <v>0</v>
      </c>
      <c r="AA2083" s="301">
        <f ca="1">AA2082*Full!$F$16</f>
        <v>0</v>
      </c>
    </row>
    <row r="2084" spans="7:27">
      <c r="G2084" s="314" t="s">
        <v>455</v>
      </c>
      <c r="H2084" s="301">
        <f ca="1">H2083/1000000</f>
        <v>0</v>
      </c>
      <c r="I2084" s="301">
        <f t="shared" ref="I2084:AA2084" ca="1" si="1802">I2083/1000000</f>
        <v>0</v>
      </c>
      <c r="J2084" s="301">
        <f t="shared" ca="1" si="1802"/>
        <v>0</v>
      </c>
      <c r="K2084" s="301">
        <f t="shared" ca="1" si="1802"/>
        <v>0</v>
      </c>
      <c r="L2084" s="301">
        <f t="shared" ca="1" si="1802"/>
        <v>0</v>
      </c>
      <c r="M2084" s="301">
        <f t="shared" ca="1" si="1802"/>
        <v>0</v>
      </c>
      <c r="N2084" s="301">
        <f t="shared" ca="1" si="1802"/>
        <v>0</v>
      </c>
      <c r="O2084" s="301">
        <f t="shared" ca="1" si="1802"/>
        <v>0</v>
      </c>
      <c r="P2084" s="301">
        <f t="shared" ca="1" si="1802"/>
        <v>0</v>
      </c>
      <c r="Q2084" s="301">
        <f t="shared" ca="1" si="1802"/>
        <v>0</v>
      </c>
      <c r="R2084" s="301">
        <f t="shared" ca="1" si="1802"/>
        <v>0</v>
      </c>
      <c r="S2084" s="301">
        <f t="shared" ca="1" si="1802"/>
        <v>0</v>
      </c>
      <c r="T2084" s="301">
        <f t="shared" ca="1" si="1802"/>
        <v>0</v>
      </c>
      <c r="U2084" s="301">
        <f t="shared" ca="1" si="1802"/>
        <v>0</v>
      </c>
      <c r="V2084" s="301">
        <f t="shared" ca="1" si="1802"/>
        <v>0</v>
      </c>
      <c r="W2084" s="301">
        <f t="shared" ca="1" si="1802"/>
        <v>0</v>
      </c>
      <c r="X2084" s="301">
        <f t="shared" ca="1" si="1802"/>
        <v>0</v>
      </c>
      <c r="Y2084" s="301">
        <f t="shared" ca="1" si="1802"/>
        <v>0</v>
      </c>
      <c r="Z2084" s="301">
        <f t="shared" ca="1" si="1802"/>
        <v>0</v>
      </c>
      <c r="AA2084" s="301">
        <f t="shared" ca="1" si="1802"/>
        <v>0</v>
      </c>
    </row>
    <row r="2086" spans="7:27">
      <c r="G2086" s="309" t="s">
        <v>17</v>
      </c>
    </row>
    <row r="2087" spans="7:27">
      <c r="G2087" s="314"/>
      <c r="H2087" s="299">
        <f>H2080</f>
        <v>0</v>
      </c>
      <c r="I2087" s="299">
        <f t="shared" ref="I2087:AA2087" si="1803">I2080</f>
        <v>1</v>
      </c>
      <c r="J2087" s="299">
        <f t="shared" si="1803"/>
        <v>2</v>
      </c>
      <c r="K2087" s="299">
        <f t="shared" si="1803"/>
        <v>3</v>
      </c>
      <c r="L2087" s="299">
        <f t="shared" si="1803"/>
        <v>4</v>
      </c>
      <c r="M2087" s="299">
        <f t="shared" si="1803"/>
        <v>5</v>
      </c>
      <c r="N2087" s="299">
        <f t="shared" si="1803"/>
        <v>6</v>
      </c>
      <c r="O2087" s="299">
        <f t="shared" si="1803"/>
        <v>7</v>
      </c>
      <c r="P2087" s="299">
        <f t="shared" si="1803"/>
        <v>8</v>
      </c>
      <c r="Q2087" s="299">
        <f t="shared" si="1803"/>
        <v>9</v>
      </c>
      <c r="R2087" s="299">
        <f t="shared" si="1803"/>
        <v>10</v>
      </c>
      <c r="S2087" s="299">
        <f t="shared" si="1803"/>
        <v>11</v>
      </c>
      <c r="T2087" s="299">
        <f t="shared" si="1803"/>
        <v>12</v>
      </c>
      <c r="U2087" s="299">
        <f t="shared" si="1803"/>
        <v>13</v>
      </c>
      <c r="V2087" s="299">
        <f t="shared" si="1803"/>
        <v>14</v>
      </c>
      <c r="W2087" s="299">
        <f t="shared" si="1803"/>
        <v>15</v>
      </c>
      <c r="X2087" s="299">
        <f t="shared" si="1803"/>
        <v>16</v>
      </c>
      <c r="Y2087" s="299">
        <f t="shared" si="1803"/>
        <v>17</v>
      </c>
      <c r="Z2087" s="299">
        <f t="shared" si="1803"/>
        <v>18</v>
      </c>
      <c r="AA2087" s="299">
        <f t="shared" si="1803"/>
        <v>19</v>
      </c>
    </row>
    <row r="2088" spans="7:27">
      <c r="G2088" s="314" t="s">
        <v>429</v>
      </c>
      <c r="H2088" s="300">
        <f>SUM(H2053:H2062)</f>
        <v>0</v>
      </c>
      <c r="I2088" s="300">
        <f t="shared" ref="I2088:AA2088" ca="1" si="1804">SUM(I2053:I2062)</f>
        <v>0</v>
      </c>
      <c r="J2088" s="300">
        <f t="shared" ca="1" si="1804"/>
        <v>0</v>
      </c>
      <c r="K2088" s="300">
        <f t="shared" ca="1" si="1804"/>
        <v>0</v>
      </c>
      <c r="L2088" s="300">
        <f t="shared" ca="1" si="1804"/>
        <v>0</v>
      </c>
      <c r="M2088" s="300">
        <f t="shared" ca="1" si="1804"/>
        <v>0</v>
      </c>
      <c r="N2088" s="300">
        <f t="shared" ca="1" si="1804"/>
        <v>0</v>
      </c>
      <c r="O2088" s="300">
        <f t="shared" ca="1" si="1804"/>
        <v>0</v>
      </c>
      <c r="P2088" s="300">
        <f t="shared" ca="1" si="1804"/>
        <v>0</v>
      </c>
      <c r="Q2088" s="300">
        <f t="shared" ca="1" si="1804"/>
        <v>0</v>
      </c>
      <c r="R2088" s="300">
        <f t="shared" ca="1" si="1804"/>
        <v>0</v>
      </c>
      <c r="S2088" s="300">
        <f t="shared" ca="1" si="1804"/>
        <v>0</v>
      </c>
      <c r="T2088" s="300">
        <f t="shared" ca="1" si="1804"/>
        <v>0</v>
      </c>
      <c r="U2088" s="300">
        <f t="shared" ca="1" si="1804"/>
        <v>0</v>
      </c>
      <c r="V2088" s="300">
        <f t="shared" ca="1" si="1804"/>
        <v>0</v>
      </c>
      <c r="W2088" s="300">
        <f t="shared" ca="1" si="1804"/>
        <v>0</v>
      </c>
      <c r="X2088" s="300">
        <f t="shared" ca="1" si="1804"/>
        <v>0</v>
      </c>
      <c r="Y2088" s="300">
        <f t="shared" ca="1" si="1804"/>
        <v>0</v>
      </c>
      <c r="Z2088" s="300">
        <f t="shared" ca="1" si="1804"/>
        <v>0</v>
      </c>
      <c r="AA2088" s="300">
        <f t="shared" ca="1" si="1804"/>
        <v>0</v>
      </c>
    </row>
    <row r="2089" spans="7:27">
      <c r="G2089" s="314" t="s">
        <v>430</v>
      </c>
      <c r="H2089" s="300">
        <f>H2088-H2063</f>
        <v>0</v>
      </c>
      <c r="I2089" s="300">
        <f t="shared" ref="I2089:AA2089" ca="1" si="1805">I2088-I2063</f>
        <v>0</v>
      </c>
      <c r="J2089" s="300">
        <f t="shared" ca="1" si="1805"/>
        <v>0</v>
      </c>
      <c r="K2089" s="300">
        <f t="shared" ca="1" si="1805"/>
        <v>0</v>
      </c>
      <c r="L2089" s="300">
        <f t="shared" ca="1" si="1805"/>
        <v>0</v>
      </c>
      <c r="M2089" s="300">
        <f t="shared" ca="1" si="1805"/>
        <v>0</v>
      </c>
      <c r="N2089" s="300">
        <f t="shared" ca="1" si="1805"/>
        <v>0</v>
      </c>
      <c r="O2089" s="300">
        <f t="shared" ca="1" si="1805"/>
        <v>0</v>
      </c>
      <c r="P2089" s="300">
        <f t="shared" ca="1" si="1805"/>
        <v>0</v>
      </c>
      <c r="Q2089" s="300">
        <f t="shared" ca="1" si="1805"/>
        <v>0</v>
      </c>
      <c r="R2089" s="300">
        <f t="shared" ca="1" si="1805"/>
        <v>0</v>
      </c>
      <c r="S2089" s="300">
        <f t="shared" ca="1" si="1805"/>
        <v>0</v>
      </c>
      <c r="T2089" s="300">
        <f t="shared" ca="1" si="1805"/>
        <v>0</v>
      </c>
      <c r="U2089" s="300">
        <f t="shared" ca="1" si="1805"/>
        <v>0</v>
      </c>
      <c r="V2089" s="300">
        <f t="shared" ca="1" si="1805"/>
        <v>0</v>
      </c>
      <c r="W2089" s="300">
        <f t="shared" ca="1" si="1805"/>
        <v>0</v>
      </c>
      <c r="X2089" s="300">
        <f t="shared" ca="1" si="1805"/>
        <v>0</v>
      </c>
      <c r="Y2089" s="300">
        <f t="shared" ca="1" si="1805"/>
        <v>0</v>
      </c>
      <c r="Z2089" s="300">
        <f t="shared" ca="1" si="1805"/>
        <v>0</v>
      </c>
      <c r="AA2089" s="300">
        <f t="shared" ca="1" si="1805"/>
        <v>0</v>
      </c>
    </row>
    <row r="2090" spans="7:27">
      <c r="G2090" s="314" t="s">
        <v>451</v>
      </c>
      <c r="H2090" s="301">
        <f>H2089*Full!$F$16</f>
        <v>0</v>
      </c>
      <c r="I2090" s="301">
        <f ca="1">I2089*Full!$F$16</f>
        <v>0</v>
      </c>
      <c r="J2090" s="301">
        <f ca="1">J2089*Full!$F$16</f>
        <v>0</v>
      </c>
      <c r="K2090" s="301">
        <f ca="1">K2089*Full!$F$16</f>
        <v>0</v>
      </c>
      <c r="L2090" s="301">
        <f ca="1">L2089*Full!$F$16</f>
        <v>0</v>
      </c>
      <c r="M2090" s="301">
        <f ca="1">M2089*Full!$F$16</f>
        <v>0</v>
      </c>
      <c r="N2090" s="301">
        <f ca="1">N2089*Full!$F$16</f>
        <v>0</v>
      </c>
      <c r="O2090" s="301">
        <f ca="1">O2089*Full!$F$16</f>
        <v>0</v>
      </c>
      <c r="P2090" s="301">
        <f ca="1">P2089*Full!$F$16</f>
        <v>0</v>
      </c>
      <c r="Q2090" s="301">
        <f ca="1">Q2089*Full!$F$16</f>
        <v>0</v>
      </c>
      <c r="R2090" s="301">
        <f ca="1">R2089*Full!$F$16</f>
        <v>0</v>
      </c>
      <c r="S2090" s="301">
        <f ca="1">S2089*Full!$F$16</f>
        <v>0</v>
      </c>
      <c r="T2090" s="301">
        <f ca="1">T2089*Full!$F$16</f>
        <v>0</v>
      </c>
      <c r="U2090" s="301">
        <f ca="1">U2089*Full!$F$16</f>
        <v>0</v>
      </c>
      <c r="V2090" s="301">
        <f ca="1">V2089*Full!$F$16</f>
        <v>0</v>
      </c>
      <c r="W2090" s="301">
        <f ca="1">W2089*Full!$F$16</f>
        <v>0</v>
      </c>
      <c r="X2090" s="301">
        <f ca="1">X2089*Full!$F$16</f>
        <v>0</v>
      </c>
      <c r="Y2090" s="301">
        <f ca="1">Y2089*Full!$F$16</f>
        <v>0</v>
      </c>
      <c r="Z2090" s="301">
        <f ca="1">Z2089*Full!$F$16</f>
        <v>0</v>
      </c>
      <c r="AA2090" s="301">
        <f ca="1">AA2089*Full!$F$16</f>
        <v>0</v>
      </c>
    </row>
    <row r="2091" spans="7:27">
      <c r="G2091" s="314" t="s">
        <v>454</v>
      </c>
      <c r="H2091" s="301">
        <f>H2090/1000000</f>
        <v>0</v>
      </c>
      <c r="I2091" s="301">
        <f t="shared" ref="I2091:AA2091" ca="1" si="1806">I2090/1000000</f>
        <v>0</v>
      </c>
      <c r="J2091" s="301">
        <f t="shared" ca="1" si="1806"/>
        <v>0</v>
      </c>
      <c r="K2091" s="301">
        <f t="shared" ca="1" si="1806"/>
        <v>0</v>
      </c>
      <c r="L2091" s="301">
        <f t="shared" ca="1" si="1806"/>
        <v>0</v>
      </c>
      <c r="M2091" s="301">
        <f t="shared" ca="1" si="1806"/>
        <v>0</v>
      </c>
      <c r="N2091" s="301">
        <f t="shared" ca="1" si="1806"/>
        <v>0</v>
      </c>
      <c r="O2091" s="301">
        <f t="shared" ca="1" si="1806"/>
        <v>0</v>
      </c>
      <c r="P2091" s="301">
        <f t="shared" ca="1" si="1806"/>
        <v>0</v>
      </c>
      <c r="Q2091" s="301">
        <f t="shared" ca="1" si="1806"/>
        <v>0</v>
      </c>
      <c r="R2091" s="301">
        <f t="shared" ca="1" si="1806"/>
        <v>0</v>
      </c>
      <c r="S2091" s="301">
        <f t="shared" ca="1" si="1806"/>
        <v>0</v>
      </c>
      <c r="T2091" s="301">
        <f t="shared" ca="1" si="1806"/>
        <v>0</v>
      </c>
      <c r="U2091" s="301">
        <f t="shared" ca="1" si="1806"/>
        <v>0</v>
      </c>
      <c r="V2091" s="301">
        <f t="shared" ca="1" si="1806"/>
        <v>0</v>
      </c>
      <c r="W2091" s="301">
        <f t="shared" ca="1" si="1806"/>
        <v>0</v>
      </c>
      <c r="X2091" s="301">
        <f t="shared" ca="1" si="1806"/>
        <v>0</v>
      </c>
      <c r="Y2091" s="301">
        <f t="shared" ca="1" si="1806"/>
        <v>0</v>
      </c>
      <c r="Z2091" s="301">
        <f t="shared" ca="1" si="1806"/>
        <v>0</v>
      </c>
      <c r="AA2091" s="301">
        <f t="shared" ca="1" si="1806"/>
        <v>0</v>
      </c>
    </row>
    <row r="2092" spans="7:27">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row>
    <row r="2093" spans="7:27">
      <c r="G2093" s="309" t="s">
        <v>16</v>
      </c>
    </row>
    <row r="2094" spans="7:27">
      <c r="G2094" s="314"/>
      <c r="H2094" s="299">
        <f>H2087</f>
        <v>0</v>
      </c>
      <c r="I2094" s="299">
        <f t="shared" ref="I2094:AA2094" si="1807">I2087</f>
        <v>1</v>
      </c>
      <c r="J2094" s="299">
        <f t="shared" si="1807"/>
        <v>2</v>
      </c>
      <c r="K2094" s="299">
        <f t="shared" si="1807"/>
        <v>3</v>
      </c>
      <c r="L2094" s="299">
        <f t="shared" si="1807"/>
        <v>4</v>
      </c>
      <c r="M2094" s="299">
        <f t="shared" si="1807"/>
        <v>5</v>
      </c>
      <c r="N2094" s="299">
        <f t="shared" si="1807"/>
        <v>6</v>
      </c>
      <c r="O2094" s="299">
        <f t="shared" si="1807"/>
        <v>7</v>
      </c>
      <c r="P2094" s="299">
        <f t="shared" si="1807"/>
        <v>8</v>
      </c>
      <c r="Q2094" s="299">
        <f t="shared" si="1807"/>
        <v>9</v>
      </c>
      <c r="R2094" s="299">
        <f t="shared" si="1807"/>
        <v>10</v>
      </c>
      <c r="S2094" s="299">
        <f t="shared" si="1807"/>
        <v>11</v>
      </c>
      <c r="T2094" s="299">
        <f t="shared" si="1807"/>
        <v>12</v>
      </c>
      <c r="U2094" s="299">
        <f t="shared" si="1807"/>
        <v>13</v>
      </c>
      <c r="V2094" s="299">
        <f t="shared" si="1807"/>
        <v>14</v>
      </c>
      <c r="W2094" s="299">
        <f t="shared" si="1807"/>
        <v>15</v>
      </c>
      <c r="X2094" s="299">
        <f t="shared" si="1807"/>
        <v>16</v>
      </c>
      <c r="Y2094" s="299">
        <f t="shared" si="1807"/>
        <v>17</v>
      </c>
      <c r="Z2094" s="299">
        <f t="shared" si="1807"/>
        <v>18</v>
      </c>
      <c r="AA2094" s="299">
        <f t="shared" si="1807"/>
        <v>19</v>
      </c>
    </row>
    <row r="2095" spans="7:27">
      <c r="G2095" s="314" t="s">
        <v>429</v>
      </c>
      <c r="H2095" s="300">
        <f>SUM(H2067:H2076)</f>
        <v>0</v>
      </c>
      <c r="I2095" s="300">
        <f t="shared" ref="I2095:AA2095" ca="1" si="1808">SUM(I2067:I2076)</f>
        <v>0</v>
      </c>
      <c r="J2095" s="300">
        <f t="shared" ca="1" si="1808"/>
        <v>0</v>
      </c>
      <c r="K2095" s="300">
        <f t="shared" ca="1" si="1808"/>
        <v>0</v>
      </c>
      <c r="L2095" s="300">
        <f t="shared" ca="1" si="1808"/>
        <v>0</v>
      </c>
      <c r="M2095" s="300">
        <f t="shared" ca="1" si="1808"/>
        <v>0</v>
      </c>
      <c r="N2095" s="300">
        <f t="shared" ca="1" si="1808"/>
        <v>0</v>
      </c>
      <c r="O2095" s="300">
        <f t="shared" ca="1" si="1808"/>
        <v>0</v>
      </c>
      <c r="P2095" s="300">
        <f t="shared" ca="1" si="1808"/>
        <v>0</v>
      </c>
      <c r="Q2095" s="300">
        <f t="shared" ca="1" si="1808"/>
        <v>0</v>
      </c>
      <c r="R2095" s="300">
        <f t="shared" ca="1" si="1808"/>
        <v>0</v>
      </c>
      <c r="S2095" s="300">
        <f t="shared" ca="1" si="1808"/>
        <v>0</v>
      </c>
      <c r="T2095" s="300">
        <f t="shared" ca="1" si="1808"/>
        <v>0</v>
      </c>
      <c r="U2095" s="300">
        <f t="shared" ca="1" si="1808"/>
        <v>0</v>
      </c>
      <c r="V2095" s="300">
        <f t="shared" ca="1" si="1808"/>
        <v>0</v>
      </c>
      <c r="W2095" s="300">
        <f t="shared" ca="1" si="1808"/>
        <v>0</v>
      </c>
      <c r="X2095" s="300">
        <f t="shared" ca="1" si="1808"/>
        <v>0</v>
      </c>
      <c r="Y2095" s="300">
        <f t="shared" ca="1" si="1808"/>
        <v>0</v>
      </c>
      <c r="Z2095" s="300">
        <f t="shared" ca="1" si="1808"/>
        <v>0</v>
      </c>
      <c r="AA2095" s="300">
        <f t="shared" ca="1" si="1808"/>
        <v>0</v>
      </c>
    </row>
    <row r="2096" spans="7:27">
      <c r="G2096" s="314" t="s">
        <v>430</v>
      </c>
      <c r="H2096" s="300">
        <f>H2095-H2077</f>
        <v>0</v>
      </c>
      <c r="I2096" s="300">
        <f t="shared" ref="I2096:AA2096" ca="1" si="1809">I2095-I2077</f>
        <v>0</v>
      </c>
      <c r="J2096" s="300">
        <f t="shared" ca="1" si="1809"/>
        <v>0</v>
      </c>
      <c r="K2096" s="300">
        <f t="shared" ca="1" si="1809"/>
        <v>0</v>
      </c>
      <c r="L2096" s="300">
        <f t="shared" ca="1" si="1809"/>
        <v>0</v>
      </c>
      <c r="M2096" s="300">
        <f t="shared" ca="1" si="1809"/>
        <v>0</v>
      </c>
      <c r="N2096" s="300">
        <f t="shared" ca="1" si="1809"/>
        <v>0</v>
      </c>
      <c r="O2096" s="300">
        <f t="shared" ca="1" si="1809"/>
        <v>0</v>
      </c>
      <c r="P2096" s="300">
        <f t="shared" ca="1" si="1809"/>
        <v>0</v>
      </c>
      <c r="Q2096" s="300">
        <f t="shared" ca="1" si="1809"/>
        <v>0</v>
      </c>
      <c r="R2096" s="300">
        <f t="shared" ca="1" si="1809"/>
        <v>0</v>
      </c>
      <c r="S2096" s="300">
        <f t="shared" ca="1" si="1809"/>
        <v>0</v>
      </c>
      <c r="T2096" s="300">
        <f t="shared" ca="1" si="1809"/>
        <v>0</v>
      </c>
      <c r="U2096" s="300">
        <f t="shared" ca="1" si="1809"/>
        <v>0</v>
      </c>
      <c r="V2096" s="300">
        <f t="shared" ca="1" si="1809"/>
        <v>0</v>
      </c>
      <c r="W2096" s="300">
        <f t="shared" ca="1" si="1809"/>
        <v>0</v>
      </c>
      <c r="X2096" s="300">
        <f t="shared" ca="1" si="1809"/>
        <v>0</v>
      </c>
      <c r="Y2096" s="300">
        <f t="shared" ca="1" si="1809"/>
        <v>0</v>
      </c>
      <c r="Z2096" s="300">
        <f t="shared" ca="1" si="1809"/>
        <v>0</v>
      </c>
      <c r="AA2096" s="300">
        <f t="shared" ca="1" si="1809"/>
        <v>0</v>
      </c>
    </row>
    <row r="2097" spans="7:27">
      <c r="G2097" s="314" t="s">
        <v>452</v>
      </c>
      <c r="H2097" s="301">
        <f>H2096*Full!$F$16</f>
        <v>0</v>
      </c>
      <c r="I2097" s="301">
        <f ca="1">I2096*Full!$F$16</f>
        <v>0</v>
      </c>
      <c r="J2097" s="301">
        <f ca="1">J2096*Full!$F$16</f>
        <v>0</v>
      </c>
      <c r="K2097" s="301">
        <f ca="1">K2096*Full!$F$16</f>
        <v>0</v>
      </c>
      <c r="L2097" s="301">
        <f ca="1">L2096*Full!$F$16</f>
        <v>0</v>
      </c>
      <c r="M2097" s="301">
        <f ca="1">M2096*Full!$F$16</f>
        <v>0</v>
      </c>
      <c r="N2097" s="301">
        <f ca="1">N2096*Full!$F$16</f>
        <v>0</v>
      </c>
      <c r="O2097" s="301">
        <f ca="1">O2096*Full!$F$16</f>
        <v>0</v>
      </c>
      <c r="P2097" s="301">
        <f ca="1">P2096*Full!$F$16</f>
        <v>0</v>
      </c>
      <c r="Q2097" s="301">
        <f ca="1">Q2096*Full!$F$16</f>
        <v>0</v>
      </c>
      <c r="R2097" s="301">
        <f ca="1">R2096*Full!$F$16</f>
        <v>0</v>
      </c>
      <c r="S2097" s="301">
        <f ca="1">S2096*Full!$F$16</f>
        <v>0</v>
      </c>
      <c r="T2097" s="301">
        <f ca="1">T2096*Full!$F$16</f>
        <v>0</v>
      </c>
      <c r="U2097" s="301">
        <f ca="1">U2096*Full!$F$16</f>
        <v>0</v>
      </c>
      <c r="V2097" s="301">
        <f ca="1">V2096*Full!$F$16</f>
        <v>0</v>
      </c>
      <c r="W2097" s="301">
        <f ca="1">W2096*Full!$F$16</f>
        <v>0</v>
      </c>
      <c r="X2097" s="301">
        <f ca="1">X2096*Full!$F$16</f>
        <v>0</v>
      </c>
      <c r="Y2097" s="301">
        <f ca="1">Y2096*Full!$F$16</f>
        <v>0</v>
      </c>
      <c r="Z2097" s="301">
        <f ca="1">Z2096*Full!$F$16</f>
        <v>0</v>
      </c>
      <c r="AA2097" s="301">
        <f ca="1">AA2096*Full!$F$16</f>
        <v>0</v>
      </c>
    </row>
    <row r="2098" spans="7:27">
      <c r="G2098" s="314" t="s">
        <v>453</v>
      </c>
      <c r="H2098" s="301">
        <f>H2097/1000</f>
        <v>0</v>
      </c>
      <c r="I2098" s="301">
        <f t="shared" ref="I2098:AA2098" ca="1" si="1810">I2097/1000</f>
        <v>0</v>
      </c>
      <c r="J2098" s="301">
        <f t="shared" ca="1" si="1810"/>
        <v>0</v>
      </c>
      <c r="K2098" s="301">
        <f t="shared" ca="1" si="1810"/>
        <v>0</v>
      </c>
      <c r="L2098" s="301">
        <f t="shared" ca="1" si="1810"/>
        <v>0</v>
      </c>
      <c r="M2098" s="301">
        <f t="shared" ca="1" si="1810"/>
        <v>0</v>
      </c>
      <c r="N2098" s="301">
        <f t="shared" ca="1" si="1810"/>
        <v>0</v>
      </c>
      <c r="O2098" s="301">
        <f t="shared" ca="1" si="1810"/>
        <v>0</v>
      </c>
      <c r="P2098" s="301">
        <f t="shared" ca="1" si="1810"/>
        <v>0</v>
      </c>
      <c r="Q2098" s="301">
        <f t="shared" ca="1" si="1810"/>
        <v>0</v>
      </c>
      <c r="R2098" s="301">
        <f t="shared" ca="1" si="1810"/>
        <v>0</v>
      </c>
      <c r="S2098" s="301">
        <f t="shared" ca="1" si="1810"/>
        <v>0</v>
      </c>
      <c r="T2098" s="301">
        <f t="shared" ca="1" si="1810"/>
        <v>0</v>
      </c>
      <c r="U2098" s="301">
        <f t="shared" ca="1" si="1810"/>
        <v>0</v>
      </c>
      <c r="V2098" s="301">
        <f t="shared" ca="1" si="1810"/>
        <v>0</v>
      </c>
      <c r="W2098" s="301">
        <f t="shared" ca="1" si="1810"/>
        <v>0</v>
      </c>
      <c r="X2098" s="301">
        <f t="shared" ca="1" si="1810"/>
        <v>0</v>
      </c>
      <c r="Y2098" s="301">
        <f t="shared" ca="1" si="1810"/>
        <v>0</v>
      </c>
      <c r="Z2098" s="301">
        <f t="shared" ca="1" si="1810"/>
        <v>0</v>
      </c>
      <c r="AA2098" s="301">
        <f t="shared" ca="1" si="1810"/>
        <v>0</v>
      </c>
    </row>
    <row r="2100" spans="7:27">
      <c r="G2100" s="309" t="s">
        <v>462</v>
      </c>
    </row>
    <row r="2101" spans="7:27">
      <c r="G2101" s="314"/>
      <c r="H2101" s="299">
        <f>Full!G42</f>
        <v>0</v>
      </c>
      <c r="I2101" s="299">
        <f>Full!H42</f>
        <v>9</v>
      </c>
      <c r="J2101" s="299">
        <f>Full!I42</f>
        <v>19</v>
      </c>
    </row>
    <row r="2102" spans="7:27">
      <c r="G2102" s="314" t="s">
        <v>460</v>
      </c>
      <c r="H2102" s="314">
        <f>Full!G43</f>
        <v>0</v>
      </c>
      <c r="I2102" s="314">
        <f>Full!H43</f>
        <v>0</v>
      </c>
      <c r="J2102" s="314">
        <f>Full!I43</f>
        <v>0</v>
      </c>
    </row>
    <row r="2103" spans="7:27">
      <c r="G2103" s="314" t="s">
        <v>461</v>
      </c>
      <c r="H2103" s="299">
        <f>H2102</f>
        <v>0</v>
      </c>
      <c r="I2103" s="299">
        <f>I2102-H2102</f>
        <v>0</v>
      </c>
      <c r="J2103" s="299">
        <f>J2102-I2102</f>
        <v>0</v>
      </c>
    </row>
    <row r="2104" spans="7:27">
      <c r="G2104" s="314" t="s">
        <v>19</v>
      </c>
      <c r="H2104" s="299"/>
      <c r="I2104" s="299"/>
      <c r="J2104" s="299"/>
    </row>
    <row r="2105" spans="7:27">
      <c r="G2105" s="314" t="str">
        <f>Full!F219</f>
        <v>Cement</v>
      </c>
      <c r="H2105" s="314">
        <f>Full!G219</f>
        <v>737.8</v>
      </c>
      <c r="I2105" s="314">
        <f>Full!H219</f>
        <v>737.8</v>
      </c>
      <c r="J2105" s="314">
        <f>Full!I219</f>
        <v>737.8</v>
      </c>
    </row>
    <row r="2106" spans="7:27">
      <c r="G2106" s="314" t="str">
        <f>Full!F220</f>
        <v>Bitumen</v>
      </c>
      <c r="H2106" s="314">
        <f>Full!G220</f>
        <v>403.5</v>
      </c>
      <c r="I2106" s="314">
        <f>Full!H220</f>
        <v>403.5</v>
      </c>
      <c r="J2106" s="314">
        <f>Full!I220</f>
        <v>403.5</v>
      </c>
    </row>
    <row r="2107" spans="7:27">
      <c r="G2107" s="314" t="str">
        <f>Full!F221</f>
        <v>Steel</v>
      </c>
      <c r="H2107" s="314">
        <f>Full!G221</f>
        <v>143.19999999999999</v>
      </c>
      <c r="I2107" s="314">
        <f>Full!H221</f>
        <v>143.19999999999999</v>
      </c>
      <c r="J2107" s="314">
        <f>Full!I221</f>
        <v>143.19999999999999</v>
      </c>
    </row>
    <row r="2108" spans="7:27">
      <c r="G2108" s="314" t="str">
        <f>CONCATENATE("CO2 EF ",G2105)</f>
        <v>CO2 EF Cement</v>
      </c>
      <c r="H2108" s="299">
        <f>Full!J219</f>
        <v>0.99</v>
      </c>
      <c r="I2108" s="299">
        <f t="shared" ref="I2108:J2110" si="1811">H2108</f>
        <v>0.99</v>
      </c>
      <c r="J2108" s="299">
        <f t="shared" si="1811"/>
        <v>0.99</v>
      </c>
    </row>
    <row r="2109" spans="7:27">
      <c r="G2109" s="314" t="str">
        <f t="shared" ref="G2109:G2110" si="1812">CONCATENATE("CO2 EF ",G2106)</f>
        <v>CO2 EF Bitumen</v>
      </c>
      <c r="H2109" s="299">
        <f>Full!J220</f>
        <v>0.03</v>
      </c>
      <c r="I2109" s="299">
        <f t="shared" si="1811"/>
        <v>0.03</v>
      </c>
      <c r="J2109" s="299">
        <f t="shared" si="1811"/>
        <v>0.03</v>
      </c>
    </row>
    <row r="2110" spans="7:27">
      <c r="G2110" s="314" t="str">
        <f t="shared" si="1812"/>
        <v>CO2 EF Steel</v>
      </c>
      <c r="H2110" s="299">
        <f>Full!J221</f>
        <v>2.5</v>
      </c>
      <c r="I2110" s="299">
        <f t="shared" si="1811"/>
        <v>2.5</v>
      </c>
      <c r="J2110" s="299">
        <f t="shared" si="1811"/>
        <v>2.5</v>
      </c>
    </row>
    <row r="2112" spans="7:27">
      <c r="G2112" s="314" t="s">
        <v>463</v>
      </c>
      <c r="H2112" s="299">
        <f>((H2105*H2108)+(H2106*H2109)+(H2107*H2110))*H2103</f>
        <v>0</v>
      </c>
      <c r="I2112" s="299">
        <f>((I2105*I2108)+(I2106*I2109)+(I2107*I2110))*I2103</f>
        <v>0</v>
      </c>
      <c r="J2112" s="299">
        <f>((J2105*J2108)+(J2106*J2109)+(J2107*J2110))*J2103</f>
        <v>0</v>
      </c>
    </row>
    <row r="2114" spans="6:27">
      <c r="G2114" s="309" t="s">
        <v>495</v>
      </c>
      <c r="H2114" s="55" t="s">
        <v>496</v>
      </c>
    </row>
    <row r="2115" spans="6:27">
      <c r="G2115" s="314"/>
      <c r="H2115" s="299">
        <f>H2094</f>
        <v>0</v>
      </c>
      <c r="I2115" s="299">
        <f t="shared" ref="I2115:AA2115" si="1813">I2094</f>
        <v>1</v>
      </c>
      <c r="J2115" s="299">
        <f t="shared" si="1813"/>
        <v>2</v>
      </c>
      <c r="K2115" s="299">
        <f t="shared" si="1813"/>
        <v>3</v>
      </c>
      <c r="L2115" s="299">
        <f t="shared" si="1813"/>
        <v>4</v>
      </c>
      <c r="M2115" s="299">
        <f t="shared" si="1813"/>
        <v>5</v>
      </c>
      <c r="N2115" s="299">
        <f t="shared" si="1813"/>
        <v>6</v>
      </c>
      <c r="O2115" s="299">
        <f t="shared" si="1813"/>
        <v>7</v>
      </c>
      <c r="P2115" s="299">
        <f t="shared" si="1813"/>
        <v>8</v>
      </c>
      <c r="Q2115" s="299">
        <f t="shared" si="1813"/>
        <v>9</v>
      </c>
      <c r="R2115" s="299">
        <f t="shared" si="1813"/>
        <v>10</v>
      </c>
      <c r="S2115" s="299">
        <f t="shared" si="1813"/>
        <v>11</v>
      </c>
      <c r="T2115" s="299">
        <f t="shared" si="1813"/>
        <v>12</v>
      </c>
      <c r="U2115" s="299">
        <f t="shared" si="1813"/>
        <v>13</v>
      </c>
      <c r="V2115" s="299">
        <f t="shared" si="1813"/>
        <v>14</v>
      </c>
      <c r="W2115" s="299">
        <f t="shared" si="1813"/>
        <v>15</v>
      </c>
      <c r="X2115" s="299">
        <f t="shared" si="1813"/>
        <v>16</v>
      </c>
      <c r="Y2115" s="299">
        <f t="shared" si="1813"/>
        <v>17</v>
      </c>
      <c r="Z2115" s="299">
        <f t="shared" si="1813"/>
        <v>18</v>
      </c>
      <c r="AA2115" s="299">
        <f t="shared" si="1813"/>
        <v>19</v>
      </c>
    </row>
    <row r="2116" spans="6:27">
      <c r="F2116" s="655" t="s">
        <v>530</v>
      </c>
      <c r="G2116" s="314" t="str">
        <f>G2067</f>
        <v>Cars</v>
      </c>
      <c r="H2116" s="317">
        <f>(H1768+H1783+H1798+H1813+H1828+H1843)*Full!$F$16/10^6</f>
        <v>0</v>
      </c>
      <c r="I2116" s="317">
        <f ca="1">(I1768+I1783+I1798+I1813+I1828+I1843)*Full!$F$16/10^6</f>
        <v>0</v>
      </c>
      <c r="J2116" s="317">
        <f ca="1">(J1768+J1783+J1798+J1813+J1828+J1843)*Full!$F$16/10^6</f>
        <v>0</v>
      </c>
      <c r="K2116" s="317">
        <f ca="1">(K1768+K1783+K1798+K1813+K1828+K1843)*Full!$F$16/10^6</f>
        <v>0</v>
      </c>
      <c r="L2116" s="317">
        <f ca="1">(L1768+L1783+L1798+L1813+L1828+L1843)*Full!$F$16/10^6</f>
        <v>0</v>
      </c>
      <c r="M2116" s="317">
        <f ca="1">(M1768+M1783+M1798+M1813+M1828+M1843)*Full!$F$16/10^6</f>
        <v>0</v>
      </c>
      <c r="N2116" s="317">
        <f ca="1">(N1768+N1783+N1798+N1813+N1828+N1843)*Full!$F$16/10^6</f>
        <v>0</v>
      </c>
      <c r="O2116" s="317">
        <f ca="1">(O1768+O1783+O1798+O1813+O1828+O1843)*Full!$F$16/10^6</f>
        <v>0</v>
      </c>
      <c r="P2116" s="317">
        <f ca="1">(P1768+P1783+P1798+P1813+P1828+P1843)*Full!$F$16/10^6</f>
        <v>0</v>
      </c>
      <c r="Q2116" s="317">
        <f ca="1">(Q1768+Q1783+Q1798+Q1813+Q1828+Q1843)*Full!$F$16/10^6</f>
        <v>0</v>
      </c>
      <c r="R2116" s="317">
        <f ca="1">(R1768+R1783+R1798+R1813+R1828+R1843)*Full!$F$16/10^6</f>
        <v>0</v>
      </c>
      <c r="S2116" s="317">
        <f ca="1">(S1768+S1783+S1798+S1813+S1828+S1843)*Full!$F$16/10^6</f>
        <v>0</v>
      </c>
      <c r="T2116" s="317">
        <f ca="1">(T1768+T1783+T1798+T1813+T1828+T1843)*Full!$F$16/10^6</f>
        <v>0</v>
      </c>
      <c r="U2116" s="317">
        <f ca="1">(U1768+U1783+U1798+U1813+U1828+U1843)*Full!$F$16/10^6</f>
        <v>0</v>
      </c>
      <c r="V2116" s="317">
        <f ca="1">(V1768+V1783+V1798+V1813+V1828+V1843)*Full!$F$16/10^6</f>
        <v>0</v>
      </c>
      <c r="W2116" s="317">
        <f ca="1">(W1768+W1783+W1798+W1813+W1828+W1843)*Full!$F$16/10^6</f>
        <v>0</v>
      </c>
      <c r="X2116" s="317">
        <f ca="1">(X1768+X1783+X1798+X1813+X1828+X1843)*Full!$F$16/10^6</f>
        <v>0</v>
      </c>
      <c r="Y2116" s="317">
        <f ca="1">(Y1768+Y1783+Y1798+Y1813+Y1828+Y1843)*Full!$F$16/10^6</f>
        <v>0</v>
      </c>
      <c r="Z2116" s="317">
        <f ca="1">(Z1768+Z1783+Z1798+Z1813+Z1828+Z1843)*Full!$F$16/10^6</f>
        <v>0</v>
      </c>
      <c r="AA2116" s="317">
        <f ca="1">(AA1768+AA1783+AA1798+AA1813+AA1828+AA1843)*Full!$F$16/10^6</f>
        <v>0</v>
      </c>
    </row>
    <row r="2117" spans="6:27">
      <c r="F2117" s="656"/>
      <c r="G2117" s="314" t="str">
        <f t="shared" ref="G2117:G2126" si="1814">G2068</f>
        <v>2-wheeler</v>
      </c>
      <c r="H2117" s="317">
        <f>(H1769+H1784+H1799+H1814+H1829+H1844)*Full!$F$16/10^6</f>
        <v>0</v>
      </c>
      <c r="I2117" s="317">
        <f ca="1">(I1769+I1784+I1799+I1814+I1829+I1844)*Full!$F$16/10^6</f>
        <v>0</v>
      </c>
      <c r="J2117" s="317">
        <f ca="1">(J1769+J1784+J1799+J1814+J1829+J1844)*Full!$F$16/10^6</f>
        <v>0</v>
      </c>
      <c r="K2117" s="317">
        <f ca="1">(K1769+K1784+K1799+K1814+K1829+K1844)*Full!$F$16/10^6</f>
        <v>0</v>
      </c>
      <c r="L2117" s="317">
        <f ca="1">(L1769+L1784+L1799+L1814+L1829+L1844)*Full!$F$16/10^6</f>
        <v>0</v>
      </c>
      <c r="M2117" s="317">
        <f ca="1">(M1769+M1784+M1799+M1814+M1829+M1844)*Full!$F$16/10^6</f>
        <v>0</v>
      </c>
      <c r="N2117" s="317">
        <f ca="1">(N1769+N1784+N1799+N1814+N1829+N1844)*Full!$F$16/10^6</f>
        <v>0</v>
      </c>
      <c r="O2117" s="317">
        <f ca="1">(O1769+O1784+O1799+O1814+O1829+O1844)*Full!$F$16/10^6</f>
        <v>0</v>
      </c>
      <c r="P2117" s="317">
        <f ca="1">(P1769+P1784+P1799+P1814+P1829+P1844)*Full!$F$16/10^6</f>
        <v>0</v>
      </c>
      <c r="Q2117" s="317">
        <f ca="1">(Q1769+Q1784+Q1799+Q1814+Q1829+Q1844)*Full!$F$16/10^6</f>
        <v>0</v>
      </c>
      <c r="R2117" s="317">
        <f ca="1">(R1769+R1784+R1799+R1814+R1829+R1844)*Full!$F$16/10^6</f>
        <v>0</v>
      </c>
      <c r="S2117" s="317">
        <f ca="1">(S1769+S1784+S1799+S1814+S1829+S1844)*Full!$F$16/10^6</f>
        <v>0</v>
      </c>
      <c r="T2117" s="317">
        <f ca="1">(T1769+T1784+T1799+T1814+T1829+T1844)*Full!$F$16/10^6</f>
        <v>0</v>
      </c>
      <c r="U2117" s="317">
        <f ca="1">(U1769+U1784+U1799+U1814+U1829+U1844)*Full!$F$16/10^6</f>
        <v>0</v>
      </c>
      <c r="V2117" s="317">
        <f ca="1">(V1769+V1784+V1799+V1814+V1829+V1844)*Full!$F$16/10^6</f>
        <v>0</v>
      </c>
      <c r="W2117" s="317">
        <f ca="1">(W1769+W1784+W1799+W1814+W1829+W1844)*Full!$F$16/10^6</f>
        <v>0</v>
      </c>
      <c r="X2117" s="317">
        <f ca="1">(X1769+X1784+X1799+X1814+X1829+X1844)*Full!$F$16/10^6</f>
        <v>0</v>
      </c>
      <c r="Y2117" s="317">
        <f ca="1">(Y1769+Y1784+Y1799+Y1814+Y1829+Y1844)*Full!$F$16/10^6</f>
        <v>0</v>
      </c>
      <c r="Z2117" s="317">
        <f ca="1">(Z1769+Z1784+Z1799+Z1814+Z1829+Z1844)*Full!$F$16/10^6</f>
        <v>0</v>
      </c>
      <c r="AA2117" s="317">
        <f ca="1">(AA1769+AA1784+AA1799+AA1814+AA1829+AA1844)*Full!$F$16/10^6</f>
        <v>0</v>
      </c>
    </row>
    <row r="2118" spans="6:27">
      <c r="F2118" s="656"/>
      <c r="G2118" s="314" t="str">
        <f t="shared" si="1814"/>
        <v>Taxi</v>
      </c>
      <c r="H2118" s="317">
        <f>(H1770+H1785+H1800+H1815+H1830+H1845)*Full!$F$16/10^6</f>
        <v>0</v>
      </c>
      <c r="I2118" s="317">
        <f ca="1">(I1770+I1785+I1800+I1815+I1830+I1845)*Full!$F$16/10^6</f>
        <v>0</v>
      </c>
      <c r="J2118" s="317">
        <f ca="1">(J1770+J1785+J1800+J1815+J1830+J1845)*Full!$F$16/10^6</f>
        <v>0</v>
      </c>
      <c r="K2118" s="317">
        <f ca="1">(K1770+K1785+K1800+K1815+K1830+K1845)*Full!$F$16/10^6</f>
        <v>0</v>
      </c>
      <c r="L2118" s="317">
        <f ca="1">(L1770+L1785+L1800+L1815+L1830+L1845)*Full!$F$16/10^6</f>
        <v>0</v>
      </c>
      <c r="M2118" s="317">
        <f ca="1">(M1770+M1785+M1800+M1815+M1830+M1845)*Full!$F$16/10^6</f>
        <v>0</v>
      </c>
      <c r="N2118" s="317">
        <f ca="1">(N1770+N1785+N1800+N1815+N1830+N1845)*Full!$F$16/10^6</f>
        <v>0</v>
      </c>
      <c r="O2118" s="317">
        <f ca="1">(O1770+O1785+O1800+O1815+O1830+O1845)*Full!$F$16/10^6</f>
        <v>0</v>
      </c>
      <c r="P2118" s="317">
        <f ca="1">(P1770+P1785+P1800+P1815+P1830+P1845)*Full!$F$16/10^6</f>
        <v>0</v>
      </c>
      <c r="Q2118" s="317">
        <f ca="1">(Q1770+Q1785+Q1800+Q1815+Q1830+Q1845)*Full!$F$16/10^6</f>
        <v>0</v>
      </c>
      <c r="R2118" s="317">
        <f ca="1">(R1770+R1785+R1800+R1815+R1830+R1845)*Full!$F$16/10^6</f>
        <v>0</v>
      </c>
      <c r="S2118" s="317">
        <f ca="1">(S1770+S1785+S1800+S1815+S1830+S1845)*Full!$F$16/10^6</f>
        <v>0</v>
      </c>
      <c r="T2118" s="317">
        <f ca="1">(T1770+T1785+T1800+T1815+T1830+T1845)*Full!$F$16/10^6</f>
        <v>0</v>
      </c>
      <c r="U2118" s="317">
        <f ca="1">(U1770+U1785+U1800+U1815+U1830+U1845)*Full!$F$16/10^6</f>
        <v>0</v>
      </c>
      <c r="V2118" s="317">
        <f ca="1">(V1770+V1785+V1800+V1815+V1830+V1845)*Full!$F$16/10^6</f>
        <v>0</v>
      </c>
      <c r="W2118" s="317">
        <f ca="1">(W1770+W1785+W1800+W1815+W1830+W1845)*Full!$F$16/10^6</f>
        <v>0</v>
      </c>
      <c r="X2118" s="317">
        <f ca="1">(X1770+X1785+X1800+X1815+X1830+X1845)*Full!$F$16/10^6</f>
        <v>0</v>
      </c>
      <c r="Y2118" s="317">
        <f ca="1">(Y1770+Y1785+Y1800+Y1815+Y1830+Y1845)*Full!$F$16/10^6</f>
        <v>0</v>
      </c>
      <c r="Z2118" s="317">
        <f ca="1">(Z1770+Z1785+Z1800+Z1815+Z1830+Z1845)*Full!$F$16/10^6</f>
        <v>0</v>
      </c>
      <c r="AA2118" s="317">
        <f ca="1">(AA1770+AA1785+AA1800+AA1815+AA1830+AA1845)*Full!$F$16/10^6</f>
        <v>0</v>
      </c>
    </row>
    <row r="2119" spans="6:27">
      <c r="F2119" s="656"/>
      <c r="G2119" s="314" t="str">
        <f t="shared" si="1814"/>
        <v/>
      </c>
      <c r="H2119" s="317">
        <f>(H1771+H1786+H1801+H1816+H1831+H1846)*Full!$F$16/10^6</f>
        <v>0</v>
      </c>
      <c r="I2119" s="317">
        <f ca="1">(I1771+I1786+I1801+I1816+I1831+I1846)*Full!$F$16/10^6</f>
        <v>0</v>
      </c>
      <c r="J2119" s="317">
        <f ca="1">(J1771+J1786+J1801+J1816+J1831+J1846)*Full!$F$16/10^6</f>
        <v>0</v>
      </c>
      <c r="K2119" s="317">
        <f ca="1">(K1771+K1786+K1801+K1816+K1831+K1846)*Full!$F$16/10^6</f>
        <v>0</v>
      </c>
      <c r="L2119" s="317">
        <f ca="1">(L1771+L1786+L1801+L1816+L1831+L1846)*Full!$F$16/10^6</f>
        <v>0</v>
      </c>
      <c r="M2119" s="317">
        <f ca="1">(M1771+M1786+M1801+M1816+M1831+M1846)*Full!$F$16/10^6</f>
        <v>0</v>
      </c>
      <c r="N2119" s="317">
        <f ca="1">(N1771+N1786+N1801+N1816+N1831+N1846)*Full!$F$16/10^6</f>
        <v>0</v>
      </c>
      <c r="O2119" s="317">
        <f ca="1">(O1771+O1786+O1801+O1816+O1831+O1846)*Full!$F$16/10^6</f>
        <v>0</v>
      </c>
      <c r="P2119" s="317">
        <f ca="1">(P1771+P1786+P1801+P1816+P1831+P1846)*Full!$F$16/10^6</f>
        <v>0</v>
      </c>
      <c r="Q2119" s="317">
        <f ca="1">(Q1771+Q1786+Q1801+Q1816+Q1831+Q1846)*Full!$F$16/10^6</f>
        <v>0</v>
      </c>
      <c r="R2119" s="317">
        <f ca="1">(R1771+R1786+R1801+R1816+R1831+R1846)*Full!$F$16/10^6</f>
        <v>0</v>
      </c>
      <c r="S2119" s="317">
        <f ca="1">(S1771+S1786+S1801+S1816+S1831+S1846)*Full!$F$16/10^6</f>
        <v>0</v>
      </c>
      <c r="T2119" s="317">
        <f ca="1">(T1771+T1786+T1801+T1816+T1831+T1846)*Full!$F$16/10^6</f>
        <v>0</v>
      </c>
      <c r="U2119" s="317">
        <f ca="1">(U1771+U1786+U1801+U1816+U1831+U1846)*Full!$F$16/10^6</f>
        <v>0</v>
      </c>
      <c r="V2119" s="317">
        <f ca="1">(V1771+V1786+V1801+V1816+V1831+V1846)*Full!$F$16/10^6</f>
        <v>0</v>
      </c>
      <c r="W2119" s="317">
        <f ca="1">(W1771+W1786+W1801+W1816+W1831+W1846)*Full!$F$16/10^6</f>
        <v>0</v>
      </c>
      <c r="X2119" s="317">
        <f ca="1">(X1771+X1786+X1801+X1816+X1831+X1846)*Full!$F$16/10^6</f>
        <v>0</v>
      </c>
      <c r="Y2119" s="317">
        <f ca="1">(Y1771+Y1786+Y1801+Y1816+Y1831+Y1846)*Full!$F$16/10^6</f>
        <v>0</v>
      </c>
      <c r="Z2119" s="317">
        <f ca="1">(Z1771+Z1786+Z1801+Z1816+Z1831+Z1846)*Full!$F$16/10^6</f>
        <v>0</v>
      </c>
      <c r="AA2119" s="317">
        <f ca="1">(AA1771+AA1786+AA1801+AA1816+AA1831+AA1846)*Full!$F$16/10^6</f>
        <v>0</v>
      </c>
    </row>
    <row r="2120" spans="6:27">
      <c r="F2120" s="656"/>
      <c r="G2120" s="314" t="str">
        <f t="shared" si="1814"/>
        <v/>
      </c>
      <c r="H2120" s="317">
        <f>(H1772+H1787+H1802+H1817+H1832+H1847)*Full!$F$16/10^6</f>
        <v>0</v>
      </c>
      <c r="I2120" s="317">
        <f ca="1">(I1772+I1787+I1802+I1817+I1832+I1847)*Full!$F$16/10^6</f>
        <v>0</v>
      </c>
      <c r="J2120" s="317">
        <f ca="1">(J1772+J1787+J1802+J1817+J1832+J1847)*Full!$F$16/10^6</f>
        <v>0</v>
      </c>
      <c r="K2120" s="317">
        <f ca="1">(K1772+K1787+K1802+K1817+K1832+K1847)*Full!$F$16/10^6</f>
        <v>0</v>
      </c>
      <c r="L2120" s="317">
        <f ca="1">(L1772+L1787+L1802+L1817+L1832+L1847)*Full!$F$16/10^6</f>
        <v>0</v>
      </c>
      <c r="M2120" s="317">
        <f ca="1">(M1772+M1787+M1802+M1817+M1832+M1847)*Full!$F$16/10^6</f>
        <v>0</v>
      </c>
      <c r="N2120" s="317">
        <f ca="1">(N1772+N1787+N1802+N1817+N1832+N1847)*Full!$F$16/10^6</f>
        <v>0</v>
      </c>
      <c r="O2120" s="317">
        <f ca="1">(O1772+O1787+O1802+O1817+O1832+O1847)*Full!$F$16/10^6</f>
        <v>0</v>
      </c>
      <c r="P2120" s="317">
        <f ca="1">(P1772+P1787+P1802+P1817+P1832+P1847)*Full!$F$16/10^6</f>
        <v>0</v>
      </c>
      <c r="Q2120" s="317">
        <f ca="1">(Q1772+Q1787+Q1802+Q1817+Q1832+Q1847)*Full!$F$16/10^6</f>
        <v>0</v>
      </c>
      <c r="R2120" s="317">
        <f ca="1">(R1772+R1787+R1802+R1817+R1832+R1847)*Full!$F$16/10^6</f>
        <v>0</v>
      </c>
      <c r="S2120" s="317">
        <f ca="1">(S1772+S1787+S1802+S1817+S1832+S1847)*Full!$F$16/10^6</f>
        <v>0</v>
      </c>
      <c r="T2120" s="317">
        <f ca="1">(T1772+T1787+T1802+T1817+T1832+T1847)*Full!$F$16/10^6</f>
        <v>0</v>
      </c>
      <c r="U2120" s="317">
        <f ca="1">(U1772+U1787+U1802+U1817+U1832+U1847)*Full!$F$16/10^6</f>
        <v>0</v>
      </c>
      <c r="V2120" s="317">
        <f ca="1">(V1772+V1787+V1802+V1817+V1832+V1847)*Full!$F$16/10^6</f>
        <v>0</v>
      </c>
      <c r="W2120" s="317">
        <f ca="1">(W1772+W1787+W1802+W1817+W1832+W1847)*Full!$F$16/10^6</f>
        <v>0</v>
      </c>
      <c r="X2120" s="317">
        <f ca="1">(X1772+X1787+X1802+X1817+X1832+X1847)*Full!$F$16/10^6</f>
        <v>0</v>
      </c>
      <c r="Y2120" s="317">
        <f ca="1">(Y1772+Y1787+Y1802+Y1817+Y1832+Y1847)*Full!$F$16/10^6</f>
        <v>0</v>
      </c>
      <c r="Z2120" s="317">
        <f ca="1">(Z1772+Z1787+Z1802+Z1817+Z1832+Z1847)*Full!$F$16/10^6</f>
        <v>0</v>
      </c>
      <c r="AA2120" s="317">
        <f ca="1">(AA1772+AA1787+AA1802+AA1817+AA1832+AA1847)*Full!$F$16/10^6</f>
        <v>0</v>
      </c>
    </row>
    <row r="2121" spans="6:27">
      <c r="F2121" s="656"/>
      <c r="G2121" s="314" t="str">
        <f t="shared" si="1814"/>
        <v>3-wheeler</v>
      </c>
      <c r="H2121" s="317">
        <f>(H1773+H1788+H1803+H1818+H1833+H1848)*Full!$F$16/10^6</f>
        <v>0</v>
      </c>
      <c r="I2121" s="317">
        <f ca="1">(I1773+I1788+I1803+I1818+I1833+I1848)*Full!$F$16/10^6</f>
        <v>0</v>
      </c>
      <c r="J2121" s="317">
        <f ca="1">(J1773+J1788+J1803+J1818+J1833+J1848)*Full!$F$16/10^6</f>
        <v>0</v>
      </c>
      <c r="K2121" s="317">
        <f ca="1">(K1773+K1788+K1803+K1818+K1833+K1848)*Full!$F$16/10^6</f>
        <v>0</v>
      </c>
      <c r="L2121" s="317">
        <f ca="1">(L1773+L1788+L1803+L1818+L1833+L1848)*Full!$F$16/10^6</f>
        <v>0</v>
      </c>
      <c r="M2121" s="317">
        <f ca="1">(M1773+M1788+M1803+M1818+M1833+M1848)*Full!$F$16/10^6</f>
        <v>0</v>
      </c>
      <c r="N2121" s="317">
        <f ca="1">(N1773+N1788+N1803+N1818+N1833+N1848)*Full!$F$16/10^6</f>
        <v>0</v>
      </c>
      <c r="O2121" s="317">
        <f ca="1">(O1773+O1788+O1803+O1818+O1833+O1848)*Full!$F$16/10^6</f>
        <v>0</v>
      </c>
      <c r="P2121" s="317">
        <f ca="1">(P1773+P1788+P1803+P1818+P1833+P1848)*Full!$F$16/10^6</f>
        <v>0</v>
      </c>
      <c r="Q2121" s="317">
        <f ca="1">(Q1773+Q1788+Q1803+Q1818+Q1833+Q1848)*Full!$F$16/10^6</f>
        <v>0</v>
      </c>
      <c r="R2121" s="317">
        <f ca="1">(R1773+R1788+R1803+R1818+R1833+R1848)*Full!$F$16/10^6</f>
        <v>0</v>
      </c>
      <c r="S2121" s="317">
        <f ca="1">(S1773+S1788+S1803+S1818+S1833+S1848)*Full!$F$16/10^6</f>
        <v>0</v>
      </c>
      <c r="T2121" s="317">
        <f ca="1">(T1773+T1788+T1803+T1818+T1833+T1848)*Full!$F$16/10^6</f>
        <v>0</v>
      </c>
      <c r="U2121" s="317">
        <f ca="1">(U1773+U1788+U1803+U1818+U1833+U1848)*Full!$F$16/10^6</f>
        <v>0</v>
      </c>
      <c r="V2121" s="317">
        <f ca="1">(V1773+V1788+V1803+V1818+V1833+V1848)*Full!$F$16/10^6</f>
        <v>0</v>
      </c>
      <c r="W2121" s="317">
        <f ca="1">(W1773+W1788+W1803+W1818+W1833+W1848)*Full!$F$16/10^6</f>
        <v>0</v>
      </c>
      <c r="X2121" s="317">
        <f ca="1">(X1773+X1788+X1803+X1818+X1833+X1848)*Full!$F$16/10^6</f>
        <v>0</v>
      </c>
      <c r="Y2121" s="317">
        <f ca="1">(Y1773+Y1788+Y1803+Y1818+Y1833+Y1848)*Full!$F$16/10^6</f>
        <v>0</v>
      </c>
      <c r="Z2121" s="317">
        <f ca="1">(Z1773+Z1788+Z1803+Z1818+Z1833+Z1848)*Full!$F$16/10^6</f>
        <v>0</v>
      </c>
      <c r="AA2121" s="317">
        <f ca="1">(AA1773+AA1788+AA1803+AA1818+AA1833+AA1848)*Full!$F$16/10^6</f>
        <v>0</v>
      </c>
    </row>
    <row r="2122" spans="6:27">
      <c r="F2122" s="656"/>
      <c r="G2122" s="314" t="str">
        <f t="shared" si="1814"/>
        <v>Bus</v>
      </c>
      <c r="H2122" s="317">
        <f>(H1774+H1789+H1804+H1819+H1834+H1849)*Full!$F$16/10^6</f>
        <v>0</v>
      </c>
      <c r="I2122" s="317">
        <f ca="1">(I1774+I1789+I1804+I1819+I1834+I1849)*Full!$F$16/10^6</f>
        <v>0</v>
      </c>
      <c r="J2122" s="317">
        <f ca="1">(J1774+J1789+J1804+J1819+J1834+J1849)*Full!$F$16/10^6</f>
        <v>0</v>
      </c>
      <c r="K2122" s="317">
        <f ca="1">(K1774+K1789+K1804+K1819+K1834+K1849)*Full!$F$16/10^6</f>
        <v>0</v>
      </c>
      <c r="L2122" s="317">
        <f ca="1">(L1774+L1789+L1804+L1819+L1834+L1849)*Full!$F$16/10^6</f>
        <v>0</v>
      </c>
      <c r="M2122" s="317">
        <f ca="1">(M1774+M1789+M1804+M1819+M1834+M1849)*Full!$F$16/10^6</f>
        <v>0</v>
      </c>
      <c r="N2122" s="317">
        <f ca="1">(N1774+N1789+N1804+N1819+N1834+N1849)*Full!$F$16/10^6</f>
        <v>0</v>
      </c>
      <c r="O2122" s="317">
        <f ca="1">(O1774+O1789+O1804+O1819+O1834+O1849)*Full!$F$16/10^6</f>
        <v>0</v>
      </c>
      <c r="P2122" s="317">
        <f ca="1">(P1774+P1789+P1804+P1819+P1834+P1849)*Full!$F$16/10^6</f>
        <v>0</v>
      </c>
      <c r="Q2122" s="317">
        <f ca="1">(Q1774+Q1789+Q1804+Q1819+Q1834+Q1849)*Full!$F$16/10^6</f>
        <v>0</v>
      </c>
      <c r="R2122" s="317">
        <f ca="1">(R1774+R1789+R1804+R1819+R1834+R1849)*Full!$F$16/10^6</f>
        <v>0</v>
      </c>
      <c r="S2122" s="317">
        <f ca="1">(S1774+S1789+S1804+S1819+S1834+S1849)*Full!$F$16/10^6</f>
        <v>0</v>
      </c>
      <c r="T2122" s="317">
        <f ca="1">(T1774+T1789+T1804+T1819+T1834+T1849)*Full!$F$16/10^6</f>
        <v>0</v>
      </c>
      <c r="U2122" s="317">
        <f ca="1">(U1774+U1789+U1804+U1819+U1834+U1849)*Full!$F$16/10^6</f>
        <v>0</v>
      </c>
      <c r="V2122" s="317">
        <f ca="1">(V1774+V1789+V1804+V1819+V1834+V1849)*Full!$F$16/10^6</f>
        <v>0</v>
      </c>
      <c r="W2122" s="317">
        <f ca="1">(W1774+W1789+W1804+W1819+W1834+W1849)*Full!$F$16/10^6</f>
        <v>0</v>
      </c>
      <c r="X2122" s="317">
        <f ca="1">(X1774+X1789+X1804+X1819+X1834+X1849)*Full!$F$16/10^6</f>
        <v>0</v>
      </c>
      <c r="Y2122" s="317">
        <f ca="1">(Y1774+Y1789+Y1804+Y1819+Y1834+Y1849)*Full!$F$16/10^6</f>
        <v>0</v>
      </c>
      <c r="Z2122" s="317">
        <f ca="1">(Z1774+Z1789+Z1804+Z1819+Z1834+Z1849)*Full!$F$16/10^6</f>
        <v>0</v>
      </c>
      <c r="AA2122" s="317">
        <f ca="1">(AA1774+AA1789+AA1804+AA1819+AA1834+AA1849)*Full!$F$16/10^6</f>
        <v>0</v>
      </c>
    </row>
    <row r="2123" spans="6:27">
      <c r="F2123" s="656"/>
      <c r="G2123" s="314" t="str">
        <f t="shared" si="1814"/>
        <v>Mini-bus</v>
      </c>
      <c r="H2123" s="317">
        <f>(H1775+H1790+H1805+H1820+H1835+H1850)*Full!$F$16/10^6</f>
        <v>0</v>
      </c>
      <c r="I2123" s="317">
        <f ca="1">(I1775+I1790+I1805+I1820+I1835+I1850)*Full!$F$16/10^6</f>
        <v>0</v>
      </c>
      <c r="J2123" s="317">
        <f ca="1">(J1775+J1790+J1805+J1820+J1835+J1850)*Full!$F$16/10^6</f>
        <v>0</v>
      </c>
      <c r="K2123" s="317">
        <f ca="1">(K1775+K1790+K1805+K1820+K1835+K1850)*Full!$F$16/10^6</f>
        <v>0</v>
      </c>
      <c r="L2123" s="317">
        <f ca="1">(L1775+L1790+L1805+L1820+L1835+L1850)*Full!$F$16/10^6</f>
        <v>0</v>
      </c>
      <c r="M2123" s="317">
        <f ca="1">(M1775+M1790+M1805+M1820+M1835+M1850)*Full!$F$16/10^6</f>
        <v>0</v>
      </c>
      <c r="N2123" s="317">
        <f ca="1">(N1775+N1790+N1805+N1820+N1835+N1850)*Full!$F$16/10^6</f>
        <v>0</v>
      </c>
      <c r="O2123" s="317">
        <f ca="1">(O1775+O1790+O1805+O1820+O1835+O1850)*Full!$F$16/10^6</f>
        <v>0</v>
      </c>
      <c r="P2123" s="317">
        <f ca="1">(P1775+P1790+P1805+P1820+P1835+P1850)*Full!$F$16/10^6</f>
        <v>0</v>
      </c>
      <c r="Q2123" s="317">
        <f ca="1">(Q1775+Q1790+Q1805+Q1820+Q1835+Q1850)*Full!$F$16/10^6</f>
        <v>0</v>
      </c>
      <c r="R2123" s="317">
        <f ca="1">(R1775+R1790+R1805+R1820+R1835+R1850)*Full!$F$16/10^6</f>
        <v>0</v>
      </c>
      <c r="S2123" s="317">
        <f ca="1">(S1775+S1790+S1805+S1820+S1835+S1850)*Full!$F$16/10^6</f>
        <v>0</v>
      </c>
      <c r="T2123" s="317">
        <f ca="1">(T1775+T1790+T1805+T1820+T1835+T1850)*Full!$F$16/10^6</f>
        <v>0</v>
      </c>
      <c r="U2123" s="317">
        <f ca="1">(U1775+U1790+U1805+U1820+U1835+U1850)*Full!$F$16/10^6</f>
        <v>0</v>
      </c>
      <c r="V2123" s="317">
        <f ca="1">(V1775+V1790+V1805+V1820+V1835+V1850)*Full!$F$16/10^6</f>
        <v>0</v>
      </c>
      <c r="W2123" s="317">
        <f ca="1">(W1775+W1790+W1805+W1820+W1835+W1850)*Full!$F$16/10^6</f>
        <v>0</v>
      </c>
      <c r="X2123" s="317">
        <f ca="1">(X1775+X1790+X1805+X1820+X1835+X1850)*Full!$F$16/10^6</f>
        <v>0</v>
      </c>
      <c r="Y2123" s="317">
        <f ca="1">(Y1775+Y1790+Y1805+Y1820+Y1835+Y1850)*Full!$F$16/10^6</f>
        <v>0</v>
      </c>
      <c r="Z2123" s="317">
        <f ca="1">(Z1775+Z1790+Z1805+Z1820+Z1835+Z1850)*Full!$F$16/10^6</f>
        <v>0</v>
      </c>
      <c r="AA2123" s="317">
        <f ca="1">(AA1775+AA1790+AA1805+AA1820+AA1835+AA1850)*Full!$F$16/10^6</f>
        <v>0</v>
      </c>
    </row>
    <row r="2124" spans="6:27">
      <c r="F2124" s="656"/>
      <c r="G2124" s="314" t="str">
        <f t="shared" si="1814"/>
        <v/>
      </c>
      <c r="H2124" s="317">
        <f>(H1776+H1791+H1806+H1821+H1836+H1851)*Full!$F$16/10^6</f>
        <v>0</v>
      </c>
      <c r="I2124" s="317">
        <f ca="1">(I1776+I1791+I1806+I1821+I1836+I1851)*Full!$F$16/10^6</f>
        <v>0</v>
      </c>
      <c r="J2124" s="317">
        <f ca="1">(J1776+J1791+J1806+J1821+J1836+J1851)*Full!$F$16/10^6</f>
        <v>0</v>
      </c>
      <c r="K2124" s="317">
        <f ca="1">(K1776+K1791+K1806+K1821+K1836+K1851)*Full!$F$16/10^6</f>
        <v>0</v>
      </c>
      <c r="L2124" s="317">
        <f ca="1">(L1776+L1791+L1806+L1821+L1836+L1851)*Full!$F$16/10^6</f>
        <v>0</v>
      </c>
      <c r="M2124" s="317">
        <f ca="1">(M1776+M1791+M1806+M1821+M1836+M1851)*Full!$F$16/10^6</f>
        <v>0</v>
      </c>
      <c r="N2124" s="317">
        <f ca="1">(N1776+N1791+N1806+N1821+N1836+N1851)*Full!$F$16/10^6</f>
        <v>0</v>
      </c>
      <c r="O2124" s="317">
        <f ca="1">(O1776+O1791+O1806+O1821+O1836+O1851)*Full!$F$16/10^6</f>
        <v>0</v>
      </c>
      <c r="P2124" s="317">
        <f ca="1">(P1776+P1791+P1806+P1821+P1836+P1851)*Full!$F$16/10^6</f>
        <v>0</v>
      </c>
      <c r="Q2124" s="317">
        <f ca="1">(Q1776+Q1791+Q1806+Q1821+Q1836+Q1851)*Full!$F$16/10^6</f>
        <v>0</v>
      </c>
      <c r="R2124" s="317">
        <f ca="1">(R1776+R1791+R1806+R1821+R1836+R1851)*Full!$F$16/10^6</f>
        <v>0</v>
      </c>
      <c r="S2124" s="317">
        <f ca="1">(S1776+S1791+S1806+S1821+S1836+S1851)*Full!$F$16/10^6</f>
        <v>0</v>
      </c>
      <c r="T2124" s="317">
        <f ca="1">(T1776+T1791+T1806+T1821+T1836+T1851)*Full!$F$16/10^6</f>
        <v>0</v>
      </c>
      <c r="U2124" s="317">
        <f ca="1">(U1776+U1791+U1806+U1821+U1836+U1851)*Full!$F$16/10^6</f>
        <v>0</v>
      </c>
      <c r="V2124" s="317">
        <f ca="1">(V1776+V1791+V1806+V1821+V1836+V1851)*Full!$F$16/10^6</f>
        <v>0</v>
      </c>
      <c r="W2124" s="317">
        <f ca="1">(W1776+W1791+W1806+W1821+W1836+W1851)*Full!$F$16/10^6</f>
        <v>0</v>
      </c>
      <c r="X2124" s="317">
        <f ca="1">(X1776+X1791+X1806+X1821+X1836+X1851)*Full!$F$16/10^6</f>
        <v>0</v>
      </c>
      <c r="Y2124" s="317">
        <f ca="1">(Y1776+Y1791+Y1806+Y1821+Y1836+Y1851)*Full!$F$16/10^6</f>
        <v>0</v>
      </c>
      <c r="Z2124" s="317">
        <f ca="1">(Z1776+Z1791+Z1806+Z1821+Z1836+Z1851)*Full!$F$16/10^6</f>
        <v>0</v>
      </c>
      <c r="AA2124" s="317">
        <f ca="1">(AA1776+AA1791+AA1806+AA1821+AA1836+AA1851)*Full!$F$16/10^6</f>
        <v>0</v>
      </c>
    </row>
    <row r="2125" spans="6:27">
      <c r="F2125" s="657"/>
      <c r="G2125" s="314" t="str">
        <f t="shared" si="1814"/>
        <v/>
      </c>
      <c r="H2125" s="317">
        <f>(H1777+H1792+H1807+H1822+H1837+H1852)*Full!$F$16/10^6</f>
        <v>0</v>
      </c>
      <c r="I2125" s="317">
        <f ca="1">(I1777+I1792+I1807+I1822+I1837+I1852)*Full!$F$16/10^6</f>
        <v>0</v>
      </c>
      <c r="J2125" s="317">
        <f ca="1">(J1777+J1792+J1807+J1822+J1837+J1852)*Full!$F$16/10^6</f>
        <v>0</v>
      </c>
      <c r="K2125" s="317">
        <f ca="1">(K1777+K1792+K1807+K1822+K1837+K1852)*Full!$F$16/10^6</f>
        <v>0</v>
      </c>
      <c r="L2125" s="317">
        <f ca="1">(L1777+L1792+L1807+L1822+L1837+L1852)*Full!$F$16/10^6</f>
        <v>0</v>
      </c>
      <c r="M2125" s="317">
        <f ca="1">(M1777+M1792+M1807+M1822+M1837+M1852)*Full!$F$16/10^6</f>
        <v>0</v>
      </c>
      <c r="N2125" s="317">
        <f ca="1">(N1777+N1792+N1807+N1822+N1837+N1852)*Full!$F$16/10^6</f>
        <v>0</v>
      </c>
      <c r="O2125" s="317">
        <f ca="1">(O1777+O1792+O1807+O1822+O1837+O1852)*Full!$F$16/10^6</f>
        <v>0</v>
      </c>
      <c r="P2125" s="317">
        <f ca="1">(P1777+P1792+P1807+P1822+P1837+P1852)*Full!$F$16/10^6</f>
        <v>0</v>
      </c>
      <c r="Q2125" s="317">
        <f ca="1">(Q1777+Q1792+Q1807+Q1822+Q1837+Q1852)*Full!$F$16/10^6</f>
        <v>0</v>
      </c>
      <c r="R2125" s="317">
        <f ca="1">(R1777+R1792+R1807+R1822+R1837+R1852)*Full!$F$16/10^6</f>
        <v>0</v>
      </c>
      <c r="S2125" s="317">
        <f ca="1">(S1777+S1792+S1807+S1822+S1837+S1852)*Full!$F$16/10^6</f>
        <v>0</v>
      </c>
      <c r="T2125" s="317">
        <f ca="1">(T1777+T1792+T1807+T1822+T1837+T1852)*Full!$F$16/10^6</f>
        <v>0</v>
      </c>
      <c r="U2125" s="317">
        <f ca="1">(U1777+U1792+U1807+U1822+U1837+U1852)*Full!$F$16/10^6</f>
        <v>0</v>
      </c>
      <c r="V2125" s="317">
        <f ca="1">(V1777+V1792+V1807+V1822+V1837+V1852)*Full!$F$16/10^6</f>
        <v>0</v>
      </c>
      <c r="W2125" s="317">
        <f ca="1">(W1777+W1792+W1807+W1822+W1837+W1852)*Full!$F$16/10^6</f>
        <v>0</v>
      </c>
      <c r="X2125" s="317">
        <f ca="1">(X1777+X1792+X1807+X1822+X1837+X1852)*Full!$F$16/10^6</f>
        <v>0</v>
      </c>
      <c r="Y2125" s="317">
        <f ca="1">(Y1777+Y1792+Y1807+Y1822+Y1837+Y1852)*Full!$F$16/10^6</f>
        <v>0</v>
      </c>
      <c r="Z2125" s="317">
        <f ca="1">(Z1777+Z1792+Z1807+Z1822+Z1837+Z1852)*Full!$F$16/10^6</f>
        <v>0</v>
      </c>
      <c r="AA2125" s="317">
        <f ca="1">(AA1777+AA1792+AA1807+AA1822+AA1837+AA1852)*Full!$F$16/10^6</f>
        <v>0</v>
      </c>
    </row>
    <row r="2126" spans="6:27">
      <c r="G2126" s="314" t="str">
        <f t="shared" si="1814"/>
        <v>BRT</v>
      </c>
      <c r="H2126" s="317">
        <f ca="1">(H1778+H1793+H1808+H1823+H1838+H1853)*Full!$F$16/10^6</f>
        <v>0</v>
      </c>
      <c r="I2126" s="317">
        <f ca="1">(I1778+I1793+I1808+I1823+I1838+I1853)*Full!$F$16/10^6</f>
        <v>0</v>
      </c>
      <c r="J2126" s="317">
        <f ca="1">(J1778+J1793+J1808+J1823+J1838+J1853)*Full!$F$16/10^6</f>
        <v>0</v>
      </c>
      <c r="K2126" s="317">
        <f ca="1">(K1778+K1793+K1808+K1823+K1838+K1853)*Full!$F$16/10^6</f>
        <v>0</v>
      </c>
      <c r="L2126" s="317">
        <f ca="1">(L1778+L1793+L1808+L1823+L1838+L1853)*Full!$F$16/10^6</f>
        <v>0</v>
      </c>
      <c r="M2126" s="317">
        <f ca="1">(M1778+M1793+M1808+M1823+M1838+M1853)*Full!$F$16/10^6</f>
        <v>0</v>
      </c>
      <c r="N2126" s="317">
        <f ca="1">(N1778+N1793+N1808+N1823+N1838+N1853)*Full!$F$16/10^6</f>
        <v>0</v>
      </c>
      <c r="O2126" s="317">
        <f ca="1">(O1778+O1793+O1808+O1823+O1838+O1853)*Full!$F$16/10^6</f>
        <v>0</v>
      </c>
      <c r="P2126" s="317">
        <f ca="1">(P1778+P1793+P1808+P1823+P1838+P1853)*Full!$F$16/10^6</f>
        <v>0</v>
      </c>
      <c r="Q2126" s="317">
        <f ca="1">(Q1778+Q1793+Q1808+Q1823+Q1838+Q1853)*Full!$F$16/10^6</f>
        <v>0</v>
      </c>
      <c r="R2126" s="317">
        <f ca="1">(R1778+R1793+R1808+R1823+R1838+R1853)*Full!$F$16/10^6</f>
        <v>0</v>
      </c>
      <c r="S2126" s="317">
        <f ca="1">(S1778+S1793+S1808+S1823+S1838+S1853)*Full!$F$16/10^6</f>
        <v>0</v>
      </c>
      <c r="T2126" s="317">
        <f ca="1">(T1778+T1793+T1808+T1823+T1838+T1853)*Full!$F$16/10^6</f>
        <v>0</v>
      </c>
      <c r="U2126" s="317">
        <f ca="1">(U1778+U1793+U1808+U1823+U1838+U1853)*Full!$F$16/10^6</f>
        <v>0</v>
      </c>
      <c r="V2126" s="317">
        <f ca="1">(V1778+V1793+V1808+V1823+V1838+V1853)*Full!$F$16/10^6</f>
        <v>0</v>
      </c>
      <c r="W2126" s="317">
        <f ca="1">(W1778+W1793+W1808+W1823+W1838+W1853)*Full!$F$16/10^6</f>
        <v>0</v>
      </c>
      <c r="X2126" s="317">
        <f ca="1">(X1778+X1793+X1808+X1823+X1838+X1853)*Full!$F$16/10^6</f>
        <v>0</v>
      </c>
      <c r="Y2126" s="317">
        <f ca="1">(Y1778+Y1793+Y1808+Y1823+Y1838+Y1853)*Full!$F$16/10^6</f>
        <v>0</v>
      </c>
      <c r="Z2126" s="317">
        <f ca="1">(Z1778+Z1793+Z1808+Z1823+Z1838+Z1853)*Full!$F$16/10^6</f>
        <v>0</v>
      </c>
      <c r="AA2126" s="317">
        <f ca="1">(AA1778+AA1793+AA1808+AA1823+AA1838+AA1853)*Full!$F$16/10^6</f>
        <v>0</v>
      </c>
    </row>
    <row r="2128" spans="6:27">
      <c r="G2128" s="309" t="s">
        <v>497</v>
      </c>
      <c r="H2128" s="55" t="s">
        <v>496</v>
      </c>
    </row>
    <row r="2129" spans="6:27">
      <c r="G2129" s="314"/>
      <c r="H2129" s="299">
        <f>H2115</f>
        <v>0</v>
      </c>
      <c r="I2129" s="299">
        <f t="shared" ref="I2129:AA2129" si="1815">I2115</f>
        <v>1</v>
      </c>
      <c r="J2129" s="299">
        <f t="shared" si="1815"/>
        <v>2</v>
      </c>
      <c r="K2129" s="299">
        <f t="shared" si="1815"/>
        <v>3</v>
      </c>
      <c r="L2129" s="299">
        <f t="shared" si="1815"/>
        <v>4</v>
      </c>
      <c r="M2129" s="299">
        <f t="shared" si="1815"/>
        <v>5</v>
      </c>
      <c r="N2129" s="299">
        <f t="shared" si="1815"/>
        <v>6</v>
      </c>
      <c r="O2129" s="299">
        <f t="shared" si="1815"/>
        <v>7</v>
      </c>
      <c r="P2129" s="299">
        <f t="shared" si="1815"/>
        <v>8</v>
      </c>
      <c r="Q2129" s="299">
        <f t="shared" si="1815"/>
        <v>9</v>
      </c>
      <c r="R2129" s="299">
        <f t="shared" si="1815"/>
        <v>10</v>
      </c>
      <c r="S2129" s="299">
        <f t="shared" si="1815"/>
        <v>11</v>
      </c>
      <c r="T2129" s="299">
        <f t="shared" si="1815"/>
        <v>12</v>
      </c>
      <c r="U2129" s="299">
        <f t="shared" si="1815"/>
        <v>13</v>
      </c>
      <c r="V2129" s="299">
        <f t="shared" si="1815"/>
        <v>14</v>
      </c>
      <c r="W2129" s="299">
        <f t="shared" si="1815"/>
        <v>15</v>
      </c>
      <c r="X2129" s="299">
        <f t="shared" si="1815"/>
        <v>16</v>
      </c>
      <c r="Y2129" s="299">
        <f t="shared" si="1815"/>
        <v>17</v>
      </c>
      <c r="Z2129" s="299">
        <f t="shared" si="1815"/>
        <v>18</v>
      </c>
      <c r="AA2129" s="299">
        <f t="shared" si="1815"/>
        <v>19</v>
      </c>
    </row>
    <row r="2130" spans="6:27">
      <c r="F2130" s="655" t="s">
        <v>530</v>
      </c>
      <c r="G2130" s="314" t="str">
        <f>G2116</f>
        <v>Cars</v>
      </c>
      <c r="H2130" s="317">
        <f>SUM(H1859,H1874,H1889,H1904,H1919,H1934)*Full!$F$16/10^6</f>
        <v>0</v>
      </c>
      <c r="I2130" s="317">
        <f ca="1">SUM(I1859,I1874,I1889,I1904,I1919,I1934)*Full!$F$16/10^6</f>
        <v>0</v>
      </c>
      <c r="J2130" s="317">
        <f ca="1">SUM(J1859,J1874,J1889,J1904,J1919,J1934)*Full!$F$16/10^6</f>
        <v>0</v>
      </c>
      <c r="K2130" s="317">
        <f ca="1">SUM(K1859,K1874,K1889,K1904,K1919,K1934)*Full!$F$16/10^6</f>
        <v>0</v>
      </c>
      <c r="L2130" s="317">
        <f ca="1">SUM(L1859,L1874,L1889,L1904,L1919,L1934)*Full!$F$16/10^6</f>
        <v>0</v>
      </c>
      <c r="M2130" s="317">
        <f ca="1">SUM(M1859,M1874,M1889,M1904,M1919,M1934)*Full!$F$16/10^6</f>
        <v>0</v>
      </c>
      <c r="N2130" s="317">
        <f ca="1">SUM(N1859,N1874,N1889,N1904,N1919,N1934)*Full!$F$16/10^6</f>
        <v>0</v>
      </c>
      <c r="O2130" s="317">
        <f ca="1">SUM(O1859,O1874,O1889,O1904,O1919,O1934)*Full!$F$16/10^6</f>
        <v>0</v>
      </c>
      <c r="P2130" s="317">
        <f ca="1">SUM(P1859,P1874,P1889,P1904,P1919,P1934)*Full!$F$16/10^6</f>
        <v>0</v>
      </c>
      <c r="Q2130" s="317">
        <f ca="1">SUM(Q1859,Q1874,Q1889,Q1904,Q1919,Q1934)*Full!$F$16/10^6</f>
        <v>0</v>
      </c>
      <c r="R2130" s="317">
        <f ca="1">SUM(R1859,R1874,R1889,R1904,R1919,R1934)*Full!$F$16/10^6</f>
        <v>0</v>
      </c>
      <c r="S2130" s="317">
        <f ca="1">SUM(S1859,S1874,S1889,S1904,S1919,S1934)*Full!$F$16/10^6</f>
        <v>0</v>
      </c>
      <c r="T2130" s="317">
        <f ca="1">SUM(T1859,T1874,T1889,T1904,T1919,T1934)*Full!$F$16/10^6</f>
        <v>0</v>
      </c>
      <c r="U2130" s="317">
        <f ca="1">SUM(U1859,U1874,U1889,U1904,U1919,U1934)*Full!$F$16/10^6</f>
        <v>0</v>
      </c>
      <c r="V2130" s="317">
        <f ca="1">SUM(V1859,V1874,V1889,V1904,V1919,V1934)*Full!$F$16/10^6</f>
        <v>0</v>
      </c>
      <c r="W2130" s="317">
        <f ca="1">SUM(W1859,W1874,W1889,W1904,W1919,W1934)*Full!$F$16/10^6</f>
        <v>0</v>
      </c>
      <c r="X2130" s="317">
        <f ca="1">SUM(X1859,X1874,X1889,X1904,X1919,X1934)*Full!$F$16/10^6</f>
        <v>0</v>
      </c>
      <c r="Y2130" s="317">
        <f ca="1">SUM(Y1859,Y1874,Y1889,Y1904,Y1919,Y1934)*Full!$F$16/10^6</f>
        <v>0</v>
      </c>
      <c r="Z2130" s="317">
        <f ca="1">SUM(Z1859,Z1874,Z1889,Z1904,Z1919,Z1934)*Full!$F$16/10^6</f>
        <v>0</v>
      </c>
      <c r="AA2130" s="317">
        <f ca="1">SUM(AA1859,AA1874,AA1889,AA1904,AA1919,AA1934)*Full!$F$16/10^6</f>
        <v>0</v>
      </c>
    </row>
    <row r="2131" spans="6:27">
      <c r="F2131" s="656"/>
      <c r="G2131" s="314" t="str">
        <f t="shared" ref="G2131:G2140" si="1816">G2117</f>
        <v>2-wheeler</v>
      </c>
      <c r="H2131" s="317">
        <f>SUM(H1860,H1875,H1890,H1905,H1920,H1935)*Full!$F$16/10^6</f>
        <v>0</v>
      </c>
      <c r="I2131" s="317">
        <f ca="1">SUM(I1860,I1875,I1890,I1905,I1920,I1935)*Full!$F$16/10^6</f>
        <v>0</v>
      </c>
      <c r="J2131" s="317">
        <f ca="1">SUM(J1860,J1875,J1890,J1905,J1920,J1935)*Full!$F$16/10^6</f>
        <v>0</v>
      </c>
      <c r="K2131" s="317">
        <f ca="1">SUM(K1860,K1875,K1890,K1905,K1920,K1935)*Full!$F$16/10^6</f>
        <v>0</v>
      </c>
      <c r="L2131" s="317">
        <f ca="1">SUM(L1860,L1875,L1890,L1905,L1920,L1935)*Full!$F$16/10^6</f>
        <v>0</v>
      </c>
      <c r="M2131" s="317">
        <f ca="1">SUM(M1860,M1875,M1890,M1905,M1920,M1935)*Full!$F$16/10^6</f>
        <v>0</v>
      </c>
      <c r="N2131" s="317">
        <f ca="1">SUM(N1860,N1875,N1890,N1905,N1920,N1935)*Full!$F$16/10^6</f>
        <v>0</v>
      </c>
      <c r="O2131" s="317">
        <f ca="1">SUM(O1860,O1875,O1890,O1905,O1920,O1935)*Full!$F$16/10^6</f>
        <v>0</v>
      </c>
      <c r="P2131" s="317">
        <f ca="1">SUM(P1860,P1875,P1890,P1905,P1920,P1935)*Full!$F$16/10^6</f>
        <v>0</v>
      </c>
      <c r="Q2131" s="317">
        <f ca="1">SUM(Q1860,Q1875,Q1890,Q1905,Q1920,Q1935)*Full!$F$16/10^6</f>
        <v>0</v>
      </c>
      <c r="R2131" s="317">
        <f ca="1">SUM(R1860,R1875,R1890,R1905,R1920,R1935)*Full!$F$16/10^6</f>
        <v>0</v>
      </c>
      <c r="S2131" s="317">
        <f ca="1">SUM(S1860,S1875,S1890,S1905,S1920,S1935)*Full!$F$16/10^6</f>
        <v>0</v>
      </c>
      <c r="T2131" s="317">
        <f ca="1">SUM(T1860,T1875,T1890,T1905,T1920,T1935)*Full!$F$16/10^6</f>
        <v>0</v>
      </c>
      <c r="U2131" s="317">
        <f ca="1">SUM(U1860,U1875,U1890,U1905,U1920,U1935)*Full!$F$16/10^6</f>
        <v>0</v>
      </c>
      <c r="V2131" s="317">
        <f ca="1">SUM(V1860,V1875,V1890,V1905,V1920,V1935)*Full!$F$16/10^6</f>
        <v>0</v>
      </c>
      <c r="W2131" s="317">
        <f ca="1">SUM(W1860,W1875,W1890,W1905,W1920,W1935)*Full!$F$16/10^6</f>
        <v>0</v>
      </c>
      <c r="X2131" s="317">
        <f ca="1">SUM(X1860,X1875,X1890,X1905,X1920,X1935)*Full!$F$16/10^6</f>
        <v>0</v>
      </c>
      <c r="Y2131" s="317">
        <f ca="1">SUM(Y1860,Y1875,Y1890,Y1905,Y1920,Y1935)*Full!$F$16/10^6</f>
        <v>0</v>
      </c>
      <c r="Z2131" s="317">
        <f ca="1">SUM(Z1860,Z1875,Z1890,Z1905,Z1920,Z1935)*Full!$F$16/10^6</f>
        <v>0</v>
      </c>
      <c r="AA2131" s="317">
        <f ca="1">SUM(AA1860,AA1875,AA1890,AA1905,AA1920,AA1935)*Full!$F$16/10^6</f>
        <v>0</v>
      </c>
    </row>
    <row r="2132" spans="6:27">
      <c r="F2132" s="656"/>
      <c r="G2132" s="314" t="str">
        <f t="shared" si="1816"/>
        <v>Taxi</v>
      </c>
      <c r="H2132" s="317">
        <f>SUM(H1861,H1876,H1891,H1906,H1921,H1936)*Full!$F$16/10^6</f>
        <v>0</v>
      </c>
      <c r="I2132" s="317">
        <f ca="1">SUM(I1861,I1876,I1891,I1906,I1921,I1936)*Full!$F$16/10^6</f>
        <v>0</v>
      </c>
      <c r="J2132" s="317">
        <f ca="1">SUM(J1861,J1876,J1891,J1906,J1921,J1936)*Full!$F$16/10^6</f>
        <v>0</v>
      </c>
      <c r="K2132" s="317">
        <f ca="1">SUM(K1861,K1876,K1891,K1906,K1921,K1936)*Full!$F$16/10^6</f>
        <v>0</v>
      </c>
      <c r="L2132" s="317">
        <f ca="1">SUM(L1861,L1876,L1891,L1906,L1921,L1936)*Full!$F$16/10^6</f>
        <v>0</v>
      </c>
      <c r="M2132" s="317">
        <f ca="1">SUM(M1861,M1876,M1891,M1906,M1921,M1936)*Full!$F$16/10^6</f>
        <v>0</v>
      </c>
      <c r="N2132" s="317">
        <f ca="1">SUM(N1861,N1876,N1891,N1906,N1921,N1936)*Full!$F$16/10^6</f>
        <v>0</v>
      </c>
      <c r="O2132" s="317">
        <f ca="1">SUM(O1861,O1876,O1891,O1906,O1921,O1936)*Full!$F$16/10^6</f>
        <v>0</v>
      </c>
      <c r="P2132" s="317">
        <f ca="1">SUM(P1861,P1876,P1891,P1906,P1921,P1936)*Full!$F$16/10^6</f>
        <v>0</v>
      </c>
      <c r="Q2132" s="317">
        <f ca="1">SUM(Q1861,Q1876,Q1891,Q1906,Q1921,Q1936)*Full!$F$16/10^6</f>
        <v>0</v>
      </c>
      <c r="R2132" s="317">
        <f ca="1">SUM(R1861,R1876,R1891,R1906,R1921,R1936)*Full!$F$16/10^6</f>
        <v>0</v>
      </c>
      <c r="S2132" s="317">
        <f ca="1">SUM(S1861,S1876,S1891,S1906,S1921,S1936)*Full!$F$16/10^6</f>
        <v>0</v>
      </c>
      <c r="T2132" s="317">
        <f ca="1">SUM(T1861,T1876,T1891,T1906,T1921,T1936)*Full!$F$16/10^6</f>
        <v>0</v>
      </c>
      <c r="U2132" s="317">
        <f ca="1">SUM(U1861,U1876,U1891,U1906,U1921,U1936)*Full!$F$16/10^6</f>
        <v>0</v>
      </c>
      <c r="V2132" s="317">
        <f ca="1">SUM(V1861,V1876,V1891,V1906,V1921,V1936)*Full!$F$16/10^6</f>
        <v>0</v>
      </c>
      <c r="W2132" s="317">
        <f ca="1">SUM(W1861,W1876,W1891,W1906,W1921,W1936)*Full!$F$16/10^6</f>
        <v>0</v>
      </c>
      <c r="X2132" s="317">
        <f ca="1">SUM(X1861,X1876,X1891,X1906,X1921,X1936)*Full!$F$16/10^6</f>
        <v>0</v>
      </c>
      <c r="Y2132" s="317">
        <f ca="1">SUM(Y1861,Y1876,Y1891,Y1906,Y1921,Y1936)*Full!$F$16/10^6</f>
        <v>0</v>
      </c>
      <c r="Z2132" s="317">
        <f ca="1">SUM(Z1861,Z1876,Z1891,Z1906,Z1921,Z1936)*Full!$F$16/10^6</f>
        <v>0</v>
      </c>
      <c r="AA2132" s="317">
        <f ca="1">SUM(AA1861,AA1876,AA1891,AA1906,AA1921,AA1936)*Full!$F$16/10^6</f>
        <v>0</v>
      </c>
    </row>
    <row r="2133" spans="6:27">
      <c r="F2133" s="656"/>
      <c r="G2133" s="314" t="str">
        <f t="shared" si="1816"/>
        <v/>
      </c>
      <c r="H2133" s="317">
        <f>SUM(H1862,H1877,H1892,H1907,H1922,H1937)*Full!$F$16/10^6</f>
        <v>0</v>
      </c>
      <c r="I2133" s="317">
        <f ca="1">SUM(I1862,I1877,I1892,I1907,I1922,I1937)*Full!$F$16/10^6</f>
        <v>0</v>
      </c>
      <c r="J2133" s="317">
        <f ca="1">SUM(J1862,J1877,J1892,J1907,J1922,J1937)*Full!$F$16/10^6</f>
        <v>0</v>
      </c>
      <c r="K2133" s="317">
        <f ca="1">SUM(K1862,K1877,K1892,K1907,K1922,K1937)*Full!$F$16/10^6</f>
        <v>0</v>
      </c>
      <c r="L2133" s="317">
        <f ca="1">SUM(L1862,L1877,L1892,L1907,L1922,L1937)*Full!$F$16/10^6</f>
        <v>0</v>
      </c>
      <c r="M2133" s="317">
        <f ca="1">SUM(M1862,M1877,M1892,M1907,M1922,M1937)*Full!$F$16/10^6</f>
        <v>0</v>
      </c>
      <c r="N2133" s="317">
        <f ca="1">SUM(N1862,N1877,N1892,N1907,N1922,N1937)*Full!$F$16/10^6</f>
        <v>0</v>
      </c>
      <c r="O2133" s="317">
        <f ca="1">SUM(O1862,O1877,O1892,O1907,O1922,O1937)*Full!$F$16/10^6</f>
        <v>0</v>
      </c>
      <c r="P2133" s="317">
        <f ca="1">SUM(P1862,P1877,P1892,P1907,P1922,P1937)*Full!$F$16/10^6</f>
        <v>0</v>
      </c>
      <c r="Q2133" s="317">
        <f ca="1">SUM(Q1862,Q1877,Q1892,Q1907,Q1922,Q1937)*Full!$F$16/10^6</f>
        <v>0</v>
      </c>
      <c r="R2133" s="317">
        <f ca="1">SUM(R1862,R1877,R1892,R1907,R1922,R1937)*Full!$F$16/10^6</f>
        <v>0</v>
      </c>
      <c r="S2133" s="317">
        <f ca="1">SUM(S1862,S1877,S1892,S1907,S1922,S1937)*Full!$F$16/10^6</f>
        <v>0</v>
      </c>
      <c r="T2133" s="317">
        <f ca="1">SUM(T1862,T1877,T1892,T1907,T1922,T1937)*Full!$F$16/10^6</f>
        <v>0</v>
      </c>
      <c r="U2133" s="317">
        <f ca="1">SUM(U1862,U1877,U1892,U1907,U1922,U1937)*Full!$F$16/10^6</f>
        <v>0</v>
      </c>
      <c r="V2133" s="317">
        <f ca="1">SUM(V1862,V1877,V1892,V1907,V1922,V1937)*Full!$F$16/10^6</f>
        <v>0</v>
      </c>
      <c r="W2133" s="317">
        <f ca="1">SUM(W1862,W1877,W1892,W1907,W1922,W1937)*Full!$F$16/10^6</f>
        <v>0</v>
      </c>
      <c r="X2133" s="317">
        <f ca="1">SUM(X1862,X1877,X1892,X1907,X1922,X1937)*Full!$F$16/10^6</f>
        <v>0</v>
      </c>
      <c r="Y2133" s="317">
        <f ca="1">SUM(Y1862,Y1877,Y1892,Y1907,Y1922,Y1937)*Full!$F$16/10^6</f>
        <v>0</v>
      </c>
      <c r="Z2133" s="317">
        <f ca="1">SUM(Z1862,Z1877,Z1892,Z1907,Z1922,Z1937)*Full!$F$16/10^6</f>
        <v>0</v>
      </c>
      <c r="AA2133" s="317">
        <f ca="1">SUM(AA1862,AA1877,AA1892,AA1907,AA1922,AA1937)*Full!$F$16/10^6</f>
        <v>0</v>
      </c>
    </row>
    <row r="2134" spans="6:27">
      <c r="F2134" s="656"/>
      <c r="G2134" s="314" t="str">
        <f t="shared" si="1816"/>
        <v/>
      </c>
      <c r="H2134" s="317">
        <f>SUM(H1863,H1878,H1893,H1908,H1923,H1938)*Full!$F$16/10^6</f>
        <v>0</v>
      </c>
      <c r="I2134" s="317">
        <f ca="1">SUM(I1863,I1878,I1893,I1908,I1923,I1938)*Full!$F$16/10^6</f>
        <v>0</v>
      </c>
      <c r="J2134" s="317">
        <f ca="1">SUM(J1863,J1878,J1893,J1908,J1923,J1938)*Full!$F$16/10^6</f>
        <v>0</v>
      </c>
      <c r="K2134" s="317">
        <f ca="1">SUM(K1863,K1878,K1893,K1908,K1923,K1938)*Full!$F$16/10^6</f>
        <v>0</v>
      </c>
      <c r="L2134" s="317">
        <f ca="1">SUM(L1863,L1878,L1893,L1908,L1923,L1938)*Full!$F$16/10^6</f>
        <v>0</v>
      </c>
      <c r="M2134" s="317">
        <f ca="1">SUM(M1863,M1878,M1893,M1908,M1923,M1938)*Full!$F$16/10^6</f>
        <v>0</v>
      </c>
      <c r="N2134" s="317">
        <f ca="1">SUM(N1863,N1878,N1893,N1908,N1923,N1938)*Full!$F$16/10^6</f>
        <v>0</v>
      </c>
      <c r="O2134" s="317">
        <f ca="1">SUM(O1863,O1878,O1893,O1908,O1923,O1938)*Full!$F$16/10^6</f>
        <v>0</v>
      </c>
      <c r="P2134" s="317">
        <f ca="1">SUM(P1863,P1878,P1893,P1908,P1923,P1938)*Full!$F$16/10^6</f>
        <v>0</v>
      </c>
      <c r="Q2134" s="317">
        <f ca="1">SUM(Q1863,Q1878,Q1893,Q1908,Q1923,Q1938)*Full!$F$16/10^6</f>
        <v>0</v>
      </c>
      <c r="R2134" s="317">
        <f ca="1">SUM(R1863,R1878,R1893,R1908,R1923,R1938)*Full!$F$16/10^6</f>
        <v>0</v>
      </c>
      <c r="S2134" s="317">
        <f ca="1">SUM(S1863,S1878,S1893,S1908,S1923,S1938)*Full!$F$16/10^6</f>
        <v>0</v>
      </c>
      <c r="T2134" s="317">
        <f ca="1">SUM(T1863,T1878,T1893,T1908,T1923,T1938)*Full!$F$16/10^6</f>
        <v>0</v>
      </c>
      <c r="U2134" s="317">
        <f ca="1">SUM(U1863,U1878,U1893,U1908,U1923,U1938)*Full!$F$16/10^6</f>
        <v>0</v>
      </c>
      <c r="V2134" s="317">
        <f ca="1">SUM(V1863,V1878,V1893,V1908,V1923,V1938)*Full!$F$16/10^6</f>
        <v>0</v>
      </c>
      <c r="W2134" s="317">
        <f ca="1">SUM(W1863,W1878,W1893,W1908,W1923,W1938)*Full!$F$16/10^6</f>
        <v>0</v>
      </c>
      <c r="X2134" s="317">
        <f ca="1">SUM(X1863,X1878,X1893,X1908,X1923,X1938)*Full!$F$16/10^6</f>
        <v>0</v>
      </c>
      <c r="Y2134" s="317">
        <f ca="1">SUM(Y1863,Y1878,Y1893,Y1908,Y1923,Y1938)*Full!$F$16/10^6</f>
        <v>0</v>
      </c>
      <c r="Z2134" s="317">
        <f ca="1">SUM(Z1863,Z1878,Z1893,Z1908,Z1923,Z1938)*Full!$F$16/10^6</f>
        <v>0</v>
      </c>
      <c r="AA2134" s="317">
        <f ca="1">SUM(AA1863,AA1878,AA1893,AA1908,AA1923,AA1938)*Full!$F$16/10^6</f>
        <v>0</v>
      </c>
    </row>
    <row r="2135" spans="6:27">
      <c r="F2135" s="656"/>
      <c r="G2135" s="314" t="str">
        <f t="shared" si="1816"/>
        <v>3-wheeler</v>
      </c>
      <c r="H2135" s="317">
        <f>SUM(H1864,H1879,H1894,H1909,H1924,H1939)*Full!$F$16/10^6</f>
        <v>0</v>
      </c>
      <c r="I2135" s="317">
        <f ca="1">SUM(I1864,I1879,I1894,I1909,I1924,I1939)*Full!$F$16/10^6</f>
        <v>0</v>
      </c>
      <c r="J2135" s="317">
        <f ca="1">SUM(J1864,J1879,J1894,J1909,J1924,J1939)*Full!$F$16/10^6</f>
        <v>0</v>
      </c>
      <c r="K2135" s="317">
        <f ca="1">SUM(K1864,K1879,K1894,K1909,K1924,K1939)*Full!$F$16/10^6</f>
        <v>0</v>
      </c>
      <c r="L2135" s="317">
        <f ca="1">SUM(L1864,L1879,L1894,L1909,L1924,L1939)*Full!$F$16/10^6</f>
        <v>0</v>
      </c>
      <c r="M2135" s="317">
        <f ca="1">SUM(M1864,M1879,M1894,M1909,M1924,M1939)*Full!$F$16/10^6</f>
        <v>0</v>
      </c>
      <c r="N2135" s="317">
        <f ca="1">SUM(N1864,N1879,N1894,N1909,N1924,N1939)*Full!$F$16/10^6</f>
        <v>0</v>
      </c>
      <c r="O2135" s="317">
        <f ca="1">SUM(O1864,O1879,O1894,O1909,O1924,O1939)*Full!$F$16/10^6</f>
        <v>0</v>
      </c>
      <c r="P2135" s="317">
        <f ca="1">SUM(P1864,P1879,P1894,P1909,P1924,P1939)*Full!$F$16/10^6</f>
        <v>0</v>
      </c>
      <c r="Q2135" s="317">
        <f ca="1">SUM(Q1864,Q1879,Q1894,Q1909,Q1924,Q1939)*Full!$F$16/10^6</f>
        <v>0</v>
      </c>
      <c r="R2135" s="317">
        <f ca="1">SUM(R1864,R1879,R1894,R1909,R1924,R1939)*Full!$F$16/10^6</f>
        <v>0</v>
      </c>
      <c r="S2135" s="317">
        <f ca="1">SUM(S1864,S1879,S1894,S1909,S1924,S1939)*Full!$F$16/10^6</f>
        <v>0</v>
      </c>
      <c r="T2135" s="317">
        <f ca="1">SUM(T1864,T1879,T1894,T1909,T1924,T1939)*Full!$F$16/10^6</f>
        <v>0</v>
      </c>
      <c r="U2135" s="317">
        <f ca="1">SUM(U1864,U1879,U1894,U1909,U1924,U1939)*Full!$F$16/10^6</f>
        <v>0</v>
      </c>
      <c r="V2135" s="317">
        <f ca="1">SUM(V1864,V1879,V1894,V1909,V1924,V1939)*Full!$F$16/10^6</f>
        <v>0</v>
      </c>
      <c r="W2135" s="317">
        <f ca="1">SUM(W1864,W1879,W1894,W1909,W1924,W1939)*Full!$F$16/10^6</f>
        <v>0</v>
      </c>
      <c r="X2135" s="317">
        <f ca="1">SUM(X1864,X1879,X1894,X1909,X1924,X1939)*Full!$F$16/10^6</f>
        <v>0</v>
      </c>
      <c r="Y2135" s="317">
        <f ca="1">SUM(Y1864,Y1879,Y1894,Y1909,Y1924,Y1939)*Full!$F$16/10^6</f>
        <v>0</v>
      </c>
      <c r="Z2135" s="317">
        <f ca="1">SUM(Z1864,Z1879,Z1894,Z1909,Z1924,Z1939)*Full!$F$16/10^6</f>
        <v>0</v>
      </c>
      <c r="AA2135" s="317">
        <f ca="1">SUM(AA1864,AA1879,AA1894,AA1909,AA1924,AA1939)*Full!$F$16/10^6</f>
        <v>0</v>
      </c>
    </row>
    <row r="2136" spans="6:27">
      <c r="F2136" s="656"/>
      <c r="G2136" s="314" t="str">
        <f t="shared" si="1816"/>
        <v>Bus</v>
      </c>
      <c r="H2136" s="317">
        <f>SUM(H1865,H1880,H1895,H1910,H1925,H1940)*Full!$F$16/10^6</f>
        <v>0</v>
      </c>
      <c r="I2136" s="317">
        <f ca="1">SUM(I1865,I1880,I1895,I1910,I1925,I1940)*Full!$F$16/10^6</f>
        <v>0</v>
      </c>
      <c r="J2136" s="317">
        <f ca="1">SUM(J1865,J1880,J1895,J1910,J1925,J1940)*Full!$F$16/10^6</f>
        <v>0</v>
      </c>
      <c r="K2136" s="317">
        <f ca="1">SUM(K1865,K1880,K1895,K1910,K1925,K1940)*Full!$F$16/10^6</f>
        <v>0</v>
      </c>
      <c r="L2136" s="317">
        <f ca="1">SUM(L1865,L1880,L1895,L1910,L1925,L1940)*Full!$F$16/10^6</f>
        <v>0</v>
      </c>
      <c r="M2136" s="317">
        <f ca="1">SUM(M1865,M1880,M1895,M1910,M1925,M1940)*Full!$F$16/10^6</f>
        <v>0</v>
      </c>
      <c r="N2136" s="317">
        <f ca="1">SUM(N1865,N1880,N1895,N1910,N1925,N1940)*Full!$F$16/10^6</f>
        <v>0</v>
      </c>
      <c r="O2136" s="317">
        <f ca="1">SUM(O1865,O1880,O1895,O1910,O1925,O1940)*Full!$F$16/10^6</f>
        <v>0</v>
      </c>
      <c r="P2136" s="317">
        <f ca="1">SUM(P1865,P1880,P1895,P1910,P1925,P1940)*Full!$F$16/10^6</f>
        <v>0</v>
      </c>
      <c r="Q2136" s="317">
        <f ca="1">SUM(Q1865,Q1880,Q1895,Q1910,Q1925,Q1940)*Full!$F$16/10^6</f>
        <v>0</v>
      </c>
      <c r="R2136" s="317">
        <f ca="1">SUM(R1865,R1880,R1895,R1910,R1925,R1940)*Full!$F$16/10^6</f>
        <v>0</v>
      </c>
      <c r="S2136" s="317">
        <f ca="1">SUM(S1865,S1880,S1895,S1910,S1925,S1940)*Full!$F$16/10^6</f>
        <v>0</v>
      </c>
      <c r="T2136" s="317">
        <f ca="1">SUM(T1865,T1880,T1895,T1910,T1925,T1940)*Full!$F$16/10^6</f>
        <v>0</v>
      </c>
      <c r="U2136" s="317">
        <f ca="1">SUM(U1865,U1880,U1895,U1910,U1925,U1940)*Full!$F$16/10^6</f>
        <v>0</v>
      </c>
      <c r="V2136" s="317">
        <f ca="1">SUM(V1865,V1880,V1895,V1910,V1925,V1940)*Full!$F$16/10^6</f>
        <v>0</v>
      </c>
      <c r="W2136" s="317">
        <f ca="1">SUM(W1865,W1880,W1895,W1910,W1925,W1940)*Full!$F$16/10^6</f>
        <v>0</v>
      </c>
      <c r="X2136" s="317">
        <f ca="1">SUM(X1865,X1880,X1895,X1910,X1925,X1940)*Full!$F$16/10^6</f>
        <v>0</v>
      </c>
      <c r="Y2136" s="317">
        <f ca="1">SUM(Y1865,Y1880,Y1895,Y1910,Y1925,Y1940)*Full!$F$16/10^6</f>
        <v>0</v>
      </c>
      <c r="Z2136" s="317">
        <f ca="1">SUM(Z1865,Z1880,Z1895,Z1910,Z1925,Z1940)*Full!$F$16/10^6</f>
        <v>0</v>
      </c>
      <c r="AA2136" s="317">
        <f ca="1">SUM(AA1865,AA1880,AA1895,AA1910,AA1925,AA1940)*Full!$F$16/10^6</f>
        <v>0</v>
      </c>
    </row>
    <row r="2137" spans="6:27">
      <c r="F2137" s="656"/>
      <c r="G2137" s="314" t="str">
        <f t="shared" si="1816"/>
        <v>Mini-bus</v>
      </c>
      <c r="H2137" s="317">
        <f>SUM(H1866,H1881,H1896,H1911,H1926,H1941)*Full!$F$16/10^6</f>
        <v>0</v>
      </c>
      <c r="I2137" s="317">
        <f ca="1">SUM(I1866,I1881,I1896,I1911,I1926,I1941)*Full!$F$16/10^6</f>
        <v>0</v>
      </c>
      <c r="J2137" s="317">
        <f ca="1">SUM(J1866,J1881,J1896,J1911,J1926,J1941)*Full!$F$16/10^6</f>
        <v>0</v>
      </c>
      <c r="K2137" s="317">
        <f ca="1">SUM(K1866,K1881,K1896,K1911,K1926,K1941)*Full!$F$16/10^6</f>
        <v>0</v>
      </c>
      <c r="L2137" s="317">
        <f ca="1">SUM(L1866,L1881,L1896,L1911,L1926,L1941)*Full!$F$16/10^6</f>
        <v>0</v>
      </c>
      <c r="M2137" s="317">
        <f ca="1">SUM(M1866,M1881,M1896,M1911,M1926,M1941)*Full!$F$16/10^6</f>
        <v>0</v>
      </c>
      <c r="N2137" s="317">
        <f ca="1">SUM(N1866,N1881,N1896,N1911,N1926,N1941)*Full!$F$16/10^6</f>
        <v>0</v>
      </c>
      <c r="O2137" s="317">
        <f ca="1">SUM(O1866,O1881,O1896,O1911,O1926,O1941)*Full!$F$16/10^6</f>
        <v>0</v>
      </c>
      <c r="P2137" s="317">
        <f ca="1">SUM(P1866,P1881,P1896,P1911,P1926,P1941)*Full!$F$16/10^6</f>
        <v>0</v>
      </c>
      <c r="Q2137" s="317">
        <f ca="1">SUM(Q1866,Q1881,Q1896,Q1911,Q1926,Q1941)*Full!$F$16/10^6</f>
        <v>0</v>
      </c>
      <c r="R2137" s="317">
        <f ca="1">SUM(R1866,R1881,R1896,R1911,R1926,R1941)*Full!$F$16/10^6</f>
        <v>0</v>
      </c>
      <c r="S2137" s="317">
        <f ca="1">SUM(S1866,S1881,S1896,S1911,S1926,S1941)*Full!$F$16/10^6</f>
        <v>0</v>
      </c>
      <c r="T2137" s="317">
        <f ca="1">SUM(T1866,T1881,T1896,T1911,T1926,T1941)*Full!$F$16/10^6</f>
        <v>0</v>
      </c>
      <c r="U2137" s="317">
        <f ca="1">SUM(U1866,U1881,U1896,U1911,U1926,U1941)*Full!$F$16/10^6</f>
        <v>0</v>
      </c>
      <c r="V2137" s="317">
        <f ca="1">SUM(V1866,V1881,V1896,V1911,V1926,V1941)*Full!$F$16/10^6</f>
        <v>0</v>
      </c>
      <c r="W2137" s="317">
        <f ca="1">SUM(W1866,W1881,W1896,W1911,W1926,W1941)*Full!$F$16/10^6</f>
        <v>0</v>
      </c>
      <c r="X2137" s="317">
        <f ca="1">SUM(X1866,X1881,X1896,X1911,X1926,X1941)*Full!$F$16/10^6</f>
        <v>0</v>
      </c>
      <c r="Y2137" s="317">
        <f ca="1">SUM(Y1866,Y1881,Y1896,Y1911,Y1926,Y1941)*Full!$F$16/10^6</f>
        <v>0</v>
      </c>
      <c r="Z2137" s="317">
        <f ca="1">SUM(Z1866,Z1881,Z1896,Z1911,Z1926,Z1941)*Full!$F$16/10^6</f>
        <v>0</v>
      </c>
      <c r="AA2137" s="317">
        <f ca="1">SUM(AA1866,AA1881,AA1896,AA1911,AA1926,AA1941)*Full!$F$16/10^6</f>
        <v>0</v>
      </c>
    </row>
    <row r="2138" spans="6:27">
      <c r="F2138" s="656"/>
      <c r="G2138" s="314" t="str">
        <f t="shared" si="1816"/>
        <v/>
      </c>
      <c r="H2138" s="317">
        <f>SUM(H1867,H1882,H1897,H1912,H1927,H1942)*Full!$F$16/10^6</f>
        <v>0</v>
      </c>
      <c r="I2138" s="317">
        <f ca="1">SUM(I1867,I1882,I1897,I1912,I1927,I1942)*Full!$F$16/10^6</f>
        <v>0</v>
      </c>
      <c r="J2138" s="317">
        <f ca="1">SUM(J1867,J1882,J1897,J1912,J1927,J1942)*Full!$F$16/10^6</f>
        <v>0</v>
      </c>
      <c r="K2138" s="317">
        <f ca="1">SUM(K1867,K1882,K1897,K1912,K1927,K1942)*Full!$F$16/10^6</f>
        <v>0</v>
      </c>
      <c r="L2138" s="317">
        <f ca="1">SUM(L1867,L1882,L1897,L1912,L1927,L1942)*Full!$F$16/10^6</f>
        <v>0</v>
      </c>
      <c r="M2138" s="317">
        <f ca="1">SUM(M1867,M1882,M1897,M1912,M1927,M1942)*Full!$F$16/10^6</f>
        <v>0</v>
      </c>
      <c r="N2138" s="317">
        <f ca="1">SUM(N1867,N1882,N1897,N1912,N1927,N1942)*Full!$F$16/10^6</f>
        <v>0</v>
      </c>
      <c r="O2138" s="317">
        <f ca="1">SUM(O1867,O1882,O1897,O1912,O1927,O1942)*Full!$F$16/10^6</f>
        <v>0</v>
      </c>
      <c r="P2138" s="317">
        <f ca="1">SUM(P1867,P1882,P1897,P1912,P1927,P1942)*Full!$F$16/10^6</f>
        <v>0</v>
      </c>
      <c r="Q2138" s="317">
        <f ca="1">SUM(Q1867,Q1882,Q1897,Q1912,Q1927,Q1942)*Full!$F$16/10^6</f>
        <v>0</v>
      </c>
      <c r="R2138" s="317">
        <f ca="1">SUM(R1867,R1882,R1897,R1912,R1927,R1942)*Full!$F$16/10^6</f>
        <v>0</v>
      </c>
      <c r="S2138" s="317">
        <f ca="1">SUM(S1867,S1882,S1897,S1912,S1927,S1942)*Full!$F$16/10^6</f>
        <v>0</v>
      </c>
      <c r="T2138" s="317">
        <f ca="1">SUM(T1867,T1882,T1897,T1912,T1927,T1942)*Full!$F$16/10^6</f>
        <v>0</v>
      </c>
      <c r="U2138" s="317">
        <f ca="1">SUM(U1867,U1882,U1897,U1912,U1927,U1942)*Full!$F$16/10^6</f>
        <v>0</v>
      </c>
      <c r="V2138" s="317">
        <f ca="1">SUM(V1867,V1882,V1897,V1912,V1927,V1942)*Full!$F$16/10^6</f>
        <v>0</v>
      </c>
      <c r="W2138" s="317">
        <f ca="1">SUM(W1867,W1882,W1897,W1912,W1927,W1942)*Full!$F$16/10^6</f>
        <v>0</v>
      </c>
      <c r="X2138" s="317">
        <f ca="1">SUM(X1867,X1882,X1897,X1912,X1927,X1942)*Full!$F$16/10^6</f>
        <v>0</v>
      </c>
      <c r="Y2138" s="317">
        <f ca="1">SUM(Y1867,Y1882,Y1897,Y1912,Y1927,Y1942)*Full!$F$16/10^6</f>
        <v>0</v>
      </c>
      <c r="Z2138" s="317">
        <f ca="1">SUM(Z1867,Z1882,Z1897,Z1912,Z1927,Z1942)*Full!$F$16/10^6</f>
        <v>0</v>
      </c>
      <c r="AA2138" s="317">
        <f ca="1">SUM(AA1867,AA1882,AA1897,AA1912,AA1927,AA1942)*Full!$F$16/10^6</f>
        <v>0</v>
      </c>
    </row>
    <row r="2139" spans="6:27">
      <c r="F2139" s="657"/>
      <c r="G2139" s="314" t="str">
        <f t="shared" si="1816"/>
        <v/>
      </c>
      <c r="H2139" s="317">
        <f>SUM(H1868,H1883,H1898,H1913,H1928,H1943)*Full!$F$16/10^6</f>
        <v>0</v>
      </c>
      <c r="I2139" s="317">
        <f ca="1">SUM(I1868,I1883,I1898,I1913,I1928,I1943)*Full!$F$16/10^6</f>
        <v>0</v>
      </c>
      <c r="J2139" s="317">
        <f ca="1">SUM(J1868,J1883,J1898,J1913,J1928,J1943)*Full!$F$16/10^6</f>
        <v>0</v>
      </c>
      <c r="K2139" s="317">
        <f ca="1">SUM(K1868,K1883,K1898,K1913,K1928,K1943)*Full!$F$16/10^6</f>
        <v>0</v>
      </c>
      <c r="L2139" s="317">
        <f ca="1">SUM(L1868,L1883,L1898,L1913,L1928,L1943)*Full!$F$16/10^6</f>
        <v>0</v>
      </c>
      <c r="M2139" s="317">
        <f ca="1">SUM(M1868,M1883,M1898,M1913,M1928,M1943)*Full!$F$16/10^6</f>
        <v>0</v>
      </c>
      <c r="N2139" s="317">
        <f ca="1">SUM(N1868,N1883,N1898,N1913,N1928,N1943)*Full!$F$16/10^6</f>
        <v>0</v>
      </c>
      <c r="O2139" s="317">
        <f ca="1">SUM(O1868,O1883,O1898,O1913,O1928,O1943)*Full!$F$16/10^6</f>
        <v>0</v>
      </c>
      <c r="P2139" s="317">
        <f ca="1">SUM(P1868,P1883,P1898,P1913,P1928,P1943)*Full!$F$16/10^6</f>
        <v>0</v>
      </c>
      <c r="Q2139" s="317">
        <f ca="1">SUM(Q1868,Q1883,Q1898,Q1913,Q1928,Q1943)*Full!$F$16/10^6</f>
        <v>0</v>
      </c>
      <c r="R2139" s="317">
        <f ca="1">SUM(R1868,R1883,R1898,R1913,R1928,R1943)*Full!$F$16/10^6</f>
        <v>0</v>
      </c>
      <c r="S2139" s="317">
        <f ca="1">SUM(S1868,S1883,S1898,S1913,S1928,S1943)*Full!$F$16/10^6</f>
        <v>0</v>
      </c>
      <c r="T2139" s="317">
        <f ca="1">SUM(T1868,T1883,T1898,T1913,T1928,T1943)*Full!$F$16/10^6</f>
        <v>0</v>
      </c>
      <c r="U2139" s="317">
        <f ca="1">SUM(U1868,U1883,U1898,U1913,U1928,U1943)*Full!$F$16/10^6</f>
        <v>0</v>
      </c>
      <c r="V2139" s="317">
        <f ca="1">SUM(V1868,V1883,V1898,V1913,V1928,V1943)*Full!$F$16/10^6</f>
        <v>0</v>
      </c>
      <c r="W2139" s="317">
        <f ca="1">SUM(W1868,W1883,W1898,W1913,W1928,W1943)*Full!$F$16/10^6</f>
        <v>0</v>
      </c>
      <c r="X2139" s="317">
        <f ca="1">SUM(X1868,X1883,X1898,X1913,X1928,X1943)*Full!$F$16/10^6</f>
        <v>0</v>
      </c>
      <c r="Y2139" s="317">
        <f ca="1">SUM(Y1868,Y1883,Y1898,Y1913,Y1928,Y1943)*Full!$F$16/10^6</f>
        <v>0</v>
      </c>
      <c r="Z2139" s="317">
        <f ca="1">SUM(Z1868,Z1883,Z1898,Z1913,Z1928,Z1943)*Full!$F$16/10^6</f>
        <v>0</v>
      </c>
      <c r="AA2139" s="317">
        <f ca="1">SUM(AA1868,AA1883,AA1898,AA1913,AA1928,AA1943)*Full!$F$16/10^6</f>
        <v>0</v>
      </c>
    </row>
    <row r="2140" spans="6:27">
      <c r="G2140" s="314" t="str">
        <f t="shared" si="1816"/>
        <v>BRT</v>
      </c>
      <c r="H2140" s="317">
        <f>SUM(H1869,H1884,H1899,H1914,H1929,H1944)*Full!$F$16/10^6</f>
        <v>0</v>
      </c>
      <c r="I2140" s="317">
        <f ca="1">SUM(I1869,I1884,I1899,I1914,I1929,I1944)*Full!$F$16/10^6</f>
        <v>0</v>
      </c>
      <c r="J2140" s="317">
        <f ca="1">SUM(J1869,J1884,J1899,J1914,J1929,J1944)*Full!$F$16/10^6</f>
        <v>0</v>
      </c>
      <c r="K2140" s="317">
        <f ca="1">SUM(K1869,K1884,K1899,K1914,K1929,K1944)*Full!$F$16/10^6</f>
        <v>0</v>
      </c>
      <c r="L2140" s="317">
        <f ca="1">SUM(L1869,L1884,L1899,L1914,L1929,L1944)*Full!$F$16/10^6</f>
        <v>0</v>
      </c>
      <c r="M2140" s="317">
        <f ca="1">SUM(M1869,M1884,M1899,M1914,M1929,M1944)*Full!$F$16/10^6</f>
        <v>0</v>
      </c>
      <c r="N2140" s="317">
        <f ca="1">SUM(N1869,N1884,N1899,N1914,N1929,N1944)*Full!$F$16/10^6</f>
        <v>0</v>
      </c>
      <c r="O2140" s="317">
        <f ca="1">SUM(O1869,O1884,O1899,O1914,O1929,O1944)*Full!$F$16/10^6</f>
        <v>0</v>
      </c>
      <c r="P2140" s="317">
        <f ca="1">SUM(P1869,P1884,P1899,P1914,P1929,P1944)*Full!$F$16/10^6</f>
        <v>0</v>
      </c>
      <c r="Q2140" s="317">
        <f ca="1">SUM(Q1869,Q1884,Q1899,Q1914,Q1929,Q1944)*Full!$F$16/10^6</f>
        <v>0</v>
      </c>
      <c r="R2140" s="317">
        <f ca="1">SUM(R1869,R1884,R1899,R1914,R1929,R1944)*Full!$F$16/10^6</f>
        <v>0</v>
      </c>
      <c r="S2140" s="317">
        <f ca="1">SUM(S1869,S1884,S1899,S1914,S1929,S1944)*Full!$F$16/10^6</f>
        <v>0</v>
      </c>
      <c r="T2140" s="317">
        <f ca="1">SUM(T1869,T1884,T1899,T1914,T1929,T1944)*Full!$F$16/10^6</f>
        <v>0</v>
      </c>
      <c r="U2140" s="317">
        <f ca="1">SUM(U1869,U1884,U1899,U1914,U1929,U1944)*Full!$F$16/10^6</f>
        <v>0</v>
      </c>
      <c r="V2140" s="317">
        <f ca="1">SUM(V1869,V1884,V1899,V1914,V1929,V1944)*Full!$F$16/10^6</f>
        <v>0</v>
      </c>
      <c r="W2140" s="317">
        <f ca="1">SUM(W1869,W1884,W1899,W1914,W1929,W1944)*Full!$F$16/10^6</f>
        <v>0</v>
      </c>
      <c r="X2140" s="317">
        <f ca="1">SUM(X1869,X1884,X1899,X1914,X1929,X1944)*Full!$F$16/10^6</f>
        <v>0</v>
      </c>
      <c r="Y2140" s="317">
        <f ca="1">SUM(Y1869,Y1884,Y1899,Y1914,Y1929,Y1944)*Full!$F$16/10^6</f>
        <v>0</v>
      </c>
      <c r="Z2140" s="317">
        <f ca="1">SUM(Z1869,Z1884,Z1899,Z1914,Z1929,Z1944)*Full!$F$16/10^6</f>
        <v>0</v>
      </c>
      <c r="AA2140" s="317">
        <f ca="1">SUM(AA1869,AA1884,AA1899,AA1914,AA1929,AA1944)*Full!$F$16/10^6</f>
        <v>0</v>
      </c>
    </row>
    <row r="2142" spans="6:27">
      <c r="G2142" s="309" t="s">
        <v>510</v>
      </c>
      <c r="H2142" s="55" t="s">
        <v>496</v>
      </c>
    </row>
    <row r="2143" spans="6:27">
      <c r="G2143" s="314"/>
      <c r="H2143" s="299">
        <f>H2129</f>
        <v>0</v>
      </c>
      <c r="I2143" s="299">
        <f t="shared" ref="I2143:AA2143" si="1817">I2129</f>
        <v>1</v>
      </c>
      <c r="J2143" s="299">
        <f t="shared" si="1817"/>
        <v>2</v>
      </c>
      <c r="K2143" s="299">
        <f t="shared" si="1817"/>
        <v>3</v>
      </c>
      <c r="L2143" s="299">
        <f t="shared" si="1817"/>
        <v>4</v>
      </c>
      <c r="M2143" s="299">
        <f t="shared" si="1817"/>
        <v>5</v>
      </c>
      <c r="N2143" s="299">
        <f t="shared" si="1817"/>
        <v>6</v>
      </c>
      <c r="O2143" s="299">
        <f t="shared" si="1817"/>
        <v>7</v>
      </c>
      <c r="P2143" s="299">
        <f t="shared" si="1817"/>
        <v>8</v>
      </c>
      <c r="Q2143" s="299">
        <f t="shared" si="1817"/>
        <v>9</v>
      </c>
      <c r="R2143" s="299">
        <f t="shared" si="1817"/>
        <v>10</v>
      </c>
      <c r="S2143" s="299">
        <f t="shared" si="1817"/>
        <v>11</v>
      </c>
      <c r="T2143" s="299">
        <f t="shared" si="1817"/>
        <v>12</v>
      </c>
      <c r="U2143" s="299">
        <f t="shared" si="1817"/>
        <v>13</v>
      </c>
      <c r="V2143" s="299">
        <f t="shared" si="1817"/>
        <v>14</v>
      </c>
      <c r="W2143" s="299">
        <f t="shared" si="1817"/>
        <v>15</v>
      </c>
      <c r="X2143" s="299">
        <f t="shared" si="1817"/>
        <v>16</v>
      </c>
      <c r="Y2143" s="299">
        <f t="shared" si="1817"/>
        <v>17</v>
      </c>
      <c r="Z2143" s="299">
        <f t="shared" si="1817"/>
        <v>18</v>
      </c>
      <c r="AA2143" s="299">
        <f t="shared" si="1817"/>
        <v>19</v>
      </c>
    </row>
    <row r="2144" spans="6:27">
      <c r="F2144" s="655" t="s">
        <v>530</v>
      </c>
      <c r="G2144" s="314" t="str">
        <f>G2130</f>
        <v>Cars</v>
      </c>
      <c r="H2144" s="317">
        <f>SUM(H1950,H1965,H1980,H1995,H2010,H2025)*Full!$F$16/10^3</f>
        <v>0</v>
      </c>
      <c r="I2144" s="317">
        <f ca="1">SUM(I1950,I1965,I1980,I1995,I2010,I2025)*Full!$F$16/10^3</f>
        <v>0</v>
      </c>
      <c r="J2144" s="317">
        <f ca="1">SUM(J1950,J1965,J1980,J1995,J2010,J2025)*Full!$F$16/10^3</f>
        <v>0</v>
      </c>
      <c r="K2144" s="317">
        <f ca="1">SUM(K1950,K1965,K1980,K1995,K2010,K2025)*Full!$F$16/10^3</f>
        <v>0</v>
      </c>
      <c r="L2144" s="317">
        <f ca="1">SUM(L1950,L1965,L1980,L1995,L2010,L2025)*Full!$F$16/10^3</f>
        <v>0</v>
      </c>
      <c r="M2144" s="317">
        <f ca="1">SUM(M1950,M1965,M1980,M1995,M2010,M2025)*Full!$F$16/10^3</f>
        <v>0</v>
      </c>
      <c r="N2144" s="317">
        <f ca="1">SUM(N1950,N1965,N1980,N1995,N2010,N2025)*Full!$F$16/10^3</f>
        <v>0</v>
      </c>
      <c r="O2144" s="317">
        <f ca="1">SUM(O1950,O1965,O1980,O1995,O2010,O2025)*Full!$F$16/10^3</f>
        <v>0</v>
      </c>
      <c r="P2144" s="317">
        <f ca="1">SUM(P1950,P1965,P1980,P1995,P2010,P2025)*Full!$F$16/10^3</f>
        <v>0</v>
      </c>
      <c r="Q2144" s="317">
        <f ca="1">SUM(Q1950,Q1965,Q1980,Q1995,Q2010,Q2025)*Full!$F$16/10^3</f>
        <v>0</v>
      </c>
      <c r="R2144" s="317">
        <f ca="1">SUM(R1950,R1965,R1980,R1995,R2010,R2025)*Full!$F$16/10^3</f>
        <v>0</v>
      </c>
      <c r="S2144" s="317">
        <f ca="1">SUM(S1950,S1965,S1980,S1995,S2010,S2025)*Full!$F$16/10^3</f>
        <v>0</v>
      </c>
      <c r="T2144" s="317">
        <f ca="1">SUM(T1950,T1965,T1980,T1995,T2010,T2025)*Full!$F$16/10^3</f>
        <v>0</v>
      </c>
      <c r="U2144" s="317">
        <f ca="1">SUM(U1950,U1965,U1980,U1995,U2010,U2025)*Full!$F$16/10^3</f>
        <v>0</v>
      </c>
      <c r="V2144" s="317">
        <f ca="1">SUM(V1950,V1965,V1980,V1995,V2010,V2025)*Full!$F$16/10^3</f>
        <v>0</v>
      </c>
      <c r="W2144" s="317">
        <f ca="1">SUM(W1950,W1965,W1980,W1995,W2010,W2025)*Full!$F$16/10^3</f>
        <v>0</v>
      </c>
      <c r="X2144" s="317">
        <f ca="1">SUM(X1950,X1965,X1980,X1995,X2010,X2025)*Full!$F$16/10^3</f>
        <v>0</v>
      </c>
      <c r="Y2144" s="317">
        <f ca="1">SUM(Y1950,Y1965,Y1980,Y1995,Y2010,Y2025)*Full!$F$16/10^3</f>
        <v>0</v>
      </c>
      <c r="Z2144" s="317">
        <f ca="1">SUM(Z1950,Z1965,Z1980,Z1995,Z2010,Z2025)*Full!$F$16/10^3</f>
        <v>0</v>
      </c>
      <c r="AA2144" s="317">
        <f ca="1">SUM(AA1950,AA1965,AA1980,AA1995,AA2010,AA2025)*Full!$F$16/10^3</f>
        <v>0</v>
      </c>
    </row>
    <row r="2145" spans="6:27">
      <c r="F2145" s="656"/>
      <c r="G2145" s="314" t="str">
        <f t="shared" ref="G2145:G2154" si="1818">G2131</f>
        <v>2-wheeler</v>
      </c>
      <c r="H2145" s="317">
        <f>SUM(H1951,H1966,H1981,H1996,H2011,H2026)*Full!$F$16/10^3</f>
        <v>0</v>
      </c>
      <c r="I2145" s="317">
        <f ca="1">SUM(I1951,I1966,I1981,I1996,I2011,I2026)*Full!$F$16/10^3</f>
        <v>0</v>
      </c>
      <c r="J2145" s="317">
        <f ca="1">SUM(J1951,J1966,J1981,J1996,J2011,J2026)*Full!$F$16/10^3</f>
        <v>0</v>
      </c>
      <c r="K2145" s="317">
        <f ca="1">SUM(K1951,K1966,K1981,K1996,K2011,K2026)*Full!$F$16/10^3</f>
        <v>0</v>
      </c>
      <c r="L2145" s="317">
        <f ca="1">SUM(L1951,L1966,L1981,L1996,L2011,L2026)*Full!$F$16/10^3</f>
        <v>0</v>
      </c>
      <c r="M2145" s="317">
        <f ca="1">SUM(M1951,M1966,M1981,M1996,M2011,M2026)*Full!$F$16/10^3</f>
        <v>0</v>
      </c>
      <c r="N2145" s="317">
        <f ca="1">SUM(N1951,N1966,N1981,N1996,N2011,N2026)*Full!$F$16/10^3</f>
        <v>0</v>
      </c>
      <c r="O2145" s="317">
        <f ca="1">SUM(O1951,O1966,O1981,O1996,O2011,O2026)*Full!$F$16/10^3</f>
        <v>0</v>
      </c>
      <c r="P2145" s="317">
        <f ca="1">SUM(P1951,P1966,P1981,P1996,P2011,P2026)*Full!$F$16/10^3</f>
        <v>0</v>
      </c>
      <c r="Q2145" s="317">
        <f ca="1">SUM(Q1951,Q1966,Q1981,Q1996,Q2011,Q2026)*Full!$F$16/10^3</f>
        <v>0</v>
      </c>
      <c r="R2145" s="317">
        <f ca="1">SUM(R1951,R1966,R1981,R1996,R2011,R2026)*Full!$F$16/10^3</f>
        <v>0</v>
      </c>
      <c r="S2145" s="317">
        <f ca="1">SUM(S1951,S1966,S1981,S1996,S2011,S2026)*Full!$F$16/10^3</f>
        <v>0</v>
      </c>
      <c r="T2145" s="317">
        <f ca="1">SUM(T1951,T1966,T1981,T1996,T2011,T2026)*Full!$F$16/10^3</f>
        <v>0</v>
      </c>
      <c r="U2145" s="317">
        <f ca="1">SUM(U1951,U1966,U1981,U1996,U2011,U2026)*Full!$F$16/10^3</f>
        <v>0</v>
      </c>
      <c r="V2145" s="317">
        <f ca="1">SUM(V1951,V1966,V1981,V1996,V2011,V2026)*Full!$F$16/10^3</f>
        <v>0</v>
      </c>
      <c r="W2145" s="317">
        <f ca="1">SUM(W1951,W1966,W1981,W1996,W2011,W2026)*Full!$F$16/10^3</f>
        <v>0</v>
      </c>
      <c r="X2145" s="317">
        <f ca="1">SUM(X1951,X1966,X1981,X1996,X2011,X2026)*Full!$F$16/10^3</f>
        <v>0</v>
      </c>
      <c r="Y2145" s="317">
        <f ca="1">SUM(Y1951,Y1966,Y1981,Y1996,Y2011,Y2026)*Full!$F$16/10^3</f>
        <v>0</v>
      </c>
      <c r="Z2145" s="317">
        <f ca="1">SUM(Z1951,Z1966,Z1981,Z1996,Z2011,Z2026)*Full!$F$16/10^3</f>
        <v>0</v>
      </c>
      <c r="AA2145" s="317">
        <f ca="1">SUM(AA1951,AA1966,AA1981,AA1996,AA2011,AA2026)*Full!$F$16/10^3</f>
        <v>0</v>
      </c>
    </row>
    <row r="2146" spans="6:27">
      <c r="F2146" s="656"/>
      <c r="G2146" s="314" t="str">
        <f t="shared" si="1818"/>
        <v>Taxi</v>
      </c>
      <c r="H2146" s="317">
        <f>SUM(H1952,H1967,H1982,H1997,H2012,H2027)*Full!$F$16/10^3</f>
        <v>0</v>
      </c>
      <c r="I2146" s="317">
        <f ca="1">SUM(I1952,I1967,I1982,I1997,I2012,I2027)*Full!$F$16/10^3</f>
        <v>0</v>
      </c>
      <c r="J2146" s="317">
        <f ca="1">SUM(J1952,J1967,J1982,J1997,J2012,J2027)*Full!$F$16/10^3</f>
        <v>0</v>
      </c>
      <c r="K2146" s="317">
        <f ca="1">SUM(K1952,K1967,K1982,K1997,K2012,K2027)*Full!$F$16/10^3</f>
        <v>0</v>
      </c>
      <c r="L2146" s="317">
        <f ca="1">SUM(L1952,L1967,L1982,L1997,L2012,L2027)*Full!$F$16/10^3</f>
        <v>0</v>
      </c>
      <c r="M2146" s="317">
        <f ca="1">SUM(M1952,M1967,M1982,M1997,M2012,M2027)*Full!$F$16/10^3</f>
        <v>0</v>
      </c>
      <c r="N2146" s="317">
        <f ca="1">SUM(N1952,N1967,N1982,N1997,N2012,N2027)*Full!$F$16/10^3</f>
        <v>0</v>
      </c>
      <c r="O2146" s="317">
        <f ca="1">SUM(O1952,O1967,O1982,O1997,O2012,O2027)*Full!$F$16/10^3</f>
        <v>0</v>
      </c>
      <c r="P2146" s="317">
        <f ca="1">SUM(P1952,P1967,P1982,P1997,P2012,P2027)*Full!$F$16/10^3</f>
        <v>0</v>
      </c>
      <c r="Q2146" s="317">
        <f ca="1">SUM(Q1952,Q1967,Q1982,Q1997,Q2012,Q2027)*Full!$F$16/10^3</f>
        <v>0</v>
      </c>
      <c r="R2146" s="317">
        <f ca="1">SUM(R1952,R1967,R1982,R1997,R2012,R2027)*Full!$F$16/10^3</f>
        <v>0</v>
      </c>
      <c r="S2146" s="317">
        <f ca="1">SUM(S1952,S1967,S1982,S1997,S2012,S2027)*Full!$F$16/10^3</f>
        <v>0</v>
      </c>
      <c r="T2146" s="317">
        <f ca="1">SUM(T1952,T1967,T1982,T1997,T2012,T2027)*Full!$F$16/10^3</f>
        <v>0</v>
      </c>
      <c r="U2146" s="317">
        <f ca="1">SUM(U1952,U1967,U1982,U1997,U2012,U2027)*Full!$F$16/10^3</f>
        <v>0</v>
      </c>
      <c r="V2146" s="317">
        <f ca="1">SUM(V1952,V1967,V1982,V1997,V2012,V2027)*Full!$F$16/10^3</f>
        <v>0</v>
      </c>
      <c r="W2146" s="317">
        <f ca="1">SUM(W1952,W1967,W1982,W1997,W2012,W2027)*Full!$F$16/10^3</f>
        <v>0</v>
      </c>
      <c r="X2146" s="317">
        <f ca="1">SUM(X1952,X1967,X1982,X1997,X2012,X2027)*Full!$F$16/10^3</f>
        <v>0</v>
      </c>
      <c r="Y2146" s="317">
        <f ca="1">SUM(Y1952,Y1967,Y1982,Y1997,Y2012,Y2027)*Full!$F$16/10^3</f>
        <v>0</v>
      </c>
      <c r="Z2146" s="317">
        <f ca="1">SUM(Z1952,Z1967,Z1982,Z1997,Z2012,Z2027)*Full!$F$16/10^3</f>
        <v>0</v>
      </c>
      <c r="AA2146" s="317">
        <f ca="1">SUM(AA1952,AA1967,AA1982,AA1997,AA2012,AA2027)*Full!$F$16/10^3</f>
        <v>0</v>
      </c>
    </row>
    <row r="2147" spans="6:27">
      <c r="F2147" s="656"/>
      <c r="G2147" s="314" t="str">
        <f t="shared" si="1818"/>
        <v/>
      </c>
      <c r="H2147" s="317">
        <f>SUM(H1953,H1968,H1983,H1998,H2013,H2028)*Full!$F$16/10^3</f>
        <v>0</v>
      </c>
      <c r="I2147" s="317">
        <f ca="1">SUM(I1953,I1968,I1983,I1998,I2013,I2028)*Full!$F$16/10^3</f>
        <v>0</v>
      </c>
      <c r="J2147" s="317">
        <f ca="1">SUM(J1953,J1968,J1983,J1998,J2013,J2028)*Full!$F$16/10^3</f>
        <v>0</v>
      </c>
      <c r="K2147" s="317">
        <f ca="1">SUM(K1953,K1968,K1983,K1998,K2013,K2028)*Full!$F$16/10^3</f>
        <v>0</v>
      </c>
      <c r="L2147" s="317">
        <f ca="1">SUM(L1953,L1968,L1983,L1998,L2013,L2028)*Full!$F$16/10^3</f>
        <v>0</v>
      </c>
      <c r="M2147" s="317">
        <f ca="1">SUM(M1953,M1968,M1983,M1998,M2013,M2028)*Full!$F$16/10^3</f>
        <v>0</v>
      </c>
      <c r="N2147" s="317">
        <f ca="1">SUM(N1953,N1968,N1983,N1998,N2013,N2028)*Full!$F$16/10^3</f>
        <v>0</v>
      </c>
      <c r="O2147" s="317">
        <f ca="1">SUM(O1953,O1968,O1983,O1998,O2013,O2028)*Full!$F$16/10^3</f>
        <v>0</v>
      </c>
      <c r="P2147" s="317">
        <f ca="1">SUM(P1953,P1968,P1983,P1998,P2013,P2028)*Full!$F$16/10^3</f>
        <v>0</v>
      </c>
      <c r="Q2147" s="317">
        <f ca="1">SUM(Q1953,Q1968,Q1983,Q1998,Q2013,Q2028)*Full!$F$16/10^3</f>
        <v>0</v>
      </c>
      <c r="R2147" s="317">
        <f ca="1">SUM(R1953,R1968,R1983,R1998,R2013,R2028)*Full!$F$16/10^3</f>
        <v>0</v>
      </c>
      <c r="S2147" s="317">
        <f ca="1">SUM(S1953,S1968,S1983,S1998,S2013,S2028)*Full!$F$16/10^3</f>
        <v>0</v>
      </c>
      <c r="T2147" s="317">
        <f ca="1">SUM(T1953,T1968,T1983,T1998,T2013,T2028)*Full!$F$16/10^3</f>
        <v>0</v>
      </c>
      <c r="U2147" s="317">
        <f ca="1">SUM(U1953,U1968,U1983,U1998,U2013,U2028)*Full!$F$16/10^3</f>
        <v>0</v>
      </c>
      <c r="V2147" s="317">
        <f ca="1">SUM(V1953,V1968,V1983,V1998,V2013,V2028)*Full!$F$16/10^3</f>
        <v>0</v>
      </c>
      <c r="W2147" s="317">
        <f ca="1">SUM(W1953,W1968,W1983,W1998,W2013,W2028)*Full!$F$16/10^3</f>
        <v>0</v>
      </c>
      <c r="X2147" s="317">
        <f ca="1">SUM(X1953,X1968,X1983,X1998,X2013,X2028)*Full!$F$16/10^3</f>
        <v>0</v>
      </c>
      <c r="Y2147" s="317">
        <f ca="1">SUM(Y1953,Y1968,Y1983,Y1998,Y2013,Y2028)*Full!$F$16/10^3</f>
        <v>0</v>
      </c>
      <c r="Z2147" s="317">
        <f ca="1">SUM(Z1953,Z1968,Z1983,Z1998,Z2013,Z2028)*Full!$F$16/10^3</f>
        <v>0</v>
      </c>
      <c r="AA2147" s="317">
        <f ca="1">SUM(AA1953,AA1968,AA1983,AA1998,AA2013,AA2028)*Full!$F$16/10^3</f>
        <v>0</v>
      </c>
    </row>
    <row r="2148" spans="6:27">
      <c r="F2148" s="656"/>
      <c r="G2148" s="314" t="str">
        <f t="shared" si="1818"/>
        <v/>
      </c>
      <c r="H2148" s="317">
        <f>SUM(H1954,H1969,H1984,H1999,H2014,H2029)*Full!$F$16/10^3</f>
        <v>0</v>
      </c>
      <c r="I2148" s="317">
        <f ca="1">SUM(I1954,I1969,I1984,I1999,I2014,I2029)*Full!$F$16/10^3</f>
        <v>0</v>
      </c>
      <c r="J2148" s="317">
        <f ca="1">SUM(J1954,J1969,J1984,J1999,J2014,J2029)*Full!$F$16/10^3</f>
        <v>0</v>
      </c>
      <c r="K2148" s="317">
        <f ca="1">SUM(K1954,K1969,K1984,K1999,K2014,K2029)*Full!$F$16/10^3</f>
        <v>0</v>
      </c>
      <c r="L2148" s="317">
        <f ca="1">SUM(L1954,L1969,L1984,L1999,L2014,L2029)*Full!$F$16/10^3</f>
        <v>0</v>
      </c>
      <c r="M2148" s="317">
        <f ca="1">SUM(M1954,M1969,M1984,M1999,M2014,M2029)*Full!$F$16/10^3</f>
        <v>0</v>
      </c>
      <c r="N2148" s="317">
        <f ca="1">SUM(N1954,N1969,N1984,N1999,N2014,N2029)*Full!$F$16/10^3</f>
        <v>0</v>
      </c>
      <c r="O2148" s="317">
        <f ca="1">SUM(O1954,O1969,O1984,O1999,O2014,O2029)*Full!$F$16/10^3</f>
        <v>0</v>
      </c>
      <c r="P2148" s="317">
        <f ca="1">SUM(P1954,P1969,P1984,P1999,P2014,P2029)*Full!$F$16/10^3</f>
        <v>0</v>
      </c>
      <c r="Q2148" s="317">
        <f ca="1">SUM(Q1954,Q1969,Q1984,Q1999,Q2014,Q2029)*Full!$F$16/10^3</f>
        <v>0</v>
      </c>
      <c r="R2148" s="317">
        <f ca="1">SUM(R1954,R1969,R1984,R1999,R2014,R2029)*Full!$F$16/10^3</f>
        <v>0</v>
      </c>
      <c r="S2148" s="317">
        <f ca="1">SUM(S1954,S1969,S1984,S1999,S2014,S2029)*Full!$F$16/10^3</f>
        <v>0</v>
      </c>
      <c r="T2148" s="317">
        <f ca="1">SUM(T1954,T1969,T1984,T1999,T2014,T2029)*Full!$F$16/10^3</f>
        <v>0</v>
      </c>
      <c r="U2148" s="317">
        <f ca="1">SUM(U1954,U1969,U1984,U1999,U2014,U2029)*Full!$F$16/10^3</f>
        <v>0</v>
      </c>
      <c r="V2148" s="317">
        <f ca="1">SUM(V1954,V1969,V1984,V1999,V2014,V2029)*Full!$F$16/10^3</f>
        <v>0</v>
      </c>
      <c r="W2148" s="317">
        <f ca="1">SUM(W1954,W1969,W1984,W1999,W2014,W2029)*Full!$F$16/10^3</f>
        <v>0</v>
      </c>
      <c r="X2148" s="317">
        <f ca="1">SUM(X1954,X1969,X1984,X1999,X2014,X2029)*Full!$F$16/10^3</f>
        <v>0</v>
      </c>
      <c r="Y2148" s="317">
        <f ca="1">SUM(Y1954,Y1969,Y1984,Y1999,Y2014,Y2029)*Full!$F$16/10^3</f>
        <v>0</v>
      </c>
      <c r="Z2148" s="317">
        <f ca="1">SUM(Z1954,Z1969,Z1984,Z1999,Z2014,Z2029)*Full!$F$16/10^3</f>
        <v>0</v>
      </c>
      <c r="AA2148" s="317">
        <f ca="1">SUM(AA1954,AA1969,AA1984,AA1999,AA2014,AA2029)*Full!$F$16/10^3</f>
        <v>0</v>
      </c>
    </row>
    <row r="2149" spans="6:27">
      <c r="F2149" s="656"/>
      <c r="G2149" s="314" t="str">
        <f t="shared" si="1818"/>
        <v>3-wheeler</v>
      </c>
      <c r="H2149" s="317">
        <f>SUM(H1955,H1970,H1985,H2000,H2015,H2030)*Full!$F$16/10^3</f>
        <v>0</v>
      </c>
      <c r="I2149" s="317">
        <f ca="1">SUM(I1955,I1970,I1985,I2000,I2015,I2030)*Full!$F$16/10^3</f>
        <v>0</v>
      </c>
      <c r="J2149" s="317">
        <f ca="1">SUM(J1955,J1970,J1985,J2000,J2015,J2030)*Full!$F$16/10^3</f>
        <v>0</v>
      </c>
      <c r="K2149" s="317">
        <f ca="1">SUM(K1955,K1970,K1985,K2000,K2015,K2030)*Full!$F$16/10^3</f>
        <v>0</v>
      </c>
      <c r="L2149" s="317">
        <f ca="1">SUM(L1955,L1970,L1985,L2000,L2015,L2030)*Full!$F$16/10^3</f>
        <v>0</v>
      </c>
      <c r="M2149" s="317">
        <f ca="1">SUM(M1955,M1970,M1985,M2000,M2015,M2030)*Full!$F$16/10^3</f>
        <v>0</v>
      </c>
      <c r="N2149" s="317">
        <f ca="1">SUM(N1955,N1970,N1985,N2000,N2015,N2030)*Full!$F$16/10^3</f>
        <v>0</v>
      </c>
      <c r="O2149" s="317">
        <f ca="1">SUM(O1955,O1970,O1985,O2000,O2015,O2030)*Full!$F$16/10^3</f>
        <v>0</v>
      </c>
      <c r="P2149" s="317">
        <f ca="1">SUM(P1955,P1970,P1985,P2000,P2015,P2030)*Full!$F$16/10^3</f>
        <v>0</v>
      </c>
      <c r="Q2149" s="317">
        <f ca="1">SUM(Q1955,Q1970,Q1985,Q2000,Q2015,Q2030)*Full!$F$16/10^3</f>
        <v>0</v>
      </c>
      <c r="R2149" s="317">
        <f ca="1">SUM(R1955,R1970,R1985,R2000,R2015,R2030)*Full!$F$16/10^3</f>
        <v>0</v>
      </c>
      <c r="S2149" s="317">
        <f ca="1">SUM(S1955,S1970,S1985,S2000,S2015,S2030)*Full!$F$16/10^3</f>
        <v>0</v>
      </c>
      <c r="T2149" s="317">
        <f ca="1">SUM(T1955,T1970,T1985,T2000,T2015,T2030)*Full!$F$16/10^3</f>
        <v>0</v>
      </c>
      <c r="U2149" s="317">
        <f ca="1">SUM(U1955,U1970,U1985,U2000,U2015,U2030)*Full!$F$16/10^3</f>
        <v>0</v>
      </c>
      <c r="V2149" s="317">
        <f ca="1">SUM(V1955,V1970,V1985,V2000,V2015,V2030)*Full!$F$16/10^3</f>
        <v>0</v>
      </c>
      <c r="W2149" s="317">
        <f ca="1">SUM(W1955,W1970,W1985,W2000,W2015,W2030)*Full!$F$16/10^3</f>
        <v>0</v>
      </c>
      <c r="X2149" s="317">
        <f ca="1">SUM(X1955,X1970,X1985,X2000,X2015,X2030)*Full!$F$16/10^3</f>
        <v>0</v>
      </c>
      <c r="Y2149" s="317">
        <f ca="1">SUM(Y1955,Y1970,Y1985,Y2000,Y2015,Y2030)*Full!$F$16/10^3</f>
        <v>0</v>
      </c>
      <c r="Z2149" s="317">
        <f ca="1">SUM(Z1955,Z1970,Z1985,Z2000,Z2015,Z2030)*Full!$F$16/10^3</f>
        <v>0</v>
      </c>
      <c r="AA2149" s="317">
        <f ca="1">SUM(AA1955,AA1970,AA1985,AA2000,AA2015,AA2030)*Full!$F$16/10^3</f>
        <v>0</v>
      </c>
    </row>
    <row r="2150" spans="6:27">
      <c r="F2150" s="656"/>
      <c r="G2150" s="314" t="str">
        <f t="shared" si="1818"/>
        <v>Bus</v>
      </c>
      <c r="H2150" s="317">
        <f>SUM(H1956,H1971,H1986,H2001,H2016,H2031)*Full!$F$16/10^3</f>
        <v>0</v>
      </c>
      <c r="I2150" s="317">
        <f ca="1">SUM(I1956,I1971,I1986,I2001,I2016,I2031)*Full!$F$16/10^3</f>
        <v>0</v>
      </c>
      <c r="J2150" s="317">
        <f ca="1">SUM(J1956,J1971,J1986,J2001,J2016,J2031)*Full!$F$16/10^3</f>
        <v>0</v>
      </c>
      <c r="K2150" s="317">
        <f ca="1">SUM(K1956,K1971,K1986,K2001,K2016,K2031)*Full!$F$16/10^3</f>
        <v>0</v>
      </c>
      <c r="L2150" s="317">
        <f ca="1">SUM(L1956,L1971,L1986,L2001,L2016,L2031)*Full!$F$16/10^3</f>
        <v>0</v>
      </c>
      <c r="M2150" s="317">
        <f ca="1">SUM(M1956,M1971,M1986,M2001,M2016,M2031)*Full!$F$16/10^3</f>
        <v>0</v>
      </c>
      <c r="N2150" s="317">
        <f ca="1">SUM(N1956,N1971,N1986,N2001,N2016,N2031)*Full!$F$16/10^3</f>
        <v>0</v>
      </c>
      <c r="O2150" s="317">
        <f ca="1">SUM(O1956,O1971,O1986,O2001,O2016,O2031)*Full!$F$16/10^3</f>
        <v>0</v>
      </c>
      <c r="P2150" s="317">
        <f ca="1">SUM(P1956,P1971,P1986,P2001,P2016,P2031)*Full!$F$16/10^3</f>
        <v>0</v>
      </c>
      <c r="Q2150" s="317">
        <f ca="1">SUM(Q1956,Q1971,Q1986,Q2001,Q2016,Q2031)*Full!$F$16/10^3</f>
        <v>0</v>
      </c>
      <c r="R2150" s="317">
        <f ca="1">SUM(R1956,R1971,R1986,R2001,R2016,R2031)*Full!$F$16/10^3</f>
        <v>0</v>
      </c>
      <c r="S2150" s="317">
        <f ca="1">SUM(S1956,S1971,S1986,S2001,S2016,S2031)*Full!$F$16/10^3</f>
        <v>0</v>
      </c>
      <c r="T2150" s="317">
        <f ca="1">SUM(T1956,T1971,T1986,T2001,T2016,T2031)*Full!$F$16/10^3</f>
        <v>0</v>
      </c>
      <c r="U2150" s="317">
        <f ca="1">SUM(U1956,U1971,U1986,U2001,U2016,U2031)*Full!$F$16/10^3</f>
        <v>0</v>
      </c>
      <c r="V2150" s="317">
        <f ca="1">SUM(V1956,V1971,V1986,V2001,V2016,V2031)*Full!$F$16/10^3</f>
        <v>0</v>
      </c>
      <c r="W2150" s="317">
        <f ca="1">SUM(W1956,W1971,W1986,W2001,W2016,W2031)*Full!$F$16/10^3</f>
        <v>0</v>
      </c>
      <c r="X2150" s="317">
        <f ca="1">SUM(X1956,X1971,X1986,X2001,X2016,X2031)*Full!$F$16/10^3</f>
        <v>0</v>
      </c>
      <c r="Y2150" s="317">
        <f ca="1">SUM(Y1956,Y1971,Y1986,Y2001,Y2016,Y2031)*Full!$F$16/10^3</f>
        <v>0</v>
      </c>
      <c r="Z2150" s="317">
        <f ca="1">SUM(Z1956,Z1971,Z1986,Z2001,Z2016,Z2031)*Full!$F$16/10^3</f>
        <v>0</v>
      </c>
      <c r="AA2150" s="317">
        <f ca="1">SUM(AA1956,AA1971,AA1986,AA2001,AA2016,AA2031)*Full!$F$16/10^3</f>
        <v>0</v>
      </c>
    </row>
    <row r="2151" spans="6:27">
      <c r="F2151" s="656"/>
      <c r="G2151" s="314" t="str">
        <f t="shared" si="1818"/>
        <v>Mini-bus</v>
      </c>
      <c r="H2151" s="317">
        <f>SUM(H1957,H1972,H1987,H2002,H2017,H2032)*Full!$F$16/10^3</f>
        <v>0</v>
      </c>
      <c r="I2151" s="317">
        <f ca="1">SUM(I1957,I1972,I1987,I2002,I2017,I2032)*Full!$F$16/10^3</f>
        <v>0</v>
      </c>
      <c r="J2151" s="317">
        <f ca="1">SUM(J1957,J1972,J1987,J2002,J2017,J2032)*Full!$F$16/10^3</f>
        <v>0</v>
      </c>
      <c r="K2151" s="317">
        <f ca="1">SUM(K1957,K1972,K1987,K2002,K2017,K2032)*Full!$F$16/10^3</f>
        <v>0</v>
      </c>
      <c r="L2151" s="317">
        <f ca="1">SUM(L1957,L1972,L1987,L2002,L2017,L2032)*Full!$F$16/10^3</f>
        <v>0</v>
      </c>
      <c r="M2151" s="317">
        <f ca="1">SUM(M1957,M1972,M1987,M2002,M2017,M2032)*Full!$F$16/10^3</f>
        <v>0</v>
      </c>
      <c r="N2151" s="317">
        <f ca="1">SUM(N1957,N1972,N1987,N2002,N2017,N2032)*Full!$F$16/10^3</f>
        <v>0</v>
      </c>
      <c r="O2151" s="317">
        <f ca="1">SUM(O1957,O1972,O1987,O2002,O2017,O2032)*Full!$F$16/10^3</f>
        <v>0</v>
      </c>
      <c r="P2151" s="317">
        <f ca="1">SUM(P1957,P1972,P1987,P2002,P2017,P2032)*Full!$F$16/10^3</f>
        <v>0</v>
      </c>
      <c r="Q2151" s="317">
        <f ca="1">SUM(Q1957,Q1972,Q1987,Q2002,Q2017,Q2032)*Full!$F$16/10^3</f>
        <v>0</v>
      </c>
      <c r="R2151" s="317">
        <f ca="1">SUM(R1957,R1972,R1987,R2002,R2017,R2032)*Full!$F$16/10^3</f>
        <v>0</v>
      </c>
      <c r="S2151" s="317">
        <f ca="1">SUM(S1957,S1972,S1987,S2002,S2017,S2032)*Full!$F$16/10^3</f>
        <v>0</v>
      </c>
      <c r="T2151" s="317">
        <f ca="1">SUM(T1957,T1972,T1987,T2002,T2017,T2032)*Full!$F$16/10^3</f>
        <v>0</v>
      </c>
      <c r="U2151" s="317">
        <f ca="1">SUM(U1957,U1972,U1987,U2002,U2017,U2032)*Full!$F$16/10^3</f>
        <v>0</v>
      </c>
      <c r="V2151" s="317">
        <f ca="1">SUM(V1957,V1972,V1987,V2002,V2017,V2032)*Full!$F$16/10^3</f>
        <v>0</v>
      </c>
      <c r="W2151" s="317">
        <f ca="1">SUM(W1957,W1972,W1987,W2002,W2017,W2032)*Full!$F$16/10^3</f>
        <v>0</v>
      </c>
      <c r="X2151" s="317">
        <f ca="1">SUM(X1957,X1972,X1987,X2002,X2017,X2032)*Full!$F$16/10^3</f>
        <v>0</v>
      </c>
      <c r="Y2151" s="317">
        <f ca="1">SUM(Y1957,Y1972,Y1987,Y2002,Y2017,Y2032)*Full!$F$16/10^3</f>
        <v>0</v>
      </c>
      <c r="Z2151" s="317">
        <f ca="1">SUM(Z1957,Z1972,Z1987,Z2002,Z2017,Z2032)*Full!$F$16/10^3</f>
        <v>0</v>
      </c>
      <c r="AA2151" s="317">
        <f ca="1">SUM(AA1957,AA1972,AA1987,AA2002,AA2017,AA2032)*Full!$F$16/10^3</f>
        <v>0</v>
      </c>
    </row>
    <row r="2152" spans="6:27">
      <c r="F2152" s="656"/>
      <c r="G2152" s="314" t="str">
        <f t="shared" si="1818"/>
        <v/>
      </c>
      <c r="H2152" s="317">
        <f>SUM(H1958,H1973,H1988,H2003,H2018,H2033)*Full!$F$16/10^3</f>
        <v>0</v>
      </c>
      <c r="I2152" s="317">
        <f ca="1">SUM(I1958,I1973,I1988,I2003,I2018,I2033)*Full!$F$16/10^3</f>
        <v>0</v>
      </c>
      <c r="J2152" s="317">
        <f ca="1">SUM(J1958,J1973,J1988,J2003,J2018,J2033)*Full!$F$16/10^3</f>
        <v>0</v>
      </c>
      <c r="K2152" s="317">
        <f ca="1">SUM(K1958,K1973,K1988,K2003,K2018,K2033)*Full!$F$16/10^3</f>
        <v>0</v>
      </c>
      <c r="L2152" s="317">
        <f ca="1">SUM(L1958,L1973,L1988,L2003,L2018,L2033)*Full!$F$16/10^3</f>
        <v>0</v>
      </c>
      <c r="M2152" s="317">
        <f ca="1">SUM(M1958,M1973,M1988,M2003,M2018,M2033)*Full!$F$16/10^3</f>
        <v>0</v>
      </c>
      <c r="N2152" s="317">
        <f ca="1">SUM(N1958,N1973,N1988,N2003,N2018,N2033)*Full!$F$16/10^3</f>
        <v>0</v>
      </c>
      <c r="O2152" s="317">
        <f ca="1">SUM(O1958,O1973,O1988,O2003,O2018,O2033)*Full!$F$16/10^3</f>
        <v>0</v>
      </c>
      <c r="P2152" s="317">
        <f ca="1">SUM(P1958,P1973,P1988,P2003,P2018,P2033)*Full!$F$16/10^3</f>
        <v>0</v>
      </c>
      <c r="Q2152" s="317">
        <f ca="1">SUM(Q1958,Q1973,Q1988,Q2003,Q2018,Q2033)*Full!$F$16/10^3</f>
        <v>0</v>
      </c>
      <c r="R2152" s="317">
        <f ca="1">SUM(R1958,R1973,R1988,R2003,R2018,R2033)*Full!$F$16/10^3</f>
        <v>0</v>
      </c>
      <c r="S2152" s="317">
        <f ca="1">SUM(S1958,S1973,S1988,S2003,S2018,S2033)*Full!$F$16/10^3</f>
        <v>0</v>
      </c>
      <c r="T2152" s="317">
        <f ca="1">SUM(T1958,T1973,T1988,T2003,T2018,T2033)*Full!$F$16/10^3</f>
        <v>0</v>
      </c>
      <c r="U2152" s="317">
        <f ca="1">SUM(U1958,U1973,U1988,U2003,U2018,U2033)*Full!$F$16/10^3</f>
        <v>0</v>
      </c>
      <c r="V2152" s="317">
        <f ca="1">SUM(V1958,V1973,V1988,V2003,V2018,V2033)*Full!$F$16/10^3</f>
        <v>0</v>
      </c>
      <c r="W2152" s="317">
        <f ca="1">SUM(W1958,W1973,W1988,W2003,W2018,W2033)*Full!$F$16/10^3</f>
        <v>0</v>
      </c>
      <c r="X2152" s="317">
        <f ca="1">SUM(X1958,X1973,X1988,X2003,X2018,X2033)*Full!$F$16/10^3</f>
        <v>0</v>
      </c>
      <c r="Y2152" s="317">
        <f ca="1">SUM(Y1958,Y1973,Y1988,Y2003,Y2018,Y2033)*Full!$F$16/10^3</f>
        <v>0</v>
      </c>
      <c r="Z2152" s="317">
        <f ca="1">SUM(Z1958,Z1973,Z1988,Z2003,Z2018,Z2033)*Full!$F$16/10^3</f>
        <v>0</v>
      </c>
      <c r="AA2152" s="317">
        <f ca="1">SUM(AA1958,AA1973,AA1988,AA2003,AA2018,AA2033)*Full!$F$16/10^3</f>
        <v>0</v>
      </c>
    </row>
    <row r="2153" spans="6:27">
      <c r="F2153" s="657"/>
      <c r="G2153" s="314" t="str">
        <f t="shared" si="1818"/>
        <v/>
      </c>
      <c r="H2153" s="317">
        <f>SUM(H1959,H1974,H1989,H2004,H2019,H2034)*Full!$F$16/10^3</f>
        <v>0</v>
      </c>
      <c r="I2153" s="317">
        <f ca="1">SUM(I1959,I1974,I1989,I2004,I2019,I2034)*Full!$F$16/10^3</f>
        <v>0</v>
      </c>
      <c r="J2153" s="317">
        <f ca="1">SUM(J1959,J1974,J1989,J2004,J2019,J2034)*Full!$F$16/10^3</f>
        <v>0</v>
      </c>
      <c r="K2153" s="317">
        <f ca="1">SUM(K1959,K1974,K1989,K2004,K2019,K2034)*Full!$F$16/10^3</f>
        <v>0</v>
      </c>
      <c r="L2153" s="317">
        <f ca="1">SUM(L1959,L1974,L1989,L2004,L2019,L2034)*Full!$F$16/10^3</f>
        <v>0</v>
      </c>
      <c r="M2153" s="317">
        <f ca="1">SUM(M1959,M1974,M1989,M2004,M2019,M2034)*Full!$F$16/10^3</f>
        <v>0</v>
      </c>
      <c r="N2153" s="317">
        <f ca="1">SUM(N1959,N1974,N1989,N2004,N2019,N2034)*Full!$F$16/10^3</f>
        <v>0</v>
      </c>
      <c r="O2153" s="317">
        <f ca="1">SUM(O1959,O1974,O1989,O2004,O2019,O2034)*Full!$F$16/10^3</f>
        <v>0</v>
      </c>
      <c r="P2153" s="317">
        <f ca="1">SUM(P1959,P1974,P1989,P2004,P2019,P2034)*Full!$F$16/10^3</f>
        <v>0</v>
      </c>
      <c r="Q2153" s="317">
        <f ca="1">SUM(Q1959,Q1974,Q1989,Q2004,Q2019,Q2034)*Full!$F$16/10^3</f>
        <v>0</v>
      </c>
      <c r="R2153" s="317">
        <f ca="1">SUM(R1959,R1974,R1989,R2004,R2019,R2034)*Full!$F$16/10^3</f>
        <v>0</v>
      </c>
      <c r="S2153" s="317">
        <f ca="1">SUM(S1959,S1974,S1989,S2004,S2019,S2034)*Full!$F$16/10^3</f>
        <v>0</v>
      </c>
      <c r="T2153" s="317">
        <f ca="1">SUM(T1959,T1974,T1989,T2004,T2019,T2034)*Full!$F$16/10^3</f>
        <v>0</v>
      </c>
      <c r="U2153" s="317">
        <f ca="1">SUM(U1959,U1974,U1989,U2004,U2019,U2034)*Full!$F$16/10^3</f>
        <v>0</v>
      </c>
      <c r="V2153" s="317">
        <f ca="1">SUM(V1959,V1974,V1989,V2004,V2019,V2034)*Full!$F$16/10^3</f>
        <v>0</v>
      </c>
      <c r="W2153" s="317">
        <f ca="1">SUM(W1959,W1974,W1989,W2004,W2019,W2034)*Full!$F$16/10^3</f>
        <v>0</v>
      </c>
      <c r="X2153" s="317">
        <f ca="1">SUM(X1959,X1974,X1989,X2004,X2019,X2034)*Full!$F$16/10^3</f>
        <v>0</v>
      </c>
      <c r="Y2153" s="317">
        <f ca="1">SUM(Y1959,Y1974,Y1989,Y2004,Y2019,Y2034)*Full!$F$16/10^3</f>
        <v>0</v>
      </c>
      <c r="Z2153" s="317">
        <f ca="1">SUM(Z1959,Z1974,Z1989,Z2004,Z2019,Z2034)*Full!$F$16/10^3</f>
        <v>0</v>
      </c>
      <c r="AA2153" s="317">
        <f ca="1">SUM(AA1959,AA1974,AA1989,AA2004,AA2019,AA2034)*Full!$F$16/10^3</f>
        <v>0</v>
      </c>
    </row>
    <row r="2154" spans="6:27">
      <c r="G2154" s="314" t="str">
        <f t="shared" si="1818"/>
        <v>BRT</v>
      </c>
      <c r="H2154" s="317">
        <f>SUM(H1960,H1975,H1990,H2005,H2020,H2035)*Full!$F$16/10^3</f>
        <v>0</v>
      </c>
      <c r="I2154" s="317">
        <f ca="1">SUM(I1960,I1975,I1990,I2005,I2020,I2035)*Full!$F$16/10^3</f>
        <v>0</v>
      </c>
      <c r="J2154" s="317">
        <f ca="1">SUM(J1960,J1975,J1990,J2005,J2020,J2035)*Full!$F$16/10^3</f>
        <v>0</v>
      </c>
      <c r="K2154" s="317">
        <f ca="1">SUM(K1960,K1975,K1990,K2005,K2020,K2035)*Full!$F$16/10^3</f>
        <v>0</v>
      </c>
      <c r="L2154" s="317">
        <f ca="1">SUM(L1960,L1975,L1990,L2005,L2020,L2035)*Full!$F$16/10^3</f>
        <v>0</v>
      </c>
      <c r="M2154" s="317">
        <f ca="1">SUM(M1960,M1975,M1990,M2005,M2020,M2035)*Full!$F$16/10^3</f>
        <v>0</v>
      </c>
      <c r="N2154" s="317">
        <f ca="1">SUM(N1960,N1975,N1990,N2005,N2020,N2035)*Full!$F$16/10^3</f>
        <v>0</v>
      </c>
      <c r="O2154" s="317">
        <f ca="1">SUM(O1960,O1975,O1990,O2005,O2020,O2035)*Full!$F$16/10^3</f>
        <v>0</v>
      </c>
      <c r="P2154" s="317">
        <f ca="1">SUM(P1960,P1975,P1990,P2005,P2020,P2035)*Full!$F$16/10^3</f>
        <v>0</v>
      </c>
      <c r="Q2154" s="317">
        <f ca="1">SUM(Q1960,Q1975,Q1990,Q2005,Q2020,Q2035)*Full!$F$16/10^3</f>
        <v>0</v>
      </c>
      <c r="R2154" s="317">
        <f ca="1">SUM(R1960,R1975,R1990,R2005,R2020,R2035)*Full!$F$16/10^3</f>
        <v>0</v>
      </c>
      <c r="S2154" s="317">
        <f ca="1">SUM(S1960,S1975,S1990,S2005,S2020,S2035)*Full!$F$16/10^3</f>
        <v>0</v>
      </c>
      <c r="T2154" s="317">
        <f ca="1">SUM(T1960,T1975,T1990,T2005,T2020,T2035)*Full!$F$16/10^3</f>
        <v>0</v>
      </c>
      <c r="U2154" s="317">
        <f ca="1">SUM(U1960,U1975,U1990,U2005,U2020,U2035)*Full!$F$16/10^3</f>
        <v>0</v>
      </c>
      <c r="V2154" s="317">
        <f ca="1">SUM(V1960,V1975,V1990,V2005,V2020,V2035)*Full!$F$16/10^3</f>
        <v>0</v>
      </c>
      <c r="W2154" s="317">
        <f ca="1">SUM(W1960,W1975,W1990,W2005,W2020,W2035)*Full!$F$16/10^3</f>
        <v>0</v>
      </c>
      <c r="X2154" s="317">
        <f ca="1">SUM(X1960,X1975,X1990,X2005,X2020,X2035)*Full!$F$16/10^3</f>
        <v>0</v>
      </c>
      <c r="Y2154" s="317">
        <f ca="1">SUM(Y1960,Y1975,Y1990,Y2005,Y2020,Y2035)*Full!$F$16/10^3</f>
        <v>0</v>
      </c>
      <c r="Z2154" s="317">
        <f ca="1">SUM(Z1960,Z1975,Z1990,Z2005,Z2020,Z2035)*Full!$F$16/10^3</f>
        <v>0</v>
      </c>
      <c r="AA2154" s="317">
        <f ca="1">SUM(AA1960,AA1975,AA1990,AA2005,AA2020,AA2035)*Full!$F$16/10^3</f>
        <v>0</v>
      </c>
    </row>
    <row r="2155" spans="6:27">
      <c r="H2155" s="298"/>
    </row>
    <row r="2156" spans="6:27">
      <c r="G2156" s="309" t="s">
        <v>511</v>
      </c>
      <c r="H2156" s="298" t="s">
        <v>512</v>
      </c>
    </row>
    <row r="2157" spans="6:27">
      <c r="G2157" s="314"/>
      <c r="H2157" s="299">
        <f>H2143</f>
        <v>0</v>
      </c>
      <c r="I2157" s="299">
        <f t="shared" ref="I2157:AA2157" si="1819">I2143</f>
        <v>1</v>
      </c>
      <c r="J2157" s="299">
        <f t="shared" si="1819"/>
        <v>2</v>
      </c>
      <c r="K2157" s="299">
        <f t="shared" si="1819"/>
        <v>3</v>
      </c>
      <c r="L2157" s="299">
        <f t="shared" si="1819"/>
        <v>4</v>
      </c>
      <c r="M2157" s="299">
        <f t="shared" si="1819"/>
        <v>5</v>
      </c>
      <c r="N2157" s="299">
        <f t="shared" si="1819"/>
        <v>6</v>
      </c>
      <c r="O2157" s="299">
        <f t="shared" si="1819"/>
        <v>7</v>
      </c>
      <c r="P2157" s="299">
        <f t="shared" si="1819"/>
        <v>8</v>
      </c>
      <c r="Q2157" s="299">
        <f t="shared" si="1819"/>
        <v>9</v>
      </c>
      <c r="R2157" s="299">
        <f t="shared" si="1819"/>
        <v>10</v>
      </c>
      <c r="S2157" s="299">
        <f t="shared" si="1819"/>
        <v>11</v>
      </c>
      <c r="T2157" s="299">
        <f t="shared" si="1819"/>
        <v>12</v>
      </c>
      <c r="U2157" s="299">
        <f t="shared" si="1819"/>
        <v>13</v>
      </c>
      <c r="V2157" s="299">
        <f t="shared" si="1819"/>
        <v>14</v>
      </c>
      <c r="W2157" s="299">
        <f t="shared" si="1819"/>
        <v>15</v>
      </c>
      <c r="X2157" s="299">
        <f t="shared" si="1819"/>
        <v>16</v>
      </c>
      <c r="Y2157" s="299">
        <f t="shared" si="1819"/>
        <v>17</v>
      </c>
      <c r="Z2157" s="299">
        <f t="shared" si="1819"/>
        <v>18</v>
      </c>
      <c r="AA2157" s="299">
        <f t="shared" si="1819"/>
        <v>19</v>
      </c>
    </row>
    <row r="2158" spans="6:27">
      <c r="F2158" s="655" t="s">
        <v>530</v>
      </c>
      <c r="G2158" s="314" t="str">
        <f>G2144</f>
        <v>Cars</v>
      </c>
      <c r="H2158" s="301">
        <f>H123*Full!$F$16/10^6</f>
        <v>0</v>
      </c>
      <c r="I2158" s="301">
        <f>I123*Full!$F$16/10^6</f>
        <v>0</v>
      </c>
      <c r="J2158" s="301">
        <f>J123*Full!$F$16/10^6</f>
        <v>0</v>
      </c>
      <c r="K2158" s="301">
        <f>K123*Full!$F$16/10^6</f>
        <v>0</v>
      </c>
      <c r="L2158" s="301">
        <f>L123*Full!$F$16/10^6</f>
        <v>0</v>
      </c>
      <c r="M2158" s="301">
        <f>M123*Full!$F$16/10^6</f>
        <v>0</v>
      </c>
      <c r="N2158" s="301">
        <f>N123*Full!$F$16/10^6</f>
        <v>0</v>
      </c>
      <c r="O2158" s="301">
        <f>O123*Full!$F$16/10^6</f>
        <v>0</v>
      </c>
      <c r="P2158" s="301">
        <f>P123*Full!$F$16/10^6</f>
        <v>0</v>
      </c>
      <c r="Q2158" s="301">
        <f>Q123*Full!$F$16/10^6</f>
        <v>0</v>
      </c>
      <c r="R2158" s="301">
        <f>R123*Full!$F$16/10^6</f>
        <v>0</v>
      </c>
      <c r="S2158" s="301">
        <f>S123*Full!$F$16/10^6</f>
        <v>0</v>
      </c>
      <c r="T2158" s="301">
        <f>T123*Full!$F$16/10^6</f>
        <v>0</v>
      </c>
      <c r="U2158" s="301">
        <f>U123*Full!$F$16/10^6</f>
        <v>0</v>
      </c>
      <c r="V2158" s="301">
        <f>V123*Full!$F$16/10^6</f>
        <v>0</v>
      </c>
      <c r="W2158" s="301">
        <f>W123*Full!$F$16/10^6</f>
        <v>0</v>
      </c>
      <c r="X2158" s="301">
        <f>X123*Full!$F$16/10^6</f>
        <v>0</v>
      </c>
      <c r="Y2158" s="301">
        <f>Y123*Full!$F$16/10^6</f>
        <v>0</v>
      </c>
      <c r="Z2158" s="301">
        <f>Z123*Full!$F$16/10^6</f>
        <v>0</v>
      </c>
      <c r="AA2158" s="301">
        <f>AA123*Full!$F$16/10^6</f>
        <v>0</v>
      </c>
    </row>
    <row r="2159" spans="6:27">
      <c r="F2159" s="656"/>
      <c r="G2159" s="314" t="str">
        <f t="shared" ref="G2159:G2168" si="1820">G2145</f>
        <v>2-wheeler</v>
      </c>
      <c r="H2159" s="301">
        <f>H124*Full!$F$16/10^6</f>
        <v>0</v>
      </c>
      <c r="I2159" s="301">
        <f>I124*Full!$F$16/10^6</f>
        <v>0</v>
      </c>
      <c r="J2159" s="301">
        <f>J124*Full!$F$16/10^6</f>
        <v>0</v>
      </c>
      <c r="K2159" s="301">
        <f>K124*Full!$F$16/10^6</f>
        <v>0</v>
      </c>
      <c r="L2159" s="301">
        <f>L124*Full!$F$16/10^6</f>
        <v>0</v>
      </c>
      <c r="M2159" s="301">
        <f>M124*Full!$F$16/10^6</f>
        <v>0</v>
      </c>
      <c r="N2159" s="301">
        <f>N124*Full!$F$16/10^6</f>
        <v>0</v>
      </c>
      <c r="O2159" s="301">
        <f>O124*Full!$F$16/10^6</f>
        <v>0</v>
      </c>
      <c r="P2159" s="301">
        <f>P124*Full!$F$16/10^6</f>
        <v>0</v>
      </c>
      <c r="Q2159" s="301">
        <f>Q124*Full!$F$16/10^6</f>
        <v>0</v>
      </c>
      <c r="R2159" s="301">
        <f>R124*Full!$F$16/10^6</f>
        <v>0</v>
      </c>
      <c r="S2159" s="301">
        <f>S124*Full!$F$16/10^6</f>
        <v>0</v>
      </c>
      <c r="T2159" s="301">
        <f>T124*Full!$F$16/10^6</f>
        <v>0</v>
      </c>
      <c r="U2159" s="301">
        <f>U124*Full!$F$16/10^6</f>
        <v>0</v>
      </c>
      <c r="V2159" s="301">
        <f>V124*Full!$F$16/10^6</f>
        <v>0</v>
      </c>
      <c r="W2159" s="301">
        <f>W124*Full!$F$16/10^6</f>
        <v>0</v>
      </c>
      <c r="X2159" s="301">
        <f>X124*Full!$F$16/10^6</f>
        <v>0</v>
      </c>
      <c r="Y2159" s="301">
        <f>Y124*Full!$F$16/10^6</f>
        <v>0</v>
      </c>
      <c r="Z2159" s="301">
        <f>Z124*Full!$F$16/10^6</f>
        <v>0</v>
      </c>
      <c r="AA2159" s="301">
        <f>AA124*Full!$F$16/10^6</f>
        <v>0</v>
      </c>
    </row>
    <row r="2160" spans="6:27">
      <c r="F2160" s="656"/>
      <c r="G2160" s="314" t="str">
        <f t="shared" si="1820"/>
        <v>Taxi</v>
      </c>
      <c r="H2160" s="301">
        <f>H125*Full!$F$16/10^6</f>
        <v>0</v>
      </c>
      <c r="I2160" s="301">
        <f>I125*Full!$F$16/10^6</f>
        <v>0</v>
      </c>
      <c r="J2160" s="301">
        <f>J125*Full!$F$16/10^6</f>
        <v>0</v>
      </c>
      <c r="K2160" s="301">
        <f>K125*Full!$F$16/10^6</f>
        <v>0</v>
      </c>
      <c r="L2160" s="301">
        <f>L125*Full!$F$16/10^6</f>
        <v>0</v>
      </c>
      <c r="M2160" s="301">
        <f>M125*Full!$F$16/10^6</f>
        <v>0</v>
      </c>
      <c r="N2160" s="301">
        <f>N125*Full!$F$16/10^6</f>
        <v>0</v>
      </c>
      <c r="O2160" s="301">
        <f>O125*Full!$F$16/10^6</f>
        <v>0</v>
      </c>
      <c r="P2160" s="301">
        <f>P125*Full!$F$16/10^6</f>
        <v>0</v>
      </c>
      <c r="Q2160" s="301">
        <f>Q125*Full!$F$16/10^6</f>
        <v>0</v>
      </c>
      <c r="R2160" s="301">
        <f>R125*Full!$F$16/10^6</f>
        <v>0</v>
      </c>
      <c r="S2160" s="301">
        <f>S125*Full!$F$16/10^6</f>
        <v>0</v>
      </c>
      <c r="T2160" s="301">
        <f>T125*Full!$F$16/10^6</f>
        <v>0</v>
      </c>
      <c r="U2160" s="301">
        <f>U125*Full!$F$16/10^6</f>
        <v>0</v>
      </c>
      <c r="V2160" s="301">
        <f>V125*Full!$F$16/10^6</f>
        <v>0</v>
      </c>
      <c r="W2160" s="301">
        <f>W125*Full!$F$16/10^6</f>
        <v>0</v>
      </c>
      <c r="X2160" s="301">
        <f>X125*Full!$F$16/10^6</f>
        <v>0</v>
      </c>
      <c r="Y2160" s="301">
        <f>Y125*Full!$F$16/10^6</f>
        <v>0</v>
      </c>
      <c r="Z2160" s="301">
        <f>Z125*Full!$F$16/10^6</f>
        <v>0</v>
      </c>
      <c r="AA2160" s="301">
        <f>AA125*Full!$F$16/10^6</f>
        <v>0</v>
      </c>
    </row>
    <row r="2161" spans="6:27">
      <c r="F2161" s="656"/>
      <c r="G2161" s="314" t="str">
        <f t="shared" si="1820"/>
        <v/>
      </c>
      <c r="H2161" s="301">
        <f>H126*Full!$F$16/10^6</f>
        <v>0</v>
      </c>
      <c r="I2161" s="301">
        <f>I126*Full!$F$16/10^6</f>
        <v>0</v>
      </c>
      <c r="J2161" s="301">
        <f>J126*Full!$F$16/10^6</f>
        <v>0</v>
      </c>
      <c r="K2161" s="301">
        <f>K126*Full!$F$16/10^6</f>
        <v>0</v>
      </c>
      <c r="L2161" s="301">
        <f>L126*Full!$F$16/10^6</f>
        <v>0</v>
      </c>
      <c r="M2161" s="301">
        <f>M126*Full!$F$16/10^6</f>
        <v>0</v>
      </c>
      <c r="N2161" s="301">
        <f>N126*Full!$F$16/10^6</f>
        <v>0</v>
      </c>
      <c r="O2161" s="301">
        <f>O126*Full!$F$16/10^6</f>
        <v>0</v>
      </c>
      <c r="P2161" s="301">
        <f>P126*Full!$F$16/10^6</f>
        <v>0</v>
      </c>
      <c r="Q2161" s="301">
        <f>Q126*Full!$F$16/10^6</f>
        <v>0</v>
      </c>
      <c r="R2161" s="301">
        <f>R126*Full!$F$16/10^6</f>
        <v>0</v>
      </c>
      <c r="S2161" s="301">
        <f>S126*Full!$F$16/10^6</f>
        <v>0</v>
      </c>
      <c r="T2161" s="301">
        <f>T126*Full!$F$16/10^6</f>
        <v>0</v>
      </c>
      <c r="U2161" s="301">
        <f>U126*Full!$F$16/10^6</f>
        <v>0</v>
      </c>
      <c r="V2161" s="301">
        <f>V126*Full!$F$16/10^6</f>
        <v>0</v>
      </c>
      <c r="W2161" s="301">
        <f>W126*Full!$F$16/10^6</f>
        <v>0</v>
      </c>
      <c r="X2161" s="301">
        <f>X126*Full!$F$16/10^6</f>
        <v>0</v>
      </c>
      <c r="Y2161" s="301">
        <f>Y126*Full!$F$16/10^6</f>
        <v>0</v>
      </c>
      <c r="Z2161" s="301">
        <f>Z126*Full!$F$16/10^6</f>
        <v>0</v>
      </c>
      <c r="AA2161" s="301">
        <f>AA126*Full!$F$16/10^6</f>
        <v>0</v>
      </c>
    </row>
    <row r="2162" spans="6:27">
      <c r="F2162" s="656"/>
      <c r="G2162" s="314" t="str">
        <f t="shared" si="1820"/>
        <v/>
      </c>
      <c r="H2162" s="301">
        <f>H127*Full!$F$16/10^6</f>
        <v>0</v>
      </c>
      <c r="I2162" s="301">
        <f>I127*Full!$F$16/10^6</f>
        <v>0</v>
      </c>
      <c r="J2162" s="301">
        <f>J127*Full!$F$16/10^6</f>
        <v>0</v>
      </c>
      <c r="K2162" s="301">
        <f>K127*Full!$F$16/10^6</f>
        <v>0</v>
      </c>
      <c r="L2162" s="301">
        <f>L127*Full!$F$16/10^6</f>
        <v>0</v>
      </c>
      <c r="M2162" s="301">
        <f>M127*Full!$F$16/10^6</f>
        <v>0</v>
      </c>
      <c r="N2162" s="301">
        <f>N127*Full!$F$16/10^6</f>
        <v>0</v>
      </c>
      <c r="O2162" s="301">
        <f>O127*Full!$F$16/10^6</f>
        <v>0</v>
      </c>
      <c r="P2162" s="301">
        <f>P127*Full!$F$16/10^6</f>
        <v>0</v>
      </c>
      <c r="Q2162" s="301">
        <f>Q127*Full!$F$16/10^6</f>
        <v>0</v>
      </c>
      <c r="R2162" s="301">
        <f>R127*Full!$F$16/10^6</f>
        <v>0</v>
      </c>
      <c r="S2162" s="301">
        <f>S127*Full!$F$16/10^6</f>
        <v>0</v>
      </c>
      <c r="T2162" s="301">
        <f>T127*Full!$F$16/10^6</f>
        <v>0</v>
      </c>
      <c r="U2162" s="301">
        <f>U127*Full!$F$16/10^6</f>
        <v>0</v>
      </c>
      <c r="V2162" s="301">
        <f>V127*Full!$F$16/10^6</f>
        <v>0</v>
      </c>
      <c r="W2162" s="301">
        <f>W127*Full!$F$16/10^6</f>
        <v>0</v>
      </c>
      <c r="X2162" s="301">
        <f>X127*Full!$F$16/10^6</f>
        <v>0</v>
      </c>
      <c r="Y2162" s="301">
        <f>Y127*Full!$F$16/10^6</f>
        <v>0</v>
      </c>
      <c r="Z2162" s="301">
        <f>Z127*Full!$F$16/10^6</f>
        <v>0</v>
      </c>
      <c r="AA2162" s="301">
        <f>AA127*Full!$F$16/10^6</f>
        <v>0</v>
      </c>
    </row>
    <row r="2163" spans="6:27">
      <c r="F2163" s="656"/>
      <c r="G2163" s="314" t="str">
        <f t="shared" si="1820"/>
        <v>3-wheeler</v>
      </c>
      <c r="H2163" s="301">
        <f>H128*Full!$F$16/10^6</f>
        <v>0</v>
      </c>
      <c r="I2163" s="301">
        <f>I128*Full!$F$16/10^6</f>
        <v>0</v>
      </c>
      <c r="J2163" s="301">
        <f>J128*Full!$F$16/10^6</f>
        <v>0</v>
      </c>
      <c r="K2163" s="301">
        <f>K128*Full!$F$16/10^6</f>
        <v>0</v>
      </c>
      <c r="L2163" s="301">
        <f>L128*Full!$F$16/10^6</f>
        <v>0</v>
      </c>
      <c r="M2163" s="301">
        <f>M128*Full!$F$16/10^6</f>
        <v>0</v>
      </c>
      <c r="N2163" s="301">
        <f>N128*Full!$F$16/10^6</f>
        <v>0</v>
      </c>
      <c r="O2163" s="301">
        <f>O128*Full!$F$16/10^6</f>
        <v>0</v>
      </c>
      <c r="P2163" s="301">
        <f>P128*Full!$F$16/10^6</f>
        <v>0</v>
      </c>
      <c r="Q2163" s="301">
        <f>Q128*Full!$F$16/10^6</f>
        <v>0</v>
      </c>
      <c r="R2163" s="301">
        <f>R128*Full!$F$16/10^6</f>
        <v>0</v>
      </c>
      <c r="S2163" s="301">
        <f>S128*Full!$F$16/10^6</f>
        <v>0</v>
      </c>
      <c r="T2163" s="301">
        <f>T128*Full!$F$16/10^6</f>
        <v>0</v>
      </c>
      <c r="U2163" s="301">
        <f>U128*Full!$F$16/10^6</f>
        <v>0</v>
      </c>
      <c r="V2163" s="301">
        <f>V128*Full!$F$16/10^6</f>
        <v>0</v>
      </c>
      <c r="W2163" s="301">
        <f>W128*Full!$F$16/10^6</f>
        <v>0</v>
      </c>
      <c r="X2163" s="301">
        <f>X128*Full!$F$16/10^6</f>
        <v>0</v>
      </c>
      <c r="Y2163" s="301">
        <f>Y128*Full!$F$16/10^6</f>
        <v>0</v>
      </c>
      <c r="Z2163" s="301">
        <f>Z128*Full!$F$16/10^6</f>
        <v>0</v>
      </c>
      <c r="AA2163" s="301">
        <f>AA128*Full!$F$16/10^6</f>
        <v>0</v>
      </c>
    </row>
    <row r="2164" spans="6:27">
      <c r="F2164" s="656"/>
      <c r="G2164" s="314" t="str">
        <f t="shared" si="1820"/>
        <v>Bus</v>
      </c>
      <c r="H2164" s="301">
        <f>H129*Full!$F$16/10^6</f>
        <v>0</v>
      </c>
      <c r="I2164" s="301">
        <f>I129*Full!$F$16/10^6</f>
        <v>0</v>
      </c>
      <c r="J2164" s="301">
        <f>J129*Full!$F$16/10^6</f>
        <v>0</v>
      </c>
      <c r="K2164" s="301">
        <f>K129*Full!$F$16/10^6</f>
        <v>0</v>
      </c>
      <c r="L2164" s="301">
        <f>L129*Full!$F$16/10^6</f>
        <v>0</v>
      </c>
      <c r="M2164" s="301">
        <f>M129*Full!$F$16/10^6</f>
        <v>0</v>
      </c>
      <c r="N2164" s="301">
        <f>N129*Full!$F$16/10^6</f>
        <v>0</v>
      </c>
      <c r="O2164" s="301">
        <f>O129*Full!$F$16/10^6</f>
        <v>0</v>
      </c>
      <c r="P2164" s="301">
        <f>P129*Full!$F$16/10^6</f>
        <v>0</v>
      </c>
      <c r="Q2164" s="301">
        <f>Q129*Full!$F$16/10^6</f>
        <v>0</v>
      </c>
      <c r="R2164" s="301">
        <f>R129*Full!$F$16/10^6</f>
        <v>0</v>
      </c>
      <c r="S2164" s="301">
        <f>S129*Full!$F$16/10^6</f>
        <v>0</v>
      </c>
      <c r="T2164" s="301">
        <f>T129*Full!$F$16/10^6</f>
        <v>0</v>
      </c>
      <c r="U2164" s="301">
        <f>U129*Full!$F$16/10^6</f>
        <v>0</v>
      </c>
      <c r="V2164" s="301">
        <f>V129*Full!$F$16/10^6</f>
        <v>0</v>
      </c>
      <c r="W2164" s="301">
        <f>W129*Full!$F$16/10^6</f>
        <v>0</v>
      </c>
      <c r="X2164" s="301">
        <f>X129*Full!$F$16/10^6</f>
        <v>0</v>
      </c>
      <c r="Y2164" s="301">
        <f>Y129*Full!$F$16/10^6</f>
        <v>0</v>
      </c>
      <c r="Z2164" s="301">
        <f>Z129*Full!$F$16/10^6</f>
        <v>0</v>
      </c>
      <c r="AA2164" s="301">
        <f>AA129*Full!$F$16/10^6</f>
        <v>0</v>
      </c>
    </row>
    <row r="2165" spans="6:27">
      <c r="F2165" s="656"/>
      <c r="G2165" s="314" t="str">
        <f t="shared" si="1820"/>
        <v>Mini-bus</v>
      </c>
      <c r="H2165" s="301">
        <f>H130*Full!$F$16/10^6</f>
        <v>0</v>
      </c>
      <c r="I2165" s="301">
        <f>I130*Full!$F$16/10^6</f>
        <v>0</v>
      </c>
      <c r="J2165" s="301">
        <f>J130*Full!$F$16/10^6</f>
        <v>0</v>
      </c>
      <c r="K2165" s="301">
        <f>K130*Full!$F$16/10^6</f>
        <v>0</v>
      </c>
      <c r="L2165" s="301">
        <f>L130*Full!$F$16/10^6</f>
        <v>0</v>
      </c>
      <c r="M2165" s="301">
        <f>M130*Full!$F$16/10^6</f>
        <v>0</v>
      </c>
      <c r="N2165" s="301">
        <f>N130*Full!$F$16/10^6</f>
        <v>0</v>
      </c>
      <c r="O2165" s="301">
        <f>O130*Full!$F$16/10^6</f>
        <v>0</v>
      </c>
      <c r="P2165" s="301">
        <f>P130*Full!$F$16/10^6</f>
        <v>0</v>
      </c>
      <c r="Q2165" s="301">
        <f>Q130*Full!$F$16/10^6</f>
        <v>0</v>
      </c>
      <c r="R2165" s="301">
        <f>R130*Full!$F$16/10^6</f>
        <v>0</v>
      </c>
      <c r="S2165" s="301">
        <f>S130*Full!$F$16/10^6</f>
        <v>0</v>
      </c>
      <c r="T2165" s="301">
        <f>T130*Full!$F$16/10^6</f>
        <v>0</v>
      </c>
      <c r="U2165" s="301">
        <f>U130*Full!$F$16/10^6</f>
        <v>0</v>
      </c>
      <c r="V2165" s="301">
        <f>V130*Full!$F$16/10^6</f>
        <v>0</v>
      </c>
      <c r="W2165" s="301">
        <f>W130*Full!$F$16/10^6</f>
        <v>0</v>
      </c>
      <c r="X2165" s="301">
        <f>X130*Full!$F$16/10^6</f>
        <v>0</v>
      </c>
      <c r="Y2165" s="301">
        <f>Y130*Full!$F$16/10^6</f>
        <v>0</v>
      </c>
      <c r="Z2165" s="301">
        <f>Z130*Full!$F$16/10^6</f>
        <v>0</v>
      </c>
      <c r="AA2165" s="301">
        <f>AA130*Full!$F$16/10^6</f>
        <v>0</v>
      </c>
    </row>
    <row r="2166" spans="6:27">
      <c r="F2166" s="656"/>
      <c r="G2166" s="314" t="str">
        <f t="shared" si="1820"/>
        <v/>
      </c>
      <c r="H2166" s="301">
        <f>H131*Full!$F$16/10^6</f>
        <v>0</v>
      </c>
      <c r="I2166" s="301">
        <f>I131*Full!$F$16/10^6</f>
        <v>0</v>
      </c>
      <c r="J2166" s="301">
        <f>J131*Full!$F$16/10^6</f>
        <v>0</v>
      </c>
      <c r="K2166" s="301">
        <f>K131*Full!$F$16/10^6</f>
        <v>0</v>
      </c>
      <c r="L2166" s="301">
        <f>L131*Full!$F$16/10^6</f>
        <v>0</v>
      </c>
      <c r="M2166" s="301">
        <f>M131*Full!$F$16/10^6</f>
        <v>0</v>
      </c>
      <c r="N2166" s="301">
        <f>N131*Full!$F$16/10^6</f>
        <v>0</v>
      </c>
      <c r="O2166" s="301">
        <f>O131*Full!$F$16/10^6</f>
        <v>0</v>
      </c>
      <c r="P2166" s="301">
        <f>P131*Full!$F$16/10^6</f>
        <v>0</v>
      </c>
      <c r="Q2166" s="301">
        <f>Q131*Full!$F$16/10^6</f>
        <v>0</v>
      </c>
      <c r="R2166" s="301">
        <f>R131*Full!$F$16/10^6</f>
        <v>0</v>
      </c>
      <c r="S2166" s="301">
        <f>S131*Full!$F$16/10^6</f>
        <v>0</v>
      </c>
      <c r="T2166" s="301">
        <f>T131*Full!$F$16/10^6</f>
        <v>0</v>
      </c>
      <c r="U2166" s="301">
        <f>U131*Full!$F$16/10^6</f>
        <v>0</v>
      </c>
      <c r="V2166" s="301">
        <f>V131*Full!$F$16/10^6</f>
        <v>0</v>
      </c>
      <c r="W2166" s="301">
        <f>W131*Full!$F$16/10^6</f>
        <v>0</v>
      </c>
      <c r="X2166" s="301">
        <f>X131*Full!$F$16/10^6</f>
        <v>0</v>
      </c>
      <c r="Y2166" s="301">
        <f>Y131*Full!$F$16/10^6</f>
        <v>0</v>
      </c>
      <c r="Z2166" s="301">
        <f>Z131*Full!$F$16/10^6</f>
        <v>0</v>
      </c>
      <c r="AA2166" s="301">
        <f>AA131*Full!$F$16/10^6</f>
        <v>0</v>
      </c>
    </row>
    <row r="2167" spans="6:27">
      <c r="F2167" s="657"/>
      <c r="G2167" s="314" t="str">
        <f t="shared" si="1820"/>
        <v/>
      </c>
      <c r="H2167" s="301">
        <f>H132*Full!$F$16/10^6</f>
        <v>0</v>
      </c>
      <c r="I2167" s="301">
        <f>I132*Full!$F$16/10^6</f>
        <v>0</v>
      </c>
      <c r="J2167" s="301">
        <f>J132*Full!$F$16/10^6</f>
        <v>0</v>
      </c>
      <c r="K2167" s="301">
        <f>K132*Full!$F$16/10^6</f>
        <v>0</v>
      </c>
      <c r="L2167" s="301">
        <f>L132*Full!$F$16/10^6</f>
        <v>0</v>
      </c>
      <c r="M2167" s="301">
        <f>M132*Full!$F$16/10^6</f>
        <v>0</v>
      </c>
      <c r="N2167" s="301">
        <f>N132*Full!$F$16/10^6</f>
        <v>0</v>
      </c>
      <c r="O2167" s="301">
        <f>O132*Full!$F$16/10^6</f>
        <v>0</v>
      </c>
      <c r="P2167" s="301">
        <f>P132*Full!$F$16/10^6</f>
        <v>0</v>
      </c>
      <c r="Q2167" s="301">
        <f>Q132*Full!$F$16/10^6</f>
        <v>0</v>
      </c>
      <c r="R2167" s="301">
        <f>R132*Full!$F$16/10^6</f>
        <v>0</v>
      </c>
      <c r="S2167" s="301">
        <f>S132*Full!$F$16/10^6</f>
        <v>0</v>
      </c>
      <c r="T2167" s="301">
        <f>T132*Full!$F$16/10^6</f>
        <v>0</v>
      </c>
      <c r="U2167" s="301">
        <f>U132*Full!$F$16/10^6</f>
        <v>0</v>
      </c>
      <c r="V2167" s="301">
        <f>V132*Full!$F$16/10^6</f>
        <v>0</v>
      </c>
      <c r="W2167" s="301">
        <f>W132*Full!$F$16/10^6</f>
        <v>0</v>
      </c>
      <c r="X2167" s="301">
        <f>X132*Full!$F$16/10^6</f>
        <v>0</v>
      </c>
      <c r="Y2167" s="301">
        <f>Y132*Full!$F$16/10^6</f>
        <v>0</v>
      </c>
      <c r="Z2167" s="301">
        <f>Z132*Full!$F$16/10^6</f>
        <v>0</v>
      </c>
      <c r="AA2167" s="301">
        <f>AA132*Full!$F$16/10^6</f>
        <v>0</v>
      </c>
    </row>
    <row r="2168" spans="6:27">
      <c r="G2168" s="314" t="str">
        <f t="shared" si="1820"/>
        <v>BRT</v>
      </c>
      <c r="H2168" s="301">
        <f>H133*Full!$F$16/10^6</f>
        <v>0</v>
      </c>
      <c r="I2168" s="301">
        <f>I133*Full!$F$16/10^6</f>
        <v>0</v>
      </c>
      <c r="J2168" s="301">
        <f>J133*Full!$F$16/10^6</f>
        <v>0</v>
      </c>
      <c r="K2168" s="301">
        <f>K133*Full!$F$16/10^6</f>
        <v>0</v>
      </c>
      <c r="L2168" s="301">
        <f>L133*Full!$F$16/10^6</f>
        <v>0</v>
      </c>
      <c r="M2168" s="301">
        <f>M133*Full!$F$16/10^6</f>
        <v>0</v>
      </c>
      <c r="N2168" s="301">
        <f>N133*Full!$F$16/10^6</f>
        <v>0</v>
      </c>
      <c r="O2168" s="301">
        <f>O133*Full!$F$16/10^6</f>
        <v>0</v>
      </c>
      <c r="P2168" s="301">
        <f>P133*Full!$F$16/10^6</f>
        <v>0</v>
      </c>
      <c r="Q2168" s="301">
        <f>Q133*Full!$F$16/10^6</f>
        <v>0</v>
      </c>
      <c r="R2168" s="301">
        <f>R133*Full!$F$16/10^6</f>
        <v>0</v>
      </c>
      <c r="S2168" s="301">
        <f>S133*Full!$F$16/10^6</f>
        <v>0</v>
      </c>
      <c r="T2168" s="301">
        <f>T133*Full!$F$16/10^6</f>
        <v>0</v>
      </c>
      <c r="U2168" s="301">
        <f>U133*Full!$F$16/10^6</f>
        <v>0</v>
      </c>
      <c r="V2168" s="301">
        <f>V133*Full!$F$16/10^6</f>
        <v>0</v>
      </c>
      <c r="W2168" s="301">
        <f>W133*Full!$F$16/10^6</f>
        <v>0</v>
      </c>
      <c r="X2168" s="301">
        <f>X133*Full!$F$16/10^6</f>
        <v>0</v>
      </c>
      <c r="Y2168" s="301">
        <f>Y133*Full!$F$16/10^6</f>
        <v>0</v>
      </c>
      <c r="Z2168" s="301">
        <f>Z133*Full!$F$16/10^6</f>
        <v>0</v>
      </c>
      <c r="AA2168" s="301">
        <f>AA133*Full!$F$16/10^6</f>
        <v>0</v>
      </c>
    </row>
    <row r="2169" spans="6:27">
      <c r="H2169" s="298">
        <f>SUM(H2158:H2167)-H2168</f>
        <v>0</v>
      </c>
    </row>
  </sheetData>
  <mergeCells count="125">
    <mergeCell ref="F2067:F2076"/>
    <mergeCell ref="F2116:F2125"/>
    <mergeCell ref="F2130:F2139"/>
    <mergeCell ref="F2144:F2153"/>
    <mergeCell ref="F2158:F2167"/>
    <mergeCell ref="F8:F17"/>
    <mergeCell ref="F24:F33"/>
    <mergeCell ref="F41:F50"/>
    <mergeCell ref="F1980:F1989"/>
    <mergeCell ref="F1995:F2004"/>
    <mergeCell ref="F2010:F2019"/>
    <mergeCell ref="F2025:F2034"/>
    <mergeCell ref="F2039:F2048"/>
    <mergeCell ref="F2053:F2062"/>
    <mergeCell ref="F1889:F1898"/>
    <mergeCell ref="F1904:F1913"/>
    <mergeCell ref="F1919:F1928"/>
    <mergeCell ref="F1934:F1943"/>
    <mergeCell ref="F1950:F1959"/>
    <mergeCell ref="F1965:F1974"/>
    <mergeCell ref="F1813:F1822"/>
    <mergeCell ref="F1828:F1837"/>
    <mergeCell ref="F1843:F1852"/>
    <mergeCell ref="F1859:F1868"/>
    <mergeCell ref="F1874:F1883"/>
    <mergeCell ref="F1722:F1731"/>
    <mergeCell ref="F1738:F1747"/>
    <mergeCell ref="F1752:F1761"/>
    <mergeCell ref="F1768:F1777"/>
    <mergeCell ref="F1783:F1792"/>
    <mergeCell ref="F1798:F1807"/>
    <mergeCell ref="F1628:F1637"/>
    <mergeCell ref="F1644:F1653"/>
    <mergeCell ref="F1691:F1700"/>
    <mergeCell ref="F1675:F1684"/>
    <mergeCell ref="F1534:F1543"/>
    <mergeCell ref="F1550:F1559"/>
    <mergeCell ref="F1564:F1573"/>
    <mergeCell ref="F1581:F1590"/>
    <mergeCell ref="F1597:F1606"/>
    <mergeCell ref="F1611:F1620"/>
    <mergeCell ref="F1423:F1432"/>
    <mergeCell ref="F1440:F1449"/>
    <mergeCell ref="F1456:F1465"/>
    <mergeCell ref="F1470:F1479"/>
    <mergeCell ref="F1487:F1496"/>
    <mergeCell ref="F1503:F1512"/>
    <mergeCell ref="F1329:F1338"/>
    <mergeCell ref="F1346:F1355"/>
    <mergeCell ref="F1362:F1371"/>
    <mergeCell ref="F1376:F1385"/>
    <mergeCell ref="F1393:F1402"/>
    <mergeCell ref="F1409:F1418"/>
    <mergeCell ref="F1235:F1244"/>
    <mergeCell ref="F1252:F1261"/>
    <mergeCell ref="F1268:F1277"/>
    <mergeCell ref="F1282:F1291"/>
    <mergeCell ref="F1299:F1308"/>
    <mergeCell ref="F1315:F1324"/>
    <mergeCell ref="F1141:F1150"/>
    <mergeCell ref="F1158:F1167"/>
    <mergeCell ref="F1174:F1183"/>
    <mergeCell ref="F1188:F1197"/>
    <mergeCell ref="F1205:F1214"/>
    <mergeCell ref="F1221:F1230"/>
    <mergeCell ref="F1047:F1056"/>
    <mergeCell ref="F1064:F1073"/>
    <mergeCell ref="F1080:F1089"/>
    <mergeCell ref="F1094:F1103"/>
    <mergeCell ref="F1111:F1120"/>
    <mergeCell ref="F1127:F1136"/>
    <mergeCell ref="F953:F962"/>
    <mergeCell ref="F970:F979"/>
    <mergeCell ref="F986:F995"/>
    <mergeCell ref="F1000:F1009"/>
    <mergeCell ref="F1017:F1026"/>
    <mergeCell ref="F1033:F1042"/>
    <mergeCell ref="F861:F870"/>
    <mergeCell ref="F876:F885"/>
    <mergeCell ref="F891:F900"/>
    <mergeCell ref="F906:F915"/>
    <mergeCell ref="F923:F932"/>
    <mergeCell ref="F939:F948"/>
    <mergeCell ref="F636:F645"/>
    <mergeCell ref="F653:F662"/>
    <mergeCell ref="F669:F678"/>
    <mergeCell ref="F787:F796"/>
    <mergeCell ref="F831:F840"/>
    <mergeCell ref="F846:F855"/>
    <mergeCell ref="F537:F546"/>
    <mergeCell ref="F554:F563"/>
    <mergeCell ref="F570:F579"/>
    <mergeCell ref="F587:F596"/>
    <mergeCell ref="F603:F612"/>
    <mergeCell ref="F620:F629"/>
    <mergeCell ref="F438:F447"/>
    <mergeCell ref="F455:F464"/>
    <mergeCell ref="F471:F480"/>
    <mergeCell ref="F488:F497"/>
    <mergeCell ref="F504:F513"/>
    <mergeCell ref="F521:F530"/>
    <mergeCell ref="F344:F353"/>
    <mergeCell ref="F361:F370"/>
    <mergeCell ref="F377:F386"/>
    <mergeCell ref="F391:F400"/>
    <mergeCell ref="F408:F417"/>
    <mergeCell ref="F424:F433"/>
    <mergeCell ref="F297:F306"/>
    <mergeCell ref="F314:F323"/>
    <mergeCell ref="F330:F339"/>
    <mergeCell ref="F156:F165"/>
    <mergeCell ref="F189:F198"/>
    <mergeCell ref="F173:F182"/>
    <mergeCell ref="F203:F212"/>
    <mergeCell ref="F220:F229"/>
    <mergeCell ref="F236:F245"/>
    <mergeCell ref="F57:F66"/>
    <mergeCell ref="F90:F99"/>
    <mergeCell ref="F74:F83"/>
    <mergeCell ref="F107:F116"/>
    <mergeCell ref="F123:F132"/>
    <mergeCell ref="F140:F149"/>
    <mergeCell ref="F250:F259"/>
    <mergeCell ref="F267:F276"/>
    <mergeCell ref="F283:F29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26">
    <tabColor theme="1"/>
  </sheetPr>
  <dimension ref="A2:W60"/>
  <sheetViews>
    <sheetView zoomScale="80" zoomScaleNormal="80" workbookViewId="0">
      <selection activeCell="P18" sqref="P18"/>
    </sheetView>
  </sheetViews>
  <sheetFormatPr defaultRowHeight="15"/>
  <cols>
    <col min="1" max="1" width="3" style="57" bestFit="1" customWidth="1"/>
    <col min="2" max="2" width="8.5703125" style="57" customWidth="1"/>
    <col min="3" max="3" width="25.28515625" style="57" customWidth="1"/>
    <col min="4" max="4" width="10.85546875" style="57" customWidth="1"/>
    <col min="5" max="5" width="11.5703125" style="57" customWidth="1"/>
    <col min="6" max="6" width="7.5703125" style="57" customWidth="1"/>
    <col min="7" max="7" width="8.7109375" style="57" customWidth="1"/>
    <col min="8" max="8" width="5.85546875" style="57" customWidth="1"/>
    <col min="9" max="9" width="18.28515625" style="57" customWidth="1"/>
    <col min="10" max="10" width="6.7109375" style="57" customWidth="1"/>
    <col min="11" max="11" width="7.42578125" style="57" customWidth="1"/>
    <col min="12" max="18" width="8.5703125" style="57" customWidth="1"/>
    <col min="19" max="19" width="9.140625" style="57"/>
    <col min="20" max="20" width="91.5703125" style="57" customWidth="1"/>
    <col min="21" max="21" width="19" style="65" bestFit="1" customWidth="1"/>
    <col min="22" max="22" width="37.7109375" style="57" bestFit="1" customWidth="1"/>
    <col min="23" max="23" width="23.42578125" style="57" bestFit="1" customWidth="1"/>
    <col min="24" max="16384" width="9.140625" style="57"/>
  </cols>
  <sheetData>
    <row r="2" spans="1:23">
      <c r="C2" s="57" t="s">
        <v>240</v>
      </c>
      <c r="D2" s="64">
        <v>2012</v>
      </c>
      <c r="T2" s="57" t="s">
        <v>239</v>
      </c>
    </row>
    <row r="3" spans="1:23" ht="45">
      <c r="C3" s="66" t="s">
        <v>241</v>
      </c>
      <c r="D3" s="64">
        <v>50000</v>
      </c>
      <c r="T3" s="60"/>
      <c r="U3" s="67" t="s">
        <v>234</v>
      </c>
      <c r="V3" s="68" t="s">
        <v>242</v>
      </c>
      <c r="W3" s="62" t="s">
        <v>243</v>
      </c>
    </row>
    <row r="4" spans="1:23" ht="30">
      <c r="C4" s="69" t="s">
        <v>244</v>
      </c>
      <c r="D4" s="70" t="s">
        <v>245</v>
      </c>
      <c r="T4" s="666" t="s">
        <v>246</v>
      </c>
      <c r="U4" s="667"/>
      <c r="V4" s="71">
        <v>0</v>
      </c>
      <c r="W4" s="72">
        <v>4</v>
      </c>
    </row>
    <row r="5" spans="1:23" ht="15" customHeight="1">
      <c r="C5" s="73" t="s">
        <v>247</v>
      </c>
      <c r="D5" s="74">
        <v>5</v>
      </c>
      <c r="E5" s="75"/>
      <c r="F5" s="75"/>
      <c r="G5" s="75"/>
      <c r="H5" s="75"/>
      <c r="I5" s="75"/>
      <c r="T5" s="76" t="s">
        <v>248</v>
      </c>
      <c r="U5" s="77">
        <v>7</v>
      </c>
      <c r="V5" s="71">
        <v>0</v>
      </c>
      <c r="W5" s="72">
        <v>0</v>
      </c>
    </row>
    <row r="6" spans="1:23">
      <c r="C6" s="73" t="s">
        <v>249</v>
      </c>
      <c r="D6" s="74">
        <v>6</v>
      </c>
      <c r="E6" s="75"/>
      <c r="F6" s="75"/>
      <c r="G6" s="75"/>
      <c r="H6" s="75"/>
      <c r="I6" s="75"/>
      <c r="T6" s="78" t="s">
        <v>250</v>
      </c>
      <c r="U6" s="77">
        <v>4</v>
      </c>
      <c r="V6" s="71">
        <v>1</v>
      </c>
      <c r="W6" s="72">
        <v>3</v>
      </c>
    </row>
    <row r="7" spans="1:23" ht="15.75">
      <c r="C7" s="73" t="s">
        <v>251</v>
      </c>
      <c r="D7" s="74">
        <v>8</v>
      </c>
      <c r="E7" s="75"/>
      <c r="F7" s="75"/>
      <c r="G7" s="75"/>
      <c r="H7" s="75"/>
      <c r="I7" s="75"/>
      <c r="M7" s="79"/>
      <c r="T7" s="80" t="s">
        <v>252</v>
      </c>
      <c r="U7" s="77">
        <v>4</v>
      </c>
      <c r="V7" s="71">
        <v>1</v>
      </c>
      <c r="W7" s="72">
        <v>1</v>
      </c>
    </row>
    <row r="8" spans="1:23">
      <c r="C8" s="73" t="s">
        <v>253</v>
      </c>
      <c r="D8" s="74">
        <v>9</v>
      </c>
      <c r="E8" s="75"/>
      <c r="F8" s="75"/>
      <c r="G8" s="75"/>
      <c r="H8" s="75"/>
      <c r="I8" s="75"/>
      <c r="T8" s="80" t="s">
        <v>254</v>
      </c>
      <c r="U8" s="77">
        <v>3</v>
      </c>
      <c r="V8" s="71">
        <v>1</v>
      </c>
      <c r="W8" s="72">
        <v>1</v>
      </c>
    </row>
    <row r="9" spans="1:23">
      <c r="C9" s="81"/>
      <c r="T9" s="80" t="s">
        <v>255</v>
      </c>
      <c r="U9" s="77">
        <v>3</v>
      </c>
      <c r="V9" s="71">
        <v>0</v>
      </c>
      <c r="W9" s="72">
        <v>7</v>
      </c>
    </row>
    <row r="10" spans="1:23">
      <c r="C10" s="69" t="s">
        <v>256</v>
      </c>
      <c r="D10" s="65">
        <f>V40</f>
        <v>7</v>
      </c>
      <c r="T10" s="80" t="s">
        <v>257</v>
      </c>
      <c r="U10" s="77">
        <v>3</v>
      </c>
      <c r="V10" s="71">
        <v>0</v>
      </c>
      <c r="W10" s="72">
        <v>1</v>
      </c>
    </row>
    <row r="11" spans="1:23">
      <c r="C11" s="69" t="s">
        <v>258</v>
      </c>
      <c r="D11" s="65">
        <f>W40</f>
        <v>79</v>
      </c>
      <c r="T11" s="80" t="s">
        <v>259</v>
      </c>
      <c r="U11" s="77">
        <v>2</v>
      </c>
      <c r="V11" s="71">
        <v>0</v>
      </c>
      <c r="W11" s="72">
        <v>2</v>
      </c>
    </row>
    <row r="12" spans="1:23">
      <c r="C12" s="73" t="s">
        <v>260</v>
      </c>
      <c r="D12" s="65">
        <f>((D11-D10)*0.01/5)+1</f>
        <v>1.1439999999999999</v>
      </c>
      <c r="T12" s="80" t="s">
        <v>261</v>
      </c>
      <c r="U12" s="77">
        <v>2</v>
      </c>
      <c r="V12" s="71">
        <v>0</v>
      </c>
      <c r="W12" s="72">
        <v>2</v>
      </c>
    </row>
    <row r="13" spans="1:23">
      <c r="T13" s="80" t="s">
        <v>262</v>
      </c>
      <c r="U13" s="77">
        <v>2</v>
      </c>
      <c r="V13" s="71">
        <v>0</v>
      </c>
      <c r="W13" s="72">
        <v>1</v>
      </c>
    </row>
    <row r="14" spans="1:23">
      <c r="T14" s="666" t="s">
        <v>263</v>
      </c>
      <c r="U14" s="667"/>
      <c r="V14" s="71">
        <v>0</v>
      </c>
      <c r="W14" s="72">
        <v>0</v>
      </c>
    </row>
    <row r="15" spans="1:23" ht="15.75" thickBot="1">
      <c r="A15" s="658"/>
      <c r="B15" s="661" t="s">
        <v>240</v>
      </c>
      <c r="C15" s="661" t="s">
        <v>264</v>
      </c>
      <c r="D15" s="661" t="s">
        <v>265</v>
      </c>
      <c r="E15" s="661" t="s">
        <v>266</v>
      </c>
      <c r="F15" s="658" t="s">
        <v>267</v>
      </c>
      <c r="G15" s="658"/>
      <c r="H15" s="658"/>
      <c r="I15" s="658"/>
      <c r="J15" s="658"/>
      <c r="K15" s="658"/>
      <c r="L15" s="673" t="s">
        <v>268</v>
      </c>
      <c r="M15" s="674"/>
      <c r="N15" s="674"/>
      <c r="O15" s="674"/>
      <c r="P15" s="674"/>
      <c r="Q15" s="674"/>
      <c r="R15" s="675"/>
      <c r="T15" s="82" t="s">
        <v>269</v>
      </c>
      <c r="U15" s="83">
        <v>7</v>
      </c>
      <c r="V15" s="71">
        <v>4</v>
      </c>
      <c r="W15" s="72">
        <v>4</v>
      </c>
    </row>
    <row r="16" spans="1:23">
      <c r="A16" s="659"/>
      <c r="B16" s="662"/>
      <c r="C16" s="662"/>
      <c r="D16" s="662"/>
      <c r="E16" s="664"/>
      <c r="F16" s="679" t="s">
        <v>270</v>
      </c>
      <c r="G16" s="680"/>
      <c r="H16" s="681"/>
      <c r="I16" s="679" t="s">
        <v>264</v>
      </c>
      <c r="J16" s="680"/>
      <c r="K16" s="681"/>
      <c r="L16" s="676"/>
      <c r="M16" s="677"/>
      <c r="N16" s="677"/>
      <c r="O16" s="677"/>
      <c r="P16" s="677"/>
      <c r="Q16" s="677"/>
      <c r="R16" s="678"/>
      <c r="T16" s="80" t="s">
        <v>271</v>
      </c>
      <c r="U16" s="77">
        <v>7</v>
      </c>
      <c r="V16" s="71">
        <v>0</v>
      </c>
      <c r="W16" s="72">
        <v>3</v>
      </c>
    </row>
    <row r="17" spans="1:23" s="81" customFormat="1" ht="45">
      <c r="A17" s="660"/>
      <c r="B17" s="663"/>
      <c r="C17" s="663"/>
      <c r="D17" s="663"/>
      <c r="E17" s="665"/>
      <c r="F17" s="84" t="s">
        <v>4</v>
      </c>
      <c r="G17" s="85" t="s">
        <v>25</v>
      </c>
      <c r="H17" s="86" t="s">
        <v>5</v>
      </c>
      <c r="I17" s="84" t="s">
        <v>26</v>
      </c>
      <c r="J17" s="85" t="s">
        <v>1</v>
      </c>
      <c r="K17" s="86" t="s">
        <v>220</v>
      </c>
      <c r="L17" s="87" t="s">
        <v>4</v>
      </c>
      <c r="M17" s="87" t="s">
        <v>25</v>
      </c>
      <c r="N17" s="87" t="s">
        <v>5</v>
      </c>
      <c r="O17" s="88" t="s">
        <v>26</v>
      </c>
      <c r="P17" s="88" t="s">
        <v>1</v>
      </c>
      <c r="Q17" s="88" t="s">
        <v>220</v>
      </c>
      <c r="R17" s="88" t="s">
        <v>6</v>
      </c>
      <c r="T17" s="89" t="s">
        <v>272</v>
      </c>
      <c r="U17" s="90">
        <v>6</v>
      </c>
      <c r="V17" s="91">
        <v>0</v>
      </c>
      <c r="W17" s="72">
        <v>7</v>
      </c>
    </row>
    <row r="18" spans="1:23">
      <c r="A18" s="92">
        <v>1</v>
      </c>
      <c r="B18" s="93">
        <f>D2</f>
        <v>2012</v>
      </c>
      <c r="C18" s="94">
        <f>D3</f>
        <v>50000</v>
      </c>
      <c r="D18" s="95">
        <f>C18*D$12</f>
        <v>57199.999999999993</v>
      </c>
      <c r="E18" s="96">
        <f>D18-C18</f>
        <v>7199.9999999999927</v>
      </c>
      <c r="F18" s="97">
        <v>30</v>
      </c>
      <c r="G18" s="98">
        <v>50</v>
      </c>
      <c r="H18" s="99">
        <v>20</v>
      </c>
      <c r="I18" s="97">
        <v>10</v>
      </c>
      <c r="J18" s="98">
        <v>90</v>
      </c>
      <c r="K18" s="99">
        <v>0</v>
      </c>
      <c r="L18" s="100">
        <f>F18*E18/100</f>
        <v>2159.9999999999977</v>
      </c>
      <c r="M18" s="100">
        <f>G18*E18/100</f>
        <v>3599.9999999999964</v>
      </c>
      <c r="N18" s="100">
        <f>H18*E18/100</f>
        <v>1439.9999999999986</v>
      </c>
      <c r="O18" s="100">
        <f>I18*C18/100</f>
        <v>5000</v>
      </c>
      <c r="P18" s="100">
        <f>J18*C18/100</f>
        <v>45000</v>
      </c>
      <c r="Q18" s="100">
        <f>K18*D18/100</f>
        <v>0</v>
      </c>
      <c r="R18" s="100">
        <f>SUM(L18:Q18)</f>
        <v>57199.999999999993</v>
      </c>
      <c r="T18" s="89" t="s">
        <v>273</v>
      </c>
      <c r="U18" s="90">
        <v>4</v>
      </c>
      <c r="V18" s="71">
        <v>0</v>
      </c>
      <c r="W18" s="72">
        <v>7</v>
      </c>
    </row>
    <row r="19" spans="1:23">
      <c r="A19" s="101">
        <v>10</v>
      </c>
      <c r="B19" s="100">
        <f>C50</f>
        <v>2021</v>
      </c>
      <c r="C19" s="94">
        <f>D50</f>
        <v>81331.077674133005</v>
      </c>
      <c r="D19" s="95">
        <f>C19*D$12</f>
        <v>93042.752859208151</v>
      </c>
      <c r="E19" s="96">
        <f>D19-C19</f>
        <v>11711.675185075146</v>
      </c>
      <c r="F19" s="97">
        <v>30</v>
      </c>
      <c r="G19" s="98">
        <v>50</v>
      </c>
      <c r="H19" s="99">
        <v>20</v>
      </c>
      <c r="I19" s="97">
        <v>10</v>
      </c>
      <c r="J19" s="98">
        <v>90</v>
      </c>
      <c r="K19" s="99">
        <v>0</v>
      </c>
      <c r="L19" s="100">
        <f>F19*E19/100</f>
        <v>3513.5025555225438</v>
      </c>
      <c r="M19" s="100">
        <f>G19*E19/100</f>
        <v>5855.8375925375731</v>
      </c>
      <c r="N19" s="100">
        <f>H19*E19/100</f>
        <v>2342.3350370150292</v>
      </c>
      <c r="O19" s="100">
        <f>I19*D19/100</f>
        <v>9304.2752859208158</v>
      </c>
      <c r="P19" s="100">
        <f>J19*D19/100</f>
        <v>83738.477573287339</v>
      </c>
      <c r="Q19" s="100">
        <f>K19*D19/100</f>
        <v>0</v>
      </c>
      <c r="R19" s="100">
        <f>SUM(L19:Q19)</f>
        <v>104754.4280442833</v>
      </c>
      <c r="T19" s="89" t="s">
        <v>274</v>
      </c>
      <c r="U19" s="90">
        <v>3</v>
      </c>
      <c r="V19" s="71">
        <v>0</v>
      </c>
      <c r="W19" s="72">
        <v>2</v>
      </c>
    </row>
    <row r="20" spans="1:23" ht="15.75" thickBot="1">
      <c r="A20" s="101">
        <v>20</v>
      </c>
      <c r="B20" s="100">
        <f>C60</f>
        <v>2031</v>
      </c>
      <c r="C20" s="94">
        <f>D60</f>
        <v>183868.69516122871</v>
      </c>
      <c r="D20" s="95">
        <f>C20*D$12</f>
        <v>210345.78726444562</v>
      </c>
      <c r="E20" s="96">
        <f>D20-C20</f>
        <v>26477.092103216914</v>
      </c>
      <c r="F20" s="102">
        <v>30</v>
      </c>
      <c r="G20" s="103">
        <v>50</v>
      </c>
      <c r="H20" s="104">
        <v>20</v>
      </c>
      <c r="I20" s="102">
        <v>10</v>
      </c>
      <c r="J20" s="103">
        <v>90</v>
      </c>
      <c r="K20" s="104">
        <v>0</v>
      </c>
      <c r="L20" s="100">
        <f>F20*E20/100</f>
        <v>7943.1276309650739</v>
      </c>
      <c r="M20" s="100">
        <f>G20*E20/100</f>
        <v>13238.546051608457</v>
      </c>
      <c r="N20" s="100">
        <f>H20*E20/100</f>
        <v>5295.4184206433829</v>
      </c>
      <c r="O20" s="100">
        <f>I20*D20/100</f>
        <v>21034.578726444561</v>
      </c>
      <c r="P20" s="100">
        <f>J20*D20/100</f>
        <v>189311.20853800105</v>
      </c>
      <c r="Q20" s="100">
        <f>K20*D20/100</f>
        <v>0</v>
      </c>
      <c r="R20" s="100">
        <f>SUM(L20:Q20)</f>
        <v>236822.87936766254</v>
      </c>
      <c r="T20" s="89" t="s">
        <v>275</v>
      </c>
      <c r="U20" s="90">
        <v>3</v>
      </c>
      <c r="V20" s="71">
        <v>0</v>
      </c>
      <c r="W20" s="72">
        <v>4</v>
      </c>
    </row>
    <row r="21" spans="1:23">
      <c r="C21" s="105"/>
      <c r="D21" s="105"/>
      <c r="E21" s="105"/>
      <c r="F21" s="106"/>
      <c r="G21" s="106"/>
      <c r="H21" s="65"/>
      <c r="I21" s="65"/>
      <c r="J21" s="65"/>
      <c r="K21" s="65"/>
      <c r="L21" s="105"/>
      <c r="M21" s="105"/>
      <c r="N21" s="105"/>
      <c r="O21" s="105"/>
      <c r="P21" s="105"/>
      <c r="Q21" s="105"/>
      <c r="R21" s="105"/>
      <c r="T21" s="80" t="s">
        <v>276</v>
      </c>
      <c r="U21" s="77">
        <v>3</v>
      </c>
      <c r="V21" s="71">
        <v>0</v>
      </c>
      <c r="W21" s="72">
        <v>3</v>
      </c>
    </row>
    <row r="22" spans="1:23">
      <c r="C22" s="105"/>
      <c r="D22" s="105"/>
      <c r="E22" s="105"/>
      <c r="F22" s="106"/>
      <c r="G22" s="106"/>
      <c r="H22" s="65"/>
      <c r="I22" s="65"/>
      <c r="J22" s="65"/>
      <c r="K22" s="65"/>
      <c r="L22" s="105"/>
      <c r="M22" s="105"/>
      <c r="N22" s="105"/>
      <c r="O22" s="105"/>
      <c r="P22" s="105"/>
      <c r="Q22" s="105"/>
      <c r="R22" s="105"/>
      <c r="T22" s="80" t="s">
        <v>277</v>
      </c>
      <c r="U22" s="77">
        <v>2</v>
      </c>
      <c r="V22" s="71">
        <v>0</v>
      </c>
      <c r="W22" s="72">
        <v>4</v>
      </c>
    </row>
    <row r="23" spans="1:23" ht="15.75" thickBot="1">
      <c r="C23" s="105"/>
      <c r="D23" s="105"/>
      <c r="E23" s="105"/>
      <c r="F23" s="106"/>
      <c r="G23" s="106"/>
      <c r="H23" s="65"/>
      <c r="I23" s="65"/>
      <c r="J23" s="65"/>
      <c r="K23" s="65"/>
      <c r="L23" s="105"/>
      <c r="M23" s="105"/>
      <c r="N23" s="105"/>
      <c r="O23" s="105"/>
      <c r="P23" s="105"/>
      <c r="Q23" s="105"/>
      <c r="R23" s="105"/>
      <c r="T23" s="666" t="s">
        <v>278</v>
      </c>
      <c r="U23" s="667"/>
      <c r="V23" s="71">
        <v>0</v>
      </c>
      <c r="W23" s="72">
        <v>3</v>
      </c>
    </row>
    <row r="24" spans="1:23" ht="15.75" thickBot="1">
      <c r="C24" s="105"/>
      <c r="D24" s="668" t="s">
        <v>279</v>
      </c>
      <c r="E24" s="669"/>
      <c r="F24" s="669"/>
      <c r="G24" s="670"/>
      <c r="H24" s="65"/>
      <c r="I24" s="65"/>
      <c r="J24" s="65"/>
      <c r="K24" s="65"/>
      <c r="L24" s="105"/>
      <c r="M24" s="105"/>
      <c r="N24" s="105"/>
      <c r="O24" s="105"/>
      <c r="P24" s="105"/>
      <c r="Q24" s="105"/>
      <c r="R24" s="105"/>
      <c r="T24" s="107" t="s">
        <v>280</v>
      </c>
      <c r="U24" s="108">
        <v>6</v>
      </c>
      <c r="V24" s="71"/>
      <c r="W24" s="72"/>
    </row>
    <row r="25" spans="1:23">
      <c r="C25" s="105"/>
      <c r="D25" s="109"/>
      <c r="E25" s="110">
        <f>B18</f>
        <v>2012</v>
      </c>
      <c r="F25" s="111">
        <f>C50</f>
        <v>2021</v>
      </c>
      <c r="G25" s="112">
        <f>C60</f>
        <v>2031</v>
      </c>
      <c r="H25" s="65"/>
      <c r="I25" s="113"/>
      <c r="J25" s="114">
        <f>B18</f>
        <v>2012</v>
      </c>
      <c r="K25" s="115">
        <f>B19</f>
        <v>2021</v>
      </c>
      <c r="L25" s="115">
        <f>B20</f>
        <v>2031</v>
      </c>
      <c r="M25" s="105"/>
      <c r="N25" s="105"/>
      <c r="O25" s="105"/>
      <c r="P25" s="105"/>
      <c r="Q25" s="105"/>
      <c r="R25" s="105"/>
      <c r="T25" s="89" t="s">
        <v>281</v>
      </c>
      <c r="U25" s="90">
        <v>4</v>
      </c>
      <c r="V25" s="71"/>
      <c r="W25" s="72"/>
    </row>
    <row r="26" spans="1:23" ht="30">
      <c r="C26" s="105"/>
      <c r="D26" s="116" t="s">
        <v>4</v>
      </c>
      <c r="E26" s="117">
        <f>L18*100/R18</f>
        <v>3.7762237762237727</v>
      </c>
      <c r="F26" s="117">
        <f>L19*100/R19</f>
        <v>3.3540372670807437</v>
      </c>
      <c r="G26" s="118">
        <f>L20*100/R20</f>
        <v>3.3540372670807432</v>
      </c>
      <c r="H26" s="65"/>
      <c r="I26" s="119" t="s">
        <v>265</v>
      </c>
      <c r="J26" s="120">
        <f>D18</f>
        <v>57199.999999999993</v>
      </c>
      <c r="K26" s="120">
        <f>D19</f>
        <v>93042.752859208151</v>
      </c>
      <c r="L26" s="120">
        <f>D20</f>
        <v>210345.78726444562</v>
      </c>
      <c r="M26" s="105"/>
      <c r="N26" s="105"/>
      <c r="O26" s="105"/>
      <c r="P26" s="105"/>
      <c r="Q26" s="105"/>
      <c r="R26" s="105"/>
      <c r="T26" s="89" t="s">
        <v>282</v>
      </c>
      <c r="U26" s="90">
        <v>3</v>
      </c>
      <c r="V26" s="71"/>
      <c r="W26" s="72"/>
    </row>
    <row r="27" spans="1:23">
      <c r="C27" s="105"/>
      <c r="D27" s="116" t="s">
        <v>25</v>
      </c>
      <c r="E27" s="117">
        <f>M18*100/R18</f>
        <v>6.293706293706288</v>
      </c>
      <c r="F27" s="117">
        <f>M19*100/R19</f>
        <v>5.5900621118012399</v>
      </c>
      <c r="G27" s="118">
        <f>M20*100/R20</f>
        <v>5.590062111801239</v>
      </c>
      <c r="N27" s="105"/>
      <c r="O27" s="105"/>
      <c r="P27" s="105"/>
      <c r="Q27" s="105"/>
      <c r="R27" s="105"/>
      <c r="T27" s="89" t="s">
        <v>283</v>
      </c>
      <c r="U27" s="90">
        <v>2</v>
      </c>
      <c r="V27" s="71"/>
      <c r="W27" s="72"/>
    </row>
    <row r="28" spans="1:23">
      <c r="C28" s="105"/>
      <c r="D28" s="116" t="s">
        <v>26</v>
      </c>
      <c r="E28" s="117">
        <f>O18*100/R18</f>
        <v>8.7412587412587417</v>
      </c>
      <c r="F28" s="117">
        <f>O19*100/R19</f>
        <v>8.8819875776397534</v>
      </c>
      <c r="G28" s="118">
        <f>O20*100/R20</f>
        <v>8.8819875776397517</v>
      </c>
      <c r="H28" s="65"/>
      <c r="I28" s="65"/>
      <c r="J28" s="65"/>
      <c r="K28" s="65"/>
      <c r="L28" s="105"/>
      <c r="M28" s="105"/>
      <c r="N28" s="105"/>
      <c r="O28" s="105"/>
      <c r="P28" s="105"/>
      <c r="Q28" s="105"/>
      <c r="R28" s="105"/>
      <c r="T28" s="89" t="s">
        <v>284</v>
      </c>
      <c r="U28" s="90">
        <v>1</v>
      </c>
      <c r="V28" s="71"/>
      <c r="W28" s="72"/>
    </row>
    <row r="29" spans="1:23">
      <c r="C29" s="105"/>
      <c r="D29" s="116" t="s">
        <v>5</v>
      </c>
      <c r="E29" s="117">
        <f>N18*100/R18</f>
        <v>2.5174825174825153</v>
      </c>
      <c r="F29" s="117">
        <f>N19*100/R19</f>
        <v>2.2360248447204958</v>
      </c>
      <c r="G29" s="118">
        <f>N20*100/R20</f>
        <v>2.2360248447204953</v>
      </c>
      <c r="H29" s="65"/>
      <c r="I29" s="65"/>
      <c r="J29" s="65"/>
      <c r="K29" s="65"/>
      <c r="L29" s="105"/>
      <c r="M29" s="105"/>
      <c r="N29" s="105"/>
      <c r="O29" s="105"/>
      <c r="P29" s="105"/>
      <c r="Q29" s="105"/>
      <c r="R29" s="105"/>
      <c r="T29" s="671" t="s">
        <v>285</v>
      </c>
      <c r="U29" s="672"/>
      <c r="V29" s="71"/>
      <c r="W29" s="121"/>
    </row>
    <row r="30" spans="1:23">
      <c r="C30" s="105"/>
      <c r="D30" s="122" t="s">
        <v>1</v>
      </c>
      <c r="E30" s="123">
        <f>P18*100/R18</f>
        <v>78.671328671328681</v>
      </c>
      <c r="F30" s="123">
        <f>P19*100/R19</f>
        <v>79.937888198757776</v>
      </c>
      <c r="G30" s="124">
        <f>P20*100/R20</f>
        <v>79.937888198757776</v>
      </c>
      <c r="H30" s="65"/>
      <c r="I30" s="65"/>
      <c r="J30" s="65"/>
      <c r="K30" s="65"/>
      <c r="L30" s="105"/>
      <c r="M30" s="105"/>
      <c r="N30" s="105"/>
      <c r="O30" s="105"/>
      <c r="P30" s="105"/>
      <c r="Q30" s="105"/>
      <c r="R30" s="105"/>
      <c r="T30" s="125" t="s">
        <v>286</v>
      </c>
      <c r="U30" s="126">
        <v>3</v>
      </c>
      <c r="V30" s="71"/>
      <c r="W30" s="121"/>
    </row>
    <row r="31" spans="1:23" ht="15.75" thickBot="1">
      <c r="C31" s="105"/>
      <c r="D31" s="127" t="s">
        <v>220</v>
      </c>
      <c r="E31" s="128">
        <f>Q18*100/R18</f>
        <v>0</v>
      </c>
      <c r="F31" s="128">
        <f>Q19*100/R19</f>
        <v>0</v>
      </c>
      <c r="G31" s="129">
        <f>Q20*100/R20</f>
        <v>0</v>
      </c>
      <c r="H31" s="65"/>
      <c r="I31" s="65"/>
      <c r="J31" s="65"/>
      <c r="K31" s="65"/>
      <c r="L31" s="105"/>
      <c r="M31" s="105"/>
      <c r="N31" s="105"/>
      <c r="O31" s="105"/>
      <c r="P31" s="105"/>
      <c r="Q31" s="105"/>
      <c r="R31" s="105"/>
      <c r="T31" s="125" t="s">
        <v>287</v>
      </c>
      <c r="U31" s="130">
        <v>2</v>
      </c>
      <c r="V31" s="71"/>
      <c r="W31" s="121"/>
    </row>
    <row r="32" spans="1:23">
      <c r="C32" s="105"/>
      <c r="N32" s="105"/>
      <c r="O32" s="105"/>
      <c r="P32" s="105"/>
      <c r="Q32" s="105"/>
      <c r="R32" s="105"/>
      <c r="T32" s="671" t="s">
        <v>288</v>
      </c>
      <c r="U32" s="672"/>
      <c r="V32" s="71">
        <v>0</v>
      </c>
      <c r="W32" s="121">
        <v>3</v>
      </c>
    </row>
    <row r="33" spans="2:23">
      <c r="C33" s="105"/>
      <c r="N33" s="105"/>
      <c r="O33" s="105"/>
      <c r="P33" s="105"/>
      <c r="Q33" s="105"/>
      <c r="R33" s="105"/>
      <c r="T33" s="82" t="s">
        <v>289</v>
      </c>
      <c r="U33" s="83">
        <v>3</v>
      </c>
      <c r="V33" s="71">
        <v>0</v>
      </c>
      <c r="W33" s="121">
        <v>4</v>
      </c>
    </row>
    <row r="34" spans="2:23">
      <c r="C34" s="105"/>
      <c r="N34" s="105"/>
      <c r="O34" s="105"/>
      <c r="P34" s="105"/>
      <c r="Q34" s="105"/>
      <c r="R34" s="105"/>
      <c r="T34" s="89" t="s">
        <v>290</v>
      </c>
      <c r="U34" s="90">
        <v>3</v>
      </c>
      <c r="V34" s="71">
        <v>0</v>
      </c>
      <c r="W34" s="121">
        <v>5</v>
      </c>
    </row>
    <row r="35" spans="2:23">
      <c r="T35" s="89" t="s">
        <v>291</v>
      </c>
      <c r="U35" s="90">
        <v>2</v>
      </c>
      <c r="V35" s="71">
        <v>0</v>
      </c>
      <c r="W35" s="121">
        <v>1</v>
      </c>
    </row>
    <row r="36" spans="2:23">
      <c r="C36" s="105"/>
      <c r="N36" s="105"/>
      <c r="O36" s="105"/>
      <c r="P36" s="105"/>
      <c r="Q36" s="105"/>
      <c r="R36" s="105"/>
      <c r="T36" s="89" t="s">
        <v>292</v>
      </c>
      <c r="U36" s="90">
        <v>2</v>
      </c>
      <c r="V36" s="71">
        <v>0</v>
      </c>
      <c r="W36" s="121">
        <v>3</v>
      </c>
    </row>
    <row r="37" spans="2:23">
      <c r="C37" s="105"/>
      <c r="N37" s="105"/>
      <c r="O37" s="105"/>
      <c r="P37" s="105"/>
      <c r="Q37" s="105"/>
      <c r="R37" s="105"/>
      <c r="T37" s="89" t="s">
        <v>293</v>
      </c>
      <c r="U37" s="90">
        <v>2</v>
      </c>
      <c r="V37" s="71">
        <v>0</v>
      </c>
      <c r="W37" s="121">
        <v>3</v>
      </c>
    </row>
    <row r="38" spans="2:23">
      <c r="C38" s="105"/>
      <c r="N38" s="105"/>
      <c r="O38" s="105"/>
      <c r="P38" s="105"/>
      <c r="Q38" s="105"/>
      <c r="R38" s="105"/>
      <c r="T38" s="89" t="s">
        <v>294</v>
      </c>
      <c r="U38" s="90">
        <v>1</v>
      </c>
      <c r="V38" s="71">
        <v>0</v>
      </c>
      <c r="W38" s="121">
        <v>1</v>
      </c>
    </row>
    <row r="39" spans="2:23">
      <c r="C39" s="105"/>
      <c r="N39" s="105"/>
      <c r="O39" s="105"/>
      <c r="P39" s="105"/>
      <c r="Q39" s="105"/>
      <c r="R39" s="105"/>
      <c r="T39" s="89" t="s">
        <v>295</v>
      </c>
      <c r="U39" s="90">
        <v>1</v>
      </c>
      <c r="V39" s="71">
        <v>0</v>
      </c>
      <c r="W39" s="121">
        <v>0</v>
      </c>
    </row>
    <row r="40" spans="2:23">
      <c r="C40" s="105"/>
      <c r="D40" s="105"/>
      <c r="E40" s="105"/>
      <c r="F40" s="106"/>
      <c r="G40" s="106"/>
      <c r="H40" s="65"/>
      <c r="I40" s="65"/>
      <c r="J40" s="65"/>
      <c r="K40" s="65"/>
      <c r="L40" s="105"/>
      <c r="M40" s="105"/>
      <c r="N40" s="105"/>
      <c r="O40" s="105"/>
      <c r="P40" s="105"/>
      <c r="Q40" s="105"/>
      <c r="R40" s="105"/>
      <c r="T40" s="131"/>
      <c r="U40" s="132">
        <f>(SUM(U5:U13)+SUM(U15:U22)+SUM(U24:U28)+SUM(U30:U31)+SUM(U33:U39))</f>
        <v>100</v>
      </c>
      <c r="V40" s="71">
        <f>SUM(V4:V39)</f>
        <v>7</v>
      </c>
      <c r="W40" s="133">
        <f>SUM(W4:W39)</f>
        <v>79</v>
      </c>
    </row>
    <row r="41" spans="2:23">
      <c r="B41" s="57">
        <v>1</v>
      </c>
      <c r="C41" s="105">
        <v>2012</v>
      </c>
      <c r="D41" s="105">
        <f>C18</f>
        <v>50000</v>
      </c>
      <c r="E41" s="105"/>
      <c r="F41" s="106"/>
      <c r="G41" s="106"/>
      <c r="H41" s="65"/>
      <c r="I41" s="65"/>
      <c r="J41" s="65"/>
      <c r="K41" s="65"/>
      <c r="L41" s="105"/>
      <c r="M41" s="105"/>
      <c r="N41" s="105"/>
      <c r="O41" s="105"/>
      <c r="P41" s="105"/>
      <c r="Q41" s="105"/>
      <c r="R41" s="105"/>
      <c r="U41" s="63"/>
      <c r="V41" s="63"/>
    </row>
    <row r="42" spans="2:23">
      <c r="B42" s="57">
        <v>2</v>
      </c>
      <c r="C42" s="105">
        <f>C41+1</f>
        <v>2013</v>
      </c>
      <c r="D42" s="105">
        <f>D41+0.01*D$5*D41</f>
        <v>52500</v>
      </c>
      <c r="E42" s="105"/>
      <c r="F42" s="106"/>
      <c r="G42" s="106"/>
      <c r="H42" s="65"/>
      <c r="I42" s="65"/>
      <c r="J42" s="65"/>
      <c r="K42" s="65"/>
      <c r="L42" s="105"/>
      <c r="M42" s="105"/>
      <c r="N42" s="105"/>
      <c r="O42" s="105"/>
      <c r="P42" s="105"/>
      <c r="Q42" s="105"/>
      <c r="R42" s="105"/>
      <c r="T42" s="60" t="s">
        <v>235</v>
      </c>
      <c r="U42" s="61"/>
      <c r="V42" s="61"/>
    </row>
    <row r="43" spans="2:23">
      <c r="B43" s="57">
        <v>3</v>
      </c>
      <c r="C43" s="105">
        <f t="shared" ref="C43:C60" si="0">C42+1</f>
        <v>2014</v>
      </c>
      <c r="D43" s="105">
        <f t="shared" ref="D43:D44" si="1">D42+0.01*D$5*D42</f>
        <v>55125</v>
      </c>
      <c r="T43" s="60" t="s">
        <v>236</v>
      </c>
      <c r="U43" s="61"/>
      <c r="V43" s="61"/>
    </row>
    <row r="44" spans="2:23">
      <c r="B44" s="57">
        <v>4</v>
      </c>
      <c r="C44" s="105">
        <f t="shared" si="0"/>
        <v>2015</v>
      </c>
      <c r="D44" s="105">
        <f t="shared" si="1"/>
        <v>57881.25</v>
      </c>
      <c r="T44" s="60" t="s">
        <v>237</v>
      </c>
      <c r="U44" s="61"/>
      <c r="V44" s="61"/>
    </row>
    <row r="45" spans="2:23">
      <c r="B45" s="57">
        <v>5</v>
      </c>
      <c r="C45" s="105">
        <f t="shared" si="0"/>
        <v>2016</v>
      </c>
      <c r="D45" s="105">
        <f>D44+0.01*D$5*D44</f>
        <v>60775.3125</v>
      </c>
      <c r="T45" s="60" t="s">
        <v>238</v>
      </c>
      <c r="U45" s="59"/>
      <c r="V45" s="59"/>
    </row>
    <row r="46" spans="2:23">
      <c r="B46" s="57">
        <v>6</v>
      </c>
      <c r="C46" s="105">
        <f t="shared" si="0"/>
        <v>2017</v>
      </c>
      <c r="D46" s="105">
        <f>D45+0.01*D$6*D45</f>
        <v>64421.831250000003</v>
      </c>
    </row>
    <row r="47" spans="2:23">
      <c r="B47" s="57">
        <v>7</v>
      </c>
      <c r="C47" s="105">
        <f t="shared" si="0"/>
        <v>2018</v>
      </c>
      <c r="D47" s="105">
        <f t="shared" ref="D47:D50" si="2">D46+0.01*D$6*D46</f>
        <v>68287.141125000009</v>
      </c>
    </row>
    <row r="48" spans="2:23">
      <c r="B48" s="57">
        <v>8</v>
      </c>
      <c r="C48" s="105">
        <f t="shared" si="0"/>
        <v>2019</v>
      </c>
      <c r="D48" s="105">
        <f t="shared" si="2"/>
        <v>72384.369592500007</v>
      </c>
    </row>
    <row r="49" spans="2:4">
      <c r="B49" s="57">
        <v>9</v>
      </c>
      <c r="C49" s="105">
        <f t="shared" si="0"/>
        <v>2020</v>
      </c>
      <c r="D49" s="105">
        <f t="shared" si="2"/>
        <v>76727.43176805001</v>
      </c>
    </row>
    <row r="50" spans="2:4">
      <c r="B50" s="57">
        <v>10</v>
      </c>
      <c r="C50" s="105">
        <f t="shared" si="0"/>
        <v>2021</v>
      </c>
      <c r="D50" s="105">
        <f t="shared" si="2"/>
        <v>81331.077674133005</v>
      </c>
    </row>
    <row r="51" spans="2:4">
      <c r="B51" s="57">
        <v>11</v>
      </c>
      <c r="C51" s="105">
        <f t="shared" si="0"/>
        <v>2022</v>
      </c>
      <c r="D51" s="105">
        <f>D50+0.01*D$7*D50</f>
        <v>87837.56388806364</v>
      </c>
    </row>
    <row r="52" spans="2:4">
      <c r="B52" s="57">
        <v>12</v>
      </c>
      <c r="C52" s="105">
        <f t="shared" si="0"/>
        <v>2023</v>
      </c>
      <c r="D52" s="105">
        <f t="shared" ref="D52:D55" si="3">D51+0.01*D$7*D51</f>
        <v>94864.568999108727</v>
      </c>
    </row>
    <row r="53" spans="2:4">
      <c r="B53" s="57">
        <v>13</v>
      </c>
      <c r="C53" s="105">
        <f t="shared" si="0"/>
        <v>2024</v>
      </c>
      <c r="D53" s="105">
        <f t="shared" si="3"/>
        <v>102453.73451903742</v>
      </c>
    </row>
    <row r="54" spans="2:4">
      <c r="B54" s="57">
        <v>14</v>
      </c>
      <c r="C54" s="105">
        <f t="shared" si="0"/>
        <v>2025</v>
      </c>
      <c r="D54" s="105">
        <f t="shared" si="3"/>
        <v>110650.03328056041</v>
      </c>
    </row>
    <row r="55" spans="2:4">
      <c r="B55" s="57">
        <v>15</v>
      </c>
      <c r="C55" s="105">
        <f t="shared" si="0"/>
        <v>2026</v>
      </c>
      <c r="D55" s="105">
        <f t="shared" si="3"/>
        <v>119502.03594300525</v>
      </c>
    </row>
    <row r="56" spans="2:4">
      <c r="B56" s="57">
        <v>16</v>
      </c>
      <c r="C56" s="105">
        <f t="shared" si="0"/>
        <v>2027</v>
      </c>
      <c r="D56" s="105">
        <f>D55+0.01*D$8*D55</f>
        <v>130257.21917787573</v>
      </c>
    </row>
    <row r="57" spans="2:4">
      <c r="B57" s="57">
        <v>17</v>
      </c>
      <c r="C57" s="105">
        <f t="shared" si="0"/>
        <v>2028</v>
      </c>
      <c r="D57" s="105">
        <f t="shared" ref="D57:D59" si="4">D56+0.01*D$8*D56</f>
        <v>141980.36890388455</v>
      </c>
    </row>
    <row r="58" spans="2:4">
      <c r="B58" s="57">
        <v>18</v>
      </c>
      <c r="C58" s="105">
        <f t="shared" si="0"/>
        <v>2029</v>
      </c>
      <c r="D58" s="105">
        <f t="shared" si="4"/>
        <v>154758.60210523417</v>
      </c>
    </row>
    <row r="59" spans="2:4">
      <c r="B59" s="57">
        <v>19</v>
      </c>
      <c r="C59" s="105">
        <f t="shared" si="0"/>
        <v>2030</v>
      </c>
      <c r="D59" s="105">
        <f t="shared" si="4"/>
        <v>168686.87629470523</v>
      </c>
    </row>
    <row r="60" spans="2:4">
      <c r="B60" s="57">
        <v>20</v>
      </c>
      <c r="C60" s="105">
        <f t="shared" si="0"/>
        <v>2031</v>
      </c>
      <c r="D60" s="105">
        <f>D59+0.01*D$8*D59</f>
        <v>183868.69516122871</v>
      </c>
    </row>
  </sheetData>
  <mergeCells count="15">
    <mergeCell ref="T23:U23"/>
    <mergeCell ref="D24:G24"/>
    <mergeCell ref="T29:U29"/>
    <mergeCell ref="T32:U32"/>
    <mergeCell ref="T4:U4"/>
    <mergeCell ref="T14:U14"/>
    <mergeCell ref="F15:K15"/>
    <mergeCell ref="L15:R16"/>
    <mergeCell ref="F16:H16"/>
    <mergeCell ref="I16:K16"/>
    <mergeCell ref="A15:A17"/>
    <mergeCell ref="B15:B17"/>
    <mergeCell ref="C15:C17"/>
    <mergeCell ref="D15:D17"/>
    <mergeCell ref="E15:E17"/>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codeName="Sheet58"/>
  <dimension ref="F6:AC2169"/>
  <sheetViews>
    <sheetView showGridLines="0" zoomScale="80" zoomScaleNormal="80" workbookViewId="0">
      <pane ySplit="3" topLeftCell="A4" activePane="bottomLeft" state="frozen"/>
      <selection pane="bottomLeft" activeCell="K9" sqref="K9"/>
    </sheetView>
  </sheetViews>
  <sheetFormatPr defaultRowHeight="12.75"/>
  <cols>
    <col min="1" max="1" width="9.140625" style="55"/>
    <col min="2" max="5" width="0" style="55" hidden="1" customWidth="1"/>
    <col min="6" max="6" width="3.5703125" style="55" customWidth="1"/>
    <col min="7" max="7" width="34.140625" style="309" bestFit="1" customWidth="1"/>
    <col min="8" max="8" width="16.5703125" style="55" bestFit="1" customWidth="1"/>
    <col min="9" max="9" width="13.7109375" style="55" bestFit="1" customWidth="1"/>
    <col min="10" max="15" width="12" style="55" bestFit="1" customWidth="1"/>
    <col min="16" max="27" width="13.5703125" style="55" bestFit="1" customWidth="1"/>
    <col min="28" max="28" width="9.140625" style="55"/>
    <col min="29" max="58" width="9.140625" style="55" customWidth="1"/>
    <col min="59" max="16384" width="9.140625" style="55"/>
  </cols>
  <sheetData>
    <row r="6" spans="6:25">
      <c r="G6" s="302" t="s">
        <v>357</v>
      </c>
      <c r="K6" s="55" t="s">
        <v>386</v>
      </c>
      <c r="O6" s="55" t="s">
        <v>387</v>
      </c>
      <c r="Q6" s="55" t="s">
        <v>388</v>
      </c>
    </row>
    <row r="7" spans="6:25">
      <c r="G7" s="303"/>
      <c r="K7" s="231">
        <f>H23</f>
        <v>0</v>
      </c>
      <c r="L7" s="231">
        <f>Q23</f>
        <v>9</v>
      </c>
      <c r="M7" s="231">
        <f>AA23</f>
        <v>19</v>
      </c>
      <c r="O7" s="231" t="s">
        <v>389</v>
      </c>
      <c r="P7" s="231" t="s">
        <v>390</v>
      </c>
      <c r="Q7" s="231" t="s">
        <v>389</v>
      </c>
      <c r="R7" s="231" t="s">
        <v>390</v>
      </c>
      <c r="T7" s="231">
        <f>K7</f>
        <v>0</v>
      </c>
      <c r="U7" s="231">
        <f>L7</f>
        <v>9</v>
      </c>
      <c r="V7" s="231">
        <f>M7</f>
        <v>19</v>
      </c>
      <c r="X7" s="231" t="s">
        <v>387</v>
      </c>
      <c r="Y7" s="231" t="s">
        <v>388</v>
      </c>
    </row>
    <row r="8" spans="6:25">
      <c r="F8" s="655" t="s">
        <v>530</v>
      </c>
      <c r="G8" s="304" t="str">
        <f>'IF Factors'!D9</f>
        <v>Car</v>
      </c>
      <c r="K8" s="241" t="e">
        <f>Full!G174</f>
        <v>#DIV/0!</v>
      </c>
      <c r="L8" s="241" t="e">
        <f>Full!H174</f>
        <v>#DIV/0!</v>
      </c>
      <c r="M8" s="241" t="e">
        <f>Full!I174</f>
        <v>#DIV/0!</v>
      </c>
      <c r="O8" s="231" t="e">
        <f>INTERCEPT(K8:L8,$K$7:$L$7)</f>
        <v>#DIV/0!</v>
      </c>
      <c r="P8" s="231" t="e">
        <f>SLOPE(K8:L8,$K$7:$L$7)</f>
        <v>#DIV/0!</v>
      </c>
      <c r="Q8" s="231" t="e">
        <f>INTERCEPT(L8:M8,$L$7:$M$7)</f>
        <v>#DIV/0!</v>
      </c>
      <c r="R8" s="231" t="e">
        <f>SLOPE(L8:M8,$L$7:$M$7)</f>
        <v>#DIV/0!</v>
      </c>
      <c r="T8" s="231" t="e">
        <f>IF(K8&lt;&gt;0,0,1)</f>
        <v>#DIV/0!</v>
      </c>
      <c r="U8" s="231" t="e">
        <f>IF(L8&lt;&gt;0,0,1)</f>
        <v>#DIV/0!</v>
      </c>
      <c r="V8" s="231" t="e">
        <f>IF(M8&lt;&gt;0,0,1)</f>
        <v>#DIV/0!</v>
      </c>
      <c r="X8" s="231" t="e">
        <f>IF(T8+U8=1,1,0)</f>
        <v>#DIV/0!</v>
      </c>
      <c r="Y8" s="231" t="e">
        <f t="shared" ref="Y8:Y18" si="0">IF(U8+V8=1,1,0)</f>
        <v>#DIV/0!</v>
      </c>
    </row>
    <row r="9" spans="6:25">
      <c r="F9" s="656"/>
      <c r="G9" s="304" t="str">
        <f>'IF Factors'!D10</f>
        <v>2-wheeler</v>
      </c>
      <c r="K9" s="241" t="e">
        <f>Full!G175</f>
        <v>#DIV/0!</v>
      </c>
      <c r="L9" s="241" t="e">
        <f>Full!H175</f>
        <v>#DIV/0!</v>
      </c>
      <c r="M9" s="241" t="e">
        <f>Full!I175</f>
        <v>#DIV/0!</v>
      </c>
      <c r="O9" s="231" t="e">
        <f t="shared" ref="O9:O18" si="1">INTERCEPT(K9:L9,$K$7:$L$7)</f>
        <v>#DIV/0!</v>
      </c>
      <c r="P9" s="231" t="e">
        <f t="shared" ref="P9:P18" si="2">SLOPE(K9:L9,$K$7:$L$7)</f>
        <v>#DIV/0!</v>
      </c>
      <c r="Q9" s="231" t="e">
        <f t="shared" ref="Q9:Q18" si="3">INTERCEPT(L9:M9,$L$7:$M$7)</f>
        <v>#DIV/0!</v>
      </c>
      <c r="R9" s="231" t="e">
        <f t="shared" ref="R9:R18" si="4">SLOPE(L9:M9,$L$7:$M$7)</f>
        <v>#DIV/0!</v>
      </c>
      <c r="T9" s="231" t="e">
        <f t="shared" ref="T9:V18" si="5">IF(K9&lt;&gt;0,0,1)</f>
        <v>#DIV/0!</v>
      </c>
      <c r="U9" s="231" t="e">
        <f t="shared" si="5"/>
        <v>#DIV/0!</v>
      </c>
      <c r="V9" s="231" t="e">
        <f t="shared" si="5"/>
        <v>#DIV/0!</v>
      </c>
      <c r="X9" s="231" t="e">
        <f t="shared" ref="X9:X18" si="6">IF(T9+U9=1,1,0)</f>
        <v>#DIV/0!</v>
      </c>
      <c r="Y9" s="231" t="e">
        <f t="shared" si="0"/>
        <v>#DIV/0!</v>
      </c>
    </row>
    <row r="10" spans="6:25">
      <c r="F10" s="656"/>
      <c r="G10" s="304" t="str">
        <f>'IF Factors'!D11</f>
        <v>Taxi</v>
      </c>
      <c r="K10" s="241" t="e">
        <f>Full!G176</f>
        <v>#DIV/0!</v>
      </c>
      <c r="L10" s="241" t="e">
        <f>Full!H176</f>
        <v>#DIV/0!</v>
      </c>
      <c r="M10" s="241" t="e">
        <f>Full!I176</f>
        <v>#DIV/0!</v>
      </c>
      <c r="O10" s="231" t="e">
        <f t="shared" si="1"/>
        <v>#DIV/0!</v>
      </c>
      <c r="P10" s="231" t="e">
        <f t="shared" si="2"/>
        <v>#DIV/0!</v>
      </c>
      <c r="Q10" s="231" t="e">
        <f t="shared" si="3"/>
        <v>#DIV/0!</v>
      </c>
      <c r="R10" s="231" t="e">
        <f t="shared" si="4"/>
        <v>#DIV/0!</v>
      </c>
      <c r="T10" s="231" t="e">
        <f t="shared" si="5"/>
        <v>#DIV/0!</v>
      </c>
      <c r="U10" s="231" t="e">
        <f t="shared" si="5"/>
        <v>#DIV/0!</v>
      </c>
      <c r="V10" s="231" t="e">
        <f t="shared" si="5"/>
        <v>#DIV/0!</v>
      </c>
      <c r="X10" s="231" t="e">
        <f t="shared" si="6"/>
        <v>#DIV/0!</v>
      </c>
      <c r="Y10" s="231" t="e">
        <f t="shared" si="0"/>
        <v>#DIV/0!</v>
      </c>
    </row>
    <row r="11" spans="6:25">
      <c r="F11" s="656"/>
      <c r="G11" s="304" t="str">
        <f>'IF Factors'!D12</f>
        <v/>
      </c>
      <c r="K11" s="241" t="e">
        <f>Full!G177</f>
        <v>#DIV/0!</v>
      </c>
      <c r="L11" s="241" t="e">
        <f>Full!H177</f>
        <v>#DIV/0!</v>
      </c>
      <c r="M11" s="241" t="e">
        <f>Full!I177</f>
        <v>#DIV/0!</v>
      </c>
      <c r="O11" s="231" t="e">
        <f t="shared" si="1"/>
        <v>#DIV/0!</v>
      </c>
      <c r="P11" s="231" t="e">
        <f t="shared" si="2"/>
        <v>#DIV/0!</v>
      </c>
      <c r="Q11" s="231" t="e">
        <f t="shared" si="3"/>
        <v>#DIV/0!</v>
      </c>
      <c r="R11" s="231" t="e">
        <f t="shared" si="4"/>
        <v>#DIV/0!</v>
      </c>
      <c r="T11" s="231" t="e">
        <f t="shared" si="5"/>
        <v>#DIV/0!</v>
      </c>
      <c r="U11" s="231" t="e">
        <f t="shared" si="5"/>
        <v>#DIV/0!</v>
      </c>
      <c r="V11" s="231" t="e">
        <f t="shared" si="5"/>
        <v>#DIV/0!</v>
      </c>
      <c r="X11" s="231" t="e">
        <f t="shared" si="6"/>
        <v>#DIV/0!</v>
      </c>
      <c r="Y11" s="231" t="e">
        <f t="shared" si="0"/>
        <v>#DIV/0!</v>
      </c>
    </row>
    <row r="12" spans="6:25">
      <c r="F12" s="656"/>
      <c r="G12" s="304" t="str">
        <f>'IF Factors'!D13</f>
        <v/>
      </c>
      <c r="K12" s="241" t="e">
        <f>Full!G178</f>
        <v>#DIV/0!</v>
      </c>
      <c r="L12" s="241" t="e">
        <f>Full!H178</f>
        <v>#DIV/0!</v>
      </c>
      <c r="M12" s="241" t="e">
        <f>Full!I178</f>
        <v>#DIV/0!</v>
      </c>
      <c r="O12" s="231" t="e">
        <f t="shared" si="1"/>
        <v>#DIV/0!</v>
      </c>
      <c r="P12" s="231" t="e">
        <f t="shared" si="2"/>
        <v>#DIV/0!</v>
      </c>
      <c r="Q12" s="231" t="e">
        <f t="shared" si="3"/>
        <v>#DIV/0!</v>
      </c>
      <c r="R12" s="231" t="e">
        <f t="shared" si="4"/>
        <v>#DIV/0!</v>
      </c>
      <c r="T12" s="231" t="e">
        <f t="shared" si="5"/>
        <v>#DIV/0!</v>
      </c>
      <c r="U12" s="231" t="e">
        <f t="shared" si="5"/>
        <v>#DIV/0!</v>
      </c>
      <c r="V12" s="231" t="e">
        <f t="shared" si="5"/>
        <v>#DIV/0!</v>
      </c>
      <c r="X12" s="231" t="e">
        <f t="shared" si="6"/>
        <v>#DIV/0!</v>
      </c>
      <c r="Y12" s="231" t="e">
        <f t="shared" si="0"/>
        <v>#DIV/0!</v>
      </c>
    </row>
    <row r="13" spans="6:25">
      <c r="F13" s="656"/>
      <c r="G13" s="304" t="str">
        <f>'IF Factors'!D14</f>
        <v>3-wheeler</v>
      </c>
      <c r="K13" s="241" t="e">
        <f>Full!G179</f>
        <v>#DIV/0!</v>
      </c>
      <c r="L13" s="241" t="e">
        <f>Full!H179</f>
        <v>#DIV/0!</v>
      </c>
      <c r="M13" s="241" t="e">
        <f>Full!I179</f>
        <v>#DIV/0!</v>
      </c>
      <c r="O13" s="231" t="e">
        <f t="shared" si="1"/>
        <v>#DIV/0!</v>
      </c>
      <c r="P13" s="231" t="e">
        <f t="shared" si="2"/>
        <v>#DIV/0!</v>
      </c>
      <c r="Q13" s="231" t="e">
        <f t="shared" si="3"/>
        <v>#DIV/0!</v>
      </c>
      <c r="R13" s="231" t="e">
        <f t="shared" si="4"/>
        <v>#DIV/0!</v>
      </c>
      <c r="T13" s="231" t="e">
        <f t="shared" si="5"/>
        <v>#DIV/0!</v>
      </c>
      <c r="U13" s="231" t="e">
        <f t="shared" si="5"/>
        <v>#DIV/0!</v>
      </c>
      <c r="V13" s="231" t="e">
        <f t="shared" si="5"/>
        <v>#DIV/0!</v>
      </c>
      <c r="X13" s="231" t="e">
        <f t="shared" si="6"/>
        <v>#DIV/0!</v>
      </c>
      <c r="Y13" s="231" t="e">
        <f t="shared" si="0"/>
        <v>#DIV/0!</v>
      </c>
    </row>
    <row r="14" spans="6:25">
      <c r="F14" s="656"/>
      <c r="G14" s="304" t="str">
        <f>'IF Factors'!D15</f>
        <v>Bus</v>
      </c>
      <c r="K14" s="241" t="e">
        <f>Full!G180</f>
        <v>#DIV/0!</v>
      </c>
      <c r="L14" s="241" t="e">
        <f>Full!H180</f>
        <v>#DIV/0!</v>
      </c>
      <c r="M14" s="241" t="e">
        <f>Full!I180</f>
        <v>#DIV/0!</v>
      </c>
      <c r="O14" s="231" t="e">
        <f t="shared" si="1"/>
        <v>#DIV/0!</v>
      </c>
      <c r="P14" s="231" t="e">
        <f t="shared" si="2"/>
        <v>#DIV/0!</v>
      </c>
      <c r="Q14" s="231" t="e">
        <f t="shared" si="3"/>
        <v>#DIV/0!</v>
      </c>
      <c r="R14" s="231" t="e">
        <f t="shared" si="4"/>
        <v>#DIV/0!</v>
      </c>
      <c r="T14" s="231" t="e">
        <f t="shared" si="5"/>
        <v>#DIV/0!</v>
      </c>
      <c r="U14" s="231" t="e">
        <f t="shared" si="5"/>
        <v>#DIV/0!</v>
      </c>
      <c r="V14" s="231" t="e">
        <f t="shared" si="5"/>
        <v>#DIV/0!</v>
      </c>
      <c r="X14" s="231" t="e">
        <f t="shared" si="6"/>
        <v>#DIV/0!</v>
      </c>
      <c r="Y14" s="231" t="e">
        <f t="shared" si="0"/>
        <v>#DIV/0!</v>
      </c>
    </row>
    <row r="15" spans="6:25">
      <c r="F15" s="656"/>
      <c r="G15" s="304" t="str">
        <f>'IF Factors'!D16</f>
        <v>Mini-bus</v>
      </c>
      <c r="K15" s="241" t="e">
        <f>Full!G181</f>
        <v>#DIV/0!</v>
      </c>
      <c r="L15" s="241" t="e">
        <f>Full!H181</f>
        <v>#DIV/0!</v>
      </c>
      <c r="M15" s="241" t="e">
        <f>Full!I181</f>
        <v>#DIV/0!</v>
      </c>
      <c r="O15" s="231" t="e">
        <f t="shared" si="1"/>
        <v>#DIV/0!</v>
      </c>
      <c r="P15" s="231" t="e">
        <f t="shared" si="2"/>
        <v>#DIV/0!</v>
      </c>
      <c r="Q15" s="231" t="e">
        <f t="shared" si="3"/>
        <v>#DIV/0!</v>
      </c>
      <c r="R15" s="231" t="e">
        <f t="shared" si="4"/>
        <v>#DIV/0!</v>
      </c>
      <c r="T15" s="231" t="e">
        <f t="shared" si="5"/>
        <v>#DIV/0!</v>
      </c>
      <c r="U15" s="231" t="e">
        <f t="shared" si="5"/>
        <v>#DIV/0!</v>
      </c>
      <c r="V15" s="231" t="e">
        <f t="shared" si="5"/>
        <v>#DIV/0!</v>
      </c>
      <c r="X15" s="231" t="e">
        <f t="shared" si="6"/>
        <v>#DIV/0!</v>
      </c>
      <c r="Y15" s="231" t="e">
        <f t="shared" si="0"/>
        <v>#DIV/0!</v>
      </c>
    </row>
    <row r="16" spans="6:25">
      <c r="F16" s="656"/>
      <c r="G16" s="304" t="str">
        <f>'IF Factors'!D17</f>
        <v/>
      </c>
      <c r="K16" s="241" t="e">
        <f>Full!G182</f>
        <v>#DIV/0!</v>
      </c>
      <c r="L16" s="241" t="e">
        <f>Full!H182</f>
        <v>#DIV/0!</v>
      </c>
      <c r="M16" s="241" t="e">
        <f>Full!I182</f>
        <v>#DIV/0!</v>
      </c>
      <c r="O16" s="231" t="e">
        <f t="shared" si="1"/>
        <v>#DIV/0!</v>
      </c>
      <c r="P16" s="231" t="e">
        <f t="shared" si="2"/>
        <v>#DIV/0!</v>
      </c>
      <c r="Q16" s="231" t="e">
        <f t="shared" si="3"/>
        <v>#DIV/0!</v>
      </c>
      <c r="R16" s="231" t="e">
        <f t="shared" si="4"/>
        <v>#DIV/0!</v>
      </c>
      <c r="T16" s="231" t="e">
        <f t="shared" si="5"/>
        <v>#DIV/0!</v>
      </c>
      <c r="U16" s="231" t="e">
        <f t="shared" si="5"/>
        <v>#DIV/0!</v>
      </c>
      <c r="V16" s="231" t="e">
        <f t="shared" si="5"/>
        <v>#DIV/0!</v>
      </c>
      <c r="X16" s="231" t="e">
        <f t="shared" si="6"/>
        <v>#DIV/0!</v>
      </c>
      <c r="Y16" s="231" t="e">
        <f t="shared" si="0"/>
        <v>#DIV/0!</v>
      </c>
    </row>
    <row r="17" spans="6:27">
      <c r="F17" s="657"/>
      <c r="G17" s="304" t="str">
        <f>'IF Factors'!D18</f>
        <v/>
      </c>
      <c r="K17" s="241" t="e">
        <f>Full!G183</f>
        <v>#DIV/0!</v>
      </c>
      <c r="L17" s="241" t="e">
        <f>Full!H183</f>
        <v>#DIV/0!</v>
      </c>
      <c r="M17" s="241" t="e">
        <f>Full!I183</f>
        <v>#DIV/0!</v>
      </c>
      <c r="O17" s="231" t="e">
        <f t="shared" si="1"/>
        <v>#DIV/0!</v>
      </c>
      <c r="P17" s="231" t="e">
        <f t="shared" si="2"/>
        <v>#DIV/0!</v>
      </c>
      <c r="Q17" s="231" t="e">
        <f t="shared" si="3"/>
        <v>#DIV/0!</v>
      </c>
      <c r="R17" s="231" t="e">
        <f t="shared" si="4"/>
        <v>#DIV/0!</v>
      </c>
      <c r="T17" s="231" t="e">
        <f t="shared" si="5"/>
        <v>#DIV/0!</v>
      </c>
      <c r="U17" s="231" t="e">
        <f t="shared" si="5"/>
        <v>#DIV/0!</v>
      </c>
      <c r="V17" s="231" t="e">
        <f t="shared" si="5"/>
        <v>#DIV/0!</v>
      </c>
      <c r="X17" s="231" t="e">
        <f t="shared" si="6"/>
        <v>#DIV/0!</v>
      </c>
      <c r="Y17" s="231" t="e">
        <f t="shared" si="0"/>
        <v>#DIV/0!</v>
      </c>
    </row>
    <row r="18" spans="6:27">
      <c r="G18" s="304" t="s">
        <v>6</v>
      </c>
      <c r="K18" s="241" t="e">
        <f>Full!G184</f>
        <v>#DIV/0!</v>
      </c>
      <c r="L18" s="241" t="e">
        <f>Full!H184</f>
        <v>#DIV/0!</v>
      </c>
      <c r="M18" s="241" t="e">
        <f>Full!I184</f>
        <v>#DIV/0!</v>
      </c>
      <c r="O18" s="231" t="e">
        <f t="shared" si="1"/>
        <v>#DIV/0!</v>
      </c>
      <c r="P18" s="231" t="e">
        <f t="shared" si="2"/>
        <v>#DIV/0!</v>
      </c>
      <c r="Q18" s="231" t="e">
        <f t="shared" si="3"/>
        <v>#DIV/0!</v>
      </c>
      <c r="R18" s="231" t="e">
        <f t="shared" si="4"/>
        <v>#DIV/0!</v>
      </c>
      <c r="T18" s="231" t="e">
        <f t="shared" si="5"/>
        <v>#DIV/0!</v>
      </c>
      <c r="U18" s="231" t="e">
        <f t="shared" si="5"/>
        <v>#DIV/0!</v>
      </c>
      <c r="V18" s="231" t="e">
        <f t="shared" si="5"/>
        <v>#DIV/0!</v>
      </c>
      <c r="X18" s="231" t="e">
        <f t="shared" si="6"/>
        <v>#DIV/0!</v>
      </c>
      <c r="Y18" s="231" t="e">
        <f t="shared" si="0"/>
        <v>#DIV/0!</v>
      </c>
    </row>
    <row r="23" spans="6:27">
      <c r="G23" s="303"/>
      <c r="H23" s="231">
        <f>Full!F12</f>
        <v>0</v>
      </c>
      <c r="I23" s="231">
        <f t="shared" ref="I23:P23" si="7">H23+1</f>
        <v>1</v>
      </c>
      <c r="J23" s="231">
        <f t="shared" si="7"/>
        <v>2</v>
      </c>
      <c r="K23" s="231">
        <f t="shared" si="7"/>
        <v>3</v>
      </c>
      <c r="L23" s="231">
        <f t="shared" si="7"/>
        <v>4</v>
      </c>
      <c r="M23" s="231">
        <f t="shared" si="7"/>
        <v>5</v>
      </c>
      <c r="N23" s="231">
        <f t="shared" si="7"/>
        <v>6</v>
      </c>
      <c r="O23" s="231">
        <f t="shared" si="7"/>
        <v>7</v>
      </c>
      <c r="P23" s="231">
        <f t="shared" si="7"/>
        <v>8</v>
      </c>
      <c r="Q23" s="231">
        <f>Full!F13</f>
        <v>9</v>
      </c>
      <c r="R23" s="231">
        <f t="shared" ref="R23:Z23" si="8">Q23+1</f>
        <v>10</v>
      </c>
      <c r="S23" s="231">
        <f t="shared" si="8"/>
        <v>11</v>
      </c>
      <c r="T23" s="231">
        <f t="shared" si="8"/>
        <v>12</v>
      </c>
      <c r="U23" s="231">
        <f t="shared" si="8"/>
        <v>13</v>
      </c>
      <c r="V23" s="231">
        <f t="shared" si="8"/>
        <v>14</v>
      </c>
      <c r="W23" s="231">
        <f t="shared" si="8"/>
        <v>15</v>
      </c>
      <c r="X23" s="231">
        <f t="shared" si="8"/>
        <v>16</v>
      </c>
      <c r="Y23" s="231">
        <f t="shared" si="8"/>
        <v>17</v>
      </c>
      <c r="Z23" s="231">
        <f t="shared" si="8"/>
        <v>18</v>
      </c>
      <c r="AA23" s="231">
        <f>Full!F14</f>
        <v>19</v>
      </c>
    </row>
    <row r="24" spans="6:27">
      <c r="F24" s="655" t="s">
        <v>530</v>
      </c>
      <c r="G24" s="304" t="str">
        <f t="shared" ref="G24:G34" si="9">G8</f>
        <v>Car</v>
      </c>
      <c r="H24" s="256" t="e">
        <f>K8</f>
        <v>#DIV/0!</v>
      </c>
      <c r="I24" s="233" t="e">
        <f>(I$23*$P8)+$O8</f>
        <v>#DIV/0!</v>
      </c>
      <c r="J24" s="233" t="e">
        <f t="shared" ref="J24:P24" si="10">(J$23*$P8)+$O8</f>
        <v>#DIV/0!</v>
      </c>
      <c r="K24" s="233" t="e">
        <f t="shared" si="10"/>
        <v>#DIV/0!</v>
      </c>
      <c r="L24" s="233" t="e">
        <f t="shared" si="10"/>
        <v>#DIV/0!</v>
      </c>
      <c r="M24" s="233" t="e">
        <f t="shared" si="10"/>
        <v>#DIV/0!</v>
      </c>
      <c r="N24" s="233" t="e">
        <f t="shared" si="10"/>
        <v>#DIV/0!</v>
      </c>
      <c r="O24" s="233" t="e">
        <f t="shared" si="10"/>
        <v>#DIV/0!</v>
      </c>
      <c r="P24" s="233" t="e">
        <f t="shared" si="10"/>
        <v>#DIV/0!</v>
      </c>
      <c r="Q24" s="256" t="e">
        <f>L8</f>
        <v>#DIV/0!</v>
      </c>
      <c r="R24" s="233" t="e">
        <f>(R$23*$R8)+$Q8</f>
        <v>#DIV/0!</v>
      </c>
      <c r="S24" s="233" t="e">
        <f t="shared" ref="S24:Z24" si="11">(S$23*$R8)+$Q8</f>
        <v>#DIV/0!</v>
      </c>
      <c r="T24" s="233" t="e">
        <f t="shared" si="11"/>
        <v>#DIV/0!</v>
      </c>
      <c r="U24" s="233" t="e">
        <f t="shared" si="11"/>
        <v>#DIV/0!</v>
      </c>
      <c r="V24" s="233" t="e">
        <f t="shared" si="11"/>
        <v>#DIV/0!</v>
      </c>
      <c r="W24" s="233" t="e">
        <f t="shared" si="11"/>
        <v>#DIV/0!</v>
      </c>
      <c r="X24" s="233" t="e">
        <f t="shared" si="11"/>
        <v>#DIV/0!</v>
      </c>
      <c r="Y24" s="233" t="e">
        <f t="shared" si="11"/>
        <v>#DIV/0!</v>
      </c>
      <c r="Z24" s="233" t="e">
        <f t="shared" si="11"/>
        <v>#DIV/0!</v>
      </c>
      <c r="AA24" s="256" t="e">
        <f>M8</f>
        <v>#DIV/0!</v>
      </c>
    </row>
    <row r="25" spans="6:27">
      <c r="F25" s="656"/>
      <c r="G25" s="304" t="str">
        <f t="shared" si="9"/>
        <v>2-wheeler</v>
      </c>
      <c r="H25" s="256" t="e">
        <f t="shared" ref="H25:H34" si="12">K9</f>
        <v>#DIV/0!</v>
      </c>
      <c r="I25" s="233" t="e">
        <f t="shared" ref="I25:P34" si="13">(I$23*$P9)+$O9</f>
        <v>#DIV/0!</v>
      </c>
      <c r="J25" s="233" t="e">
        <f t="shared" si="13"/>
        <v>#DIV/0!</v>
      </c>
      <c r="K25" s="233" t="e">
        <f t="shared" si="13"/>
        <v>#DIV/0!</v>
      </c>
      <c r="L25" s="233" t="e">
        <f t="shared" si="13"/>
        <v>#DIV/0!</v>
      </c>
      <c r="M25" s="233" t="e">
        <f t="shared" si="13"/>
        <v>#DIV/0!</v>
      </c>
      <c r="N25" s="233" t="e">
        <f t="shared" si="13"/>
        <v>#DIV/0!</v>
      </c>
      <c r="O25" s="233" t="e">
        <f t="shared" si="13"/>
        <v>#DIV/0!</v>
      </c>
      <c r="P25" s="233" t="e">
        <f t="shared" si="13"/>
        <v>#DIV/0!</v>
      </c>
      <c r="Q25" s="256" t="e">
        <f t="shared" ref="Q25:Q34" si="14">L9</f>
        <v>#DIV/0!</v>
      </c>
      <c r="R25" s="233" t="e">
        <f t="shared" ref="R25:Z34" si="15">(R$23*$R9)+$Q9</f>
        <v>#DIV/0!</v>
      </c>
      <c r="S25" s="233" t="e">
        <f t="shared" si="15"/>
        <v>#DIV/0!</v>
      </c>
      <c r="T25" s="233" t="e">
        <f t="shared" si="15"/>
        <v>#DIV/0!</v>
      </c>
      <c r="U25" s="233" t="e">
        <f t="shared" si="15"/>
        <v>#DIV/0!</v>
      </c>
      <c r="V25" s="233" t="e">
        <f t="shared" si="15"/>
        <v>#DIV/0!</v>
      </c>
      <c r="W25" s="233" t="e">
        <f t="shared" si="15"/>
        <v>#DIV/0!</v>
      </c>
      <c r="X25" s="233" t="e">
        <f t="shared" si="15"/>
        <v>#DIV/0!</v>
      </c>
      <c r="Y25" s="233" t="e">
        <f t="shared" si="15"/>
        <v>#DIV/0!</v>
      </c>
      <c r="Z25" s="233" t="e">
        <f t="shared" si="15"/>
        <v>#DIV/0!</v>
      </c>
      <c r="AA25" s="256" t="e">
        <f t="shared" ref="AA25:AA34" si="16">M9</f>
        <v>#DIV/0!</v>
      </c>
    </row>
    <row r="26" spans="6:27">
      <c r="F26" s="656"/>
      <c r="G26" s="304" t="str">
        <f t="shared" si="9"/>
        <v>Taxi</v>
      </c>
      <c r="H26" s="256" t="e">
        <f t="shared" si="12"/>
        <v>#DIV/0!</v>
      </c>
      <c r="I26" s="233" t="e">
        <f t="shared" si="13"/>
        <v>#DIV/0!</v>
      </c>
      <c r="J26" s="233" t="e">
        <f t="shared" si="13"/>
        <v>#DIV/0!</v>
      </c>
      <c r="K26" s="233" t="e">
        <f t="shared" si="13"/>
        <v>#DIV/0!</v>
      </c>
      <c r="L26" s="233" t="e">
        <f t="shared" si="13"/>
        <v>#DIV/0!</v>
      </c>
      <c r="M26" s="233" t="e">
        <f t="shared" si="13"/>
        <v>#DIV/0!</v>
      </c>
      <c r="N26" s="233" t="e">
        <f t="shared" si="13"/>
        <v>#DIV/0!</v>
      </c>
      <c r="O26" s="233" t="e">
        <f t="shared" si="13"/>
        <v>#DIV/0!</v>
      </c>
      <c r="P26" s="233" t="e">
        <f t="shared" si="13"/>
        <v>#DIV/0!</v>
      </c>
      <c r="Q26" s="256" t="e">
        <f t="shared" si="14"/>
        <v>#DIV/0!</v>
      </c>
      <c r="R26" s="233" t="e">
        <f t="shared" si="15"/>
        <v>#DIV/0!</v>
      </c>
      <c r="S26" s="233" t="e">
        <f t="shared" si="15"/>
        <v>#DIV/0!</v>
      </c>
      <c r="T26" s="233" t="e">
        <f t="shared" si="15"/>
        <v>#DIV/0!</v>
      </c>
      <c r="U26" s="233" t="e">
        <f t="shared" si="15"/>
        <v>#DIV/0!</v>
      </c>
      <c r="V26" s="233" t="e">
        <f t="shared" si="15"/>
        <v>#DIV/0!</v>
      </c>
      <c r="W26" s="233" t="e">
        <f t="shared" si="15"/>
        <v>#DIV/0!</v>
      </c>
      <c r="X26" s="233" t="e">
        <f t="shared" si="15"/>
        <v>#DIV/0!</v>
      </c>
      <c r="Y26" s="233" t="e">
        <f t="shared" si="15"/>
        <v>#DIV/0!</v>
      </c>
      <c r="Z26" s="233" t="e">
        <f t="shared" si="15"/>
        <v>#DIV/0!</v>
      </c>
      <c r="AA26" s="256" t="e">
        <f t="shared" si="16"/>
        <v>#DIV/0!</v>
      </c>
    </row>
    <row r="27" spans="6:27">
      <c r="F27" s="656"/>
      <c r="G27" s="304" t="str">
        <f t="shared" si="9"/>
        <v/>
      </c>
      <c r="H27" s="256" t="e">
        <f t="shared" si="12"/>
        <v>#DIV/0!</v>
      </c>
      <c r="I27" s="233" t="e">
        <f t="shared" si="13"/>
        <v>#DIV/0!</v>
      </c>
      <c r="J27" s="233" t="e">
        <f t="shared" si="13"/>
        <v>#DIV/0!</v>
      </c>
      <c r="K27" s="233" t="e">
        <f t="shared" si="13"/>
        <v>#DIV/0!</v>
      </c>
      <c r="L27" s="233" t="e">
        <f t="shared" si="13"/>
        <v>#DIV/0!</v>
      </c>
      <c r="M27" s="233" t="e">
        <f t="shared" si="13"/>
        <v>#DIV/0!</v>
      </c>
      <c r="N27" s="233" t="e">
        <f t="shared" si="13"/>
        <v>#DIV/0!</v>
      </c>
      <c r="O27" s="233" t="e">
        <f t="shared" si="13"/>
        <v>#DIV/0!</v>
      </c>
      <c r="P27" s="233" t="e">
        <f t="shared" si="13"/>
        <v>#DIV/0!</v>
      </c>
      <c r="Q27" s="256" t="e">
        <f t="shared" si="14"/>
        <v>#DIV/0!</v>
      </c>
      <c r="R27" s="233" t="e">
        <f t="shared" si="15"/>
        <v>#DIV/0!</v>
      </c>
      <c r="S27" s="233" t="e">
        <f t="shared" si="15"/>
        <v>#DIV/0!</v>
      </c>
      <c r="T27" s="233" t="e">
        <f t="shared" si="15"/>
        <v>#DIV/0!</v>
      </c>
      <c r="U27" s="233" t="e">
        <f t="shared" si="15"/>
        <v>#DIV/0!</v>
      </c>
      <c r="V27" s="233" t="e">
        <f t="shared" si="15"/>
        <v>#DIV/0!</v>
      </c>
      <c r="W27" s="233" t="e">
        <f t="shared" si="15"/>
        <v>#DIV/0!</v>
      </c>
      <c r="X27" s="233" t="e">
        <f t="shared" si="15"/>
        <v>#DIV/0!</v>
      </c>
      <c r="Y27" s="233" t="e">
        <f t="shared" si="15"/>
        <v>#DIV/0!</v>
      </c>
      <c r="Z27" s="233" t="e">
        <f t="shared" si="15"/>
        <v>#DIV/0!</v>
      </c>
      <c r="AA27" s="256" t="e">
        <f t="shared" si="16"/>
        <v>#DIV/0!</v>
      </c>
    </row>
    <row r="28" spans="6:27">
      <c r="F28" s="656"/>
      <c r="G28" s="304" t="str">
        <f t="shared" si="9"/>
        <v/>
      </c>
      <c r="H28" s="256" t="e">
        <f t="shared" si="12"/>
        <v>#DIV/0!</v>
      </c>
      <c r="I28" s="233" t="e">
        <f t="shared" si="13"/>
        <v>#DIV/0!</v>
      </c>
      <c r="J28" s="233" t="e">
        <f t="shared" si="13"/>
        <v>#DIV/0!</v>
      </c>
      <c r="K28" s="233" t="e">
        <f t="shared" si="13"/>
        <v>#DIV/0!</v>
      </c>
      <c r="L28" s="233" t="e">
        <f t="shared" si="13"/>
        <v>#DIV/0!</v>
      </c>
      <c r="M28" s="233" t="e">
        <f t="shared" si="13"/>
        <v>#DIV/0!</v>
      </c>
      <c r="N28" s="233" t="e">
        <f t="shared" si="13"/>
        <v>#DIV/0!</v>
      </c>
      <c r="O28" s="233" t="e">
        <f t="shared" si="13"/>
        <v>#DIV/0!</v>
      </c>
      <c r="P28" s="233" t="e">
        <f t="shared" si="13"/>
        <v>#DIV/0!</v>
      </c>
      <c r="Q28" s="256" t="e">
        <f t="shared" si="14"/>
        <v>#DIV/0!</v>
      </c>
      <c r="R28" s="233" t="e">
        <f t="shared" si="15"/>
        <v>#DIV/0!</v>
      </c>
      <c r="S28" s="233" t="e">
        <f t="shared" si="15"/>
        <v>#DIV/0!</v>
      </c>
      <c r="T28" s="233" t="e">
        <f t="shared" si="15"/>
        <v>#DIV/0!</v>
      </c>
      <c r="U28" s="233" t="e">
        <f t="shared" si="15"/>
        <v>#DIV/0!</v>
      </c>
      <c r="V28" s="233" t="e">
        <f t="shared" si="15"/>
        <v>#DIV/0!</v>
      </c>
      <c r="W28" s="233" t="e">
        <f t="shared" si="15"/>
        <v>#DIV/0!</v>
      </c>
      <c r="X28" s="233" t="e">
        <f t="shared" si="15"/>
        <v>#DIV/0!</v>
      </c>
      <c r="Y28" s="233" t="e">
        <f t="shared" si="15"/>
        <v>#DIV/0!</v>
      </c>
      <c r="Z28" s="233" t="e">
        <f t="shared" si="15"/>
        <v>#DIV/0!</v>
      </c>
      <c r="AA28" s="256" t="e">
        <f t="shared" si="16"/>
        <v>#DIV/0!</v>
      </c>
    </row>
    <row r="29" spans="6:27">
      <c r="F29" s="656"/>
      <c r="G29" s="304" t="str">
        <f t="shared" si="9"/>
        <v>3-wheeler</v>
      </c>
      <c r="H29" s="256" t="e">
        <f t="shared" si="12"/>
        <v>#DIV/0!</v>
      </c>
      <c r="I29" s="233" t="e">
        <f t="shared" si="13"/>
        <v>#DIV/0!</v>
      </c>
      <c r="J29" s="233" t="e">
        <f t="shared" si="13"/>
        <v>#DIV/0!</v>
      </c>
      <c r="K29" s="233" t="e">
        <f t="shared" si="13"/>
        <v>#DIV/0!</v>
      </c>
      <c r="L29" s="233" t="e">
        <f t="shared" si="13"/>
        <v>#DIV/0!</v>
      </c>
      <c r="M29" s="233" t="e">
        <f t="shared" si="13"/>
        <v>#DIV/0!</v>
      </c>
      <c r="N29" s="233" t="e">
        <f t="shared" si="13"/>
        <v>#DIV/0!</v>
      </c>
      <c r="O29" s="233" t="e">
        <f t="shared" si="13"/>
        <v>#DIV/0!</v>
      </c>
      <c r="P29" s="233" t="e">
        <f t="shared" si="13"/>
        <v>#DIV/0!</v>
      </c>
      <c r="Q29" s="256" t="e">
        <f t="shared" si="14"/>
        <v>#DIV/0!</v>
      </c>
      <c r="R29" s="233" t="e">
        <f t="shared" si="15"/>
        <v>#DIV/0!</v>
      </c>
      <c r="S29" s="233" t="e">
        <f t="shared" si="15"/>
        <v>#DIV/0!</v>
      </c>
      <c r="T29" s="233" t="e">
        <f t="shared" si="15"/>
        <v>#DIV/0!</v>
      </c>
      <c r="U29" s="233" t="e">
        <f t="shared" si="15"/>
        <v>#DIV/0!</v>
      </c>
      <c r="V29" s="233" t="e">
        <f t="shared" si="15"/>
        <v>#DIV/0!</v>
      </c>
      <c r="W29" s="233" t="e">
        <f t="shared" si="15"/>
        <v>#DIV/0!</v>
      </c>
      <c r="X29" s="233" t="e">
        <f t="shared" si="15"/>
        <v>#DIV/0!</v>
      </c>
      <c r="Y29" s="233" t="e">
        <f t="shared" si="15"/>
        <v>#DIV/0!</v>
      </c>
      <c r="Z29" s="233" t="e">
        <f t="shared" si="15"/>
        <v>#DIV/0!</v>
      </c>
      <c r="AA29" s="256" t="e">
        <f t="shared" si="16"/>
        <v>#DIV/0!</v>
      </c>
    </row>
    <row r="30" spans="6:27">
      <c r="F30" s="656"/>
      <c r="G30" s="304" t="str">
        <f t="shared" si="9"/>
        <v>Bus</v>
      </c>
      <c r="H30" s="256" t="e">
        <f t="shared" si="12"/>
        <v>#DIV/0!</v>
      </c>
      <c r="I30" s="233" t="e">
        <f t="shared" si="13"/>
        <v>#DIV/0!</v>
      </c>
      <c r="J30" s="233" t="e">
        <f t="shared" si="13"/>
        <v>#DIV/0!</v>
      </c>
      <c r="K30" s="233" t="e">
        <f t="shared" si="13"/>
        <v>#DIV/0!</v>
      </c>
      <c r="L30" s="233" t="e">
        <f t="shared" si="13"/>
        <v>#DIV/0!</v>
      </c>
      <c r="M30" s="233" t="e">
        <f t="shared" si="13"/>
        <v>#DIV/0!</v>
      </c>
      <c r="N30" s="233" t="e">
        <f t="shared" si="13"/>
        <v>#DIV/0!</v>
      </c>
      <c r="O30" s="233" t="e">
        <f t="shared" si="13"/>
        <v>#DIV/0!</v>
      </c>
      <c r="P30" s="233" t="e">
        <f t="shared" si="13"/>
        <v>#DIV/0!</v>
      </c>
      <c r="Q30" s="256" t="e">
        <f t="shared" si="14"/>
        <v>#DIV/0!</v>
      </c>
      <c r="R30" s="233" t="e">
        <f t="shared" si="15"/>
        <v>#DIV/0!</v>
      </c>
      <c r="S30" s="233" t="e">
        <f t="shared" si="15"/>
        <v>#DIV/0!</v>
      </c>
      <c r="T30" s="233" t="e">
        <f t="shared" si="15"/>
        <v>#DIV/0!</v>
      </c>
      <c r="U30" s="233" t="e">
        <f t="shared" si="15"/>
        <v>#DIV/0!</v>
      </c>
      <c r="V30" s="233" t="e">
        <f t="shared" si="15"/>
        <v>#DIV/0!</v>
      </c>
      <c r="W30" s="233" t="e">
        <f t="shared" si="15"/>
        <v>#DIV/0!</v>
      </c>
      <c r="X30" s="233" t="e">
        <f t="shared" si="15"/>
        <v>#DIV/0!</v>
      </c>
      <c r="Y30" s="233" t="e">
        <f t="shared" si="15"/>
        <v>#DIV/0!</v>
      </c>
      <c r="Z30" s="233" t="e">
        <f t="shared" si="15"/>
        <v>#DIV/0!</v>
      </c>
      <c r="AA30" s="256" t="e">
        <f t="shared" si="16"/>
        <v>#DIV/0!</v>
      </c>
    </row>
    <row r="31" spans="6:27">
      <c r="F31" s="656"/>
      <c r="G31" s="304" t="str">
        <f t="shared" si="9"/>
        <v>Mini-bus</v>
      </c>
      <c r="H31" s="256" t="e">
        <f t="shared" si="12"/>
        <v>#DIV/0!</v>
      </c>
      <c r="I31" s="233" t="e">
        <f t="shared" si="13"/>
        <v>#DIV/0!</v>
      </c>
      <c r="J31" s="233" t="e">
        <f t="shared" si="13"/>
        <v>#DIV/0!</v>
      </c>
      <c r="K31" s="233" t="e">
        <f t="shared" si="13"/>
        <v>#DIV/0!</v>
      </c>
      <c r="L31" s="233" t="e">
        <f t="shared" si="13"/>
        <v>#DIV/0!</v>
      </c>
      <c r="M31" s="233" t="e">
        <f t="shared" si="13"/>
        <v>#DIV/0!</v>
      </c>
      <c r="N31" s="233" t="e">
        <f t="shared" si="13"/>
        <v>#DIV/0!</v>
      </c>
      <c r="O31" s="233" t="e">
        <f t="shared" si="13"/>
        <v>#DIV/0!</v>
      </c>
      <c r="P31" s="233" t="e">
        <f t="shared" si="13"/>
        <v>#DIV/0!</v>
      </c>
      <c r="Q31" s="256" t="e">
        <f t="shared" si="14"/>
        <v>#DIV/0!</v>
      </c>
      <c r="R31" s="233" t="e">
        <f t="shared" si="15"/>
        <v>#DIV/0!</v>
      </c>
      <c r="S31" s="233" t="e">
        <f t="shared" si="15"/>
        <v>#DIV/0!</v>
      </c>
      <c r="T31" s="233" t="e">
        <f t="shared" si="15"/>
        <v>#DIV/0!</v>
      </c>
      <c r="U31" s="233" t="e">
        <f t="shared" si="15"/>
        <v>#DIV/0!</v>
      </c>
      <c r="V31" s="233" t="e">
        <f t="shared" si="15"/>
        <v>#DIV/0!</v>
      </c>
      <c r="W31" s="233" t="e">
        <f t="shared" si="15"/>
        <v>#DIV/0!</v>
      </c>
      <c r="X31" s="233" t="e">
        <f t="shared" si="15"/>
        <v>#DIV/0!</v>
      </c>
      <c r="Y31" s="233" t="e">
        <f t="shared" si="15"/>
        <v>#DIV/0!</v>
      </c>
      <c r="Z31" s="233" t="e">
        <f t="shared" si="15"/>
        <v>#DIV/0!</v>
      </c>
      <c r="AA31" s="256" t="e">
        <f t="shared" si="16"/>
        <v>#DIV/0!</v>
      </c>
    </row>
    <row r="32" spans="6:27">
      <c r="F32" s="656"/>
      <c r="G32" s="304" t="str">
        <f t="shared" si="9"/>
        <v/>
      </c>
      <c r="H32" s="256" t="e">
        <f t="shared" si="12"/>
        <v>#DIV/0!</v>
      </c>
      <c r="I32" s="233" t="e">
        <f t="shared" si="13"/>
        <v>#DIV/0!</v>
      </c>
      <c r="J32" s="233" t="e">
        <f t="shared" si="13"/>
        <v>#DIV/0!</v>
      </c>
      <c r="K32" s="233" t="e">
        <f t="shared" si="13"/>
        <v>#DIV/0!</v>
      </c>
      <c r="L32" s="233" t="e">
        <f t="shared" si="13"/>
        <v>#DIV/0!</v>
      </c>
      <c r="M32" s="233" t="e">
        <f t="shared" si="13"/>
        <v>#DIV/0!</v>
      </c>
      <c r="N32" s="233" t="e">
        <f t="shared" si="13"/>
        <v>#DIV/0!</v>
      </c>
      <c r="O32" s="233" t="e">
        <f t="shared" si="13"/>
        <v>#DIV/0!</v>
      </c>
      <c r="P32" s="233" t="e">
        <f t="shared" si="13"/>
        <v>#DIV/0!</v>
      </c>
      <c r="Q32" s="256" t="e">
        <f t="shared" si="14"/>
        <v>#DIV/0!</v>
      </c>
      <c r="R32" s="233" t="e">
        <f t="shared" si="15"/>
        <v>#DIV/0!</v>
      </c>
      <c r="S32" s="233" t="e">
        <f t="shared" si="15"/>
        <v>#DIV/0!</v>
      </c>
      <c r="T32" s="233" t="e">
        <f t="shared" si="15"/>
        <v>#DIV/0!</v>
      </c>
      <c r="U32" s="233" t="e">
        <f t="shared" si="15"/>
        <v>#DIV/0!</v>
      </c>
      <c r="V32" s="233" t="e">
        <f t="shared" si="15"/>
        <v>#DIV/0!</v>
      </c>
      <c r="W32" s="233" t="e">
        <f t="shared" si="15"/>
        <v>#DIV/0!</v>
      </c>
      <c r="X32" s="233" t="e">
        <f t="shared" si="15"/>
        <v>#DIV/0!</v>
      </c>
      <c r="Y32" s="233" t="e">
        <f t="shared" si="15"/>
        <v>#DIV/0!</v>
      </c>
      <c r="Z32" s="233" t="e">
        <f t="shared" si="15"/>
        <v>#DIV/0!</v>
      </c>
      <c r="AA32" s="256" t="e">
        <f t="shared" si="16"/>
        <v>#DIV/0!</v>
      </c>
    </row>
    <row r="33" spans="6:27">
      <c r="F33" s="657"/>
      <c r="G33" s="304" t="str">
        <f t="shared" si="9"/>
        <v/>
      </c>
      <c r="H33" s="256" t="e">
        <f t="shared" si="12"/>
        <v>#DIV/0!</v>
      </c>
      <c r="I33" s="233" t="e">
        <f t="shared" si="13"/>
        <v>#DIV/0!</v>
      </c>
      <c r="J33" s="233" t="e">
        <f t="shared" si="13"/>
        <v>#DIV/0!</v>
      </c>
      <c r="K33" s="233" t="e">
        <f t="shared" si="13"/>
        <v>#DIV/0!</v>
      </c>
      <c r="L33" s="233" t="e">
        <f t="shared" si="13"/>
        <v>#DIV/0!</v>
      </c>
      <c r="M33" s="233" t="e">
        <f t="shared" si="13"/>
        <v>#DIV/0!</v>
      </c>
      <c r="N33" s="233" t="e">
        <f t="shared" si="13"/>
        <v>#DIV/0!</v>
      </c>
      <c r="O33" s="233" t="e">
        <f t="shared" si="13"/>
        <v>#DIV/0!</v>
      </c>
      <c r="P33" s="233" t="e">
        <f t="shared" si="13"/>
        <v>#DIV/0!</v>
      </c>
      <c r="Q33" s="256" t="e">
        <f t="shared" si="14"/>
        <v>#DIV/0!</v>
      </c>
      <c r="R33" s="233" t="e">
        <f t="shared" si="15"/>
        <v>#DIV/0!</v>
      </c>
      <c r="S33" s="233" t="e">
        <f t="shared" si="15"/>
        <v>#DIV/0!</v>
      </c>
      <c r="T33" s="233" t="e">
        <f t="shared" si="15"/>
        <v>#DIV/0!</v>
      </c>
      <c r="U33" s="233" t="e">
        <f t="shared" si="15"/>
        <v>#DIV/0!</v>
      </c>
      <c r="V33" s="233" t="e">
        <f t="shared" si="15"/>
        <v>#DIV/0!</v>
      </c>
      <c r="W33" s="233" t="e">
        <f t="shared" si="15"/>
        <v>#DIV/0!</v>
      </c>
      <c r="X33" s="233" t="e">
        <f t="shared" si="15"/>
        <v>#DIV/0!</v>
      </c>
      <c r="Y33" s="233" t="e">
        <f t="shared" si="15"/>
        <v>#DIV/0!</v>
      </c>
      <c r="Z33" s="233" t="e">
        <f t="shared" si="15"/>
        <v>#DIV/0!</v>
      </c>
      <c r="AA33" s="256" t="e">
        <f t="shared" si="16"/>
        <v>#DIV/0!</v>
      </c>
    </row>
    <row r="34" spans="6:27">
      <c r="G34" s="304" t="str">
        <f t="shared" si="9"/>
        <v>Total</v>
      </c>
      <c r="H34" s="256" t="e">
        <f t="shared" si="12"/>
        <v>#DIV/0!</v>
      </c>
      <c r="I34" s="233" t="e">
        <f t="shared" si="13"/>
        <v>#DIV/0!</v>
      </c>
      <c r="J34" s="233" t="e">
        <f t="shared" si="13"/>
        <v>#DIV/0!</v>
      </c>
      <c r="K34" s="233" t="e">
        <f t="shared" si="13"/>
        <v>#DIV/0!</v>
      </c>
      <c r="L34" s="233" t="e">
        <f t="shared" si="13"/>
        <v>#DIV/0!</v>
      </c>
      <c r="M34" s="233" t="e">
        <f t="shared" si="13"/>
        <v>#DIV/0!</v>
      </c>
      <c r="N34" s="233" t="e">
        <f t="shared" si="13"/>
        <v>#DIV/0!</v>
      </c>
      <c r="O34" s="233" t="e">
        <f t="shared" si="13"/>
        <v>#DIV/0!</v>
      </c>
      <c r="P34" s="233" t="e">
        <f t="shared" si="13"/>
        <v>#DIV/0!</v>
      </c>
      <c r="Q34" s="256" t="e">
        <f t="shared" si="14"/>
        <v>#DIV/0!</v>
      </c>
      <c r="R34" s="233" t="e">
        <f t="shared" si="15"/>
        <v>#DIV/0!</v>
      </c>
      <c r="S34" s="233" t="e">
        <f t="shared" si="15"/>
        <v>#DIV/0!</v>
      </c>
      <c r="T34" s="233" t="e">
        <f t="shared" si="15"/>
        <v>#DIV/0!</v>
      </c>
      <c r="U34" s="233" t="e">
        <f t="shared" si="15"/>
        <v>#DIV/0!</v>
      </c>
      <c r="V34" s="233" t="e">
        <f t="shared" si="15"/>
        <v>#DIV/0!</v>
      </c>
      <c r="W34" s="233" t="e">
        <f t="shared" si="15"/>
        <v>#DIV/0!</v>
      </c>
      <c r="X34" s="233" t="e">
        <f t="shared" si="15"/>
        <v>#DIV/0!</v>
      </c>
      <c r="Y34" s="233" t="e">
        <f t="shared" si="15"/>
        <v>#DIV/0!</v>
      </c>
      <c r="Z34" s="233" t="e">
        <f t="shared" si="15"/>
        <v>#DIV/0!</v>
      </c>
      <c r="AA34" s="256" t="e">
        <f t="shared" si="16"/>
        <v>#DIV/0!</v>
      </c>
    </row>
    <row r="39" spans="6:27">
      <c r="G39" s="302" t="s">
        <v>2</v>
      </c>
      <c r="K39" s="55" t="s">
        <v>386</v>
      </c>
      <c r="O39" s="55" t="s">
        <v>387</v>
      </c>
      <c r="Q39" s="55" t="s">
        <v>388</v>
      </c>
    </row>
    <row r="40" spans="6:27">
      <c r="G40" s="303"/>
      <c r="K40" s="231">
        <f>H56</f>
        <v>0</v>
      </c>
      <c r="L40" s="231">
        <f>Q56</f>
        <v>9</v>
      </c>
      <c r="M40" s="231">
        <f>AA56</f>
        <v>19</v>
      </c>
      <c r="O40" s="231" t="s">
        <v>389</v>
      </c>
      <c r="P40" s="231" t="s">
        <v>390</v>
      </c>
      <c r="Q40" s="231" t="s">
        <v>389</v>
      </c>
      <c r="R40" s="231" t="s">
        <v>390</v>
      </c>
      <c r="T40" s="231">
        <f>K40</f>
        <v>0</v>
      </c>
      <c r="U40" s="231">
        <f>L40</f>
        <v>9</v>
      </c>
      <c r="V40" s="231">
        <f>M40</f>
        <v>19</v>
      </c>
      <c r="X40" s="231" t="s">
        <v>387</v>
      </c>
      <c r="Y40" s="231" t="s">
        <v>388</v>
      </c>
    </row>
    <row r="41" spans="6:27">
      <c r="F41" s="655" t="s">
        <v>530</v>
      </c>
      <c r="G41" s="304" t="str">
        <f t="shared" ref="G41:G50" si="17">G8</f>
        <v>Car</v>
      </c>
      <c r="K41" s="241">
        <f>'IF Factors'!K233</f>
        <v>0</v>
      </c>
      <c r="L41" s="241">
        <f>'IF Factors'!L233</f>
        <v>0</v>
      </c>
      <c r="M41" s="241">
        <f>'IF Factors'!M233</f>
        <v>0</v>
      </c>
      <c r="O41" s="231">
        <f>INTERCEPT(K41:L41,$K$7:$L$7)</f>
        <v>0</v>
      </c>
      <c r="P41" s="231">
        <f>SLOPE(K41:L41,$K$7:$L$7)</f>
        <v>0</v>
      </c>
      <c r="Q41" s="231">
        <f>INTERCEPT(L41:M41,$L$7:$M$7)</f>
        <v>0</v>
      </c>
      <c r="R41" s="231">
        <f>SLOPE(L41:M41,$L$7:$M$7)</f>
        <v>0</v>
      </c>
      <c r="T41" s="231">
        <f>IF(K41&lt;&gt;0,0,1)</f>
        <v>1</v>
      </c>
      <c r="U41" s="231">
        <f>IF(L41&lt;&gt;0,0,1)</f>
        <v>1</v>
      </c>
      <c r="V41" s="231">
        <f>IF(M41&lt;&gt;0,0,1)</f>
        <v>1</v>
      </c>
      <c r="X41" s="231">
        <f>IF(T41+U41=1,1,0)</f>
        <v>0</v>
      </c>
      <c r="Y41" s="231">
        <f t="shared" ref="Y41:Y51" si="18">IF(U41+V41=1,1,0)</f>
        <v>0</v>
      </c>
    </row>
    <row r="42" spans="6:27">
      <c r="F42" s="656"/>
      <c r="G42" s="304" t="str">
        <f t="shared" si="17"/>
        <v>2-wheeler</v>
      </c>
      <c r="K42" s="241">
        <f>'IF Factors'!K234</f>
        <v>0</v>
      </c>
      <c r="L42" s="241">
        <f>'IF Factors'!L234</f>
        <v>0</v>
      </c>
      <c r="M42" s="241">
        <f>'IF Factors'!M234</f>
        <v>0</v>
      </c>
      <c r="O42" s="231">
        <f t="shared" ref="O42:O51" si="19">INTERCEPT(K42:L42,$K$7:$L$7)</f>
        <v>0</v>
      </c>
      <c r="P42" s="231">
        <f t="shared" ref="P42:P51" si="20">SLOPE(K42:L42,$K$7:$L$7)</f>
        <v>0</v>
      </c>
      <c r="Q42" s="231">
        <f t="shared" ref="Q42:Q51" si="21">INTERCEPT(L42:M42,$L$7:$M$7)</f>
        <v>0</v>
      </c>
      <c r="R42" s="231">
        <f t="shared" ref="R42:R51" si="22">SLOPE(L42:M42,$L$7:$M$7)</f>
        <v>0</v>
      </c>
      <c r="T42" s="231">
        <f t="shared" ref="T42:V51" si="23">IF(K42&lt;&gt;0,0,1)</f>
        <v>1</v>
      </c>
      <c r="U42" s="231">
        <f t="shared" si="23"/>
        <v>1</v>
      </c>
      <c r="V42" s="231">
        <f t="shared" si="23"/>
        <v>1</v>
      </c>
      <c r="X42" s="231">
        <f t="shared" ref="X42:X51" si="24">IF(T42+U42=1,1,0)</f>
        <v>0</v>
      </c>
      <c r="Y42" s="231">
        <f t="shared" si="18"/>
        <v>0</v>
      </c>
    </row>
    <row r="43" spans="6:27">
      <c r="F43" s="656"/>
      <c r="G43" s="304" t="str">
        <f t="shared" si="17"/>
        <v>Taxi</v>
      </c>
      <c r="K43" s="241">
        <f>'IF Factors'!K235</f>
        <v>0</v>
      </c>
      <c r="L43" s="241">
        <f>'IF Factors'!L235</f>
        <v>0</v>
      </c>
      <c r="M43" s="241">
        <f>'IF Factors'!M235</f>
        <v>0</v>
      </c>
      <c r="O43" s="231">
        <f t="shared" si="19"/>
        <v>0</v>
      </c>
      <c r="P43" s="231">
        <f t="shared" si="20"/>
        <v>0</v>
      </c>
      <c r="Q43" s="231">
        <f t="shared" si="21"/>
        <v>0</v>
      </c>
      <c r="R43" s="231">
        <f t="shared" si="22"/>
        <v>0</v>
      </c>
      <c r="T43" s="231">
        <f t="shared" si="23"/>
        <v>1</v>
      </c>
      <c r="U43" s="231">
        <f t="shared" si="23"/>
        <v>1</v>
      </c>
      <c r="V43" s="231">
        <f t="shared" si="23"/>
        <v>1</v>
      </c>
      <c r="X43" s="231">
        <f t="shared" si="24"/>
        <v>0</v>
      </c>
      <c r="Y43" s="231">
        <f t="shared" si="18"/>
        <v>0</v>
      </c>
    </row>
    <row r="44" spans="6:27">
      <c r="F44" s="656"/>
      <c r="G44" s="304" t="str">
        <f t="shared" si="17"/>
        <v/>
      </c>
      <c r="K44" s="241">
        <f>'IF Factors'!K236</f>
        <v>0</v>
      </c>
      <c r="L44" s="241">
        <f>'IF Factors'!L236</f>
        <v>0</v>
      </c>
      <c r="M44" s="241">
        <f>'IF Factors'!M236</f>
        <v>0</v>
      </c>
      <c r="O44" s="231">
        <f t="shared" si="19"/>
        <v>0</v>
      </c>
      <c r="P44" s="231">
        <f t="shared" si="20"/>
        <v>0</v>
      </c>
      <c r="Q44" s="231">
        <f t="shared" si="21"/>
        <v>0</v>
      </c>
      <c r="R44" s="231">
        <f t="shared" si="22"/>
        <v>0</v>
      </c>
      <c r="T44" s="231">
        <f t="shared" si="23"/>
        <v>1</v>
      </c>
      <c r="U44" s="231">
        <f t="shared" si="23"/>
        <v>1</v>
      </c>
      <c r="V44" s="231">
        <f t="shared" si="23"/>
        <v>1</v>
      </c>
      <c r="X44" s="231">
        <f t="shared" si="24"/>
        <v>0</v>
      </c>
      <c r="Y44" s="231">
        <f t="shared" si="18"/>
        <v>0</v>
      </c>
    </row>
    <row r="45" spans="6:27">
      <c r="F45" s="656"/>
      <c r="G45" s="304" t="str">
        <f t="shared" si="17"/>
        <v/>
      </c>
      <c r="K45" s="241">
        <f>'IF Factors'!K237</f>
        <v>0</v>
      </c>
      <c r="L45" s="241">
        <f>'IF Factors'!L237</f>
        <v>0</v>
      </c>
      <c r="M45" s="241">
        <f>'IF Factors'!M237</f>
        <v>0</v>
      </c>
      <c r="O45" s="231">
        <f t="shared" si="19"/>
        <v>0</v>
      </c>
      <c r="P45" s="231">
        <f t="shared" si="20"/>
        <v>0</v>
      </c>
      <c r="Q45" s="231">
        <f t="shared" si="21"/>
        <v>0</v>
      </c>
      <c r="R45" s="231">
        <f t="shared" si="22"/>
        <v>0</v>
      </c>
      <c r="T45" s="231">
        <f t="shared" si="23"/>
        <v>1</v>
      </c>
      <c r="U45" s="231">
        <f t="shared" si="23"/>
        <v>1</v>
      </c>
      <c r="V45" s="231">
        <f t="shared" si="23"/>
        <v>1</v>
      </c>
      <c r="X45" s="231">
        <f t="shared" si="24"/>
        <v>0</v>
      </c>
      <c r="Y45" s="231">
        <f t="shared" si="18"/>
        <v>0</v>
      </c>
    </row>
    <row r="46" spans="6:27">
      <c r="F46" s="656"/>
      <c r="G46" s="304" t="str">
        <f t="shared" si="17"/>
        <v>3-wheeler</v>
      </c>
      <c r="K46" s="241">
        <f>'IF Factors'!K238</f>
        <v>0</v>
      </c>
      <c r="L46" s="241">
        <f>'IF Factors'!L238</f>
        <v>0</v>
      </c>
      <c r="M46" s="241">
        <f>'IF Factors'!M238</f>
        <v>0</v>
      </c>
      <c r="O46" s="231">
        <f t="shared" si="19"/>
        <v>0</v>
      </c>
      <c r="P46" s="231">
        <f t="shared" si="20"/>
        <v>0</v>
      </c>
      <c r="Q46" s="231">
        <f t="shared" si="21"/>
        <v>0</v>
      </c>
      <c r="R46" s="231">
        <f t="shared" si="22"/>
        <v>0</v>
      </c>
      <c r="T46" s="231">
        <f t="shared" si="23"/>
        <v>1</v>
      </c>
      <c r="U46" s="231">
        <f t="shared" si="23"/>
        <v>1</v>
      </c>
      <c r="V46" s="231">
        <f t="shared" si="23"/>
        <v>1</v>
      </c>
      <c r="X46" s="231">
        <f t="shared" si="24"/>
        <v>0</v>
      </c>
      <c r="Y46" s="231">
        <f t="shared" si="18"/>
        <v>0</v>
      </c>
    </row>
    <row r="47" spans="6:27">
      <c r="F47" s="656"/>
      <c r="G47" s="304" t="str">
        <f t="shared" si="17"/>
        <v>Bus</v>
      </c>
      <c r="K47" s="241">
        <f>'IF Factors'!K239</f>
        <v>0</v>
      </c>
      <c r="L47" s="241">
        <f>'IF Factors'!L239</f>
        <v>0</v>
      </c>
      <c r="M47" s="241">
        <f>'IF Factors'!M239</f>
        <v>0</v>
      </c>
      <c r="O47" s="231">
        <f t="shared" si="19"/>
        <v>0</v>
      </c>
      <c r="P47" s="231">
        <f t="shared" si="20"/>
        <v>0</v>
      </c>
      <c r="Q47" s="231">
        <f t="shared" si="21"/>
        <v>0</v>
      </c>
      <c r="R47" s="231">
        <f t="shared" si="22"/>
        <v>0</v>
      </c>
      <c r="T47" s="231">
        <f t="shared" si="23"/>
        <v>1</v>
      </c>
      <c r="U47" s="231">
        <f t="shared" si="23"/>
        <v>1</v>
      </c>
      <c r="V47" s="231">
        <f t="shared" si="23"/>
        <v>1</v>
      </c>
      <c r="X47" s="231">
        <f t="shared" si="24"/>
        <v>0</v>
      </c>
      <c r="Y47" s="231">
        <f t="shared" si="18"/>
        <v>0</v>
      </c>
    </row>
    <row r="48" spans="6:27">
      <c r="F48" s="656"/>
      <c r="G48" s="304" t="str">
        <f t="shared" si="17"/>
        <v>Mini-bus</v>
      </c>
      <c r="K48" s="241">
        <f>'IF Factors'!K240</f>
        <v>0</v>
      </c>
      <c r="L48" s="241">
        <f>'IF Factors'!L240</f>
        <v>0</v>
      </c>
      <c r="M48" s="241">
        <f>'IF Factors'!M240</f>
        <v>0</v>
      </c>
      <c r="O48" s="231">
        <f t="shared" si="19"/>
        <v>0</v>
      </c>
      <c r="P48" s="231">
        <f t="shared" si="20"/>
        <v>0</v>
      </c>
      <c r="Q48" s="231">
        <f t="shared" si="21"/>
        <v>0</v>
      </c>
      <c r="R48" s="231">
        <f t="shared" si="22"/>
        <v>0</v>
      </c>
      <c r="T48" s="231">
        <f t="shared" si="23"/>
        <v>1</v>
      </c>
      <c r="U48" s="231">
        <f t="shared" si="23"/>
        <v>1</v>
      </c>
      <c r="V48" s="231">
        <f t="shared" si="23"/>
        <v>1</v>
      </c>
      <c r="X48" s="231">
        <f t="shared" si="24"/>
        <v>0</v>
      </c>
      <c r="Y48" s="231">
        <f t="shared" si="18"/>
        <v>0</v>
      </c>
    </row>
    <row r="49" spans="6:27">
      <c r="F49" s="656"/>
      <c r="G49" s="304" t="str">
        <f t="shared" si="17"/>
        <v/>
      </c>
      <c r="K49" s="241">
        <f>'IF Factors'!K241</f>
        <v>0</v>
      </c>
      <c r="L49" s="241">
        <f>'IF Factors'!L241</f>
        <v>0</v>
      </c>
      <c r="M49" s="241">
        <f>'IF Factors'!M241</f>
        <v>0</v>
      </c>
      <c r="O49" s="231">
        <f t="shared" si="19"/>
        <v>0</v>
      </c>
      <c r="P49" s="231">
        <f t="shared" si="20"/>
        <v>0</v>
      </c>
      <c r="Q49" s="231">
        <f t="shared" si="21"/>
        <v>0</v>
      </c>
      <c r="R49" s="231">
        <f t="shared" si="22"/>
        <v>0</v>
      </c>
      <c r="T49" s="231">
        <f t="shared" si="23"/>
        <v>1</v>
      </c>
      <c r="U49" s="231">
        <f t="shared" si="23"/>
        <v>1</v>
      </c>
      <c r="V49" s="231">
        <f t="shared" si="23"/>
        <v>1</v>
      </c>
      <c r="X49" s="231">
        <f t="shared" si="24"/>
        <v>0</v>
      </c>
      <c r="Y49" s="231">
        <f t="shared" si="18"/>
        <v>0</v>
      </c>
    </row>
    <row r="50" spans="6:27">
      <c r="F50" s="657"/>
      <c r="G50" s="304" t="str">
        <f t="shared" si="17"/>
        <v/>
      </c>
      <c r="K50" s="241">
        <f>'IF Factors'!K242</f>
        <v>0</v>
      </c>
      <c r="L50" s="241">
        <f>'IF Factors'!L242</f>
        <v>0</v>
      </c>
      <c r="M50" s="241">
        <f>'IF Factors'!M242</f>
        <v>0</v>
      </c>
      <c r="O50" s="231">
        <f t="shared" si="19"/>
        <v>0</v>
      </c>
      <c r="P50" s="231">
        <f t="shared" si="20"/>
        <v>0</v>
      </c>
      <c r="Q50" s="231">
        <f t="shared" si="21"/>
        <v>0</v>
      </c>
      <c r="R50" s="231">
        <f t="shared" si="22"/>
        <v>0</v>
      </c>
      <c r="T50" s="231">
        <f t="shared" si="23"/>
        <v>1</v>
      </c>
      <c r="U50" s="231">
        <f t="shared" si="23"/>
        <v>1</v>
      </c>
      <c r="V50" s="231">
        <f t="shared" si="23"/>
        <v>1</v>
      </c>
      <c r="X50" s="231">
        <f t="shared" si="24"/>
        <v>0</v>
      </c>
      <c r="Y50" s="231">
        <f t="shared" si="18"/>
        <v>0</v>
      </c>
    </row>
    <row r="51" spans="6:27">
      <c r="G51" s="304" t="s">
        <v>15</v>
      </c>
      <c r="K51" s="241">
        <f>'IF Factors'!K243</f>
        <v>0</v>
      </c>
      <c r="L51" s="241">
        <f>'IF Factors'!L243</f>
        <v>0</v>
      </c>
      <c r="M51" s="241">
        <f>'IF Factors'!M243</f>
        <v>0</v>
      </c>
      <c r="O51" s="231">
        <f t="shared" si="19"/>
        <v>0</v>
      </c>
      <c r="P51" s="231">
        <f t="shared" si="20"/>
        <v>0</v>
      </c>
      <c r="Q51" s="231">
        <f t="shared" si="21"/>
        <v>0</v>
      </c>
      <c r="R51" s="231">
        <f t="shared" si="22"/>
        <v>0</v>
      </c>
      <c r="T51" s="231">
        <f t="shared" si="23"/>
        <v>1</v>
      </c>
      <c r="U51" s="231">
        <f t="shared" si="23"/>
        <v>1</v>
      </c>
      <c r="V51" s="231">
        <f t="shared" si="23"/>
        <v>1</v>
      </c>
      <c r="X51" s="231">
        <f t="shared" si="24"/>
        <v>0</v>
      </c>
      <c r="Y51" s="231">
        <f t="shared" si="18"/>
        <v>0</v>
      </c>
    </row>
    <row r="56" spans="6:27">
      <c r="G56" s="303"/>
      <c r="H56" s="231">
        <f>H23</f>
        <v>0</v>
      </c>
      <c r="I56" s="231">
        <f t="shared" ref="I56:AA56" si="25">I23</f>
        <v>1</v>
      </c>
      <c r="J56" s="231">
        <f t="shared" si="25"/>
        <v>2</v>
      </c>
      <c r="K56" s="231">
        <f t="shared" si="25"/>
        <v>3</v>
      </c>
      <c r="L56" s="231">
        <f t="shared" si="25"/>
        <v>4</v>
      </c>
      <c r="M56" s="231">
        <f t="shared" si="25"/>
        <v>5</v>
      </c>
      <c r="N56" s="231">
        <f t="shared" si="25"/>
        <v>6</v>
      </c>
      <c r="O56" s="231">
        <f t="shared" si="25"/>
        <v>7</v>
      </c>
      <c r="P56" s="231">
        <f t="shared" si="25"/>
        <v>8</v>
      </c>
      <c r="Q56" s="231">
        <f t="shared" si="25"/>
        <v>9</v>
      </c>
      <c r="R56" s="231">
        <f t="shared" si="25"/>
        <v>10</v>
      </c>
      <c r="S56" s="231">
        <f t="shared" si="25"/>
        <v>11</v>
      </c>
      <c r="T56" s="231">
        <f t="shared" si="25"/>
        <v>12</v>
      </c>
      <c r="U56" s="231">
        <f t="shared" si="25"/>
        <v>13</v>
      </c>
      <c r="V56" s="231">
        <f t="shared" si="25"/>
        <v>14</v>
      </c>
      <c r="W56" s="231">
        <f t="shared" si="25"/>
        <v>15</v>
      </c>
      <c r="X56" s="231">
        <f t="shared" si="25"/>
        <v>16</v>
      </c>
      <c r="Y56" s="231">
        <f t="shared" si="25"/>
        <v>17</v>
      </c>
      <c r="Z56" s="231">
        <f t="shared" si="25"/>
        <v>18</v>
      </c>
      <c r="AA56" s="231">
        <f t="shared" si="25"/>
        <v>19</v>
      </c>
    </row>
    <row r="57" spans="6:27">
      <c r="F57" s="655" t="s">
        <v>530</v>
      </c>
      <c r="G57" s="304" t="str">
        <f>'IF Factors'!D233</f>
        <v>Cars</v>
      </c>
      <c r="H57" s="232">
        <f>K41</f>
        <v>0</v>
      </c>
      <c r="I57" s="232">
        <f>(I$23*$P41)+$O41</f>
        <v>0</v>
      </c>
      <c r="J57" s="232">
        <f t="shared" ref="J57:P57" si="26">(J$23*$P41)+$O41</f>
        <v>0</v>
      </c>
      <c r="K57" s="232">
        <f t="shared" si="26"/>
        <v>0</v>
      </c>
      <c r="L57" s="232">
        <f t="shared" si="26"/>
        <v>0</v>
      </c>
      <c r="M57" s="232">
        <f t="shared" si="26"/>
        <v>0</v>
      </c>
      <c r="N57" s="232">
        <f t="shared" si="26"/>
        <v>0</v>
      </c>
      <c r="O57" s="232">
        <f t="shared" si="26"/>
        <v>0</v>
      </c>
      <c r="P57" s="232">
        <f t="shared" si="26"/>
        <v>0</v>
      </c>
      <c r="Q57" s="232">
        <f>L41</f>
        <v>0</v>
      </c>
      <c r="R57" s="232">
        <f>(R$23*$R41)+$Q41</f>
        <v>0</v>
      </c>
      <c r="S57" s="232">
        <f t="shared" ref="S57:Z57" si="27">(S$23*$R41)+$Q41</f>
        <v>0</v>
      </c>
      <c r="T57" s="232">
        <f t="shared" si="27"/>
        <v>0</v>
      </c>
      <c r="U57" s="232">
        <f t="shared" si="27"/>
        <v>0</v>
      </c>
      <c r="V57" s="232">
        <f t="shared" si="27"/>
        <v>0</v>
      </c>
      <c r="W57" s="232">
        <f t="shared" si="27"/>
        <v>0</v>
      </c>
      <c r="X57" s="232">
        <f t="shared" si="27"/>
        <v>0</v>
      </c>
      <c r="Y57" s="232">
        <f t="shared" si="27"/>
        <v>0</v>
      </c>
      <c r="Z57" s="232">
        <f t="shared" si="27"/>
        <v>0</v>
      </c>
      <c r="AA57" s="232">
        <f>M41</f>
        <v>0</v>
      </c>
    </row>
    <row r="58" spans="6:27">
      <c r="F58" s="656"/>
      <c r="G58" s="304" t="str">
        <f>Full!F187</f>
        <v>2-wheeler</v>
      </c>
      <c r="H58" s="232">
        <f t="shared" ref="H58:H67" si="28">K42</f>
        <v>0</v>
      </c>
      <c r="I58" s="232">
        <f t="shared" ref="I58:P67" si="29">(I$23*$P42)+$O42</f>
        <v>0</v>
      </c>
      <c r="J58" s="232">
        <f t="shared" si="29"/>
        <v>0</v>
      </c>
      <c r="K58" s="232">
        <f t="shared" si="29"/>
        <v>0</v>
      </c>
      <c r="L58" s="232">
        <f t="shared" si="29"/>
        <v>0</v>
      </c>
      <c r="M58" s="232">
        <f t="shared" si="29"/>
        <v>0</v>
      </c>
      <c r="N58" s="232">
        <f t="shared" si="29"/>
        <v>0</v>
      </c>
      <c r="O58" s="232">
        <f t="shared" si="29"/>
        <v>0</v>
      </c>
      <c r="P58" s="232">
        <f t="shared" si="29"/>
        <v>0</v>
      </c>
      <c r="Q58" s="232">
        <f t="shared" ref="Q58:Q67" si="30">L42</f>
        <v>0</v>
      </c>
      <c r="R58" s="232">
        <f t="shared" ref="R58:Z67" si="31">(R$23*$R42)+$Q42</f>
        <v>0</v>
      </c>
      <c r="S58" s="232">
        <f t="shared" si="31"/>
        <v>0</v>
      </c>
      <c r="T58" s="232">
        <f t="shared" si="31"/>
        <v>0</v>
      </c>
      <c r="U58" s="232">
        <f t="shared" si="31"/>
        <v>0</v>
      </c>
      <c r="V58" s="232">
        <f t="shared" si="31"/>
        <v>0</v>
      </c>
      <c r="W58" s="232">
        <f t="shared" si="31"/>
        <v>0</v>
      </c>
      <c r="X58" s="232">
        <f t="shared" si="31"/>
        <v>0</v>
      </c>
      <c r="Y58" s="232">
        <f t="shared" si="31"/>
        <v>0</v>
      </c>
      <c r="Z58" s="232">
        <f t="shared" si="31"/>
        <v>0</v>
      </c>
      <c r="AA58" s="232">
        <f t="shared" ref="AA58:AA67" si="32">M42</f>
        <v>0</v>
      </c>
    </row>
    <row r="59" spans="6:27">
      <c r="F59" s="656"/>
      <c r="G59" s="304" t="str">
        <f>Full!F188</f>
        <v>Taxi</v>
      </c>
      <c r="H59" s="232">
        <f t="shared" si="28"/>
        <v>0</v>
      </c>
      <c r="I59" s="232">
        <f t="shared" si="29"/>
        <v>0</v>
      </c>
      <c r="J59" s="232">
        <f t="shared" si="29"/>
        <v>0</v>
      </c>
      <c r="K59" s="232">
        <f t="shared" si="29"/>
        <v>0</v>
      </c>
      <c r="L59" s="232">
        <f t="shared" si="29"/>
        <v>0</v>
      </c>
      <c r="M59" s="232">
        <f t="shared" si="29"/>
        <v>0</v>
      </c>
      <c r="N59" s="232">
        <f t="shared" si="29"/>
        <v>0</v>
      </c>
      <c r="O59" s="232">
        <f t="shared" si="29"/>
        <v>0</v>
      </c>
      <c r="P59" s="232">
        <f t="shared" si="29"/>
        <v>0</v>
      </c>
      <c r="Q59" s="232">
        <f t="shared" si="30"/>
        <v>0</v>
      </c>
      <c r="R59" s="232">
        <f t="shared" si="31"/>
        <v>0</v>
      </c>
      <c r="S59" s="232">
        <f t="shared" si="31"/>
        <v>0</v>
      </c>
      <c r="T59" s="232">
        <f t="shared" si="31"/>
        <v>0</v>
      </c>
      <c r="U59" s="232">
        <f t="shared" si="31"/>
        <v>0</v>
      </c>
      <c r="V59" s="232">
        <f t="shared" si="31"/>
        <v>0</v>
      </c>
      <c r="W59" s="232">
        <f t="shared" si="31"/>
        <v>0</v>
      </c>
      <c r="X59" s="232">
        <f t="shared" si="31"/>
        <v>0</v>
      </c>
      <c r="Y59" s="232">
        <f t="shared" si="31"/>
        <v>0</v>
      </c>
      <c r="Z59" s="232">
        <f t="shared" si="31"/>
        <v>0</v>
      </c>
      <c r="AA59" s="232">
        <f t="shared" si="32"/>
        <v>0</v>
      </c>
    </row>
    <row r="60" spans="6:27">
      <c r="F60" s="656"/>
      <c r="G60" s="304" t="str">
        <f>Full!F189</f>
        <v/>
      </c>
      <c r="H60" s="232">
        <f t="shared" si="28"/>
        <v>0</v>
      </c>
      <c r="I60" s="232">
        <f t="shared" si="29"/>
        <v>0</v>
      </c>
      <c r="J60" s="232">
        <f t="shared" si="29"/>
        <v>0</v>
      </c>
      <c r="K60" s="232">
        <f t="shared" si="29"/>
        <v>0</v>
      </c>
      <c r="L60" s="232">
        <f t="shared" si="29"/>
        <v>0</v>
      </c>
      <c r="M60" s="232">
        <f t="shared" si="29"/>
        <v>0</v>
      </c>
      <c r="N60" s="232">
        <f t="shared" si="29"/>
        <v>0</v>
      </c>
      <c r="O60" s="232">
        <f t="shared" si="29"/>
        <v>0</v>
      </c>
      <c r="P60" s="232">
        <f t="shared" si="29"/>
        <v>0</v>
      </c>
      <c r="Q60" s="232">
        <f t="shared" si="30"/>
        <v>0</v>
      </c>
      <c r="R60" s="232">
        <f t="shared" si="31"/>
        <v>0</v>
      </c>
      <c r="S60" s="232">
        <f t="shared" si="31"/>
        <v>0</v>
      </c>
      <c r="T60" s="232">
        <f t="shared" si="31"/>
        <v>0</v>
      </c>
      <c r="U60" s="232">
        <f t="shared" si="31"/>
        <v>0</v>
      </c>
      <c r="V60" s="232">
        <f t="shared" si="31"/>
        <v>0</v>
      </c>
      <c r="W60" s="232">
        <f t="shared" si="31"/>
        <v>0</v>
      </c>
      <c r="X60" s="232">
        <f t="shared" si="31"/>
        <v>0</v>
      </c>
      <c r="Y60" s="232">
        <f t="shared" si="31"/>
        <v>0</v>
      </c>
      <c r="Z60" s="232">
        <f t="shared" si="31"/>
        <v>0</v>
      </c>
      <c r="AA60" s="232">
        <f t="shared" si="32"/>
        <v>0</v>
      </c>
    </row>
    <row r="61" spans="6:27">
      <c r="F61" s="656"/>
      <c r="G61" s="304" t="str">
        <f>Full!F190</f>
        <v/>
      </c>
      <c r="H61" s="232">
        <f t="shared" si="28"/>
        <v>0</v>
      </c>
      <c r="I61" s="232">
        <f t="shared" si="29"/>
        <v>0</v>
      </c>
      <c r="J61" s="232">
        <f t="shared" si="29"/>
        <v>0</v>
      </c>
      <c r="K61" s="232">
        <f t="shared" si="29"/>
        <v>0</v>
      </c>
      <c r="L61" s="232">
        <f t="shared" si="29"/>
        <v>0</v>
      </c>
      <c r="M61" s="232">
        <f t="shared" si="29"/>
        <v>0</v>
      </c>
      <c r="N61" s="232">
        <f t="shared" si="29"/>
        <v>0</v>
      </c>
      <c r="O61" s="232">
        <f t="shared" si="29"/>
        <v>0</v>
      </c>
      <c r="P61" s="232">
        <f t="shared" si="29"/>
        <v>0</v>
      </c>
      <c r="Q61" s="232">
        <f t="shared" si="30"/>
        <v>0</v>
      </c>
      <c r="R61" s="232">
        <f t="shared" si="31"/>
        <v>0</v>
      </c>
      <c r="S61" s="232">
        <f t="shared" si="31"/>
        <v>0</v>
      </c>
      <c r="T61" s="232">
        <f t="shared" si="31"/>
        <v>0</v>
      </c>
      <c r="U61" s="232">
        <f t="shared" si="31"/>
        <v>0</v>
      </c>
      <c r="V61" s="232">
        <f t="shared" si="31"/>
        <v>0</v>
      </c>
      <c r="W61" s="232">
        <f t="shared" si="31"/>
        <v>0</v>
      </c>
      <c r="X61" s="232">
        <f t="shared" si="31"/>
        <v>0</v>
      </c>
      <c r="Y61" s="232">
        <f t="shared" si="31"/>
        <v>0</v>
      </c>
      <c r="Z61" s="232">
        <f t="shared" si="31"/>
        <v>0</v>
      </c>
      <c r="AA61" s="232">
        <f t="shared" si="32"/>
        <v>0</v>
      </c>
    </row>
    <row r="62" spans="6:27">
      <c r="F62" s="656"/>
      <c r="G62" s="304" t="str">
        <f>Full!F191</f>
        <v>3-wheeler</v>
      </c>
      <c r="H62" s="232">
        <f t="shared" si="28"/>
        <v>0</v>
      </c>
      <c r="I62" s="232">
        <f t="shared" si="29"/>
        <v>0</v>
      </c>
      <c r="J62" s="232">
        <f t="shared" si="29"/>
        <v>0</v>
      </c>
      <c r="K62" s="232">
        <f t="shared" si="29"/>
        <v>0</v>
      </c>
      <c r="L62" s="232">
        <f t="shared" si="29"/>
        <v>0</v>
      </c>
      <c r="M62" s="232">
        <f t="shared" si="29"/>
        <v>0</v>
      </c>
      <c r="N62" s="232">
        <f t="shared" si="29"/>
        <v>0</v>
      </c>
      <c r="O62" s="232">
        <f t="shared" si="29"/>
        <v>0</v>
      </c>
      <c r="P62" s="232">
        <f t="shared" si="29"/>
        <v>0</v>
      </c>
      <c r="Q62" s="232">
        <f t="shared" si="30"/>
        <v>0</v>
      </c>
      <c r="R62" s="232">
        <f t="shared" si="31"/>
        <v>0</v>
      </c>
      <c r="S62" s="232">
        <f t="shared" si="31"/>
        <v>0</v>
      </c>
      <c r="T62" s="232">
        <f t="shared" si="31"/>
        <v>0</v>
      </c>
      <c r="U62" s="232">
        <f t="shared" si="31"/>
        <v>0</v>
      </c>
      <c r="V62" s="232">
        <f t="shared" si="31"/>
        <v>0</v>
      </c>
      <c r="W62" s="232">
        <f t="shared" si="31"/>
        <v>0</v>
      </c>
      <c r="X62" s="232">
        <f t="shared" si="31"/>
        <v>0</v>
      </c>
      <c r="Y62" s="232">
        <f t="shared" si="31"/>
        <v>0</v>
      </c>
      <c r="Z62" s="232">
        <f t="shared" si="31"/>
        <v>0</v>
      </c>
      <c r="AA62" s="232">
        <f t="shared" si="32"/>
        <v>0</v>
      </c>
    </row>
    <row r="63" spans="6:27">
      <c r="F63" s="656"/>
      <c r="G63" s="304" t="str">
        <f>Full!F192</f>
        <v>Bus</v>
      </c>
      <c r="H63" s="232">
        <f t="shared" si="28"/>
        <v>0</v>
      </c>
      <c r="I63" s="232">
        <f t="shared" si="29"/>
        <v>0</v>
      </c>
      <c r="J63" s="232">
        <f t="shared" si="29"/>
        <v>0</v>
      </c>
      <c r="K63" s="232">
        <f t="shared" si="29"/>
        <v>0</v>
      </c>
      <c r="L63" s="232">
        <f t="shared" si="29"/>
        <v>0</v>
      </c>
      <c r="M63" s="232">
        <f t="shared" si="29"/>
        <v>0</v>
      </c>
      <c r="N63" s="232">
        <f t="shared" si="29"/>
        <v>0</v>
      </c>
      <c r="O63" s="232">
        <f t="shared" si="29"/>
        <v>0</v>
      </c>
      <c r="P63" s="232">
        <f t="shared" si="29"/>
        <v>0</v>
      </c>
      <c r="Q63" s="232">
        <f t="shared" si="30"/>
        <v>0</v>
      </c>
      <c r="R63" s="232">
        <f t="shared" si="31"/>
        <v>0</v>
      </c>
      <c r="S63" s="232">
        <f t="shared" si="31"/>
        <v>0</v>
      </c>
      <c r="T63" s="232">
        <f t="shared" si="31"/>
        <v>0</v>
      </c>
      <c r="U63" s="232">
        <f t="shared" si="31"/>
        <v>0</v>
      </c>
      <c r="V63" s="232">
        <f t="shared" si="31"/>
        <v>0</v>
      </c>
      <c r="W63" s="232">
        <f t="shared" si="31"/>
        <v>0</v>
      </c>
      <c r="X63" s="232">
        <f t="shared" si="31"/>
        <v>0</v>
      </c>
      <c r="Y63" s="232">
        <f t="shared" si="31"/>
        <v>0</v>
      </c>
      <c r="Z63" s="232">
        <f t="shared" si="31"/>
        <v>0</v>
      </c>
      <c r="AA63" s="232">
        <f t="shared" si="32"/>
        <v>0</v>
      </c>
    </row>
    <row r="64" spans="6:27">
      <c r="F64" s="656"/>
      <c r="G64" s="304" t="str">
        <f>Full!F193</f>
        <v>Mini-bus</v>
      </c>
      <c r="H64" s="232">
        <f t="shared" si="28"/>
        <v>0</v>
      </c>
      <c r="I64" s="232">
        <f t="shared" si="29"/>
        <v>0</v>
      </c>
      <c r="J64" s="232">
        <f t="shared" si="29"/>
        <v>0</v>
      </c>
      <c r="K64" s="232">
        <f t="shared" si="29"/>
        <v>0</v>
      </c>
      <c r="L64" s="232">
        <f t="shared" si="29"/>
        <v>0</v>
      </c>
      <c r="M64" s="232">
        <f t="shared" si="29"/>
        <v>0</v>
      </c>
      <c r="N64" s="232">
        <f t="shared" si="29"/>
        <v>0</v>
      </c>
      <c r="O64" s="232">
        <f t="shared" si="29"/>
        <v>0</v>
      </c>
      <c r="P64" s="232">
        <f t="shared" si="29"/>
        <v>0</v>
      </c>
      <c r="Q64" s="232">
        <f t="shared" si="30"/>
        <v>0</v>
      </c>
      <c r="R64" s="232">
        <f t="shared" si="31"/>
        <v>0</v>
      </c>
      <c r="S64" s="232">
        <f t="shared" si="31"/>
        <v>0</v>
      </c>
      <c r="T64" s="232">
        <f t="shared" si="31"/>
        <v>0</v>
      </c>
      <c r="U64" s="232">
        <f t="shared" si="31"/>
        <v>0</v>
      </c>
      <c r="V64" s="232">
        <f t="shared" si="31"/>
        <v>0</v>
      </c>
      <c r="W64" s="232">
        <f t="shared" si="31"/>
        <v>0</v>
      </c>
      <c r="X64" s="232">
        <f t="shared" si="31"/>
        <v>0</v>
      </c>
      <c r="Y64" s="232">
        <f t="shared" si="31"/>
        <v>0</v>
      </c>
      <c r="Z64" s="232">
        <f t="shared" si="31"/>
        <v>0</v>
      </c>
      <c r="AA64" s="232">
        <f t="shared" si="32"/>
        <v>0</v>
      </c>
    </row>
    <row r="65" spans="6:27">
      <c r="F65" s="656"/>
      <c r="G65" s="304" t="str">
        <f>Full!F194</f>
        <v/>
      </c>
      <c r="H65" s="232">
        <f t="shared" si="28"/>
        <v>0</v>
      </c>
      <c r="I65" s="232">
        <f t="shared" si="29"/>
        <v>0</v>
      </c>
      <c r="J65" s="232">
        <f t="shared" si="29"/>
        <v>0</v>
      </c>
      <c r="K65" s="232">
        <f t="shared" si="29"/>
        <v>0</v>
      </c>
      <c r="L65" s="232">
        <f t="shared" si="29"/>
        <v>0</v>
      </c>
      <c r="M65" s="232">
        <f t="shared" si="29"/>
        <v>0</v>
      </c>
      <c r="N65" s="232">
        <f t="shared" si="29"/>
        <v>0</v>
      </c>
      <c r="O65" s="232">
        <f t="shared" si="29"/>
        <v>0</v>
      </c>
      <c r="P65" s="232">
        <f t="shared" si="29"/>
        <v>0</v>
      </c>
      <c r="Q65" s="232">
        <f t="shared" si="30"/>
        <v>0</v>
      </c>
      <c r="R65" s="232">
        <f t="shared" si="31"/>
        <v>0</v>
      </c>
      <c r="S65" s="232">
        <f t="shared" si="31"/>
        <v>0</v>
      </c>
      <c r="T65" s="232">
        <f t="shared" si="31"/>
        <v>0</v>
      </c>
      <c r="U65" s="232">
        <f t="shared" si="31"/>
        <v>0</v>
      </c>
      <c r="V65" s="232">
        <f t="shared" si="31"/>
        <v>0</v>
      </c>
      <c r="W65" s="232">
        <f t="shared" si="31"/>
        <v>0</v>
      </c>
      <c r="X65" s="232">
        <f t="shared" si="31"/>
        <v>0</v>
      </c>
      <c r="Y65" s="232">
        <f t="shared" si="31"/>
        <v>0</v>
      </c>
      <c r="Z65" s="232">
        <f t="shared" si="31"/>
        <v>0</v>
      </c>
      <c r="AA65" s="232">
        <f t="shared" si="32"/>
        <v>0</v>
      </c>
    </row>
    <row r="66" spans="6:27">
      <c r="F66" s="657"/>
      <c r="G66" s="304" t="str">
        <f>Full!F195</f>
        <v/>
      </c>
      <c r="H66" s="232">
        <f t="shared" si="28"/>
        <v>0</v>
      </c>
      <c r="I66" s="232">
        <f t="shared" si="29"/>
        <v>0</v>
      </c>
      <c r="J66" s="232">
        <f t="shared" si="29"/>
        <v>0</v>
      </c>
      <c r="K66" s="232">
        <f t="shared" si="29"/>
        <v>0</v>
      </c>
      <c r="L66" s="232">
        <f t="shared" si="29"/>
        <v>0</v>
      </c>
      <c r="M66" s="232">
        <f t="shared" si="29"/>
        <v>0</v>
      </c>
      <c r="N66" s="232">
        <f t="shared" si="29"/>
        <v>0</v>
      </c>
      <c r="O66" s="232">
        <f t="shared" si="29"/>
        <v>0</v>
      </c>
      <c r="P66" s="232">
        <f t="shared" si="29"/>
        <v>0</v>
      </c>
      <c r="Q66" s="232">
        <f t="shared" si="30"/>
        <v>0</v>
      </c>
      <c r="R66" s="232">
        <f t="shared" si="31"/>
        <v>0</v>
      </c>
      <c r="S66" s="232">
        <f t="shared" si="31"/>
        <v>0</v>
      </c>
      <c r="T66" s="232">
        <f t="shared" si="31"/>
        <v>0</v>
      </c>
      <c r="U66" s="232">
        <f t="shared" si="31"/>
        <v>0</v>
      </c>
      <c r="V66" s="232">
        <f t="shared" si="31"/>
        <v>0</v>
      </c>
      <c r="W66" s="232">
        <f t="shared" si="31"/>
        <v>0</v>
      </c>
      <c r="X66" s="232">
        <f t="shared" si="31"/>
        <v>0</v>
      </c>
      <c r="Y66" s="232">
        <f t="shared" si="31"/>
        <v>0</v>
      </c>
      <c r="Z66" s="232">
        <f t="shared" si="31"/>
        <v>0</v>
      </c>
      <c r="AA66" s="232">
        <f t="shared" si="32"/>
        <v>0</v>
      </c>
    </row>
    <row r="67" spans="6:27">
      <c r="G67" s="304" t="s">
        <v>15</v>
      </c>
      <c r="H67" s="232">
        <f t="shared" si="28"/>
        <v>0</v>
      </c>
      <c r="I67" s="232">
        <f t="shared" si="29"/>
        <v>0</v>
      </c>
      <c r="J67" s="232">
        <f t="shared" si="29"/>
        <v>0</v>
      </c>
      <c r="K67" s="232">
        <f t="shared" si="29"/>
        <v>0</v>
      </c>
      <c r="L67" s="232">
        <f t="shared" si="29"/>
        <v>0</v>
      </c>
      <c r="M67" s="232">
        <f t="shared" si="29"/>
        <v>0</v>
      </c>
      <c r="N67" s="232">
        <f t="shared" si="29"/>
        <v>0</v>
      </c>
      <c r="O67" s="232">
        <f t="shared" si="29"/>
        <v>0</v>
      </c>
      <c r="P67" s="232">
        <f t="shared" si="29"/>
        <v>0</v>
      </c>
      <c r="Q67" s="232">
        <f t="shared" si="30"/>
        <v>0</v>
      </c>
      <c r="R67" s="232">
        <f t="shared" si="31"/>
        <v>0</v>
      </c>
      <c r="S67" s="232">
        <f t="shared" si="31"/>
        <v>0</v>
      </c>
      <c r="T67" s="232">
        <f t="shared" si="31"/>
        <v>0</v>
      </c>
      <c r="U67" s="232">
        <f t="shared" si="31"/>
        <v>0</v>
      </c>
      <c r="V67" s="232">
        <f t="shared" si="31"/>
        <v>0</v>
      </c>
      <c r="W67" s="232">
        <f t="shared" si="31"/>
        <v>0</v>
      </c>
      <c r="X67" s="232">
        <f t="shared" si="31"/>
        <v>0</v>
      </c>
      <c r="Y67" s="232">
        <f t="shared" si="31"/>
        <v>0</v>
      </c>
      <c r="Z67" s="232">
        <f t="shared" si="31"/>
        <v>0</v>
      </c>
      <c r="AA67" s="232">
        <f t="shared" si="32"/>
        <v>0</v>
      </c>
    </row>
    <row r="72" spans="6:27">
      <c r="G72" s="302" t="s">
        <v>3</v>
      </c>
      <c r="O72" s="55" t="s">
        <v>387</v>
      </c>
      <c r="Q72" s="55" t="s">
        <v>388</v>
      </c>
    </row>
    <row r="73" spans="6:27">
      <c r="G73" s="303"/>
      <c r="K73" s="231">
        <f>H89</f>
        <v>0</v>
      </c>
      <c r="L73" s="231">
        <f>Q89</f>
        <v>9</v>
      </c>
      <c r="M73" s="231">
        <f>AA89</f>
        <v>19</v>
      </c>
      <c r="O73" s="231" t="s">
        <v>389</v>
      </c>
      <c r="P73" s="231" t="s">
        <v>390</v>
      </c>
      <c r="Q73" s="231" t="s">
        <v>389</v>
      </c>
      <c r="R73" s="231" t="s">
        <v>390</v>
      </c>
      <c r="T73" s="231">
        <f>K73</f>
        <v>0</v>
      </c>
      <c r="U73" s="231">
        <f>L73</f>
        <v>9</v>
      </c>
      <c r="V73" s="231">
        <f>M73</f>
        <v>19</v>
      </c>
      <c r="X73" s="231" t="s">
        <v>387</v>
      </c>
      <c r="Y73" s="231" t="s">
        <v>388</v>
      </c>
    </row>
    <row r="74" spans="6:27">
      <c r="F74" s="655" t="s">
        <v>530</v>
      </c>
      <c r="G74" s="304" t="str">
        <f>G41</f>
        <v>Car</v>
      </c>
      <c r="K74" s="241">
        <f>'IF Factors'!H233</f>
        <v>0</v>
      </c>
      <c r="L74" s="241">
        <f>'IF Factors'!I233</f>
        <v>0</v>
      </c>
      <c r="M74" s="241">
        <f>'IF Factors'!J233</f>
        <v>0</v>
      </c>
      <c r="O74" s="231">
        <f>INTERCEPT(K74:L74,$K$7:$L$7)</f>
        <v>0</v>
      </c>
      <c r="P74" s="231">
        <f>SLOPE(K74:L74,$K$7:$L$7)</f>
        <v>0</v>
      </c>
      <c r="Q74" s="231">
        <f>INTERCEPT(L74:M74,$L$7:$M$7)</f>
        <v>0</v>
      </c>
      <c r="R74" s="231">
        <f>SLOPE(L74:M74,$L$7:$M$7)</f>
        <v>0</v>
      </c>
      <c r="T74" s="231">
        <f>IF(K74&lt;&gt;0,0,1)</f>
        <v>1</v>
      </c>
      <c r="U74" s="231">
        <f>IF(L74&lt;&gt;0,0,1)</f>
        <v>1</v>
      </c>
      <c r="V74" s="231">
        <f>IF(M74&lt;&gt;0,0,1)</f>
        <v>1</v>
      </c>
      <c r="X74" s="231">
        <f>IF(T74+U74=1,1,0)</f>
        <v>0</v>
      </c>
      <c r="Y74" s="231">
        <f t="shared" ref="Y74:Y84" si="33">IF(U74+V74=1,1,0)</f>
        <v>0</v>
      </c>
    </row>
    <row r="75" spans="6:27">
      <c r="F75" s="656"/>
      <c r="G75" s="304" t="str">
        <f t="shared" ref="G75:G84" si="34">G42</f>
        <v>2-wheeler</v>
      </c>
      <c r="K75" s="241">
        <f>'IF Factors'!H234</f>
        <v>0</v>
      </c>
      <c r="L75" s="241">
        <f>'IF Factors'!I234</f>
        <v>0</v>
      </c>
      <c r="M75" s="241">
        <f>'IF Factors'!J234</f>
        <v>0</v>
      </c>
      <c r="O75" s="231">
        <f t="shared" ref="O75:O84" si="35">INTERCEPT(K75:L75,$K$7:$L$7)</f>
        <v>0</v>
      </c>
      <c r="P75" s="231">
        <f t="shared" ref="P75:P84" si="36">SLOPE(K75:L75,$K$7:$L$7)</f>
        <v>0</v>
      </c>
      <c r="Q75" s="231">
        <f t="shared" ref="Q75:Q84" si="37">INTERCEPT(L75:M75,$L$7:$M$7)</f>
        <v>0</v>
      </c>
      <c r="R75" s="231">
        <f t="shared" ref="R75:R84" si="38">SLOPE(L75:M75,$L$7:$M$7)</f>
        <v>0</v>
      </c>
      <c r="T75" s="231">
        <f t="shared" ref="T75:V84" si="39">IF(K75&lt;&gt;0,0,1)</f>
        <v>1</v>
      </c>
      <c r="U75" s="231">
        <f t="shared" si="39"/>
        <v>1</v>
      </c>
      <c r="V75" s="231">
        <f t="shared" si="39"/>
        <v>1</v>
      </c>
      <c r="X75" s="231">
        <f t="shared" ref="X75:X84" si="40">IF(T75+U75=1,1,0)</f>
        <v>0</v>
      </c>
      <c r="Y75" s="231">
        <f t="shared" si="33"/>
        <v>0</v>
      </c>
    </row>
    <row r="76" spans="6:27">
      <c r="F76" s="656"/>
      <c r="G76" s="304" t="str">
        <f t="shared" si="34"/>
        <v>Taxi</v>
      </c>
      <c r="K76" s="241">
        <f>'IF Factors'!H235</f>
        <v>0</v>
      </c>
      <c r="L76" s="241">
        <f>'IF Factors'!I235</f>
        <v>0</v>
      </c>
      <c r="M76" s="241">
        <f>'IF Factors'!J235</f>
        <v>0</v>
      </c>
      <c r="O76" s="231">
        <f t="shared" si="35"/>
        <v>0</v>
      </c>
      <c r="P76" s="231">
        <f t="shared" si="36"/>
        <v>0</v>
      </c>
      <c r="Q76" s="231">
        <f t="shared" si="37"/>
        <v>0</v>
      </c>
      <c r="R76" s="231">
        <f t="shared" si="38"/>
        <v>0</v>
      </c>
      <c r="T76" s="231">
        <f t="shared" si="39"/>
        <v>1</v>
      </c>
      <c r="U76" s="231">
        <f t="shared" si="39"/>
        <v>1</v>
      </c>
      <c r="V76" s="231">
        <f t="shared" si="39"/>
        <v>1</v>
      </c>
      <c r="X76" s="231">
        <f t="shared" si="40"/>
        <v>0</v>
      </c>
      <c r="Y76" s="231">
        <f t="shared" si="33"/>
        <v>0</v>
      </c>
    </row>
    <row r="77" spans="6:27">
      <c r="F77" s="656"/>
      <c r="G77" s="304" t="str">
        <f t="shared" si="34"/>
        <v/>
      </c>
      <c r="K77" s="241">
        <f>'IF Factors'!H236</f>
        <v>0</v>
      </c>
      <c r="L77" s="241">
        <f>'IF Factors'!I236</f>
        <v>0</v>
      </c>
      <c r="M77" s="241">
        <f>'IF Factors'!J236</f>
        <v>0</v>
      </c>
      <c r="O77" s="231">
        <f t="shared" si="35"/>
        <v>0</v>
      </c>
      <c r="P77" s="231">
        <f t="shared" si="36"/>
        <v>0</v>
      </c>
      <c r="Q77" s="231">
        <f t="shared" si="37"/>
        <v>0</v>
      </c>
      <c r="R77" s="231">
        <f t="shared" si="38"/>
        <v>0</v>
      </c>
      <c r="T77" s="231">
        <f t="shared" si="39"/>
        <v>1</v>
      </c>
      <c r="U77" s="231">
        <f t="shared" si="39"/>
        <v>1</v>
      </c>
      <c r="V77" s="231">
        <f t="shared" si="39"/>
        <v>1</v>
      </c>
      <c r="X77" s="231">
        <f t="shared" si="40"/>
        <v>0</v>
      </c>
      <c r="Y77" s="231">
        <f t="shared" si="33"/>
        <v>0</v>
      </c>
    </row>
    <row r="78" spans="6:27">
      <c r="F78" s="656"/>
      <c r="G78" s="304" t="str">
        <f t="shared" si="34"/>
        <v/>
      </c>
      <c r="K78" s="241">
        <f>'IF Factors'!H237</f>
        <v>0</v>
      </c>
      <c r="L78" s="241">
        <f>'IF Factors'!I237</f>
        <v>0</v>
      </c>
      <c r="M78" s="241">
        <f>'IF Factors'!J237</f>
        <v>0</v>
      </c>
      <c r="O78" s="231">
        <f t="shared" si="35"/>
        <v>0</v>
      </c>
      <c r="P78" s="231">
        <f t="shared" si="36"/>
        <v>0</v>
      </c>
      <c r="Q78" s="231">
        <f t="shared" si="37"/>
        <v>0</v>
      </c>
      <c r="R78" s="231">
        <f t="shared" si="38"/>
        <v>0</v>
      </c>
      <c r="T78" s="231">
        <f t="shared" si="39"/>
        <v>1</v>
      </c>
      <c r="U78" s="231">
        <f t="shared" si="39"/>
        <v>1</v>
      </c>
      <c r="V78" s="231">
        <f t="shared" si="39"/>
        <v>1</v>
      </c>
      <c r="X78" s="231">
        <f t="shared" si="40"/>
        <v>0</v>
      </c>
      <c r="Y78" s="231">
        <f t="shared" si="33"/>
        <v>0</v>
      </c>
    </row>
    <row r="79" spans="6:27">
      <c r="F79" s="656"/>
      <c r="G79" s="304" t="str">
        <f t="shared" si="34"/>
        <v>3-wheeler</v>
      </c>
      <c r="K79" s="241">
        <f>'IF Factors'!H238</f>
        <v>0</v>
      </c>
      <c r="L79" s="241">
        <f>'IF Factors'!I238</f>
        <v>0</v>
      </c>
      <c r="M79" s="241">
        <f>'IF Factors'!J238</f>
        <v>0</v>
      </c>
      <c r="O79" s="231">
        <f t="shared" si="35"/>
        <v>0</v>
      </c>
      <c r="P79" s="231">
        <f t="shared" si="36"/>
        <v>0</v>
      </c>
      <c r="Q79" s="231">
        <f t="shared" si="37"/>
        <v>0</v>
      </c>
      <c r="R79" s="231">
        <f t="shared" si="38"/>
        <v>0</v>
      </c>
      <c r="T79" s="231">
        <f t="shared" si="39"/>
        <v>1</v>
      </c>
      <c r="U79" s="231">
        <f t="shared" si="39"/>
        <v>1</v>
      </c>
      <c r="V79" s="231">
        <f t="shared" si="39"/>
        <v>1</v>
      </c>
      <c r="X79" s="231">
        <f t="shared" si="40"/>
        <v>0</v>
      </c>
      <c r="Y79" s="231">
        <f t="shared" si="33"/>
        <v>0</v>
      </c>
    </row>
    <row r="80" spans="6:27">
      <c r="F80" s="656"/>
      <c r="G80" s="304" t="str">
        <f t="shared" si="34"/>
        <v>Bus</v>
      </c>
      <c r="K80" s="241">
        <f>'IF Factors'!H239</f>
        <v>0</v>
      </c>
      <c r="L80" s="241">
        <f>'IF Factors'!I239</f>
        <v>0</v>
      </c>
      <c r="M80" s="241">
        <f>'IF Factors'!J239</f>
        <v>0</v>
      </c>
      <c r="O80" s="231">
        <f t="shared" si="35"/>
        <v>0</v>
      </c>
      <c r="P80" s="231">
        <f t="shared" si="36"/>
        <v>0</v>
      </c>
      <c r="Q80" s="231">
        <f t="shared" si="37"/>
        <v>0</v>
      </c>
      <c r="R80" s="231">
        <f t="shared" si="38"/>
        <v>0</v>
      </c>
      <c r="T80" s="231">
        <f t="shared" si="39"/>
        <v>1</v>
      </c>
      <c r="U80" s="231">
        <f t="shared" si="39"/>
        <v>1</v>
      </c>
      <c r="V80" s="231">
        <f t="shared" si="39"/>
        <v>1</v>
      </c>
      <c r="X80" s="231">
        <f t="shared" si="40"/>
        <v>0</v>
      </c>
      <c r="Y80" s="231">
        <f t="shared" si="33"/>
        <v>0</v>
      </c>
    </row>
    <row r="81" spans="6:27">
      <c r="F81" s="656"/>
      <c r="G81" s="304" t="str">
        <f t="shared" si="34"/>
        <v>Mini-bus</v>
      </c>
      <c r="K81" s="241">
        <f>'IF Factors'!H240</f>
        <v>0</v>
      </c>
      <c r="L81" s="241">
        <f>'IF Factors'!I240</f>
        <v>0</v>
      </c>
      <c r="M81" s="241">
        <f>'IF Factors'!J240</f>
        <v>0</v>
      </c>
      <c r="O81" s="231">
        <f t="shared" si="35"/>
        <v>0</v>
      </c>
      <c r="P81" s="231">
        <f t="shared" si="36"/>
        <v>0</v>
      </c>
      <c r="Q81" s="231">
        <f t="shared" si="37"/>
        <v>0</v>
      </c>
      <c r="R81" s="231">
        <f t="shared" si="38"/>
        <v>0</v>
      </c>
      <c r="T81" s="231">
        <f t="shared" si="39"/>
        <v>1</v>
      </c>
      <c r="U81" s="231">
        <f t="shared" si="39"/>
        <v>1</v>
      </c>
      <c r="V81" s="231">
        <f t="shared" si="39"/>
        <v>1</v>
      </c>
      <c r="X81" s="231">
        <f t="shared" si="40"/>
        <v>0</v>
      </c>
      <c r="Y81" s="231">
        <f t="shared" si="33"/>
        <v>0</v>
      </c>
    </row>
    <row r="82" spans="6:27">
      <c r="F82" s="656"/>
      <c r="G82" s="304" t="str">
        <f t="shared" si="34"/>
        <v/>
      </c>
      <c r="K82" s="241">
        <f>'IF Factors'!H241</f>
        <v>0</v>
      </c>
      <c r="L82" s="241">
        <f>'IF Factors'!I241</f>
        <v>0</v>
      </c>
      <c r="M82" s="241">
        <f>'IF Factors'!J241</f>
        <v>0</v>
      </c>
      <c r="O82" s="231">
        <f t="shared" si="35"/>
        <v>0</v>
      </c>
      <c r="P82" s="231">
        <f t="shared" si="36"/>
        <v>0</v>
      </c>
      <c r="Q82" s="231">
        <f t="shared" si="37"/>
        <v>0</v>
      </c>
      <c r="R82" s="231">
        <f t="shared" si="38"/>
        <v>0</v>
      </c>
      <c r="T82" s="231">
        <f t="shared" si="39"/>
        <v>1</v>
      </c>
      <c r="U82" s="231">
        <f t="shared" si="39"/>
        <v>1</v>
      </c>
      <c r="V82" s="231">
        <f t="shared" si="39"/>
        <v>1</v>
      </c>
      <c r="X82" s="231">
        <f t="shared" si="40"/>
        <v>0</v>
      </c>
      <c r="Y82" s="231">
        <f t="shared" si="33"/>
        <v>0</v>
      </c>
    </row>
    <row r="83" spans="6:27">
      <c r="F83" s="657"/>
      <c r="G83" s="304" t="str">
        <f t="shared" si="34"/>
        <v/>
      </c>
      <c r="K83" s="241">
        <f>'IF Factors'!H242</f>
        <v>0</v>
      </c>
      <c r="L83" s="241">
        <f>'IF Factors'!I242</f>
        <v>0</v>
      </c>
      <c r="M83" s="241">
        <f>'IF Factors'!J242</f>
        <v>0</v>
      </c>
      <c r="O83" s="231">
        <f t="shared" si="35"/>
        <v>0</v>
      </c>
      <c r="P83" s="231">
        <f t="shared" si="36"/>
        <v>0</v>
      </c>
      <c r="Q83" s="231">
        <f t="shared" si="37"/>
        <v>0</v>
      </c>
      <c r="R83" s="231">
        <f t="shared" si="38"/>
        <v>0</v>
      </c>
      <c r="T83" s="231">
        <f t="shared" si="39"/>
        <v>1</v>
      </c>
      <c r="U83" s="231">
        <f t="shared" si="39"/>
        <v>1</v>
      </c>
      <c r="V83" s="231">
        <f t="shared" si="39"/>
        <v>1</v>
      </c>
      <c r="X83" s="231">
        <f t="shared" si="40"/>
        <v>0</v>
      </c>
      <c r="Y83" s="231">
        <f t="shared" si="33"/>
        <v>0</v>
      </c>
    </row>
    <row r="84" spans="6:27">
      <c r="G84" s="304" t="str">
        <f t="shared" si="34"/>
        <v>BRT</v>
      </c>
      <c r="K84" s="241">
        <f>'IF Factors'!H243</f>
        <v>0</v>
      </c>
      <c r="L84" s="241">
        <f>'IF Factors'!I243</f>
        <v>0</v>
      </c>
      <c r="M84" s="241">
        <f>'IF Factors'!J243</f>
        <v>0</v>
      </c>
      <c r="O84" s="231">
        <f t="shared" si="35"/>
        <v>0</v>
      </c>
      <c r="P84" s="231">
        <f t="shared" si="36"/>
        <v>0</v>
      </c>
      <c r="Q84" s="231">
        <f t="shared" si="37"/>
        <v>0</v>
      </c>
      <c r="R84" s="231">
        <f t="shared" si="38"/>
        <v>0</v>
      </c>
      <c r="T84" s="231">
        <f t="shared" si="39"/>
        <v>1</v>
      </c>
      <c r="U84" s="231">
        <f t="shared" si="39"/>
        <v>1</v>
      </c>
      <c r="V84" s="231">
        <f t="shared" si="39"/>
        <v>1</v>
      </c>
      <c r="X84" s="231">
        <f t="shared" si="40"/>
        <v>0</v>
      </c>
      <c r="Y84" s="231">
        <f t="shared" si="33"/>
        <v>0</v>
      </c>
    </row>
    <row r="89" spans="6:27">
      <c r="G89" s="303"/>
      <c r="H89" s="231">
        <f>H56</f>
        <v>0</v>
      </c>
      <c r="I89" s="231">
        <f t="shared" ref="I89:AA89" si="41">I56</f>
        <v>1</v>
      </c>
      <c r="J89" s="231">
        <f t="shared" si="41"/>
        <v>2</v>
      </c>
      <c r="K89" s="231">
        <f t="shared" si="41"/>
        <v>3</v>
      </c>
      <c r="L89" s="231">
        <f t="shared" si="41"/>
        <v>4</v>
      </c>
      <c r="M89" s="231">
        <f t="shared" si="41"/>
        <v>5</v>
      </c>
      <c r="N89" s="231">
        <f t="shared" si="41"/>
        <v>6</v>
      </c>
      <c r="O89" s="231">
        <f t="shared" si="41"/>
        <v>7</v>
      </c>
      <c r="P89" s="231">
        <f t="shared" si="41"/>
        <v>8</v>
      </c>
      <c r="Q89" s="231">
        <f t="shared" si="41"/>
        <v>9</v>
      </c>
      <c r="R89" s="231">
        <f t="shared" si="41"/>
        <v>10</v>
      </c>
      <c r="S89" s="231">
        <f t="shared" si="41"/>
        <v>11</v>
      </c>
      <c r="T89" s="231">
        <f t="shared" si="41"/>
        <v>12</v>
      </c>
      <c r="U89" s="231">
        <f t="shared" si="41"/>
        <v>13</v>
      </c>
      <c r="V89" s="231">
        <f t="shared" si="41"/>
        <v>14</v>
      </c>
      <c r="W89" s="231">
        <f t="shared" si="41"/>
        <v>15</v>
      </c>
      <c r="X89" s="231">
        <f t="shared" si="41"/>
        <v>16</v>
      </c>
      <c r="Y89" s="231">
        <f t="shared" si="41"/>
        <v>17</v>
      </c>
      <c r="Z89" s="231">
        <f t="shared" si="41"/>
        <v>18</v>
      </c>
      <c r="AA89" s="231">
        <f t="shared" si="41"/>
        <v>19</v>
      </c>
    </row>
    <row r="90" spans="6:27">
      <c r="F90" s="655" t="s">
        <v>530</v>
      </c>
      <c r="G90" s="304" t="str">
        <f>G57</f>
        <v>Cars</v>
      </c>
      <c r="H90" s="232">
        <f>K74</f>
        <v>0</v>
      </c>
      <c r="I90" s="232">
        <f>(I$23*$P74)+$O74</f>
        <v>0</v>
      </c>
      <c r="J90" s="232">
        <f t="shared" ref="J90:P90" si="42">(J$23*$P74)+$O74</f>
        <v>0</v>
      </c>
      <c r="K90" s="232">
        <f t="shared" si="42"/>
        <v>0</v>
      </c>
      <c r="L90" s="232">
        <f t="shared" si="42"/>
        <v>0</v>
      </c>
      <c r="M90" s="232">
        <f t="shared" si="42"/>
        <v>0</v>
      </c>
      <c r="N90" s="232">
        <f t="shared" si="42"/>
        <v>0</v>
      </c>
      <c r="O90" s="232">
        <f t="shared" si="42"/>
        <v>0</v>
      </c>
      <c r="P90" s="232">
        <f t="shared" si="42"/>
        <v>0</v>
      </c>
      <c r="Q90" s="232">
        <f>L74</f>
        <v>0</v>
      </c>
      <c r="R90" s="232">
        <f>(R$23*$R74)+$Q74</f>
        <v>0</v>
      </c>
      <c r="S90" s="232">
        <f t="shared" ref="S90:Z90" si="43">(S$23*$R74)+$Q74</f>
        <v>0</v>
      </c>
      <c r="T90" s="232">
        <f t="shared" si="43"/>
        <v>0</v>
      </c>
      <c r="U90" s="232">
        <f t="shared" si="43"/>
        <v>0</v>
      </c>
      <c r="V90" s="232">
        <f t="shared" si="43"/>
        <v>0</v>
      </c>
      <c r="W90" s="232">
        <f t="shared" si="43"/>
        <v>0</v>
      </c>
      <c r="X90" s="232">
        <f t="shared" si="43"/>
        <v>0</v>
      </c>
      <c r="Y90" s="232">
        <f t="shared" si="43"/>
        <v>0</v>
      </c>
      <c r="Z90" s="232">
        <f t="shared" si="43"/>
        <v>0</v>
      </c>
      <c r="AA90" s="232">
        <f>M74</f>
        <v>0</v>
      </c>
    </row>
    <row r="91" spans="6:27">
      <c r="F91" s="656"/>
      <c r="G91" s="304" t="str">
        <f t="shared" ref="G91:G100" si="44">G58</f>
        <v>2-wheeler</v>
      </c>
      <c r="H91" s="232">
        <f t="shared" ref="H91:H100" si="45">K75</f>
        <v>0</v>
      </c>
      <c r="I91" s="232">
        <f t="shared" ref="I91:P100" si="46">(I$23*$P75)+$O75</f>
        <v>0</v>
      </c>
      <c r="J91" s="232">
        <f t="shared" si="46"/>
        <v>0</v>
      </c>
      <c r="K91" s="232">
        <f t="shared" si="46"/>
        <v>0</v>
      </c>
      <c r="L91" s="232">
        <f t="shared" si="46"/>
        <v>0</v>
      </c>
      <c r="M91" s="232">
        <f t="shared" si="46"/>
        <v>0</v>
      </c>
      <c r="N91" s="232">
        <f t="shared" si="46"/>
        <v>0</v>
      </c>
      <c r="O91" s="232">
        <f t="shared" si="46"/>
        <v>0</v>
      </c>
      <c r="P91" s="232">
        <f t="shared" si="46"/>
        <v>0</v>
      </c>
      <c r="Q91" s="232">
        <f t="shared" ref="Q91:Q100" si="47">L75</f>
        <v>0</v>
      </c>
      <c r="R91" s="232">
        <f t="shared" ref="R91:Z100" si="48">(R$23*$R75)+$Q75</f>
        <v>0</v>
      </c>
      <c r="S91" s="232">
        <f t="shared" si="48"/>
        <v>0</v>
      </c>
      <c r="T91" s="232">
        <f t="shared" si="48"/>
        <v>0</v>
      </c>
      <c r="U91" s="232">
        <f t="shared" si="48"/>
        <v>0</v>
      </c>
      <c r="V91" s="232">
        <f t="shared" si="48"/>
        <v>0</v>
      </c>
      <c r="W91" s="232">
        <f t="shared" si="48"/>
        <v>0</v>
      </c>
      <c r="X91" s="232">
        <f t="shared" si="48"/>
        <v>0</v>
      </c>
      <c r="Y91" s="232">
        <f t="shared" si="48"/>
        <v>0</v>
      </c>
      <c r="Z91" s="232">
        <f t="shared" si="48"/>
        <v>0</v>
      </c>
      <c r="AA91" s="232">
        <f t="shared" ref="AA91:AA100" si="49">M75</f>
        <v>0</v>
      </c>
    </row>
    <row r="92" spans="6:27">
      <c r="F92" s="656"/>
      <c r="G92" s="304" t="str">
        <f t="shared" si="44"/>
        <v>Taxi</v>
      </c>
      <c r="H92" s="232">
        <f t="shared" si="45"/>
        <v>0</v>
      </c>
      <c r="I92" s="232">
        <f t="shared" si="46"/>
        <v>0</v>
      </c>
      <c r="J92" s="232">
        <f t="shared" si="46"/>
        <v>0</v>
      </c>
      <c r="K92" s="232">
        <f t="shared" si="46"/>
        <v>0</v>
      </c>
      <c r="L92" s="232">
        <f t="shared" si="46"/>
        <v>0</v>
      </c>
      <c r="M92" s="232">
        <f t="shared" si="46"/>
        <v>0</v>
      </c>
      <c r="N92" s="232">
        <f t="shared" si="46"/>
        <v>0</v>
      </c>
      <c r="O92" s="232">
        <f t="shared" si="46"/>
        <v>0</v>
      </c>
      <c r="P92" s="232">
        <f t="shared" si="46"/>
        <v>0</v>
      </c>
      <c r="Q92" s="232">
        <f t="shared" si="47"/>
        <v>0</v>
      </c>
      <c r="R92" s="232">
        <f t="shared" si="48"/>
        <v>0</v>
      </c>
      <c r="S92" s="232">
        <f t="shared" si="48"/>
        <v>0</v>
      </c>
      <c r="T92" s="232">
        <f t="shared" si="48"/>
        <v>0</v>
      </c>
      <c r="U92" s="232">
        <f t="shared" si="48"/>
        <v>0</v>
      </c>
      <c r="V92" s="232">
        <f t="shared" si="48"/>
        <v>0</v>
      </c>
      <c r="W92" s="232">
        <f t="shared" si="48"/>
        <v>0</v>
      </c>
      <c r="X92" s="232">
        <f t="shared" si="48"/>
        <v>0</v>
      </c>
      <c r="Y92" s="232">
        <f t="shared" si="48"/>
        <v>0</v>
      </c>
      <c r="Z92" s="232">
        <f t="shared" si="48"/>
        <v>0</v>
      </c>
      <c r="AA92" s="232">
        <f t="shared" si="49"/>
        <v>0</v>
      </c>
    </row>
    <row r="93" spans="6:27">
      <c r="F93" s="656"/>
      <c r="G93" s="304" t="str">
        <f t="shared" si="44"/>
        <v/>
      </c>
      <c r="H93" s="232">
        <f t="shared" si="45"/>
        <v>0</v>
      </c>
      <c r="I93" s="232">
        <f t="shared" si="46"/>
        <v>0</v>
      </c>
      <c r="J93" s="232">
        <f t="shared" si="46"/>
        <v>0</v>
      </c>
      <c r="K93" s="232">
        <f t="shared" si="46"/>
        <v>0</v>
      </c>
      <c r="L93" s="232">
        <f t="shared" si="46"/>
        <v>0</v>
      </c>
      <c r="M93" s="232">
        <f t="shared" si="46"/>
        <v>0</v>
      </c>
      <c r="N93" s="232">
        <f t="shared" si="46"/>
        <v>0</v>
      </c>
      <c r="O93" s="232">
        <f t="shared" si="46"/>
        <v>0</v>
      </c>
      <c r="P93" s="232">
        <f t="shared" si="46"/>
        <v>0</v>
      </c>
      <c r="Q93" s="232">
        <f t="shared" si="47"/>
        <v>0</v>
      </c>
      <c r="R93" s="232">
        <f t="shared" si="48"/>
        <v>0</v>
      </c>
      <c r="S93" s="232">
        <f t="shared" si="48"/>
        <v>0</v>
      </c>
      <c r="T93" s="232">
        <f t="shared" si="48"/>
        <v>0</v>
      </c>
      <c r="U93" s="232">
        <f t="shared" si="48"/>
        <v>0</v>
      </c>
      <c r="V93" s="232">
        <f t="shared" si="48"/>
        <v>0</v>
      </c>
      <c r="W93" s="232">
        <f t="shared" si="48"/>
        <v>0</v>
      </c>
      <c r="X93" s="232">
        <f t="shared" si="48"/>
        <v>0</v>
      </c>
      <c r="Y93" s="232">
        <f t="shared" si="48"/>
        <v>0</v>
      </c>
      <c r="Z93" s="232">
        <f t="shared" si="48"/>
        <v>0</v>
      </c>
      <c r="AA93" s="232">
        <f t="shared" si="49"/>
        <v>0</v>
      </c>
    </row>
    <row r="94" spans="6:27">
      <c r="F94" s="656"/>
      <c r="G94" s="304" t="str">
        <f t="shared" si="44"/>
        <v/>
      </c>
      <c r="H94" s="232">
        <f t="shared" si="45"/>
        <v>0</v>
      </c>
      <c r="I94" s="232">
        <f t="shared" si="46"/>
        <v>0</v>
      </c>
      <c r="J94" s="232">
        <f t="shared" si="46"/>
        <v>0</v>
      </c>
      <c r="K94" s="232">
        <f t="shared" si="46"/>
        <v>0</v>
      </c>
      <c r="L94" s="232">
        <f t="shared" si="46"/>
        <v>0</v>
      </c>
      <c r="M94" s="232">
        <f t="shared" si="46"/>
        <v>0</v>
      </c>
      <c r="N94" s="232">
        <f t="shared" si="46"/>
        <v>0</v>
      </c>
      <c r="O94" s="232">
        <f t="shared" si="46"/>
        <v>0</v>
      </c>
      <c r="P94" s="232">
        <f t="shared" si="46"/>
        <v>0</v>
      </c>
      <c r="Q94" s="232">
        <f t="shared" si="47"/>
        <v>0</v>
      </c>
      <c r="R94" s="232">
        <f t="shared" si="48"/>
        <v>0</v>
      </c>
      <c r="S94" s="232">
        <f t="shared" si="48"/>
        <v>0</v>
      </c>
      <c r="T94" s="232">
        <f t="shared" si="48"/>
        <v>0</v>
      </c>
      <c r="U94" s="232">
        <f t="shared" si="48"/>
        <v>0</v>
      </c>
      <c r="V94" s="232">
        <f t="shared" si="48"/>
        <v>0</v>
      </c>
      <c r="W94" s="232">
        <f t="shared" si="48"/>
        <v>0</v>
      </c>
      <c r="X94" s="232">
        <f t="shared" si="48"/>
        <v>0</v>
      </c>
      <c r="Y94" s="232">
        <f t="shared" si="48"/>
        <v>0</v>
      </c>
      <c r="Z94" s="232">
        <f t="shared" si="48"/>
        <v>0</v>
      </c>
      <c r="AA94" s="232">
        <f t="shared" si="49"/>
        <v>0</v>
      </c>
    </row>
    <row r="95" spans="6:27">
      <c r="F95" s="656"/>
      <c r="G95" s="304" t="str">
        <f t="shared" si="44"/>
        <v>3-wheeler</v>
      </c>
      <c r="H95" s="232">
        <f t="shared" si="45"/>
        <v>0</v>
      </c>
      <c r="I95" s="232">
        <f t="shared" si="46"/>
        <v>0</v>
      </c>
      <c r="J95" s="232">
        <f t="shared" si="46"/>
        <v>0</v>
      </c>
      <c r="K95" s="232">
        <f t="shared" si="46"/>
        <v>0</v>
      </c>
      <c r="L95" s="232">
        <f t="shared" si="46"/>
        <v>0</v>
      </c>
      <c r="M95" s="232">
        <f t="shared" si="46"/>
        <v>0</v>
      </c>
      <c r="N95" s="232">
        <f t="shared" si="46"/>
        <v>0</v>
      </c>
      <c r="O95" s="232">
        <f t="shared" si="46"/>
        <v>0</v>
      </c>
      <c r="P95" s="232">
        <f t="shared" si="46"/>
        <v>0</v>
      </c>
      <c r="Q95" s="232">
        <f t="shared" si="47"/>
        <v>0</v>
      </c>
      <c r="R95" s="232">
        <f t="shared" si="48"/>
        <v>0</v>
      </c>
      <c r="S95" s="232">
        <f t="shared" si="48"/>
        <v>0</v>
      </c>
      <c r="T95" s="232">
        <f t="shared" si="48"/>
        <v>0</v>
      </c>
      <c r="U95" s="232">
        <f t="shared" si="48"/>
        <v>0</v>
      </c>
      <c r="V95" s="232">
        <f t="shared" si="48"/>
        <v>0</v>
      </c>
      <c r="W95" s="232">
        <f t="shared" si="48"/>
        <v>0</v>
      </c>
      <c r="X95" s="232">
        <f t="shared" si="48"/>
        <v>0</v>
      </c>
      <c r="Y95" s="232">
        <f t="shared" si="48"/>
        <v>0</v>
      </c>
      <c r="Z95" s="232">
        <f t="shared" si="48"/>
        <v>0</v>
      </c>
      <c r="AA95" s="232">
        <f t="shared" si="49"/>
        <v>0</v>
      </c>
    </row>
    <row r="96" spans="6:27">
      <c r="F96" s="656"/>
      <c r="G96" s="304" t="str">
        <f t="shared" si="44"/>
        <v>Bus</v>
      </c>
      <c r="H96" s="232">
        <f t="shared" si="45"/>
        <v>0</v>
      </c>
      <c r="I96" s="232">
        <f t="shared" si="46"/>
        <v>0</v>
      </c>
      <c r="J96" s="232">
        <f t="shared" si="46"/>
        <v>0</v>
      </c>
      <c r="K96" s="232">
        <f t="shared" si="46"/>
        <v>0</v>
      </c>
      <c r="L96" s="232">
        <f t="shared" si="46"/>
        <v>0</v>
      </c>
      <c r="M96" s="232">
        <f t="shared" si="46"/>
        <v>0</v>
      </c>
      <c r="N96" s="232">
        <f t="shared" si="46"/>
        <v>0</v>
      </c>
      <c r="O96" s="232">
        <f t="shared" si="46"/>
        <v>0</v>
      </c>
      <c r="P96" s="232">
        <f t="shared" si="46"/>
        <v>0</v>
      </c>
      <c r="Q96" s="232">
        <f t="shared" si="47"/>
        <v>0</v>
      </c>
      <c r="R96" s="232">
        <f t="shared" si="48"/>
        <v>0</v>
      </c>
      <c r="S96" s="232">
        <f t="shared" si="48"/>
        <v>0</v>
      </c>
      <c r="T96" s="232">
        <f t="shared" si="48"/>
        <v>0</v>
      </c>
      <c r="U96" s="232">
        <f t="shared" si="48"/>
        <v>0</v>
      </c>
      <c r="V96" s="232">
        <f t="shared" si="48"/>
        <v>0</v>
      </c>
      <c r="W96" s="232">
        <f t="shared" si="48"/>
        <v>0</v>
      </c>
      <c r="X96" s="232">
        <f t="shared" si="48"/>
        <v>0</v>
      </c>
      <c r="Y96" s="232">
        <f t="shared" si="48"/>
        <v>0</v>
      </c>
      <c r="Z96" s="232">
        <f t="shared" si="48"/>
        <v>0</v>
      </c>
      <c r="AA96" s="232">
        <f t="shared" si="49"/>
        <v>0</v>
      </c>
    </row>
    <row r="97" spans="6:27">
      <c r="F97" s="656"/>
      <c r="G97" s="304" t="str">
        <f t="shared" si="44"/>
        <v>Mini-bus</v>
      </c>
      <c r="H97" s="232">
        <f t="shared" si="45"/>
        <v>0</v>
      </c>
      <c r="I97" s="232">
        <f t="shared" si="46"/>
        <v>0</v>
      </c>
      <c r="J97" s="232">
        <f t="shared" si="46"/>
        <v>0</v>
      </c>
      <c r="K97" s="232">
        <f t="shared" si="46"/>
        <v>0</v>
      </c>
      <c r="L97" s="232">
        <f t="shared" si="46"/>
        <v>0</v>
      </c>
      <c r="M97" s="232">
        <f t="shared" si="46"/>
        <v>0</v>
      </c>
      <c r="N97" s="232">
        <f t="shared" si="46"/>
        <v>0</v>
      </c>
      <c r="O97" s="232">
        <f t="shared" si="46"/>
        <v>0</v>
      </c>
      <c r="P97" s="232">
        <f t="shared" si="46"/>
        <v>0</v>
      </c>
      <c r="Q97" s="232">
        <f t="shared" si="47"/>
        <v>0</v>
      </c>
      <c r="R97" s="232">
        <f t="shared" si="48"/>
        <v>0</v>
      </c>
      <c r="S97" s="232">
        <f t="shared" si="48"/>
        <v>0</v>
      </c>
      <c r="T97" s="232">
        <f t="shared" si="48"/>
        <v>0</v>
      </c>
      <c r="U97" s="232">
        <f t="shared" si="48"/>
        <v>0</v>
      </c>
      <c r="V97" s="232">
        <f t="shared" si="48"/>
        <v>0</v>
      </c>
      <c r="W97" s="232">
        <f t="shared" si="48"/>
        <v>0</v>
      </c>
      <c r="X97" s="232">
        <f t="shared" si="48"/>
        <v>0</v>
      </c>
      <c r="Y97" s="232">
        <f t="shared" si="48"/>
        <v>0</v>
      </c>
      <c r="Z97" s="232">
        <f t="shared" si="48"/>
        <v>0</v>
      </c>
      <c r="AA97" s="232">
        <f t="shared" si="49"/>
        <v>0</v>
      </c>
    </row>
    <row r="98" spans="6:27">
      <c r="F98" s="656"/>
      <c r="G98" s="304" t="str">
        <f t="shared" si="44"/>
        <v/>
      </c>
      <c r="H98" s="232">
        <f t="shared" si="45"/>
        <v>0</v>
      </c>
      <c r="I98" s="232">
        <f t="shared" si="46"/>
        <v>0</v>
      </c>
      <c r="J98" s="232">
        <f t="shared" si="46"/>
        <v>0</v>
      </c>
      <c r="K98" s="232">
        <f t="shared" si="46"/>
        <v>0</v>
      </c>
      <c r="L98" s="232">
        <f t="shared" si="46"/>
        <v>0</v>
      </c>
      <c r="M98" s="232">
        <f t="shared" si="46"/>
        <v>0</v>
      </c>
      <c r="N98" s="232">
        <f t="shared" si="46"/>
        <v>0</v>
      </c>
      <c r="O98" s="232">
        <f t="shared" si="46"/>
        <v>0</v>
      </c>
      <c r="P98" s="232">
        <f t="shared" si="46"/>
        <v>0</v>
      </c>
      <c r="Q98" s="232">
        <f t="shared" si="47"/>
        <v>0</v>
      </c>
      <c r="R98" s="232">
        <f t="shared" si="48"/>
        <v>0</v>
      </c>
      <c r="S98" s="232">
        <f t="shared" si="48"/>
        <v>0</v>
      </c>
      <c r="T98" s="232">
        <f t="shared" si="48"/>
        <v>0</v>
      </c>
      <c r="U98" s="232">
        <f t="shared" si="48"/>
        <v>0</v>
      </c>
      <c r="V98" s="232">
        <f t="shared" si="48"/>
        <v>0</v>
      </c>
      <c r="W98" s="232">
        <f t="shared" si="48"/>
        <v>0</v>
      </c>
      <c r="X98" s="232">
        <f t="shared" si="48"/>
        <v>0</v>
      </c>
      <c r="Y98" s="232">
        <f t="shared" si="48"/>
        <v>0</v>
      </c>
      <c r="Z98" s="232">
        <f t="shared" si="48"/>
        <v>0</v>
      </c>
      <c r="AA98" s="232">
        <f t="shared" si="49"/>
        <v>0</v>
      </c>
    </row>
    <row r="99" spans="6:27">
      <c r="F99" s="657"/>
      <c r="G99" s="304" t="str">
        <f t="shared" si="44"/>
        <v/>
      </c>
      <c r="H99" s="232">
        <f t="shared" si="45"/>
        <v>0</v>
      </c>
      <c r="I99" s="232">
        <f t="shared" si="46"/>
        <v>0</v>
      </c>
      <c r="J99" s="232">
        <f t="shared" si="46"/>
        <v>0</v>
      </c>
      <c r="K99" s="232">
        <f t="shared" si="46"/>
        <v>0</v>
      </c>
      <c r="L99" s="232">
        <f t="shared" si="46"/>
        <v>0</v>
      </c>
      <c r="M99" s="232">
        <f t="shared" si="46"/>
        <v>0</v>
      </c>
      <c r="N99" s="232">
        <f t="shared" si="46"/>
        <v>0</v>
      </c>
      <c r="O99" s="232">
        <f t="shared" si="46"/>
        <v>0</v>
      </c>
      <c r="P99" s="232">
        <f t="shared" si="46"/>
        <v>0</v>
      </c>
      <c r="Q99" s="232">
        <f t="shared" si="47"/>
        <v>0</v>
      </c>
      <c r="R99" s="232">
        <f t="shared" si="48"/>
        <v>0</v>
      </c>
      <c r="S99" s="232">
        <f t="shared" si="48"/>
        <v>0</v>
      </c>
      <c r="T99" s="232">
        <f t="shared" si="48"/>
        <v>0</v>
      </c>
      <c r="U99" s="232">
        <f t="shared" si="48"/>
        <v>0</v>
      </c>
      <c r="V99" s="232">
        <f t="shared" si="48"/>
        <v>0</v>
      </c>
      <c r="W99" s="232">
        <f t="shared" si="48"/>
        <v>0</v>
      </c>
      <c r="X99" s="232">
        <f t="shared" si="48"/>
        <v>0</v>
      </c>
      <c r="Y99" s="232">
        <f t="shared" si="48"/>
        <v>0</v>
      </c>
      <c r="Z99" s="232">
        <f t="shared" si="48"/>
        <v>0</v>
      </c>
      <c r="AA99" s="232">
        <f t="shared" si="49"/>
        <v>0</v>
      </c>
    </row>
    <row r="100" spans="6:27">
      <c r="G100" s="304" t="str">
        <f t="shared" si="44"/>
        <v>BRT</v>
      </c>
      <c r="H100" s="232">
        <f t="shared" si="45"/>
        <v>0</v>
      </c>
      <c r="I100" s="232">
        <f t="shared" si="46"/>
        <v>0</v>
      </c>
      <c r="J100" s="232">
        <f t="shared" si="46"/>
        <v>0</v>
      </c>
      <c r="K100" s="232">
        <f t="shared" si="46"/>
        <v>0</v>
      </c>
      <c r="L100" s="232">
        <f t="shared" si="46"/>
        <v>0</v>
      </c>
      <c r="M100" s="232">
        <f t="shared" si="46"/>
        <v>0</v>
      </c>
      <c r="N100" s="232">
        <f t="shared" si="46"/>
        <v>0</v>
      </c>
      <c r="O100" s="232">
        <f t="shared" si="46"/>
        <v>0</v>
      </c>
      <c r="P100" s="232">
        <f t="shared" si="46"/>
        <v>0</v>
      </c>
      <c r="Q100" s="232">
        <f t="shared" si="47"/>
        <v>0</v>
      </c>
      <c r="R100" s="232">
        <f t="shared" si="48"/>
        <v>0</v>
      </c>
      <c r="S100" s="232">
        <f t="shared" si="48"/>
        <v>0</v>
      </c>
      <c r="T100" s="232">
        <f t="shared" si="48"/>
        <v>0</v>
      </c>
      <c r="U100" s="232">
        <f t="shared" si="48"/>
        <v>0</v>
      </c>
      <c r="V100" s="232">
        <f t="shared" si="48"/>
        <v>0</v>
      </c>
      <c r="W100" s="232">
        <f t="shared" si="48"/>
        <v>0</v>
      </c>
      <c r="X100" s="232">
        <f t="shared" si="48"/>
        <v>0</v>
      </c>
      <c r="Y100" s="232">
        <f t="shared" si="48"/>
        <v>0</v>
      </c>
      <c r="Z100" s="232">
        <f t="shared" si="48"/>
        <v>0</v>
      </c>
      <c r="AA100" s="232">
        <f t="shared" si="49"/>
        <v>0</v>
      </c>
    </row>
    <row r="105" spans="6:27">
      <c r="G105" s="305" t="s">
        <v>364</v>
      </c>
      <c r="H105" s="243"/>
      <c r="I105" s="243"/>
      <c r="J105" s="243"/>
      <c r="K105" s="243"/>
      <c r="L105" s="243"/>
      <c r="M105" s="243"/>
      <c r="N105" s="243"/>
      <c r="O105" s="243"/>
      <c r="P105" s="243"/>
      <c r="Q105" s="243"/>
      <c r="R105" s="243"/>
      <c r="S105" s="243"/>
      <c r="T105" s="243"/>
      <c r="U105" s="243"/>
      <c r="V105" s="243"/>
      <c r="W105" s="243"/>
      <c r="X105" s="243"/>
      <c r="Y105" s="243"/>
      <c r="Z105" s="243"/>
      <c r="AA105" s="243"/>
    </row>
    <row r="106" spans="6:27">
      <c r="G106" s="306"/>
      <c r="J106" s="243"/>
      <c r="K106" s="243"/>
      <c r="L106" s="243"/>
      <c r="M106" s="243"/>
      <c r="N106" s="243"/>
      <c r="O106" s="243"/>
      <c r="P106" s="243"/>
      <c r="Q106" s="243"/>
      <c r="R106" s="243"/>
      <c r="S106" s="243"/>
      <c r="T106" s="243"/>
      <c r="U106" s="243"/>
      <c r="V106" s="243"/>
      <c r="W106" s="243"/>
      <c r="X106" s="243"/>
      <c r="Y106" s="243"/>
      <c r="Z106" s="243"/>
      <c r="AA106" s="243"/>
    </row>
    <row r="107" spans="6:27">
      <c r="F107" s="655" t="s">
        <v>530</v>
      </c>
      <c r="G107" s="307" t="str">
        <f>G74</f>
        <v>Car</v>
      </c>
      <c r="J107" s="243"/>
      <c r="K107" s="243"/>
      <c r="L107" s="243"/>
      <c r="M107" s="243"/>
      <c r="N107" s="243"/>
      <c r="O107" s="243"/>
      <c r="P107" s="243"/>
      <c r="Q107" s="243"/>
      <c r="R107" s="243"/>
      <c r="S107" s="243"/>
      <c r="T107" s="243"/>
      <c r="U107" s="243"/>
      <c r="V107" s="243"/>
      <c r="W107" s="243"/>
      <c r="X107" s="243"/>
      <c r="Y107" s="243"/>
      <c r="Z107" s="243"/>
      <c r="AA107" s="243"/>
    </row>
    <row r="108" spans="6:27">
      <c r="F108" s="656"/>
      <c r="G108" s="307" t="str">
        <f t="shared" ref="G108:G117" si="50">G75</f>
        <v>2-wheeler</v>
      </c>
      <c r="J108" s="243"/>
      <c r="K108" s="243"/>
      <c r="L108" s="243"/>
      <c r="M108" s="243"/>
      <c r="N108" s="243"/>
      <c r="O108" s="243"/>
      <c r="P108" s="243"/>
      <c r="Q108" s="247"/>
      <c r="R108" s="243"/>
      <c r="S108" s="243"/>
      <c r="T108" s="243"/>
      <c r="U108" s="243"/>
      <c r="V108" s="243"/>
      <c r="W108" s="243"/>
      <c r="X108" s="243"/>
      <c r="Y108" s="243"/>
      <c r="Z108" s="243"/>
      <c r="AA108" s="243"/>
    </row>
    <row r="109" spans="6:27">
      <c r="F109" s="656"/>
      <c r="G109" s="307" t="str">
        <f t="shared" si="50"/>
        <v>Taxi</v>
      </c>
      <c r="J109" s="243"/>
      <c r="K109" s="243"/>
      <c r="L109" s="243"/>
      <c r="M109" s="243"/>
      <c r="N109" s="243"/>
      <c r="O109" s="243"/>
      <c r="P109" s="243"/>
      <c r="Q109" s="243"/>
      <c r="R109" s="243"/>
      <c r="S109" s="243"/>
      <c r="T109" s="243"/>
      <c r="U109" s="243"/>
      <c r="V109" s="243"/>
      <c r="W109" s="243"/>
      <c r="X109" s="243"/>
      <c r="Y109" s="243"/>
      <c r="Z109" s="243"/>
      <c r="AA109" s="243"/>
    </row>
    <row r="110" spans="6:27">
      <c r="F110" s="656"/>
      <c r="G110" s="307" t="str">
        <f t="shared" si="50"/>
        <v/>
      </c>
      <c r="J110" s="243"/>
      <c r="K110" s="243"/>
      <c r="L110" s="243"/>
      <c r="M110" s="243"/>
      <c r="N110" s="243"/>
      <c r="O110" s="243"/>
      <c r="P110" s="243"/>
      <c r="Q110" s="243"/>
      <c r="R110" s="243"/>
      <c r="S110" s="243"/>
      <c r="T110" s="243"/>
      <c r="U110" s="243"/>
      <c r="V110" s="243"/>
      <c r="W110" s="243"/>
      <c r="X110" s="243"/>
      <c r="Y110" s="243"/>
      <c r="Z110" s="243"/>
      <c r="AA110" s="243"/>
    </row>
    <row r="111" spans="6:27">
      <c r="F111" s="656"/>
      <c r="G111" s="307" t="str">
        <f t="shared" si="50"/>
        <v/>
      </c>
      <c r="J111" s="243"/>
      <c r="K111" s="243"/>
      <c r="L111" s="243"/>
      <c r="M111" s="243"/>
      <c r="N111" s="243"/>
      <c r="O111" s="243"/>
      <c r="P111" s="243"/>
      <c r="Q111" s="243"/>
      <c r="R111" s="243"/>
      <c r="S111" s="243"/>
      <c r="T111" s="243"/>
      <c r="U111" s="243"/>
      <c r="V111" s="243"/>
      <c r="W111" s="243"/>
      <c r="X111" s="243"/>
      <c r="Y111" s="243"/>
      <c r="Z111" s="243"/>
      <c r="AA111" s="243"/>
    </row>
    <row r="112" spans="6:27">
      <c r="F112" s="656"/>
      <c r="G112" s="307" t="str">
        <f t="shared" si="50"/>
        <v>3-wheeler</v>
      </c>
      <c r="J112" s="243"/>
      <c r="K112" s="243"/>
      <c r="L112" s="243"/>
      <c r="M112" s="243"/>
      <c r="N112" s="243"/>
      <c r="O112" s="243"/>
      <c r="P112" s="243"/>
      <c r="Q112" s="243"/>
      <c r="R112" s="243"/>
      <c r="S112" s="243"/>
      <c r="T112" s="243"/>
      <c r="U112" s="243"/>
      <c r="V112" s="243"/>
      <c r="W112" s="243"/>
      <c r="X112" s="243"/>
      <c r="Y112" s="243"/>
      <c r="Z112" s="243"/>
      <c r="AA112" s="243"/>
    </row>
    <row r="113" spans="6:29">
      <c r="F113" s="656"/>
      <c r="G113" s="307" t="str">
        <f t="shared" si="50"/>
        <v>Bus</v>
      </c>
      <c r="J113" s="243"/>
      <c r="K113" s="243"/>
      <c r="L113" s="243"/>
      <c r="M113" s="243"/>
      <c r="N113" s="243"/>
      <c r="O113" s="243"/>
      <c r="P113" s="243"/>
      <c r="Q113" s="243"/>
      <c r="R113" s="243"/>
      <c r="S113" s="243"/>
      <c r="T113" s="243"/>
      <c r="U113" s="243"/>
      <c r="V113" s="243"/>
      <c r="W113" s="243"/>
      <c r="X113" s="243"/>
      <c r="Y113" s="243"/>
      <c r="Z113" s="243"/>
      <c r="AA113" s="243"/>
    </row>
    <row r="114" spans="6:29">
      <c r="F114" s="656"/>
      <c r="G114" s="307" t="str">
        <f t="shared" si="50"/>
        <v>Mini-bus</v>
      </c>
      <c r="J114" s="243"/>
      <c r="K114" s="243"/>
      <c r="L114" s="243"/>
      <c r="M114" s="243"/>
      <c r="N114" s="243"/>
      <c r="O114" s="243"/>
      <c r="P114" s="243"/>
      <c r="Q114" s="243"/>
      <c r="R114" s="243"/>
      <c r="S114" s="243"/>
      <c r="T114" s="243"/>
      <c r="U114" s="243"/>
      <c r="V114" s="243"/>
      <c r="W114" s="243"/>
      <c r="X114" s="243"/>
      <c r="Y114" s="243"/>
      <c r="Z114" s="243"/>
      <c r="AA114" s="243"/>
    </row>
    <row r="115" spans="6:29">
      <c r="F115" s="656"/>
      <c r="G115" s="307" t="str">
        <f t="shared" si="50"/>
        <v/>
      </c>
      <c r="J115" s="243"/>
      <c r="K115" s="243"/>
      <c r="L115" s="243"/>
      <c r="M115" s="243"/>
      <c r="N115" s="243"/>
      <c r="O115" s="243"/>
      <c r="P115" s="243"/>
      <c r="Q115" s="243"/>
      <c r="R115" s="243"/>
      <c r="S115" s="243"/>
      <c r="T115" s="243"/>
      <c r="U115" s="243"/>
      <c r="V115" s="243"/>
      <c r="W115" s="243"/>
      <c r="X115" s="243"/>
      <c r="Y115" s="243"/>
      <c r="Z115" s="243"/>
      <c r="AA115" s="243"/>
    </row>
    <row r="116" spans="6:29">
      <c r="F116" s="657"/>
      <c r="G116" s="307" t="str">
        <f t="shared" si="50"/>
        <v/>
      </c>
      <c r="J116" s="243"/>
      <c r="K116" s="243"/>
      <c r="L116" s="243"/>
      <c r="M116" s="243"/>
      <c r="N116" s="243"/>
      <c r="O116" s="243"/>
      <c r="P116" s="243"/>
      <c r="Q116" s="243"/>
      <c r="R116" s="243"/>
      <c r="S116" s="243"/>
      <c r="T116" s="243"/>
      <c r="U116" s="243"/>
      <c r="V116" s="243"/>
      <c r="W116" s="243"/>
      <c r="X116" s="243"/>
      <c r="Y116" s="243"/>
      <c r="Z116" s="243"/>
      <c r="AA116" s="243"/>
    </row>
    <row r="117" spans="6:29">
      <c r="G117" s="307" t="str">
        <f t="shared" si="50"/>
        <v>BRT</v>
      </c>
      <c r="J117" s="243"/>
      <c r="K117" s="243"/>
      <c r="L117" s="243"/>
      <c r="M117" s="243"/>
      <c r="N117" s="243"/>
      <c r="O117" s="243"/>
      <c r="P117" s="243"/>
      <c r="Q117" s="243"/>
      <c r="R117" s="243"/>
      <c r="S117" s="243"/>
      <c r="T117" s="243"/>
      <c r="U117" s="243"/>
      <c r="V117" s="243"/>
      <c r="W117" s="243"/>
      <c r="X117" s="243"/>
      <c r="Y117" s="243"/>
      <c r="Z117" s="243"/>
      <c r="AA117" s="243"/>
    </row>
    <row r="118" spans="6:29">
      <c r="G118" s="308"/>
      <c r="H118" s="243"/>
      <c r="I118" s="243"/>
      <c r="J118" s="243"/>
      <c r="K118" s="243"/>
      <c r="L118" s="243"/>
      <c r="M118" s="243"/>
      <c r="N118" s="243"/>
      <c r="O118" s="243"/>
      <c r="P118" s="243"/>
      <c r="Q118" s="243"/>
      <c r="R118" s="243"/>
      <c r="S118" s="243"/>
      <c r="T118" s="243"/>
      <c r="U118" s="243"/>
      <c r="V118" s="243"/>
      <c r="W118" s="243"/>
      <c r="X118" s="243"/>
      <c r="Y118" s="243"/>
      <c r="Z118" s="243"/>
      <c r="AA118" s="243"/>
    </row>
    <row r="119" spans="6:29">
      <c r="G119" s="308"/>
      <c r="H119" s="243"/>
      <c r="I119" s="243"/>
      <c r="J119" s="243"/>
      <c r="K119" s="243"/>
      <c r="L119" s="243"/>
      <c r="M119" s="243"/>
      <c r="N119" s="243"/>
      <c r="O119" s="243"/>
      <c r="P119" s="243"/>
      <c r="Q119" s="243"/>
      <c r="R119" s="243"/>
      <c r="S119" s="243"/>
      <c r="T119" s="243"/>
      <c r="U119" s="243"/>
      <c r="V119" s="243"/>
      <c r="W119" s="243"/>
      <c r="X119" s="243"/>
      <c r="Y119" s="243"/>
      <c r="Z119" s="243"/>
      <c r="AA119" s="243"/>
    </row>
    <row r="120" spans="6:29">
      <c r="G120" s="335" t="s">
        <v>31</v>
      </c>
      <c r="H120" s="334">
        <f>Full!G332</f>
        <v>1</v>
      </c>
      <c r="I120" s="243"/>
      <c r="J120" s="243"/>
      <c r="K120" s="243"/>
      <c r="L120" s="243"/>
      <c r="M120" s="243"/>
      <c r="N120" s="243"/>
      <c r="O120" s="243"/>
      <c r="P120" s="243"/>
      <c r="Q120" s="243"/>
      <c r="R120" s="243"/>
      <c r="S120" s="243"/>
      <c r="T120" s="243"/>
      <c r="U120" s="243"/>
      <c r="V120" s="243"/>
      <c r="W120" s="243"/>
      <c r="X120" s="243"/>
      <c r="Y120" s="243"/>
      <c r="Z120" s="243"/>
      <c r="AA120" s="243"/>
    </row>
    <row r="121" spans="6:29">
      <c r="G121" s="308"/>
      <c r="H121" s="243"/>
      <c r="I121" s="243"/>
      <c r="J121" s="243"/>
      <c r="K121" s="243"/>
      <c r="L121" s="243"/>
      <c r="M121" s="243"/>
      <c r="N121" s="243"/>
      <c r="O121" s="243"/>
      <c r="P121" s="243"/>
      <c r="Q121" s="243"/>
      <c r="R121" s="243"/>
      <c r="S121" s="243"/>
      <c r="T121" s="243"/>
      <c r="U121" s="243"/>
      <c r="V121" s="243"/>
      <c r="W121" s="243"/>
      <c r="X121" s="243"/>
      <c r="Y121" s="243"/>
      <c r="Z121" s="243"/>
      <c r="AA121" s="243"/>
    </row>
    <row r="122" spans="6:29">
      <c r="G122" s="306"/>
      <c r="H122" s="244">
        <f>H89</f>
        <v>0</v>
      </c>
      <c r="I122" s="244">
        <f t="shared" ref="I122:AA122" si="51">I89</f>
        <v>1</v>
      </c>
      <c r="J122" s="244">
        <f t="shared" si="51"/>
        <v>2</v>
      </c>
      <c r="K122" s="244">
        <f t="shared" si="51"/>
        <v>3</v>
      </c>
      <c r="L122" s="244">
        <f t="shared" si="51"/>
        <v>4</v>
      </c>
      <c r="M122" s="244">
        <f t="shared" si="51"/>
        <v>5</v>
      </c>
      <c r="N122" s="244">
        <f t="shared" si="51"/>
        <v>6</v>
      </c>
      <c r="O122" s="244">
        <f t="shared" si="51"/>
        <v>7</v>
      </c>
      <c r="P122" s="244">
        <f t="shared" si="51"/>
        <v>8</v>
      </c>
      <c r="Q122" s="244">
        <f t="shared" si="51"/>
        <v>9</v>
      </c>
      <c r="R122" s="244">
        <f t="shared" si="51"/>
        <v>10</v>
      </c>
      <c r="S122" s="244">
        <f t="shared" si="51"/>
        <v>11</v>
      </c>
      <c r="T122" s="244">
        <f t="shared" si="51"/>
        <v>12</v>
      </c>
      <c r="U122" s="244">
        <f t="shared" si="51"/>
        <v>13</v>
      </c>
      <c r="V122" s="244">
        <f t="shared" si="51"/>
        <v>14</v>
      </c>
      <c r="W122" s="244">
        <f t="shared" si="51"/>
        <v>15</v>
      </c>
      <c r="X122" s="244">
        <f t="shared" si="51"/>
        <v>16</v>
      </c>
      <c r="Y122" s="244">
        <f t="shared" si="51"/>
        <v>17</v>
      </c>
      <c r="Z122" s="244">
        <f t="shared" si="51"/>
        <v>18</v>
      </c>
      <c r="AA122" s="244">
        <f t="shared" si="51"/>
        <v>19</v>
      </c>
    </row>
    <row r="123" spans="6:29">
      <c r="F123" s="655" t="s">
        <v>530</v>
      </c>
      <c r="G123" s="307" t="str">
        <f>G90</f>
        <v>Cars</v>
      </c>
      <c r="H123" s="248">
        <f>IF(ISERROR(H24*H57/H90*$H$120),0,(H24*H57/H90*$H$120))</f>
        <v>0</v>
      </c>
      <c r="I123" s="248">
        <f t="shared" ref="I123:AA123" si="52">IF(ISERROR(I24*I57/I90*$H$120),0,(I24*I57/I90*$H$120))</f>
        <v>0</v>
      </c>
      <c r="J123" s="248">
        <f t="shared" si="52"/>
        <v>0</v>
      </c>
      <c r="K123" s="248">
        <f t="shared" si="52"/>
        <v>0</v>
      </c>
      <c r="L123" s="248">
        <f t="shared" si="52"/>
        <v>0</v>
      </c>
      <c r="M123" s="248">
        <f t="shared" si="52"/>
        <v>0</v>
      </c>
      <c r="N123" s="248">
        <f t="shared" si="52"/>
        <v>0</v>
      </c>
      <c r="O123" s="248">
        <f t="shared" si="52"/>
        <v>0</v>
      </c>
      <c r="P123" s="248">
        <f t="shared" si="52"/>
        <v>0</v>
      </c>
      <c r="Q123" s="248">
        <f t="shared" si="52"/>
        <v>0</v>
      </c>
      <c r="R123" s="248">
        <f t="shared" si="52"/>
        <v>0</v>
      </c>
      <c r="S123" s="248">
        <f t="shared" si="52"/>
        <v>0</v>
      </c>
      <c r="T123" s="248">
        <f t="shared" si="52"/>
        <v>0</v>
      </c>
      <c r="U123" s="248">
        <f t="shared" si="52"/>
        <v>0</v>
      </c>
      <c r="V123" s="248">
        <f t="shared" si="52"/>
        <v>0</v>
      </c>
      <c r="W123" s="248">
        <f t="shared" si="52"/>
        <v>0</v>
      </c>
      <c r="X123" s="248">
        <f t="shared" si="52"/>
        <v>0</v>
      </c>
      <c r="Y123" s="248">
        <f t="shared" si="52"/>
        <v>0</v>
      </c>
      <c r="Z123" s="248">
        <f t="shared" si="52"/>
        <v>0</v>
      </c>
      <c r="AA123" s="248">
        <f t="shared" si="52"/>
        <v>0</v>
      </c>
      <c r="AC123" s="545">
        <f>SUM(H123:AA123)</f>
        <v>0</v>
      </c>
    </row>
    <row r="124" spans="6:29">
      <c r="F124" s="656"/>
      <c r="G124" s="307" t="str">
        <f t="shared" ref="G124:G133" si="53">G91</f>
        <v>2-wheeler</v>
      </c>
      <c r="H124" s="248">
        <f t="shared" ref="H124:AA124" si="54">IF(ISERROR(H25*H58/H91*$H$120),0,(H25*H58/H91*$H$120))</f>
        <v>0</v>
      </c>
      <c r="I124" s="248">
        <f t="shared" si="54"/>
        <v>0</v>
      </c>
      <c r="J124" s="248">
        <f t="shared" si="54"/>
        <v>0</v>
      </c>
      <c r="K124" s="248">
        <f t="shared" si="54"/>
        <v>0</v>
      </c>
      <c r="L124" s="248">
        <f t="shared" si="54"/>
        <v>0</v>
      </c>
      <c r="M124" s="248">
        <f t="shared" si="54"/>
        <v>0</v>
      </c>
      <c r="N124" s="248">
        <f t="shared" si="54"/>
        <v>0</v>
      </c>
      <c r="O124" s="248">
        <f t="shared" si="54"/>
        <v>0</v>
      </c>
      <c r="P124" s="248">
        <f t="shared" si="54"/>
        <v>0</v>
      </c>
      <c r="Q124" s="248">
        <f t="shared" si="54"/>
        <v>0</v>
      </c>
      <c r="R124" s="248">
        <f t="shared" si="54"/>
        <v>0</v>
      </c>
      <c r="S124" s="248">
        <f t="shared" si="54"/>
        <v>0</v>
      </c>
      <c r="T124" s="248">
        <f t="shared" si="54"/>
        <v>0</v>
      </c>
      <c r="U124" s="248">
        <f t="shared" si="54"/>
        <v>0</v>
      </c>
      <c r="V124" s="248">
        <f t="shared" si="54"/>
        <v>0</v>
      </c>
      <c r="W124" s="248">
        <f t="shared" si="54"/>
        <v>0</v>
      </c>
      <c r="X124" s="248">
        <f t="shared" si="54"/>
        <v>0</v>
      </c>
      <c r="Y124" s="248">
        <f t="shared" si="54"/>
        <v>0</v>
      </c>
      <c r="Z124" s="248">
        <f t="shared" si="54"/>
        <v>0</v>
      </c>
      <c r="AA124" s="248">
        <f t="shared" si="54"/>
        <v>0</v>
      </c>
      <c r="AC124" s="545">
        <f t="shared" ref="AC124:AC133" si="55">SUM(H124:AA124)</f>
        <v>0</v>
      </c>
    </row>
    <row r="125" spans="6:29">
      <c r="F125" s="656"/>
      <c r="G125" s="307" t="str">
        <f t="shared" si="53"/>
        <v>Taxi</v>
      </c>
      <c r="H125" s="248">
        <f t="shared" ref="H125:AA125" si="56">IF(ISERROR(H26*H59/H92*$H$120),0,(H26*H59/H92*$H$120))</f>
        <v>0</v>
      </c>
      <c r="I125" s="248">
        <f t="shared" si="56"/>
        <v>0</v>
      </c>
      <c r="J125" s="248">
        <f t="shared" si="56"/>
        <v>0</v>
      </c>
      <c r="K125" s="248">
        <f t="shared" si="56"/>
        <v>0</v>
      </c>
      <c r="L125" s="248">
        <f t="shared" si="56"/>
        <v>0</v>
      </c>
      <c r="M125" s="248">
        <f t="shared" si="56"/>
        <v>0</v>
      </c>
      <c r="N125" s="248">
        <f t="shared" si="56"/>
        <v>0</v>
      </c>
      <c r="O125" s="248">
        <f t="shared" si="56"/>
        <v>0</v>
      </c>
      <c r="P125" s="248">
        <f t="shared" si="56"/>
        <v>0</v>
      </c>
      <c r="Q125" s="248">
        <f t="shared" si="56"/>
        <v>0</v>
      </c>
      <c r="R125" s="248">
        <f t="shared" si="56"/>
        <v>0</v>
      </c>
      <c r="S125" s="248">
        <f t="shared" si="56"/>
        <v>0</v>
      </c>
      <c r="T125" s="248">
        <f t="shared" si="56"/>
        <v>0</v>
      </c>
      <c r="U125" s="248">
        <f t="shared" si="56"/>
        <v>0</v>
      </c>
      <c r="V125" s="248">
        <f t="shared" si="56"/>
        <v>0</v>
      </c>
      <c r="W125" s="248">
        <f t="shared" si="56"/>
        <v>0</v>
      </c>
      <c r="X125" s="248">
        <f t="shared" si="56"/>
        <v>0</v>
      </c>
      <c r="Y125" s="248">
        <f t="shared" si="56"/>
        <v>0</v>
      </c>
      <c r="Z125" s="248">
        <f t="shared" si="56"/>
        <v>0</v>
      </c>
      <c r="AA125" s="248">
        <f t="shared" si="56"/>
        <v>0</v>
      </c>
      <c r="AC125" s="545" t="s">
        <v>657</v>
      </c>
    </row>
    <row r="126" spans="6:29">
      <c r="F126" s="656"/>
      <c r="G126" s="307" t="str">
        <f t="shared" si="53"/>
        <v/>
      </c>
      <c r="H126" s="248">
        <f t="shared" ref="H126:AA126" si="57">IF(ISERROR(H27*H60/H93*$H$120),0,(H27*H60/H93*$H$120))</f>
        <v>0</v>
      </c>
      <c r="I126" s="248">
        <f t="shared" si="57"/>
        <v>0</v>
      </c>
      <c r="J126" s="248">
        <f t="shared" si="57"/>
        <v>0</v>
      </c>
      <c r="K126" s="248">
        <f t="shared" si="57"/>
        <v>0</v>
      </c>
      <c r="L126" s="248">
        <f t="shared" si="57"/>
        <v>0</v>
      </c>
      <c r="M126" s="248">
        <f t="shared" si="57"/>
        <v>0</v>
      </c>
      <c r="N126" s="248">
        <f t="shared" si="57"/>
        <v>0</v>
      </c>
      <c r="O126" s="248">
        <f t="shared" si="57"/>
        <v>0</v>
      </c>
      <c r="P126" s="248">
        <f t="shared" si="57"/>
        <v>0</v>
      </c>
      <c r="Q126" s="248">
        <f t="shared" si="57"/>
        <v>0</v>
      </c>
      <c r="R126" s="248">
        <f t="shared" si="57"/>
        <v>0</v>
      </c>
      <c r="S126" s="248">
        <f t="shared" si="57"/>
        <v>0</v>
      </c>
      <c r="T126" s="248">
        <f t="shared" si="57"/>
        <v>0</v>
      </c>
      <c r="U126" s="248">
        <f t="shared" si="57"/>
        <v>0</v>
      </c>
      <c r="V126" s="248">
        <f t="shared" si="57"/>
        <v>0</v>
      </c>
      <c r="W126" s="248">
        <f t="shared" si="57"/>
        <v>0</v>
      </c>
      <c r="X126" s="248">
        <f t="shared" si="57"/>
        <v>0</v>
      </c>
      <c r="Y126" s="248">
        <f t="shared" si="57"/>
        <v>0</v>
      </c>
      <c r="Z126" s="248">
        <f t="shared" si="57"/>
        <v>0</v>
      </c>
      <c r="AA126" s="248">
        <f t="shared" si="57"/>
        <v>0</v>
      </c>
      <c r="AC126" s="545">
        <f t="shared" si="55"/>
        <v>0</v>
      </c>
    </row>
    <row r="127" spans="6:29">
      <c r="F127" s="656"/>
      <c r="G127" s="307" t="str">
        <f t="shared" si="53"/>
        <v/>
      </c>
      <c r="H127" s="248">
        <f t="shared" ref="H127:AA127" si="58">IF(ISERROR(H28*H61/H94*$H$120),0,(H28*H61/H94*$H$120))</f>
        <v>0</v>
      </c>
      <c r="I127" s="248">
        <f t="shared" si="58"/>
        <v>0</v>
      </c>
      <c r="J127" s="248">
        <f t="shared" si="58"/>
        <v>0</v>
      </c>
      <c r="K127" s="248">
        <f t="shared" si="58"/>
        <v>0</v>
      </c>
      <c r="L127" s="248">
        <f t="shared" si="58"/>
        <v>0</v>
      </c>
      <c r="M127" s="248">
        <f t="shared" si="58"/>
        <v>0</v>
      </c>
      <c r="N127" s="248">
        <f t="shared" si="58"/>
        <v>0</v>
      </c>
      <c r="O127" s="248">
        <f t="shared" si="58"/>
        <v>0</v>
      </c>
      <c r="P127" s="248">
        <f t="shared" si="58"/>
        <v>0</v>
      </c>
      <c r="Q127" s="248">
        <f t="shared" si="58"/>
        <v>0</v>
      </c>
      <c r="R127" s="248">
        <f t="shared" si="58"/>
        <v>0</v>
      </c>
      <c r="S127" s="248">
        <f t="shared" si="58"/>
        <v>0</v>
      </c>
      <c r="T127" s="248">
        <f t="shared" si="58"/>
        <v>0</v>
      </c>
      <c r="U127" s="248">
        <f t="shared" si="58"/>
        <v>0</v>
      </c>
      <c r="V127" s="248">
        <f t="shared" si="58"/>
        <v>0</v>
      </c>
      <c r="W127" s="248">
        <f t="shared" si="58"/>
        <v>0</v>
      </c>
      <c r="X127" s="248">
        <f t="shared" si="58"/>
        <v>0</v>
      </c>
      <c r="Y127" s="248">
        <f t="shared" si="58"/>
        <v>0</v>
      </c>
      <c r="Z127" s="248">
        <f t="shared" si="58"/>
        <v>0</v>
      </c>
      <c r="AA127" s="248">
        <f t="shared" si="58"/>
        <v>0</v>
      </c>
      <c r="AC127" s="545">
        <f t="shared" si="55"/>
        <v>0</v>
      </c>
    </row>
    <row r="128" spans="6:29">
      <c r="F128" s="656"/>
      <c r="G128" s="307" t="str">
        <f t="shared" si="53"/>
        <v>3-wheeler</v>
      </c>
      <c r="H128" s="248">
        <f t="shared" ref="H128:AA128" si="59">IF(ISERROR(H29*H62/H95*$H$120),0,(H29*H62/H95*$H$120))</f>
        <v>0</v>
      </c>
      <c r="I128" s="248">
        <f t="shared" si="59"/>
        <v>0</v>
      </c>
      <c r="J128" s="248">
        <f t="shared" si="59"/>
        <v>0</v>
      </c>
      <c r="K128" s="248">
        <f t="shared" si="59"/>
        <v>0</v>
      </c>
      <c r="L128" s="248">
        <f t="shared" si="59"/>
        <v>0</v>
      </c>
      <c r="M128" s="248">
        <f t="shared" si="59"/>
        <v>0</v>
      </c>
      <c r="N128" s="248">
        <f t="shared" si="59"/>
        <v>0</v>
      </c>
      <c r="O128" s="248">
        <f t="shared" si="59"/>
        <v>0</v>
      </c>
      <c r="P128" s="248">
        <f t="shared" si="59"/>
        <v>0</v>
      </c>
      <c r="Q128" s="248">
        <f t="shared" si="59"/>
        <v>0</v>
      </c>
      <c r="R128" s="248">
        <f t="shared" si="59"/>
        <v>0</v>
      </c>
      <c r="S128" s="248">
        <f t="shared" si="59"/>
        <v>0</v>
      </c>
      <c r="T128" s="248">
        <f t="shared" si="59"/>
        <v>0</v>
      </c>
      <c r="U128" s="248">
        <f t="shared" si="59"/>
        <v>0</v>
      </c>
      <c r="V128" s="248">
        <f t="shared" si="59"/>
        <v>0</v>
      </c>
      <c r="W128" s="248">
        <f t="shared" si="59"/>
        <v>0</v>
      </c>
      <c r="X128" s="248">
        <f t="shared" si="59"/>
        <v>0</v>
      </c>
      <c r="Y128" s="248">
        <f t="shared" si="59"/>
        <v>0</v>
      </c>
      <c r="Z128" s="248">
        <f t="shared" si="59"/>
        <v>0</v>
      </c>
      <c r="AA128" s="248">
        <f t="shared" si="59"/>
        <v>0</v>
      </c>
      <c r="AC128" s="545">
        <f t="shared" si="55"/>
        <v>0</v>
      </c>
    </row>
    <row r="129" spans="6:29">
      <c r="F129" s="656"/>
      <c r="G129" s="307" t="str">
        <f t="shared" si="53"/>
        <v>Bus</v>
      </c>
      <c r="H129" s="248">
        <f t="shared" ref="H129:AA129" si="60">IF(ISERROR(H30*H63/H96*$H$120),0,(H30*H63/H96*$H$120))</f>
        <v>0</v>
      </c>
      <c r="I129" s="248">
        <f t="shared" si="60"/>
        <v>0</v>
      </c>
      <c r="J129" s="248">
        <f t="shared" si="60"/>
        <v>0</v>
      </c>
      <c r="K129" s="248">
        <f t="shared" si="60"/>
        <v>0</v>
      </c>
      <c r="L129" s="248">
        <f t="shared" si="60"/>
        <v>0</v>
      </c>
      <c r="M129" s="248">
        <f t="shared" si="60"/>
        <v>0</v>
      </c>
      <c r="N129" s="248">
        <f t="shared" si="60"/>
        <v>0</v>
      </c>
      <c r="O129" s="248">
        <f t="shared" si="60"/>
        <v>0</v>
      </c>
      <c r="P129" s="248">
        <f t="shared" si="60"/>
        <v>0</v>
      </c>
      <c r="Q129" s="248">
        <f t="shared" si="60"/>
        <v>0</v>
      </c>
      <c r="R129" s="248">
        <f t="shared" si="60"/>
        <v>0</v>
      </c>
      <c r="S129" s="248">
        <f t="shared" si="60"/>
        <v>0</v>
      </c>
      <c r="T129" s="248">
        <f t="shared" si="60"/>
        <v>0</v>
      </c>
      <c r="U129" s="248">
        <f t="shared" si="60"/>
        <v>0</v>
      </c>
      <c r="V129" s="248">
        <f t="shared" si="60"/>
        <v>0</v>
      </c>
      <c r="W129" s="248">
        <f t="shared" si="60"/>
        <v>0</v>
      </c>
      <c r="X129" s="248">
        <f t="shared" si="60"/>
        <v>0</v>
      </c>
      <c r="Y129" s="248">
        <f t="shared" si="60"/>
        <v>0</v>
      </c>
      <c r="Z129" s="248">
        <f t="shared" si="60"/>
        <v>0</v>
      </c>
      <c r="AA129" s="248">
        <f t="shared" si="60"/>
        <v>0</v>
      </c>
      <c r="AC129" s="545">
        <f t="shared" si="55"/>
        <v>0</v>
      </c>
    </row>
    <row r="130" spans="6:29">
      <c r="F130" s="656"/>
      <c r="G130" s="307" t="str">
        <f t="shared" si="53"/>
        <v>Mini-bus</v>
      </c>
      <c r="H130" s="248">
        <f t="shared" ref="H130:AA130" si="61">IF(ISERROR(H31*H64/H97*$H$120),0,(H31*H64/H97*$H$120))</f>
        <v>0</v>
      </c>
      <c r="I130" s="248">
        <f t="shared" si="61"/>
        <v>0</v>
      </c>
      <c r="J130" s="248">
        <f t="shared" si="61"/>
        <v>0</v>
      </c>
      <c r="K130" s="248">
        <f t="shared" si="61"/>
        <v>0</v>
      </c>
      <c r="L130" s="248">
        <f t="shared" si="61"/>
        <v>0</v>
      </c>
      <c r="M130" s="248">
        <f t="shared" si="61"/>
        <v>0</v>
      </c>
      <c r="N130" s="248">
        <f t="shared" si="61"/>
        <v>0</v>
      </c>
      <c r="O130" s="248">
        <f t="shared" si="61"/>
        <v>0</v>
      </c>
      <c r="P130" s="248">
        <f t="shared" si="61"/>
        <v>0</v>
      </c>
      <c r="Q130" s="248">
        <f t="shared" si="61"/>
        <v>0</v>
      </c>
      <c r="R130" s="248">
        <f t="shared" si="61"/>
        <v>0</v>
      </c>
      <c r="S130" s="248">
        <f t="shared" si="61"/>
        <v>0</v>
      </c>
      <c r="T130" s="248">
        <f t="shared" si="61"/>
        <v>0</v>
      </c>
      <c r="U130" s="248">
        <f t="shared" si="61"/>
        <v>0</v>
      </c>
      <c r="V130" s="248">
        <f t="shared" si="61"/>
        <v>0</v>
      </c>
      <c r="W130" s="248">
        <f t="shared" si="61"/>
        <v>0</v>
      </c>
      <c r="X130" s="248">
        <f t="shared" si="61"/>
        <v>0</v>
      </c>
      <c r="Y130" s="248">
        <f t="shared" si="61"/>
        <v>0</v>
      </c>
      <c r="Z130" s="248">
        <f t="shared" si="61"/>
        <v>0</v>
      </c>
      <c r="AA130" s="248">
        <f t="shared" si="61"/>
        <v>0</v>
      </c>
      <c r="AC130" s="545">
        <f t="shared" si="55"/>
        <v>0</v>
      </c>
    </row>
    <row r="131" spans="6:29">
      <c r="F131" s="656"/>
      <c r="G131" s="307" t="str">
        <f t="shared" si="53"/>
        <v/>
      </c>
      <c r="H131" s="248">
        <f t="shared" ref="H131:AA131" si="62">IF(ISERROR(H32*H65/H98*$H$120),0,(H32*H65/H98*$H$120))</f>
        <v>0</v>
      </c>
      <c r="I131" s="248">
        <f t="shared" si="62"/>
        <v>0</v>
      </c>
      <c r="J131" s="248">
        <f t="shared" si="62"/>
        <v>0</v>
      </c>
      <c r="K131" s="248">
        <f t="shared" si="62"/>
        <v>0</v>
      </c>
      <c r="L131" s="248">
        <f t="shared" si="62"/>
        <v>0</v>
      </c>
      <c r="M131" s="248">
        <f t="shared" si="62"/>
        <v>0</v>
      </c>
      <c r="N131" s="248">
        <f t="shared" si="62"/>
        <v>0</v>
      </c>
      <c r="O131" s="248">
        <f t="shared" si="62"/>
        <v>0</v>
      </c>
      <c r="P131" s="248">
        <f t="shared" si="62"/>
        <v>0</v>
      </c>
      <c r="Q131" s="248">
        <f t="shared" si="62"/>
        <v>0</v>
      </c>
      <c r="R131" s="248">
        <f t="shared" si="62"/>
        <v>0</v>
      </c>
      <c r="S131" s="248">
        <f t="shared" si="62"/>
        <v>0</v>
      </c>
      <c r="T131" s="248">
        <f t="shared" si="62"/>
        <v>0</v>
      </c>
      <c r="U131" s="248">
        <f t="shared" si="62"/>
        <v>0</v>
      </c>
      <c r="V131" s="248">
        <f t="shared" si="62"/>
        <v>0</v>
      </c>
      <c r="W131" s="248">
        <f t="shared" si="62"/>
        <v>0</v>
      </c>
      <c r="X131" s="248">
        <f t="shared" si="62"/>
        <v>0</v>
      </c>
      <c r="Y131" s="248">
        <f t="shared" si="62"/>
        <v>0</v>
      </c>
      <c r="Z131" s="248">
        <f t="shared" si="62"/>
        <v>0</v>
      </c>
      <c r="AA131" s="248">
        <f t="shared" si="62"/>
        <v>0</v>
      </c>
      <c r="AC131" s="545">
        <f t="shared" si="55"/>
        <v>0</v>
      </c>
    </row>
    <row r="132" spans="6:29">
      <c r="F132" s="657"/>
      <c r="G132" s="307" t="str">
        <f t="shared" si="53"/>
        <v/>
      </c>
      <c r="H132" s="248">
        <f t="shared" ref="H132:AA132" si="63">IF(ISERROR(H33*H66/H99*$H$120),0,(H33*H66/H99*$H$120))</f>
        <v>0</v>
      </c>
      <c r="I132" s="248">
        <f t="shared" si="63"/>
        <v>0</v>
      </c>
      <c r="J132" s="248">
        <f t="shared" si="63"/>
        <v>0</v>
      </c>
      <c r="K132" s="248">
        <f t="shared" si="63"/>
        <v>0</v>
      </c>
      <c r="L132" s="248">
        <f t="shared" si="63"/>
        <v>0</v>
      </c>
      <c r="M132" s="248">
        <f t="shared" si="63"/>
        <v>0</v>
      </c>
      <c r="N132" s="248">
        <f t="shared" si="63"/>
        <v>0</v>
      </c>
      <c r="O132" s="248">
        <f t="shared" si="63"/>
        <v>0</v>
      </c>
      <c r="P132" s="248">
        <f t="shared" si="63"/>
        <v>0</v>
      </c>
      <c r="Q132" s="248">
        <f t="shared" si="63"/>
        <v>0</v>
      </c>
      <c r="R132" s="248">
        <f t="shared" si="63"/>
        <v>0</v>
      </c>
      <c r="S132" s="248">
        <f t="shared" si="63"/>
        <v>0</v>
      </c>
      <c r="T132" s="248">
        <f t="shared" si="63"/>
        <v>0</v>
      </c>
      <c r="U132" s="248">
        <f t="shared" si="63"/>
        <v>0</v>
      </c>
      <c r="V132" s="248">
        <f t="shared" si="63"/>
        <v>0</v>
      </c>
      <c r="W132" s="248">
        <f t="shared" si="63"/>
        <v>0</v>
      </c>
      <c r="X132" s="248">
        <f t="shared" si="63"/>
        <v>0</v>
      </c>
      <c r="Y132" s="248">
        <f t="shared" si="63"/>
        <v>0</v>
      </c>
      <c r="Z132" s="248">
        <f t="shared" si="63"/>
        <v>0</v>
      </c>
      <c r="AA132" s="248">
        <f t="shared" si="63"/>
        <v>0</v>
      </c>
      <c r="AC132" s="545">
        <f t="shared" si="55"/>
        <v>0</v>
      </c>
    </row>
    <row r="133" spans="6:29">
      <c r="G133" s="307" t="str">
        <f t="shared" si="53"/>
        <v>BRT</v>
      </c>
      <c r="H133" s="248">
        <f>IF(ISERROR(H34*H67/H100),0,(H34*H67/H100))</f>
        <v>0</v>
      </c>
      <c r="I133" s="248">
        <f t="shared" ref="I133:AA133" si="64">IF(ISERROR(I34*I67/I100),0,(I34*I67/I100))</f>
        <v>0</v>
      </c>
      <c r="J133" s="248">
        <f t="shared" si="64"/>
        <v>0</v>
      </c>
      <c r="K133" s="248">
        <f t="shared" si="64"/>
        <v>0</v>
      </c>
      <c r="L133" s="248">
        <f t="shared" si="64"/>
        <v>0</v>
      </c>
      <c r="M133" s="248">
        <f t="shared" si="64"/>
        <v>0</v>
      </c>
      <c r="N133" s="248">
        <f t="shared" si="64"/>
        <v>0</v>
      </c>
      <c r="O133" s="248">
        <f t="shared" si="64"/>
        <v>0</v>
      </c>
      <c r="P133" s="248">
        <f t="shared" si="64"/>
        <v>0</v>
      </c>
      <c r="Q133" s="248">
        <f t="shared" si="64"/>
        <v>0</v>
      </c>
      <c r="R133" s="248">
        <f t="shared" si="64"/>
        <v>0</v>
      </c>
      <c r="S133" s="248">
        <f t="shared" si="64"/>
        <v>0</v>
      </c>
      <c r="T133" s="248">
        <f t="shared" si="64"/>
        <v>0</v>
      </c>
      <c r="U133" s="248">
        <f t="shared" si="64"/>
        <v>0</v>
      </c>
      <c r="V133" s="248">
        <f t="shared" si="64"/>
        <v>0</v>
      </c>
      <c r="W133" s="248">
        <f t="shared" si="64"/>
        <v>0</v>
      </c>
      <c r="X133" s="248">
        <f t="shared" si="64"/>
        <v>0</v>
      </c>
      <c r="Y133" s="248">
        <f t="shared" si="64"/>
        <v>0</v>
      </c>
      <c r="Z133" s="248">
        <f t="shared" si="64"/>
        <v>0</v>
      </c>
      <c r="AA133" s="248">
        <f t="shared" si="64"/>
        <v>0</v>
      </c>
      <c r="AC133" s="545">
        <f t="shared" si="55"/>
        <v>0</v>
      </c>
    </row>
    <row r="138" spans="6:29">
      <c r="G138" s="305" t="s">
        <v>365</v>
      </c>
      <c r="J138" s="243"/>
      <c r="K138" s="243"/>
      <c r="L138" s="243"/>
      <c r="M138" s="243"/>
      <c r="N138" s="243"/>
      <c r="O138" s="243"/>
      <c r="P138" s="243"/>
      <c r="Q138" s="243"/>
      <c r="R138" s="243"/>
      <c r="S138" s="243"/>
      <c r="T138" s="243"/>
      <c r="U138" s="243"/>
      <c r="V138" s="243"/>
      <c r="W138" s="243"/>
      <c r="X138" s="243"/>
      <c r="Y138" s="243"/>
      <c r="Z138" s="243"/>
      <c r="AA138" s="243"/>
    </row>
    <row r="139" spans="6:29">
      <c r="G139" s="306"/>
      <c r="J139" s="243"/>
      <c r="K139" s="243"/>
      <c r="L139" s="243"/>
      <c r="M139" s="243"/>
      <c r="N139" s="243"/>
      <c r="O139" s="243"/>
      <c r="P139" s="243"/>
      <c r="Q139" s="243"/>
      <c r="R139" s="243"/>
      <c r="S139" s="243"/>
      <c r="T139" s="243"/>
      <c r="U139" s="243"/>
      <c r="V139" s="243"/>
      <c r="W139" s="243"/>
      <c r="X139" s="243"/>
      <c r="Y139" s="243"/>
      <c r="Z139" s="243"/>
      <c r="AA139" s="243"/>
    </row>
    <row r="140" spans="6:29">
      <c r="F140" s="655" t="s">
        <v>530</v>
      </c>
      <c r="G140" s="307" t="str">
        <f>G107</f>
        <v>Car</v>
      </c>
      <c r="J140" s="243"/>
      <c r="K140" s="243"/>
      <c r="L140" s="243"/>
      <c r="M140" s="243"/>
      <c r="N140" s="243"/>
      <c r="O140" s="243"/>
      <c r="P140" s="243"/>
      <c r="Q140" s="243"/>
      <c r="R140" s="243"/>
      <c r="S140" s="243"/>
      <c r="T140" s="243"/>
      <c r="U140" s="243"/>
      <c r="V140" s="243"/>
      <c r="W140" s="243"/>
      <c r="X140" s="243"/>
      <c r="Y140" s="243"/>
      <c r="Z140" s="243"/>
      <c r="AA140" s="243"/>
    </row>
    <row r="141" spans="6:29">
      <c r="F141" s="656"/>
      <c r="G141" s="307" t="str">
        <f t="shared" ref="G141:G150" si="65">G108</f>
        <v>2-wheeler</v>
      </c>
      <c r="J141" s="243"/>
      <c r="K141" s="243"/>
      <c r="L141" s="243"/>
      <c r="M141" s="243"/>
      <c r="N141" s="243"/>
      <c r="O141" s="243"/>
      <c r="P141" s="243"/>
      <c r="Q141" s="247"/>
      <c r="R141" s="243"/>
      <c r="S141" s="243"/>
      <c r="T141" s="243"/>
      <c r="U141" s="243"/>
      <c r="V141" s="243"/>
      <c r="W141" s="243"/>
      <c r="X141" s="243"/>
      <c r="Y141" s="243"/>
      <c r="Z141" s="243"/>
      <c r="AA141" s="243"/>
    </row>
    <row r="142" spans="6:29">
      <c r="F142" s="656"/>
      <c r="G142" s="307" t="str">
        <f t="shared" si="65"/>
        <v>Taxi</v>
      </c>
      <c r="J142" s="243"/>
      <c r="K142" s="243"/>
      <c r="L142" s="243"/>
      <c r="M142" s="243"/>
      <c r="N142" s="243"/>
      <c r="O142" s="243"/>
      <c r="P142" s="243"/>
      <c r="Q142" s="243"/>
      <c r="R142" s="243"/>
      <c r="S142" s="243"/>
      <c r="T142" s="243"/>
      <c r="U142" s="243"/>
      <c r="V142" s="243"/>
      <c r="W142" s="243"/>
      <c r="X142" s="243"/>
      <c r="Y142" s="243"/>
      <c r="Z142" s="243"/>
      <c r="AA142" s="243"/>
    </row>
    <row r="143" spans="6:29">
      <c r="F143" s="656"/>
      <c r="G143" s="307" t="str">
        <f t="shared" si="65"/>
        <v/>
      </c>
      <c r="J143" s="243"/>
      <c r="K143" s="243"/>
      <c r="L143" s="243"/>
      <c r="M143" s="243"/>
      <c r="N143" s="243"/>
      <c r="O143" s="243"/>
      <c r="P143" s="243"/>
      <c r="Q143" s="243"/>
      <c r="R143" s="243"/>
      <c r="S143" s="243"/>
      <c r="T143" s="243"/>
      <c r="U143" s="243"/>
      <c r="V143" s="243"/>
      <c r="W143" s="243"/>
      <c r="X143" s="243"/>
      <c r="Y143" s="243"/>
      <c r="Z143" s="243"/>
      <c r="AA143" s="243"/>
    </row>
    <row r="144" spans="6:29">
      <c r="F144" s="656"/>
      <c r="G144" s="307" t="str">
        <f t="shared" si="65"/>
        <v/>
      </c>
      <c r="J144" s="243"/>
      <c r="K144" s="243"/>
      <c r="L144" s="243"/>
      <c r="M144" s="243"/>
      <c r="N144" s="243"/>
      <c r="O144" s="243"/>
      <c r="P144" s="243"/>
      <c r="Q144" s="243"/>
      <c r="R144" s="243"/>
      <c r="S144" s="243"/>
      <c r="T144" s="243"/>
      <c r="U144" s="243"/>
      <c r="V144" s="243"/>
      <c r="W144" s="243"/>
      <c r="X144" s="243"/>
      <c r="Y144" s="243"/>
      <c r="Z144" s="243"/>
      <c r="AA144" s="243"/>
    </row>
    <row r="145" spans="6:27">
      <c r="F145" s="656"/>
      <c r="G145" s="307" t="str">
        <f t="shared" si="65"/>
        <v>3-wheeler</v>
      </c>
      <c r="J145" s="243"/>
      <c r="K145" s="243"/>
      <c r="L145" s="243"/>
      <c r="M145" s="243"/>
      <c r="N145" s="243"/>
      <c r="O145" s="243"/>
      <c r="P145" s="243"/>
      <c r="Q145" s="243"/>
      <c r="R145" s="243"/>
      <c r="S145" s="243"/>
      <c r="T145" s="243"/>
      <c r="U145" s="243"/>
      <c r="V145" s="243"/>
      <c r="W145" s="243"/>
      <c r="X145" s="243"/>
      <c r="Y145" s="243"/>
      <c r="Z145" s="243"/>
      <c r="AA145" s="243"/>
    </row>
    <row r="146" spans="6:27">
      <c r="F146" s="656"/>
      <c r="G146" s="307" t="str">
        <f t="shared" si="65"/>
        <v>Bus</v>
      </c>
      <c r="J146" s="243"/>
      <c r="K146" s="243"/>
      <c r="L146" s="243"/>
      <c r="M146" s="243"/>
      <c r="N146" s="243"/>
      <c r="O146" s="243"/>
      <c r="P146" s="243"/>
      <c r="Q146" s="243"/>
      <c r="R146" s="243"/>
      <c r="S146" s="243"/>
      <c r="T146" s="243"/>
      <c r="U146" s="243"/>
      <c r="V146" s="243"/>
      <c r="W146" s="243"/>
      <c r="X146" s="243"/>
      <c r="Y146" s="243"/>
      <c r="Z146" s="243"/>
      <c r="AA146" s="243"/>
    </row>
    <row r="147" spans="6:27">
      <c r="F147" s="656"/>
      <c r="G147" s="307" t="str">
        <f t="shared" si="65"/>
        <v>Mini-bus</v>
      </c>
      <c r="J147" s="243"/>
      <c r="K147" s="243"/>
      <c r="L147" s="243"/>
      <c r="M147" s="243"/>
      <c r="N147" s="243"/>
      <c r="O147" s="243"/>
      <c r="P147" s="243"/>
      <c r="Q147" s="243"/>
      <c r="R147" s="243"/>
      <c r="S147" s="243"/>
      <c r="T147" s="243"/>
      <c r="U147" s="243"/>
      <c r="V147" s="243"/>
      <c r="W147" s="243"/>
      <c r="X147" s="243"/>
      <c r="Y147" s="243"/>
      <c r="Z147" s="243"/>
      <c r="AA147" s="243"/>
    </row>
    <row r="148" spans="6:27">
      <c r="F148" s="656"/>
      <c r="G148" s="307" t="str">
        <f t="shared" si="65"/>
        <v/>
      </c>
      <c r="J148" s="243"/>
      <c r="K148" s="243"/>
      <c r="L148" s="243"/>
      <c r="M148" s="243"/>
      <c r="N148" s="243"/>
      <c r="O148" s="243"/>
      <c r="P148" s="243"/>
      <c r="Q148" s="243"/>
      <c r="R148" s="243"/>
      <c r="S148" s="243"/>
      <c r="T148" s="243"/>
      <c r="U148" s="243"/>
      <c r="V148" s="243"/>
      <c r="W148" s="243"/>
      <c r="X148" s="243"/>
      <c r="Y148" s="243"/>
      <c r="Z148" s="243"/>
      <c r="AA148" s="243"/>
    </row>
    <row r="149" spans="6:27">
      <c r="F149" s="657"/>
      <c r="G149" s="307" t="str">
        <f t="shared" si="65"/>
        <v/>
      </c>
      <c r="J149" s="243"/>
      <c r="K149" s="243"/>
      <c r="L149" s="243"/>
      <c r="M149" s="243"/>
      <c r="N149" s="243"/>
      <c r="O149" s="243"/>
      <c r="P149" s="243"/>
      <c r="Q149" s="243"/>
      <c r="R149" s="243"/>
      <c r="S149" s="243"/>
      <c r="T149" s="243"/>
      <c r="U149" s="243"/>
      <c r="V149" s="243"/>
      <c r="W149" s="243"/>
      <c r="X149" s="243"/>
      <c r="Y149" s="243"/>
      <c r="Z149" s="243"/>
      <c r="AA149" s="243"/>
    </row>
    <row r="150" spans="6:27">
      <c r="G150" s="307" t="str">
        <f t="shared" si="65"/>
        <v>BRT</v>
      </c>
      <c r="J150" s="243"/>
      <c r="K150" s="243"/>
      <c r="L150" s="243"/>
      <c r="M150" s="243"/>
      <c r="N150" s="243"/>
      <c r="O150" s="243"/>
      <c r="P150" s="243"/>
      <c r="Q150" s="243"/>
      <c r="R150" s="243"/>
      <c r="S150" s="243"/>
      <c r="T150" s="243"/>
      <c r="U150" s="243"/>
      <c r="V150" s="243"/>
      <c r="W150" s="243"/>
      <c r="X150" s="243"/>
      <c r="Y150" s="243"/>
      <c r="Z150" s="243"/>
      <c r="AA150" s="243"/>
    </row>
    <row r="151" spans="6:27">
      <c r="G151" s="308"/>
      <c r="J151" s="243"/>
      <c r="K151" s="243"/>
      <c r="L151" s="243"/>
      <c r="M151" s="243"/>
      <c r="N151" s="243"/>
      <c r="O151" s="243"/>
      <c r="P151" s="243"/>
      <c r="Q151" s="243"/>
      <c r="R151" s="243"/>
      <c r="S151" s="243"/>
      <c r="T151" s="243"/>
      <c r="U151" s="243"/>
      <c r="V151" s="243"/>
      <c r="W151" s="243"/>
      <c r="X151" s="243"/>
      <c r="Y151" s="243"/>
      <c r="Z151" s="243"/>
      <c r="AA151" s="243"/>
    </row>
    <row r="152" spans="6:27">
      <c r="G152" s="308"/>
      <c r="H152" s="243"/>
      <c r="I152" s="243"/>
      <c r="J152" s="243"/>
      <c r="K152" s="243"/>
      <c r="L152" s="243"/>
      <c r="M152" s="243"/>
      <c r="N152" s="243"/>
      <c r="O152" s="243"/>
      <c r="P152" s="243"/>
      <c r="Q152" s="243"/>
      <c r="R152" s="243"/>
      <c r="S152" s="243"/>
      <c r="T152" s="243"/>
      <c r="U152" s="243"/>
      <c r="V152" s="243"/>
      <c r="W152" s="243"/>
      <c r="X152" s="243"/>
      <c r="Y152" s="243"/>
      <c r="Z152" s="243"/>
      <c r="AA152" s="243"/>
    </row>
    <row r="153" spans="6:27">
      <c r="G153" s="308"/>
      <c r="H153" s="243"/>
      <c r="I153" s="243"/>
      <c r="J153" s="243"/>
      <c r="K153" s="243"/>
      <c r="L153" s="243"/>
      <c r="M153" s="243"/>
      <c r="N153" s="243"/>
      <c r="O153" s="243"/>
      <c r="P153" s="243"/>
      <c r="Q153" s="243"/>
      <c r="R153" s="243"/>
      <c r="S153" s="243"/>
      <c r="T153" s="243"/>
      <c r="U153" s="243"/>
      <c r="V153" s="243"/>
      <c r="W153" s="243"/>
      <c r="X153" s="243"/>
      <c r="Y153" s="243"/>
      <c r="Z153" s="243"/>
      <c r="AA153" s="243"/>
    </row>
    <row r="154" spans="6:27">
      <c r="G154" s="308"/>
      <c r="H154" s="243"/>
      <c r="I154" s="243"/>
      <c r="J154" s="243"/>
      <c r="K154" s="243"/>
      <c r="L154" s="243"/>
      <c r="M154" s="243"/>
      <c r="N154" s="243"/>
      <c r="O154" s="243"/>
      <c r="P154" s="243"/>
      <c r="Q154" s="243"/>
      <c r="R154" s="243"/>
      <c r="S154" s="243"/>
      <c r="T154" s="243"/>
      <c r="U154" s="243"/>
      <c r="V154" s="243"/>
      <c r="W154" s="243"/>
      <c r="X154" s="243"/>
      <c r="Y154" s="243"/>
      <c r="Z154" s="243"/>
      <c r="AA154" s="243"/>
    </row>
    <row r="155" spans="6:27">
      <c r="G155" s="306"/>
      <c r="H155" s="244">
        <f>H122</f>
        <v>0</v>
      </c>
      <c r="I155" s="244">
        <f t="shared" ref="I155:AA155" si="66">I122</f>
        <v>1</v>
      </c>
      <c r="J155" s="244">
        <f t="shared" si="66"/>
        <v>2</v>
      </c>
      <c r="K155" s="244">
        <f t="shared" si="66"/>
        <v>3</v>
      </c>
      <c r="L155" s="244">
        <f t="shared" si="66"/>
        <v>4</v>
      </c>
      <c r="M155" s="244">
        <f t="shared" si="66"/>
        <v>5</v>
      </c>
      <c r="N155" s="244">
        <f t="shared" si="66"/>
        <v>6</v>
      </c>
      <c r="O155" s="244">
        <f t="shared" si="66"/>
        <v>7</v>
      </c>
      <c r="P155" s="244">
        <f t="shared" si="66"/>
        <v>8</v>
      </c>
      <c r="Q155" s="244">
        <f t="shared" si="66"/>
        <v>9</v>
      </c>
      <c r="R155" s="244">
        <f t="shared" si="66"/>
        <v>10</v>
      </c>
      <c r="S155" s="244">
        <f t="shared" si="66"/>
        <v>11</v>
      </c>
      <c r="T155" s="244">
        <f t="shared" si="66"/>
        <v>12</v>
      </c>
      <c r="U155" s="244">
        <f t="shared" si="66"/>
        <v>13</v>
      </c>
      <c r="V155" s="244">
        <f t="shared" si="66"/>
        <v>14</v>
      </c>
      <c r="W155" s="244">
        <f t="shared" si="66"/>
        <v>15</v>
      </c>
      <c r="X155" s="244">
        <f t="shared" si="66"/>
        <v>16</v>
      </c>
      <c r="Y155" s="244">
        <f t="shared" si="66"/>
        <v>17</v>
      </c>
      <c r="Z155" s="244">
        <f t="shared" si="66"/>
        <v>18</v>
      </c>
      <c r="AA155" s="244">
        <f t="shared" si="66"/>
        <v>19</v>
      </c>
    </row>
    <row r="156" spans="6:27">
      <c r="F156" s="655" t="s">
        <v>530</v>
      </c>
      <c r="G156" s="307" t="str">
        <f>G123</f>
        <v>Cars</v>
      </c>
      <c r="H156" s="248">
        <f>H123*H90</f>
        <v>0</v>
      </c>
      <c r="I156" s="248">
        <f t="shared" ref="I156:AA156" si="67">I123*I90</f>
        <v>0</v>
      </c>
      <c r="J156" s="248">
        <f t="shared" si="67"/>
        <v>0</v>
      </c>
      <c r="K156" s="248">
        <f t="shared" si="67"/>
        <v>0</v>
      </c>
      <c r="L156" s="248">
        <f t="shared" si="67"/>
        <v>0</v>
      </c>
      <c r="M156" s="248">
        <f t="shared" si="67"/>
        <v>0</v>
      </c>
      <c r="N156" s="248">
        <f t="shared" si="67"/>
        <v>0</v>
      </c>
      <c r="O156" s="248">
        <f t="shared" si="67"/>
        <v>0</v>
      </c>
      <c r="P156" s="248">
        <f t="shared" si="67"/>
        <v>0</v>
      </c>
      <c r="Q156" s="248">
        <f t="shared" si="67"/>
        <v>0</v>
      </c>
      <c r="R156" s="248">
        <f t="shared" si="67"/>
        <v>0</v>
      </c>
      <c r="S156" s="248">
        <f t="shared" si="67"/>
        <v>0</v>
      </c>
      <c r="T156" s="248">
        <f t="shared" si="67"/>
        <v>0</v>
      </c>
      <c r="U156" s="248">
        <f t="shared" si="67"/>
        <v>0</v>
      </c>
      <c r="V156" s="248">
        <f t="shared" si="67"/>
        <v>0</v>
      </c>
      <c r="W156" s="248">
        <f t="shared" si="67"/>
        <v>0</v>
      </c>
      <c r="X156" s="248">
        <f t="shared" si="67"/>
        <v>0</v>
      </c>
      <c r="Y156" s="248">
        <f t="shared" si="67"/>
        <v>0</v>
      </c>
      <c r="Z156" s="248">
        <f t="shared" si="67"/>
        <v>0</v>
      </c>
      <c r="AA156" s="248">
        <f t="shared" si="67"/>
        <v>0</v>
      </c>
    </row>
    <row r="157" spans="6:27">
      <c r="F157" s="656"/>
      <c r="G157" s="307" t="str">
        <f t="shared" ref="G157:G166" si="68">G124</f>
        <v>2-wheeler</v>
      </c>
      <c r="H157" s="248">
        <f t="shared" ref="H157:AA166" si="69">H124*H91</f>
        <v>0</v>
      </c>
      <c r="I157" s="248">
        <f t="shared" si="69"/>
        <v>0</v>
      </c>
      <c r="J157" s="248">
        <f t="shared" si="69"/>
        <v>0</v>
      </c>
      <c r="K157" s="248">
        <f t="shared" si="69"/>
        <v>0</v>
      </c>
      <c r="L157" s="248">
        <f t="shared" si="69"/>
        <v>0</v>
      </c>
      <c r="M157" s="248">
        <f t="shared" si="69"/>
        <v>0</v>
      </c>
      <c r="N157" s="248">
        <f t="shared" si="69"/>
        <v>0</v>
      </c>
      <c r="O157" s="248">
        <f t="shared" si="69"/>
        <v>0</v>
      </c>
      <c r="P157" s="248">
        <f t="shared" si="69"/>
        <v>0</v>
      </c>
      <c r="Q157" s="248">
        <f t="shared" si="69"/>
        <v>0</v>
      </c>
      <c r="R157" s="248">
        <f t="shared" si="69"/>
        <v>0</v>
      </c>
      <c r="S157" s="248">
        <f t="shared" si="69"/>
        <v>0</v>
      </c>
      <c r="T157" s="248">
        <f t="shared" si="69"/>
        <v>0</v>
      </c>
      <c r="U157" s="248">
        <f t="shared" si="69"/>
        <v>0</v>
      </c>
      <c r="V157" s="248">
        <f t="shared" si="69"/>
        <v>0</v>
      </c>
      <c r="W157" s="248">
        <f t="shared" si="69"/>
        <v>0</v>
      </c>
      <c r="X157" s="248">
        <f t="shared" si="69"/>
        <v>0</v>
      </c>
      <c r="Y157" s="248">
        <f t="shared" si="69"/>
        <v>0</v>
      </c>
      <c r="Z157" s="248">
        <f t="shared" si="69"/>
        <v>0</v>
      </c>
      <c r="AA157" s="248">
        <f t="shared" si="69"/>
        <v>0</v>
      </c>
    </row>
    <row r="158" spans="6:27">
      <c r="F158" s="656"/>
      <c r="G158" s="307" t="str">
        <f t="shared" si="68"/>
        <v>Taxi</v>
      </c>
      <c r="H158" s="248">
        <f t="shared" si="69"/>
        <v>0</v>
      </c>
      <c r="I158" s="248">
        <f t="shared" si="69"/>
        <v>0</v>
      </c>
      <c r="J158" s="248">
        <f t="shared" si="69"/>
        <v>0</v>
      </c>
      <c r="K158" s="248">
        <f t="shared" si="69"/>
        <v>0</v>
      </c>
      <c r="L158" s="248">
        <f t="shared" si="69"/>
        <v>0</v>
      </c>
      <c r="M158" s="248">
        <f t="shared" si="69"/>
        <v>0</v>
      </c>
      <c r="N158" s="248">
        <f t="shared" si="69"/>
        <v>0</v>
      </c>
      <c r="O158" s="248">
        <f t="shared" si="69"/>
        <v>0</v>
      </c>
      <c r="P158" s="248">
        <f t="shared" si="69"/>
        <v>0</v>
      </c>
      <c r="Q158" s="248">
        <f t="shared" si="69"/>
        <v>0</v>
      </c>
      <c r="R158" s="248">
        <f t="shared" si="69"/>
        <v>0</v>
      </c>
      <c r="S158" s="248">
        <f t="shared" si="69"/>
        <v>0</v>
      </c>
      <c r="T158" s="248">
        <f t="shared" si="69"/>
        <v>0</v>
      </c>
      <c r="U158" s="248">
        <f t="shared" si="69"/>
        <v>0</v>
      </c>
      <c r="V158" s="248">
        <f t="shared" si="69"/>
        <v>0</v>
      </c>
      <c r="W158" s="248">
        <f t="shared" si="69"/>
        <v>0</v>
      </c>
      <c r="X158" s="248">
        <f t="shared" si="69"/>
        <v>0</v>
      </c>
      <c r="Y158" s="248">
        <f t="shared" si="69"/>
        <v>0</v>
      </c>
      <c r="Z158" s="248">
        <f t="shared" si="69"/>
        <v>0</v>
      </c>
      <c r="AA158" s="248">
        <f t="shared" si="69"/>
        <v>0</v>
      </c>
    </row>
    <row r="159" spans="6:27">
      <c r="F159" s="656"/>
      <c r="G159" s="307" t="str">
        <f t="shared" si="68"/>
        <v/>
      </c>
      <c r="H159" s="248">
        <f t="shared" si="69"/>
        <v>0</v>
      </c>
      <c r="I159" s="248">
        <f t="shared" si="69"/>
        <v>0</v>
      </c>
      <c r="J159" s="248">
        <f t="shared" si="69"/>
        <v>0</v>
      </c>
      <c r="K159" s="248">
        <f t="shared" si="69"/>
        <v>0</v>
      </c>
      <c r="L159" s="248">
        <f t="shared" si="69"/>
        <v>0</v>
      </c>
      <c r="M159" s="248">
        <f t="shared" si="69"/>
        <v>0</v>
      </c>
      <c r="N159" s="248">
        <f t="shared" si="69"/>
        <v>0</v>
      </c>
      <c r="O159" s="248">
        <f t="shared" si="69"/>
        <v>0</v>
      </c>
      <c r="P159" s="248">
        <f t="shared" si="69"/>
        <v>0</v>
      </c>
      <c r="Q159" s="248">
        <f t="shared" si="69"/>
        <v>0</v>
      </c>
      <c r="R159" s="248">
        <f t="shared" si="69"/>
        <v>0</v>
      </c>
      <c r="S159" s="248">
        <f t="shared" si="69"/>
        <v>0</v>
      </c>
      <c r="T159" s="248">
        <f t="shared" si="69"/>
        <v>0</v>
      </c>
      <c r="U159" s="248">
        <f t="shared" si="69"/>
        <v>0</v>
      </c>
      <c r="V159" s="248">
        <f t="shared" si="69"/>
        <v>0</v>
      </c>
      <c r="W159" s="248">
        <f t="shared" si="69"/>
        <v>0</v>
      </c>
      <c r="X159" s="248">
        <f t="shared" si="69"/>
        <v>0</v>
      </c>
      <c r="Y159" s="248">
        <f t="shared" si="69"/>
        <v>0</v>
      </c>
      <c r="Z159" s="248">
        <f t="shared" si="69"/>
        <v>0</v>
      </c>
      <c r="AA159" s="248">
        <f t="shared" si="69"/>
        <v>0</v>
      </c>
    </row>
    <row r="160" spans="6:27">
      <c r="F160" s="656"/>
      <c r="G160" s="307" t="str">
        <f t="shared" si="68"/>
        <v/>
      </c>
      <c r="H160" s="248">
        <f t="shared" si="69"/>
        <v>0</v>
      </c>
      <c r="I160" s="248">
        <f t="shared" si="69"/>
        <v>0</v>
      </c>
      <c r="J160" s="248">
        <f t="shared" si="69"/>
        <v>0</v>
      </c>
      <c r="K160" s="248">
        <f t="shared" si="69"/>
        <v>0</v>
      </c>
      <c r="L160" s="248">
        <f t="shared" si="69"/>
        <v>0</v>
      </c>
      <c r="M160" s="248">
        <f t="shared" si="69"/>
        <v>0</v>
      </c>
      <c r="N160" s="248">
        <f t="shared" si="69"/>
        <v>0</v>
      </c>
      <c r="O160" s="248">
        <f t="shared" si="69"/>
        <v>0</v>
      </c>
      <c r="P160" s="248">
        <f t="shared" si="69"/>
        <v>0</v>
      </c>
      <c r="Q160" s="248">
        <f t="shared" si="69"/>
        <v>0</v>
      </c>
      <c r="R160" s="248">
        <f t="shared" si="69"/>
        <v>0</v>
      </c>
      <c r="S160" s="248">
        <f t="shared" si="69"/>
        <v>0</v>
      </c>
      <c r="T160" s="248">
        <f t="shared" si="69"/>
        <v>0</v>
      </c>
      <c r="U160" s="248">
        <f t="shared" si="69"/>
        <v>0</v>
      </c>
      <c r="V160" s="248">
        <f t="shared" si="69"/>
        <v>0</v>
      </c>
      <c r="W160" s="248">
        <f t="shared" si="69"/>
        <v>0</v>
      </c>
      <c r="X160" s="248">
        <f t="shared" si="69"/>
        <v>0</v>
      </c>
      <c r="Y160" s="248">
        <f t="shared" si="69"/>
        <v>0</v>
      </c>
      <c r="Z160" s="248">
        <f t="shared" si="69"/>
        <v>0</v>
      </c>
      <c r="AA160" s="248">
        <f t="shared" si="69"/>
        <v>0</v>
      </c>
    </row>
    <row r="161" spans="6:27">
      <c r="F161" s="656"/>
      <c r="G161" s="307" t="str">
        <f t="shared" si="68"/>
        <v>3-wheeler</v>
      </c>
      <c r="H161" s="248">
        <f t="shared" si="69"/>
        <v>0</v>
      </c>
      <c r="I161" s="248">
        <f t="shared" si="69"/>
        <v>0</v>
      </c>
      <c r="J161" s="248">
        <f t="shared" si="69"/>
        <v>0</v>
      </c>
      <c r="K161" s="248">
        <f t="shared" si="69"/>
        <v>0</v>
      </c>
      <c r="L161" s="248">
        <f t="shared" si="69"/>
        <v>0</v>
      </c>
      <c r="M161" s="248">
        <f t="shared" si="69"/>
        <v>0</v>
      </c>
      <c r="N161" s="248">
        <f t="shared" si="69"/>
        <v>0</v>
      </c>
      <c r="O161" s="248">
        <f t="shared" si="69"/>
        <v>0</v>
      </c>
      <c r="P161" s="248">
        <f t="shared" si="69"/>
        <v>0</v>
      </c>
      <c r="Q161" s="248">
        <f t="shared" si="69"/>
        <v>0</v>
      </c>
      <c r="R161" s="248">
        <f t="shared" si="69"/>
        <v>0</v>
      </c>
      <c r="S161" s="248">
        <f t="shared" si="69"/>
        <v>0</v>
      </c>
      <c r="T161" s="248">
        <f t="shared" si="69"/>
        <v>0</v>
      </c>
      <c r="U161" s="248">
        <f t="shared" si="69"/>
        <v>0</v>
      </c>
      <c r="V161" s="248">
        <f t="shared" si="69"/>
        <v>0</v>
      </c>
      <c r="W161" s="248">
        <f t="shared" si="69"/>
        <v>0</v>
      </c>
      <c r="X161" s="248">
        <f t="shared" si="69"/>
        <v>0</v>
      </c>
      <c r="Y161" s="248">
        <f t="shared" si="69"/>
        <v>0</v>
      </c>
      <c r="Z161" s="248">
        <f t="shared" si="69"/>
        <v>0</v>
      </c>
      <c r="AA161" s="248">
        <f t="shared" si="69"/>
        <v>0</v>
      </c>
    </row>
    <row r="162" spans="6:27">
      <c r="F162" s="656"/>
      <c r="G162" s="307" t="str">
        <f t="shared" si="68"/>
        <v>Bus</v>
      </c>
      <c r="H162" s="248">
        <f t="shared" si="69"/>
        <v>0</v>
      </c>
      <c r="I162" s="248">
        <f t="shared" si="69"/>
        <v>0</v>
      </c>
      <c r="J162" s="248">
        <f t="shared" si="69"/>
        <v>0</v>
      </c>
      <c r="K162" s="248">
        <f t="shared" si="69"/>
        <v>0</v>
      </c>
      <c r="L162" s="248">
        <f t="shared" si="69"/>
        <v>0</v>
      </c>
      <c r="M162" s="248">
        <f t="shared" si="69"/>
        <v>0</v>
      </c>
      <c r="N162" s="248">
        <f t="shared" si="69"/>
        <v>0</v>
      </c>
      <c r="O162" s="248">
        <f t="shared" si="69"/>
        <v>0</v>
      </c>
      <c r="P162" s="248">
        <f t="shared" si="69"/>
        <v>0</v>
      </c>
      <c r="Q162" s="248">
        <f t="shared" si="69"/>
        <v>0</v>
      </c>
      <c r="R162" s="248">
        <f t="shared" si="69"/>
        <v>0</v>
      </c>
      <c r="S162" s="248">
        <f t="shared" si="69"/>
        <v>0</v>
      </c>
      <c r="T162" s="248">
        <f t="shared" si="69"/>
        <v>0</v>
      </c>
      <c r="U162" s="248">
        <f t="shared" si="69"/>
        <v>0</v>
      </c>
      <c r="V162" s="248">
        <f t="shared" si="69"/>
        <v>0</v>
      </c>
      <c r="W162" s="248">
        <f t="shared" si="69"/>
        <v>0</v>
      </c>
      <c r="X162" s="248">
        <f t="shared" si="69"/>
        <v>0</v>
      </c>
      <c r="Y162" s="248">
        <f t="shared" si="69"/>
        <v>0</v>
      </c>
      <c r="Z162" s="248">
        <f t="shared" si="69"/>
        <v>0</v>
      </c>
      <c r="AA162" s="248">
        <f t="shared" si="69"/>
        <v>0</v>
      </c>
    </row>
    <row r="163" spans="6:27">
      <c r="F163" s="656"/>
      <c r="G163" s="307" t="str">
        <f t="shared" si="68"/>
        <v>Mini-bus</v>
      </c>
      <c r="H163" s="248">
        <f t="shared" si="69"/>
        <v>0</v>
      </c>
      <c r="I163" s="248">
        <f t="shared" si="69"/>
        <v>0</v>
      </c>
      <c r="J163" s="248">
        <f t="shared" si="69"/>
        <v>0</v>
      </c>
      <c r="K163" s="248">
        <f t="shared" si="69"/>
        <v>0</v>
      </c>
      <c r="L163" s="248">
        <f t="shared" si="69"/>
        <v>0</v>
      </c>
      <c r="M163" s="248">
        <f t="shared" si="69"/>
        <v>0</v>
      </c>
      <c r="N163" s="248">
        <f t="shared" si="69"/>
        <v>0</v>
      </c>
      <c r="O163" s="248">
        <f t="shared" si="69"/>
        <v>0</v>
      </c>
      <c r="P163" s="248">
        <f t="shared" si="69"/>
        <v>0</v>
      </c>
      <c r="Q163" s="248">
        <f t="shared" si="69"/>
        <v>0</v>
      </c>
      <c r="R163" s="248">
        <f t="shared" si="69"/>
        <v>0</v>
      </c>
      <c r="S163" s="248">
        <f t="shared" si="69"/>
        <v>0</v>
      </c>
      <c r="T163" s="248">
        <f t="shared" si="69"/>
        <v>0</v>
      </c>
      <c r="U163" s="248">
        <f t="shared" si="69"/>
        <v>0</v>
      </c>
      <c r="V163" s="248">
        <f t="shared" si="69"/>
        <v>0</v>
      </c>
      <c r="W163" s="248">
        <f t="shared" si="69"/>
        <v>0</v>
      </c>
      <c r="X163" s="248">
        <f t="shared" si="69"/>
        <v>0</v>
      </c>
      <c r="Y163" s="248">
        <f t="shared" si="69"/>
        <v>0</v>
      </c>
      <c r="Z163" s="248">
        <f t="shared" si="69"/>
        <v>0</v>
      </c>
      <c r="AA163" s="248">
        <f t="shared" si="69"/>
        <v>0</v>
      </c>
    </row>
    <row r="164" spans="6:27">
      <c r="F164" s="656"/>
      <c r="G164" s="307" t="str">
        <f t="shared" si="68"/>
        <v/>
      </c>
      <c r="H164" s="248">
        <f t="shared" si="69"/>
        <v>0</v>
      </c>
      <c r="I164" s="248">
        <f t="shared" si="69"/>
        <v>0</v>
      </c>
      <c r="J164" s="248">
        <f t="shared" si="69"/>
        <v>0</v>
      </c>
      <c r="K164" s="248">
        <f t="shared" si="69"/>
        <v>0</v>
      </c>
      <c r="L164" s="248">
        <f t="shared" si="69"/>
        <v>0</v>
      </c>
      <c r="M164" s="248">
        <f t="shared" si="69"/>
        <v>0</v>
      </c>
      <c r="N164" s="248">
        <f t="shared" si="69"/>
        <v>0</v>
      </c>
      <c r="O164" s="248">
        <f t="shared" si="69"/>
        <v>0</v>
      </c>
      <c r="P164" s="248">
        <f t="shared" si="69"/>
        <v>0</v>
      </c>
      <c r="Q164" s="248">
        <f t="shared" si="69"/>
        <v>0</v>
      </c>
      <c r="R164" s="248">
        <f t="shared" si="69"/>
        <v>0</v>
      </c>
      <c r="S164" s="248">
        <f t="shared" si="69"/>
        <v>0</v>
      </c>
      <c r="T164" s="248">
        <f t="shared" si="69"/>
        <v>0</v>
      </c>
      <c r="U164" s="248">
        <f t="shared" si="69"/>
        <v>0</v>
      </c>
      <c r="V164" s="248">
        <f t="shared" si="69"/>
        <v>0</v>
      </c>
      <c r="W164" s="248">
        <f t="shared" si="69"/>
        <v>0</v>
      </c>
      <c r="X164" s="248">
        <f t="shared" si="69"/>
        <v>0</v>
      </c>
      <c r="Y164" s="248">
        <f t="shared" si="69"/>
        <v>0</v>
      </c>
      <c r="Z164" s="248">
        <f t="shared" si="69"/>
        <v>0</v>
      </c>
      <c r="AA164" s="248">
        <f t="shared" si="69"/>
        <v>0</v>
      </c>
    </row>
    <row r="165" spans="6:27">
      <c r="F165" s="657"/>
      <c r="G165" s="307" t="str">
        <f t="shared" si="68"/>
        <v/>
      </c>
      <c r="H165" s="248">
        <f t="shared" si="69"/>
        <v>0</v>
      </c>
      <c r="I165" s="248">
        <f t="shared" si="69"/>
        <v>0</v>
      </c>
      <c r="J165" s="248">
        <f t="shared" si="69"/>
        <v>0</v>
      </c>
      <c r="K165" s="248">
        <f t="shared" si="69"/>
        <v>0</v>
      </c>
      <c r="L165" s="248">
        <f t="shared" si="69"/>
        <v>0</v>
      </c>
      <c r="M165" s="248">
        <f t="shared" si="69"/>
        <v>0</v>
      </c>
      <c r="N165" s="248">
        <f t="shared" si="69"/>
        <v>0</v>
      </c>
      <c r="O165" s="248">
        <f t="shared" si="69"/>
        <v>0</v>
      </c>
      <c r="P165" s="248">
        <f t="shared" si="69"/>
        <v>0</v>
      </c>
      <c r="Q165" s="248">
        <f t="shared" si="69"/>
        <v>0</v>
      </c>
      <c r="R165" s="248">
        <f t="shared" si="69"/>
        <v>0</v>
      </c>
      <c r="S165" s="248">
        <f t="shared" si="69"/>
        <v>0</v>
      </c>
      <c r="T165" s="248">
        <f t="shared" si="69"/>
        <v>0</v>
      </c>
      <c r="U165" s="248">
        <f t="shared" si="69"/>
        <v>0</v>
      </c>
      <c r="V165" s="248">
        <f t="shared" si="69"/>
        <v>0</v>
      </c>
      <c r="W165" s="248">
        <f t="shared" si="69"/>
        <v>0</v>
      </c>
      <c r="X165" s="248">
        <f t="shared" si="69"/>
        <v>0</v>
      </c>
      <c r="Y165" s="248">
        <f t="shared" si="69"/>
        <v>0</v>
      </c>
      <c r="Z165" s="248">
        <f t="shared" si="69"/>
        <v>0</v>
      </c>
      <c r="AA165" s="248">
        <f t="shared" si="69"/>
        <v>0</v>
      </c>
    </row>
    <row r="166" spans="6:27">
      <c r="G166" s="307" t="str">
        <f t="shared" si="68"/>
        <v>BRT</v>
      </c>
      <c r="H166" s="248">
        <f>H133*H100</f>
        <v>0</v>
      </c>
      <c r="I166" s="248">
        <f t="shared" si="69"/>
        <v>0</v>
      </c>
      <c r="J166" s="248">
        <f t="shared" si="69"/>
        <v>0</v>
      </c>
      <c r="K166" s="248">
        <f t="shared" si="69"/>
        <v>0</v>
      </c>
      <c r="L166" s="248">
        <f t="shared" si="69"/>
        <v>0</v>
      </c>
      <c r="M166" s="248">
        <f t="shared" si="69"/>
        <v>0</v>
      </c>
      <c r="N166" s="248">
        <f t="shared" si="69"/>
        <v>0</v>
      </c>
      <c r="O166" s="248">
        <f t="shared" si="69"/>
        <v>0</v>
      </c>
      <c r="P166" s="248">
        <f t="shared" si="69"/>
        <v>0</v>
      </c>
      <c r="Q166" s="248">
        <f t="shared" si="69"/>
        <v>0</v>
      </c>
      <c r="R166" s="248">
        <f t="shared" si="69"/>
        <v>0</v>
      </c>
      <c r="S166" s="248">
        <f t="shared" si="69"/>
        <v>0</v>
      </c>
      <c r="T166" s="248">
        <f t="shared" si="69"/>
        <v>0</v>
      </c>
      <c r="U166" s="248">
        <f t="shared" si="69"/>
        <v>0</v>
      </c>
      <c r="V166" s="248">
        <f t="shared" si="69"/>
        <v>0</v>
      </c>
      <c r="W166" s="248">
        <f t="shared" si="69"/>
        <v>0</v>
      </c>
      <c r="X166" s="248">
        <f t="shared" si="69"/>
        <v>0</v>
      </c>
      <c r="Y166" s="248">
        <f t="shared" si="69"/>
        <v>0</v>
      </c>
      <c r="Z166" s="248">
        <f t="shared" si="69"/>
        <v>0</v>
      </c>
      <c r="AA166" s="248">
        <f t="shared" si="69"/>
        <v>0</v>
      </c>
    </row>
    <row r="169" spans="6:27">
      <c r="G169" s="305" t="s">
        <v>7</v>
      </c>
    </row>
    <row r="170" spans="6:27">
      <c r="K170" s="242" t="s">
        <v>366</v>
      </c>
    </row>
    <row r="171" spans="6:27">
      <c r="J171" s="243"/>
      <c r="K171" s="244" t="s">
        <v>367</v>
      </c>
      <c r="L171" s="231">
        <v>7</v>
      </c>
      <c r="M171" s="244">
        <v>14</v>
      </c>
      <c r="O171" s="55" t="s">
        <v>387</v>
      </c>
      <c r="Q171" s="55" t="s">
        <v>388</v>
      </c>
      <c r="S171" s="243"/>
      <c r="T171" s="243"/>
      <c r="U171" s="243"/>
      <c r="V171" s="243"/>
      <c r="W171" s="243"/>
      <c r="X171" s="243"/>
      <c r="Y171" s="243"/>
      <c r="Z171" s="243"/>
      <c r="AA171" s="243"/>
    </row>
    <row r="172" spans="6:27">
      <c r="G172" s="306"/>
      <c r="J172" s="243"/>
      <c r="K172" s="244">
        <f>H188</f>
        <v>0</v>
      </c>
      <c r="L172" s="244">
        <f>Q188</f>
        <v>9</v>
      </c>
      <c r="M172" s="244">
        <f>AA188</f>
        <v>19</v>
      </c>
      <c r="O172" s="231" t="s">
        <v>389</v>
      </c>
      <c r="P172" s="231" t="s">
        <v>390</v>
      </c>
      <c r="Q172" s="231" t="s">
        <v>389</v>
      </c>
      <c r="R172" s="231" t="s">
        <v>390</v>
      </c>
      <c r="S172" s="243"/>
      <c r="T172" s="231">
        <f>K172</f>
        <v>0</v>
      </c>
      <c r="U172" s="231">
        <f>L172</f>
        <v>9</v>
      </c>
      <c r="V172" s="231">
        <f>M172</f>
        <v>19</v>
      </c>
      <c r="X172" s="231" t="s">
        <v>387</v>
      </c>
      <c r="Y172" s="231" t="s">
        <v>388</v>
      </c>
      <c r="Z172" s="243"/>
      <c r="AA172" s="243"/>
    </row>
    <row r="173" spans="6:27">
      <c r="F173" s="655" t="s">
        <v>530</v>
      </c>
      <c r="G173" s="307" t="str">
        <f>G140</f>
        <v>Car</v>
      </c>
      <c r="J173" s="243"/>
      <c r="K173" s="249">
        <f>'IF Factors'!E9</f>
        <v>0</v>
      </c>
      <c r="L173" s="249">
        <f ca="1">OFFSET('IF Factors'!E9,0,$L$171)</f>
        <v>0</v>
      </c>
      <c r="M173" s="251">
        <f ca="1">OFFSET('IF Factors'!E9,0,$M$171)</f>
        <v>0</v>
      </c>
      <c r="O173" s="231">
        <f ca="1">INTERCEPT(K173:L173,$K$7:$L$7)</f>
        <v>0</v>
      </c>
      <c r="P173" s="231">
        <f ca="1">SLOPE(K173:L173,$K$7:$L$7)</f>
        <v>0</v>
      </c>
      <c r="Q173" s="231">
        <f ca="1">INTERCEPT(L173:M173,$L$7:$M$7)</f>
        <v>0</v>
      </c>
      <c r="R173" s="231">
        <f ca="1">SLOPE(L173:M173,$L$7:$M$7)</f>
        <v>0</v>
      </c>
      <c r="S173" s="243"/>
      <c r="T173" s="231">
        <f>IF(K173&lt;&gt;0,0,1)</f>
        <v>1</v>
      </c>
      <c r="U173" s="231">
        <f ca="1">IF(L173&lt;&gt;0,0,1)</f>
        <v>1</v>
      </c>
      <c r="V173" s="231">
        <f ca="1">IF(M173&lt;&gt;0,0,1)</f>
        <v>1</v>
      </c>
      <c r="X173" s="231">
        <f ca="1">IF(T173+U173=1,1,0)</f>
        <v>0</v>
      </c>
      <c r="Y173" s="231">
        <f t="shared" ref="Y173:Y183" ca="1" si="70">IF(U173+V173=1,1,0)</f>
        <v>0</v>
      </c>
      <c r="Z173" s="243"/>
      <c r="AA173" s="243"/>
    </row>
    <row r="174" spans="6:27">
      <c r="F174" s="656"/>
      <c r="G174" s="307" t="str">
        <f t="shared" ref="G174:G183" si="71">G141</f>
        <v>2-wheeler</v>
      </c>
      <c r="J174" s="243"/>
      <c r="K174" s="249">
        <f>'IF Factors'!E10</f>
        <v>0</v>
      </c>
      <c r="L174" s="249">
        <f ca="1">OFFSET('IF Factors'!E10,0,$L$171)</f>
        <v>0</v>
      </c>
      <c r="M174" s="251">
        <f ca="1">OFFSET('IF Factors'!E10,0,$M$171)</f>
        <v>0</v>
      </c>
      <c r="O174" s="231">
        <f t="shared" ref="O174:O183" ca="1" si="72">INTERCEPT(K174:L174,$K$7:$L$7)</f>
        <v>0</v>
      </c>
      <c r="P174" s="231">
        <f t="shared" ref="P174:P183" ca="1" si="73">SLOPE(K174:L174,$K$7:$L$7)</f>
        <v>0</v>
      </c>
      <c r="Q174" s="231">
        <f t="shared" ref="Q174:Q183" ca="1" si="74">INTERCEPT(L174:M174,$L$7:$M$7)</f>
        <v>0</v>
      </c>
      <c r="R174" s="231">
        <f t="shared" ref="R174:R183" ca="1" si="75">SLOPE(L174:M174,$L$7:$M$7)</f>
        <v>0</v>
      </c>
      <c r="S174" s="243"/>
      <c r="T174" s="231">
        <f t="shared" ref="T174:V183" si="76">IF(K174&lt;&gt;0,0,1)</f>
        <v>1</v>
      </c>
      <c r="U174" s="231">
        <f t="shared" ca="1" si="76"/>
        <v>1</v>
      </c>
      <c r="V174" s="231">
        <f t="shared" ca="1" si="76"/>
        <v>1</v>
      </c>
      <c r="X174" s="231">
        <f t="shared" ref="X174:X183" ca="1" si="77">IF(T174+U174=1,1,0)</f>
        <v>0</v>
      </c>
      <c r="Y174" s="231">
        <f t="shared" ca="1" si="70"/>
        <v>0</v>
      </c>
      <c r="Z174" s="243"/>
      <c r="AA174" s="243"/>
    </row>
    <row r="175" spans="6:27">
      <c r="F175" s="656"/>
      <c r="G175" s="307" t="str">
        <f t="shared" si="71"/>
        <v>Taxi</v>
      </c>
      <c r="J175" s="243"/>
      <c r="K175" s="249">
        <f>'IF Factors'!E11</f>
        <v>0</v>
      </c>
      <c r="L175" s="249">
        <f ca="1">OFFSET('IF Factors'!E11,0,$L$171)</f>
        <v>0</v>
      </c>
      <c r="M175" s="251">
        <f ca="1">OFFSET('IF Factors'!E11,0,$M$171)</f>
        <v>0</v>
      </c>
      <c r="O175" s="231">
        <f t="shared" ca="1" si="72"/>
        <v>0</v>
      </c>
      <c r="P175" s="231">
        <f t="shared" ca="1" si="73"/>
        <v>0</v>
      </c>
      <c r="Q175" s="231">
        <f t="shared" ca="1" si="74"/>
        <v>0</v>
      </c>
      <c r="R175" s="231">
        <f t="shared" ca="1" si="75"/>
        <v>0</v>
      </c>
      <c r="S175" s="243"/>
      <c r="T175" s="231">
        <f t="shared" si="76"/>
        <v>1</v>
      </c>
      <c r="U175" s="231">
        <f t="shared" ca="1" si="76"/>
        <v>1</v>
      </c>
      <c r="V175" s="231">
        <f t="shared" ca="1" si="76"/>
        <v>1</v>
      </c>
      <c r="X175" s="231">
        <f t="shared" ca="1" si="77"/>
        <v>0</v>
      </c>
      <c r="Y175" s="231">
        <f t="shared" ca="1" si="70"/>
        <v>0</v>
      </c>
      <c r="Z175" s="243"/>
      <c r="AA175" s="243"/>
    </row>
    <row r="176" spans="6:27">
      <c r="F176" s="656"/>
      <c r="G176" s="307" t="str">
        <f t="shared" si="71"/>
        <v/>
      </c>
      <c r="J176" s="243"/>
      <c r="K176" s="249">
        <f>'IF Factors'!E12</f>
        <v>0</v>
      </c>
      <c r="L176" s="249">
        <f ca="1">OFFSET('IF Factors'!E12,0,$L$171)</f>
        <v>0</v>
      </c>
      <c r="M176" s="251">
        <f ca="1">OFFSET('IF Factors'!E12,0,$M$171)</f>
        <v>0</v>
      </c>
      <c r="O176" s="231">
        <f t="shared" ca="1" si="72"/>
        <v>0</v>
      </c>
      <c r="P176" s="231">
        <f t="shared" ca="1" si="73"/>
        <v>0</v>
      </c>
      <c r="Q176" s="231">
        <f t="shared" ca="1" si="74"/>
        <v>0</v>
      </c>
      <c r="R176" s="231">
        <f t="shared" ca="1" si="75"/>
        <v>0</v>
      </c>
      <c r="S176" s="243"/>
      <c r="T176" s="231">
        <f t="shared" si="76"/>
        <v>1</v>
      </c>
      <c r="U176" s="231">
        <f t="shared" ca="1" si="76"/>
        <v>1</v>
      </c>
      <c r="V176" s="231">
        <f t="shared" ca="1" si="76"/>
        <v>1</v>
      </c>
      <c r="X176" s="231">
        <f t="shared" ca="1" si="77"/>
        <v>0</v>
      </c>
      <c r="Y176" s="231">
        <f t="shared" ca="1" si="70"/>
        <v>0</v>
      </c>
      <c r="Z176" s="243"/>
      <c r="AA176" s="243"/>
    </row>
    <row r="177" spans="6:27">
      <c r="F177" s="656"/>
      <c r="G177" s="307" t="str">
        <f t="shared" si="71"/>
        <v/>
      </c>
      <c r="J177" s="243"/>
      <c r="K177" s="249">
        <f>'IF Factors'!E13</f>
        <v>0</v>
      </c>
      <c r="L177" s="249">
        <f ca="1">OFFSET('IF Factors'!E13,0,$L$171)</f>
        <v>0</v>
      </c>
      <c r="M177" s="251">
        <f ca="1">OFFSET('IF Factors'!E13,0,$M$171)</f>
        <v>0</v>
      </c>
      <c r="O177" s="231">
        <f t="shared" ca="1" si="72"/>
        <v>0</v>
      </c>
      <c r="P177" s="231">
        <f t="shared" ca="1" si="73"/>
        <v>0</v>
      </c>
      <c r="Q177" s="231">
        <f t="shared" ca="1" si="74"/>
        <v>0</v>
      </c>
      <c r="R177" s="231">
        <f t="shared" ca="1" si="75"/>
        <v>0</v>
      </c>
      <c r="S177" s="243"/>
      <c r="T177" s="231">
        <f t="shared" si="76"/>
        <v>1</v>
      </c>
      <c r="U177" s="231">
        <f t="shared" ca="1" si="76"/>
        <v>1</v>
      </c>
      <c r="V177" s="231">
        <f t="shared" ca="1" si="76"/>
        <v>1</v>
      </c>
      <c r="X177" s="231">
        <f t="shared" ca="1" si="77"/>
        <v>0</v>
      </c>
      <c r="Y177" s="231">
        <f t="shared" ca="1" si="70"/>
        <v>0</v>
      </c>
      <c r="Z177" s="243"/>
      <c r="AA177" s="243"/>
    </row>
    <row r="178" spans="6:27">
      <c r="F178" s="656"/>
      <c r="G178" s="307" t="str">
        <f t="shared" si="71"/>
        <v>3-wheeler</v>
      </c>
      <c r="J178" s="243"/>
      <c r="K178" s="249">
        <f>'IF Factors'!E14</f>
        <v>0</v>
      </c>
      <c r="L178" s="249">
        <f ca="1">OFFSET('IF Factors'!E14,0,$L$171)</f>
        <v>0</v>
      </c>
      <c r="M178" s="251">
        <f ca="1">OFFSET('IF Factors'!E14,0,$M$171)</f>
        <v>0</v>
      </c>
      <c r="O178" s="231">
        <f t="shared" ca="1" si="72"/>
        <v>0</v>
      </c>
      <c r="P178" s="231">
        <f t="shared" ca="1" si="73"/>
        <v>0</v>
      </c>
      <c r="Q178" s="231">
        <f t="shared" ca="1" si="74"/>
        <v>0</v>
      </c>
      <c r="R178" s="231">
        <f t="shared" ca="1" si="75"/>
        <v>0</v>
      </c>
      <c r="S178" s="243"/>
      <c r="T178" s="231">
        <f t="shared" si="76"/>
        <v>1</v>
      </c>
      <c r="U178" s="231">
        <f t="shared" ca="1" si="76"/>
        <v>1</v>
      </c>
      <c r="V178" s="231">
        <f t="shared" ca="1" si="76"/>
        <v>1</v>
      </c>
      <c r="X178" s="231">
        <f t="shared" ca="1" si="77"/>
        <v>0</v>
      </c>
      <c r="Y178" s="231">
        <f t="shared" ca="1" si="70"/>
        <v>0</v>
      </c>
      <c r="Z178" s="243"/>
      <c r="AA178" s="243"/>
    </row>
    <row r="179" spans="6:27">
      <c r="F179" s="656"/>
      <c r="G179" s="307" t="str">
        <f t="shared" si="71"/>
        <v>Bus</v>
      </c>
      <c r="J179" s="243"/>
      <c r="K179" s="249">
        <f>'IF Factors'!E15</f>
        <v>0</v>
      </c>
      <c r="L179" s="249">
        <f ca="1">OFFSET('IF Factors'!E15,0,$L$171)</f>
        <v>0</v>
      </c>
      <c r="M179" s="251">
        <f ca="1">OFFSET('IF Factors'!E15,0,$M$171)</f>
        <v>0</v>
      </c>
      <c r="O179" s="231">
        <f t="shared" ca="1" si="72"/>
        <v>0</v>
      </c>
      <c r="P179" s="231">
        <f t="shared" ca="1" si="73"/>
        <v>0</v>
      </c>
      <c r="Q179" s="231">
        <f t="shared" ca="1" si="74"/>
        <v>0</v>
      </c>
      <c r="R179" s="231">
        <f t="shared" ca="1" si="75"/>
        <v>0</v>
      </c>
      <c r="S179" s="243"/>
      <c r="T179" s="231">
        <f t="shared" si="76"/>
        <v>1</v>
      </c>
      <c r="U179" s="231">
        <f t="shared" ca="1" si="76"/>
        <v>1</v>
      </c>
      <c r="V179" s="231">
        <f t="shared" ca="1" si="76"/>
        <v>1</v>
      </c>
      <c r="X179" s="231">
        <f t="shared" ca="1" si="77"/>
        <v>0</v>
      </c>
      <c r="Y179" s="231">
        <f t="shared" ca="1" si="70"/>
        <v>0</v>
      </c>
      <c r="Z179" s="243"/>
      <c r="AA179" s="243"/>
    </row>
    <row r="180" spans="6:27">
      <c r="F180" s="656"/>
      <c r="G180" s="307" t="str">
        <f t="shared" si="71"/>
        <v>Mini-bus</v>
      </c>
      <c r="J180" s="243"/>
      <c r="K180" s="249">
        <f>'IF Factors'!E16</f>
        <v>0</v>
      </c>
      <c r="L180" s="249">
        <f ca="1">OFFSET('IF Factors'!E16,0,$L$171)</f>
        <v>0</v>
      </c>
      <c r="M180" s="251">
        <f ca="1">OFFSET('IF Factors'!E16,0,$M$171)</f>
        <v>0</v>
      </c>
      <c r="O180" s="231">
        <f t="shared" ca="1" si="72"/>
        <v>0</v>
      </c>
      <c r="P180" s="231">
        <f t="shared" ca="1" si="73"/>
        <v>0</v>
      </c>
      <c r="Q180" s="231">
        <f t="shared" ca="1" si="74"/>
        <v>0</v>
      </c>
      <c r="R180" s="231">
        <f t="shared" ca="1" si="75"/>
        <v>0</v>
      </c>
      <c r="S180" s="243"/>
      <c r="T180" s="231">
        <f t="shared" si="76"/>
        <v>1</v>
      </c>
      <c r="U180" s="231">
        <f t="shared" ca="1" si="76"/>
        <v>1</v>
      </c>
      <c r="V180" s="231">
        <f t="shared" ca="1" si="76"/>
        <v>1</v>
      </c>
      <c r="X180" s="231">
        <f t="shared" ca="1" si="77"/>
        <v>0</v>
      </c>
      <c r="Y180" s="231">
        <f t="shared" ca="1" si="70"/>
        <v>0</v>
      </c>
      <c r="Z180" s="243"/>
      <c r="AA180" s="243"/>
    </row>
    <row r="181" spans="6:27">
      <c r="F181" s="656"/>
      <c r="G181" s="307" t="str">
        <f t="shared" si="71"/>
        <v/>
      </c>
      <c r="J181" s="243"/>
      <c r="K181" s="249">
        <f>'IF Factors'!E17</f>
        <v>0</v>
      </c>
      <c r="L181" s="249">
        <f ca="1">OFFSET('IF Factors'!E17,0,$L$171)</f>
        <v>0</v>
      </c>
      <c r="M181" s="251">
        <f ca="1">OFFSET('IF Factors'!E17,0,$M$171)</f>
        <v>0</v>
      </c>
      <c r="O181" s="231">
        <f t="shared" ca="1" si="72"/>
        <v>0</v>
      </c>
      <c r="P181" s="231">
        <f t="shared" ca="1" si="73"/>
        <v>0</v>
      </c>
      <c r="Q181" s="231">
        <f t="shared" ca="1" si="74"/>
        <v>0</v>
      </c>
      <c r="R181" s="231">
        <f t="shared" ca="1" si="75"/>
        <v>0</v>
      </c>
      <c r="S181" s="243"/>
      <c r="T181" s="231">
        <f t="shared" si="76"/>
        <v>1</v>
      </c>
      <c r="U181" s="231">
        <f t="shared" ca="1" si="76"/>
        <v>1</v>
      </c>
      <c r="V181" s="231">
        <f t="shared" ca="1" si="76"/>
        <v>1</v>
      </c>
      <c r="X181" s="231">
        <f t="shared" ca="1" si="77"/>
        <v>0</v>
      </c>
      <c r="Y181" s="231">
        <f t="shared" ca="1" si="70"/>
        <v>0</v>
      </c>
      <c r="Z181" s="243"/>
      <c r="AA181" s="243"/>
    </row>
    <row r="182" spans="6:27">
      <c r="F182" s="657"/>
      <c r="G182" s="307" t="str">
        <f t="shared" si="71"/>
        <v/>
      </c>
      <c r="J182" s="243"/>
      <c r="K182" s="249">
        <f>'IF Factors'!E18</f>
        <v>0</v>
      </c>
      <c r="L182" s="249">
        <f ca="1">OFFSET('IF Factors'!E18,0,$L$171)</f>
        <v>0</v>
      </c>
      <c r="M182" s="251">
        <f ca="1">OFFSET('IF Factors'!E18,0,$M$171)</f>
        <v>0</v>
      </c>
      <c r="O182" s="231">
        <f t="shared" ca="1" si="72"/>
        <v>0</v>
      </c>
      <c r="P182" s="231">
        <f t="shared" ca="1" si="73"/>
        <v>0</v>
      </c>
      <c r="Q182" s="231">
        <f t="shared" ca="1" si="74"/>
        <v>0</v>
      </c>
      <c r="R182" s="231">
        <f t="shared" ca="1" si="75"/>
        <v>0</v>
      </c>
      <c r="S182" s="243"/>
      <c r="T182" s="231">
        <f t="shared" si="76"/>
        <v>1</v>
      </c>
      <c r="U182" s="231">
        <f t="shared" ca="1" si="76"/>
        <v>1</v>
      </c>
      <c r="V182" s="231">
        <f t="shared" ca="1" si="76"/>
        <v>1</v>
      </c>
      <c r="X182" s="231">
        <f t="shared" ca="1" si="77"/>
        <v>0</v>
      </c>
      <c r="Y182" s="231">
        <f t="shared" ca="1" si="70"/>
        <v>0</v>
      </c>
      <c r="Z182" s="243"/>
      <c r="AA182" s="243"/>
    </row>
    <row r="183" spans="6:27">
      <c r="G183" s="307" t="str">
        <f t="shared" si="71"/>
        <v>BRT</v>
      </c>
      <c r="J183" s="243"/>
      <c r="K183" s="249">
        <f>'IF Factors'!E19</f>
        <v>0</v>
      </c>
      <c r="L183" s="249">
        <f ca="1">OFFSET('IF Factors'!E19,0,$L$171)</f>
        <v>0</v>
      </c>
      <c r="M183" s="251">
        <f ca="1">OFFSET('IF Factors'!E19,0,$M$171)</f>
        <v>0</v>
      </c>
      <c r="O183" s="231">
        <f t="shared" ca="1" si="72"/>
        <v>0</v>
      </c>
      <c r="P183" s="231">
        <f t="shared" ca="1" si="73"/>
        <v>0</v>
      </c>
      <c r="Q183" s="231">
        <f t="shared" ca="1" si="74"/>
        <v>0</v>
      </c>
      <c r="R183" s="231">
        <f t="shared" ca="1" si="75"/>
        <v>0</v>
      </c>
      <c r="S183" s="243"/>
      <c r="T183" s="231">
        <f t="shared" si="76"/>
        <v>1</v>
      </c>
      <c r="U183" s="231">
        <f t="shared" ca="1" si="76"/>
        <v>1</v>
      </c>
      <c r="V183" s="231">
        <f t="shared" ca="1" si="76"/>
        <v>1</v>
      </c>
      <c r="X183" s="231">
        <f t="shared" ca="1" si="77"/>
        <v>0</v>
      </c>
      <c r="Y183" s="231">
        <f t="shared" ca="1" si="70"/>
        <v>0</v>
      </c>
      <c r="Z183" s="243"/>
      <c r="AA183" s="243"/>
    </row>
    <row r="184" spans="6:27">
      <c r="G184" s="308"/>
      <c r="H184" s="243"/>
      <c r="I184" s="243"/>
      <c r="J184" s="243"/>
      <c r="K184" s="243"/>
      <c r="L184" s="243"/>
      <c r="M184" s="243"/>
      <c r="N184" s="243"/>
      <c r="O184" s="243"/>
      <c r="P184" s="243"/>
      <c r="Q184" s="243"/>
      <c r="R184" s="243"/>
      <c r="S184" s="243"/>
      <c r="T184" s="243"/>
      <c r="U184" s="243"/>
      <c r="V184" s="243"/>
      <c r="W184" s="243"/>
      <c r="X184" s="243"/>
      <c r="Y184" s="243"/>
      <c r="Z184" s="243"/>
      <c r="AA184" s="243"/>
    </row>
    <row r="185" spans="6:27">
      <c r="G185" s="308"/>
      <c r="H185" s="243"/>
      <c r="I185" s="243"/>
      <c r="J185" s="243"/>
      <c r="K185" s="243"/>
      <c r="L185" s="243"/>
      <c r="M185" s="243"/>
      <c r="N185" s="243"/>
      <c r="O185" s="243"/>
      <c r="P185" s="243"/>
      <c r="Q185" s="243"/>
      <c r="R185" s="243"/>
      <c r="S185" s="243"/>
      <c r="T185" s="243"/>
      <c r="U185" s="243"/>
      <c r="V185" s="243"/>
      <c r="W185" s="243"/>
      <c r="X185" s="243"/>
      <c r="Y185" s="243"/>
      <c r="Z185" s="243"/>
      <c r="AA185" s="243"/>
    </row>
    <row r="186" spans="6:27">
      <c r="G186" s="308"/>
      <c r="H186" s="243"/>
      <c r="I186" s="243"/>
      <c r="J186" s="243"/>
      <c r="K186" s="243"/>
      <c r="L186" s="243"/>
      <c r="M186" s="243"/>
      <c r="N186" s="243"/>
      <c r="O186" s="243"/>
      <c r="P186" s="243"/>
      <c r="Q186" s="243"/>
      <c r="R186" s="243"/>
      <c r="S186" s="243"/>
      <c r="T186" s="243"/>
      <c r="U186" s="243"/>
      <c r="V186" s="243"/>
      <c r="W186" s="243"/>
      <c r="X186" s="243"/>
      <c r="Y186" s="243"/>
      <c r="Z186" s="243"/>
      <c r="AA186" s="243"/>
    </row>
    <row r="187" spans="6:27">
      <c r="G187" s="308" t="s">
        <v>245</v>
      </c>
      <c r="H187" s="243"/>
      <c r="I187" s="243"/>
      <c r="J187" s="243"/>
      <c r="K187" s="243"/>
      <c r="L187" s="243"/>
      <c r="M187" s="243"/>
      <c r="N187" s="243"/>
      <c r="O187" s="243"/>
      <c r="P187" s="243"/>
      <c r="Q187" s="243"/>
      <c r="R187" s="243"/>
      <c r="S187" s="243"/>
      <c r="T187" s="243"/>
      <c r="U187" s="243"/>
      <c r="V187" s="243"/>
      <c r="W187" s="243"/>
      <c r="X187" s="243"/>
      <c r="Y187" s="243"/>
      <c r="Z187" s="243"/>
      <c r="AA187" s="243"/>
    </row>
    <row r="188" spans="6:27">
      <c r="G188" s="306"/>
      <c r="H188" s="244">
        <f>H155</f>
        <v>0</v>
      </c>
      <c r="I188" s="244">
        <f t="shared" ref="I188:AA188" si="78">I155</f>
        <v>1</v>
      </c>
      <c r="J188" s="244">
        <f t="shared" si="78"/>
        <v>2</v>
      </c>
      <c r="K188" s="244">
        <f t="shared" si="78"/>
        <v>3</v>
      </c>
      <c r="L188" s="244">
        <f t="shared" si="78"/>
        <v>4</v>
      </c>
      <c r="M188" s="244">
        <f t="shared" si="78"/>
        <v>5</v>
      </c>
      <c r="N188" s="244">
        <f t="shared" si="78"/>
        <v>6</v>
      </c>
      <c r="O188" s="244">
        <f t="shared" si="78"/>
        <v>7</v>
      </c>
      <c r="P188" s="244">
        <f t="shared" si="78"/>
        <v>8</v>
      </c>
      <c r="Q188" s="244">
        <f t="shared" si="78"/>
        <v>9</v>
      </c>
      <c r="R188" s="244">
        <f t="shared" si="78"/>
        <v>10</v>
      </c>
      <c r="S188" s="244">
        <f t="shared" si="78"/>
        <v>11</v>
      </c>
      <c r="T188" s="244">
        <f t="shared" si="78"/>
        <v>12</v>
      </c>
      <c r="U188" s="244">
        <f t="shared" si="78"/>
        <v>13</v>
      </c>
      <c r="V188" s="244">
        <f t="shared" si="78"/>
        <v>14</v>
      </c>
      <c r="W188" s="244">
        <f t="shared" si="78"/>
        <v>15</v>
      </c>
      <c r="X188" s="244">
        <f t="shared" si="78"/>
        <v>16</v>
      </c>
      <c r="Y188" s="244">
        <f t="shared" si="78"/>
        <v>17</v>
      </c>
      <c r="Z188" s="244">
        <f t="shared" si="78"/>
        <v>18</v>
      </c>
      <c r="AA188" s="244">
        <f t="shared" si="78"/>
        <v>19</v>
      </c>
    </row>
    <row r="189" spans="6:27">
      <c r="F189" s="655" t="s">
        <v>530</v>
      </c>
      <c r="G189" s="307" t="str">
        <f>G156</f>
        <v>Cars</v>
      </c>
      <c r="H189" s="253">
        <f>K173</f>
        <v>0</v>
      </c>
      <c r="I189" s="253">
        <f ca="1">(I$23*$P173)+$O173</f>
        <v>0</v>
      </c>
      <c r="J189" s="253">
        <f t="shared" ref="J189:P189" ca="1" si="79">(J$23*$P173)+$O173</f>
        <v>0</v>
      </c>
      <c r="K189" s="253">
        <f t="shared" ca="1" si="79"/>
        <v>0</v>
      </c>
      <c r="L189" s="253">
        <f t="shared" ca="1" si="79"/>
        <v>0</v>
      </c>
      <c r="M189" s="253">
        <f t="shared" ca="1" si="79"/>
        <v>0</v>
      </c>
      <c r="N189" s="253">
        <f t="shared" ca="1" si="79"/>
        <v>0</v>
      </c>
      <c r="O189" s="253">
        <f t="shared" ca="1" si="79"/>
        <v>0</v>
      </c>
      <c r="P189" s="253">
        <f t="shared" ca="1" si="79"/>
        <v>0</v>
      </c>
      <c r="Q189" s="253">
        <f ca="1">L173</f>
        <v>0</v>
      </c>
      <c r="R189" s="253">
        <f ca="1">(R$23*$R173)+$Q173</f>
        <v>0</v>
      </c>
      <c r="S189" s="253">
        <f t="shared" ref="S189:Z189" ca="1" si="80">(S$23*$R173)+$Q173</f>
        <v>0</v>
      </c>
      <c r="T189" s="253">
        <f t="shared" ca="1" si="80"/>
        <v>0</v>
      </c>
      <c r="U189" s="253">
        <f t="shared" ca="1" si="80"/>
        <v>0</v>
      </c>
      <c r="V189" s="253">
        <f t="shared" ca="1" si="80"/>
        <v>0</v>
      </c>
      <c r="W189" s="253">
        <f t="shared" ca="1" si="80"/>
        <v>0</v>
      </c>
      <c r="X189" s="253">
        <f t="shared" ca="1" si="80"/>
        <v>0</v>
      </c>
      <c r="Y189" s="253">
        <f t="shared" ca="1" si="80"/>
        <v>0</v>
      </c>
      <c r="Z189" s="253">
        <f t="shared" ca="1" si="80"/>
        <v>0</v>
      </c>
      <c r="AA189" s="253">
        <f ca="1">M173</f>
        <v>0</v>
      </c>
    </row>
    <row r="190" spans="6:27">
      <c r="F190" s="656"/>
      <c r="G190" s="307" t="str">
        <f t="shared" ref="G190:G199" si="81">G157</f>
        <v>2-wheeler</v>
      </c>
      <c r="H190" s="253">
        <f t="shared" ref="H190:H199" si="82">K174</f>
        <v>0</v>
      </c>
      <c r="I190" s="253">
        <f t="shared" ref="I190:P199" ca="1" si="83">(I$23*$P174)+$O174</f>
        <v>0</v>
      </c>
      <c r="J190" s="253">
        <f t="shared" ca="1" si="83"/>
        <v>0</v>
      </c>
      <c r="K190" s="253">
        <f t="shared" ca="1" si="83"/>
        <v>0</v>
      </c>
      <c r="L190" s="253">
        <f t="shared" ca="1" si="83"/>
        <v>0</v>
      </c>
      <c r="M190" s="253">
        <f t="shared" ca="1" si="83"/>
        <v>0</v>
      </c>
      <c r="N190" s="253">
        <f t="shared" ca="1" si="83"/>
        <v>0</v>
      </c>
      <c r="O190" s="253">
        <f t="shared" ca="1" si="83"/>
        <v>0</v>
      </c>
      <c r="P190" s="253">
        <f t="shared" ca="1" si="83"/>
        <v>0</v>
      </c>
      <c r="Q190" s="253">
        <f t="shared" ref="Q190:Q199" ca="1" si="84">L174</f>
        <v>0</v>
      </c>
      <c r="R190" s="253">
        <f t="shared" ref="R190:Z199" ca="1" si="85">(R$23*$R174)+$Q174</f>
        <v>0</v>
      </c>
      <c r="S190" s="253">
        <f t="shared" ca="1" si="85"/>
        <v>0</v>
      </c>
      <c r="T190" s="253">
        <f t="shared" ca="1" si="85"/>
        <v>0</v>
      </c>
      <c r="U190" s="253">
        <f t="shared" ca="1" si="85"/>
        <v>0</v>
      </c>
      <c r="V190" s="253">
        <f t="shared" ca="1" si="85"/>
        <v>0</v>
      </c>
      <c r="W190" s="253">
        <f t="shared" ca="1" si="85"/>
        <v>0</v>
      </c>
      <c r="X190" s="253">
        <f t="shared" ca="1" si="85"/>
        <v>0</v>
      </c>
      <c r="Y190" s="253">
        <f t="shared" ca="1" si="85"/>
        <v>0</v>
      </c>
      <c r="Z190" s="253">
        <f t="shared" ca="1" si="85"/>
        <v>0</v>
      </c>
      <c r="AA190" s="253">
        <f t="shared" ref="AA190:AA199" ca="1" si="86">M174</f>
        <v>0</v>
      </c>
    </row>
    <row r="191" spans="6:27">
      <c r="F191" s="656"/>
      <c r="G191" s="307" t="str">
        <f t="shared" si="81"/>
        <v>Taxi</v>
      </c>
      <c r="H191" s="253">
        <f t="shared" si="82"/>
        <v>0</v>
      </c>
      <c r="I191" s="253">
        <f t="shared" ca="1" si="83"/>
        <v>0</v>
      </c>
      <c r="J191" s="253">
        <f t="shared" ca="1" si="83"/>
        <v>0</v>
      </c>
      <c r="K191" s="253">
        <f t="shared" ca="1" si="83"/>
        <v>0</v>
      </c>
      <c r="L191" s="253">
        <f t="shared" ca="1" si="83"/>
        <v>0</v>
      </c>
      <c r="M191" s="253">
        <f t="shared" ca="1" si="83"/>
        <v>0</v>
      </c>
      <c r="N191" s="253">
        <f t="shared" ca="1" si="83"/>
        <v>0</v>
      </c>
      <c r="O191" s="253">
        <f t="shared" ca="1" si="83"/>
        <v>0</v>
      </c>
      <c r="P191" s="253">
        <f t="shared" ca="1" si="83"/>
        <v>0</v>
      </c>
      <c r="Q191" s="253">
        <f t="shared" ca="1" si="84"/>
        <v>0</v>
      </c>
      <c r="R191" s="253">
        <f t="shared" ca="1" si="85"/>
        <v>0</v>
      </c>
      <c r="S191" s="253">
        <f t="shared" ca="1" si="85"/>
        <v>0</v>
      </c>
      <c r="T191" s="253">
        <f t="shared" ca="1" si="85"/>
        <v>0</v>
      </c>
      <c r="U191" s="253">
        <f t="shared" ca="1" si="85"/>
        <v>0</v>
      </c>
      <c r="V191" s="253">
        <f t="shared" ca="1" si="85"/>
        <v>0</v>
      </c>
      <c r="W191" s="253">
        <f t="shared" ca="1" si="85"/>
        <v>0</v>
      </c>
      <c r="X191" s="253">
        <f t="shared" ca="1" si="85"/>
        <v>0</v>
      </c>
      <c r="Y191" s="253">
        <f t="shared" ca="1" si="85"/>
        <v>0</v>
      </c>
      <c r="Z191" s="253">
        <f t="shared" ca="1" si="85"/>
        <v>0</v>
      </c>
      <c r="AA191" s="253">
        <f t="shared" ca="1" si="86"/>
        <v>0</v>
      </c>
    </row>
    <row r="192" spans="6:27">
      <c r="F192" s="656"/>
      <c r="G192" s="307" t="str">
        <f t="shared" si="81"/>
        <v/>
      </c>
      <c r="H192" s="253">
        <f t="shared" si="82"/>
        <v>0</v>
      </c>
      <c r="I192" s="253">
        <f t="shared" ca="1" si="83"/>
        <v>0</v>
      </c>
      <c r="J192" s="253">
        <f t="shared" ca="1" si="83"/>
        <v>0</v>
      </c>
      <c r="K192" s="253">
        <f t="shared" ca="1" si="83"/>
        <v>0</v>
      </c>
      <c r="L192" s="253">
        <f t="shared" ca="1" si="83"/>
        <v>0</v>
      </c>
      <c r="M192" s="253">
        <f t="shared" ca="1" si="83"/>
        <v>0</v>
      </c>
      <c r="N192" s="253">
        <f t="shared" ca="1" si="83"/>
        <v>0</v>
      </c>
      <c r="O192" s="253">
        <f t="shared" ca="1" si="83"/>
        <v>0</v>
      </c>
      <c r="P192" s="253">
        <f t="shared" ca="1" si="83"/>
        <v>0</v>
      </c>
      <c r="Q192" s="253">
        <f t="shared" ca="1" si="84"/>
        <v>0</v>
      </c>
      <c r="R192" s="253">
        <f t="shared" ca="1" si="85"/>
        <v>0</v>
      </c>
      <c r="S192" s="253">
        <f t="shared" ca="1" si="85"/>
        <v>0</v>
      </c>
      <c r="T192" s="253">
        <f t="shared" ca="1" si="85"/>
        <v>0</v>
      </c>
      <c r="U192" s="253">
        <f t="shared" ca="1" si="85"/>
        <v>0</v>
      </c>
      <c r="V192" s="253">
        <f t="shared" ca="1" si="85"/>
        <v>0</v>
      </c>
      <c r="W192" s="253">
        <f t="shared" ca="1" si="85"/>
        <v>0</v>
      </c>
      <c r="X192" s="253">
        <f t="shared" ca="1" si="85"/>
        <v>0</v>
      </c>
      <c r="Y192" s="253">
        <f t="shared" ca="1" si="85"/>
        <v>0</v>
      </c>
      <c r="Z192" s="253">
        <f t="shared" ca="1" si="85"/>
        <v>0</v>
      </c>
      <c r="AA192" s="253">
        <f t="shared" ca="1" si="86"/>
        <v>0</v>
      </c>
    </row>
    <row r="193" spans="6:27">
      <c r="F193" s="656"/>
      <c r="G193" s="307" t="str">
        <f t="shared" si="81"/>
        <v/>
      </c>
      <c r="H193" s="253">
        <f t="shared" si="82"/>
        <v>0</v>
      </c>
      <c r="I193" s="253">
        <f t="shared" ca="1" si="83"/>
        <v>0</v>
      </c>
      <c r="J193" s="253">
        <f t="shared" ca="1" si="83"/>
        <v>0</v>
      </c>
      <c r="K193" s="253">
        <f t="shared" ca="1" si="83"/>
        <v>0</v>
      </c>
      <c r="L193" s="253">
        <f t="shared" ca="1" si="83"/>
        <v>0</v>
      </c>
      <c r="M193" s="253">
        <f t="shared" ca="1" si="83"/>
        <v>0</v>
      </c>
      <c r="N193" s="253">
        <f t="shared" ca="1" si="83"/>
        <v>0</v>
      </c>
      <c r="O193" s="253">
        <f t="shared" ca="1" si="83"/>
        <v>0</v>
      </c>
      <c r="P193" s="253">
        <f t="shared" ca="1" si="83"/>
        <v>0</v>
      </c>
      <c r="Q193" s="253">
        <f t="shared" ca="1" si="84"/>
        <v>0</v>
      </c>
      <c r="R193" s="253">
        <f t="shared" ca="1" si="85"/>
        <v>0</v>
      </c>
      <c r="S193" s="253">
        <f t="shared" ca="1" si="85"/>
        <v>0</v>
      </c>
      <c r="T193" s="253">
        <f t="shared" ca="1" si="85"/>
        <v>0</v>
      </c>
      <c r="U193" s="253">
        <f t="shared" ca="1" si="85"/>
        <v>0</v>
      </c>
      <c r="V193" s="253">
        <f t="shared" ca="1" si="85"/>
        <v>0</v>
      </c>
      <c r="W193" s="253">
        <f t="shared" ca="1" si="85"/>
        <v>0</v>
      </c>
      <c r="X193" s="253">
        <f t="shared" ca="1" si="85"/>
        <v>0</v>
      </c>
      <c r="Y193" s="253">
        <f t="shared" ca="1" si="85"/>
        <v>0</v>
      </c>
      <c r="Z193" s="253">
        <f t="shared" ca="1" si="85"/>
        <v>0</v>
      </c>
      <c r="AA193" s="253">
        <f t="shared" ca="1" si="86"/>
        <v>0</v>
      </c>
    </row>
    <row r="194" spans="6:27">
      <c r="F194" s="656"/>
      <c r="G194" s="307" t="str">
        <f t="shared" si="81"/>
        <v>3-wheeler</v>
      </c>
      <c r="H194" s="253">
        <f t="shared" si="82"/>
        <v>0</v>
      </c>
      <c r="I194" s="253">
        <f t="shared" ca="1" si="83"/>
        <v>0</v>
      </c>
      <c r="J194" s="253">
        <f t="shared" ca="1" si="83"/>
        <v>0</v>
      </c>
      <c r="K194" s="253">
        <f t="shared" ca="1" si="83"/>
        <v>0</v>
      </c>
      <c r="L194" s="253">
        <f t="shared" ca="1" si="83"/>
        <v>0</v>
      </c>
      <c r="M194" s="253">
        <f t="shared" ca="1" si="83"/>
        <v>0</v>
      </c>
      <c r="N194" s="253">
        <f t="shared" ca="1" si="83"/>
        <v>0</v>
      </c>
      <c r="O194" s="253">
        <f t="shared" ca="1" si="83"/>
        <v>0</v>
      </c>
      <c r="P194" s="253">
        <f t="shared" ca="1" si="83"/>
        <v>0</v>
      </c>
      <c r="Q194" s="253">
        <f t="shared" ca="1" si="84"/>
        <v>0</v>
      </c>
      <c r="R194" s="253">
        <f t="shared" ca="1" si="85"/>
        <v>0</v>
      </c>
      <c r="S194" s="253">
        <f t="shared" ca="1" si="85"/>
        <v>0</v>
      </c>
      <c r="T194" s="253">
        <f t="shared" ca="1" si="85"/>
        <v>0</v>
      </c>
      <c r="U194" s="253">
        <f t="shared" ca="1" si="85"/>
        <v>0</v>
      </c>
      <c r="V194" s="253">
        <f t="shared" ca="1" si="85"/>
        <v>0</v>
      </c>
      <c r="W194" s="253">
        <f t="shared" ca="1" si="85"/>
        <v>0</v>
      </c>
      <c r="X194" s="253">
        <f t="shared" ca="1" si="85"/>
        <v>0</v>
      </c>
      <c r="Y194" s="253">
        <f t="shared" ca="1" si="85"/>
        <v>0</v>
      </c>
      <c r="Z194" s="253">
        <f t="shared" ca="1" si="85"/>
        <v>0</v>
      </c>
      <c r="AA194" s="253">
        <f t="shared" ca="1" si="86"/>
        <v>0</v>
      </c>
    </row>
    <row r="195" spans="6:27">
      <c r="F195" s="656"/>
      <c r="G195" s="307" t="str">
        <f t="shared" si="81"/>
        <v>Bus</v>
      </c>
      <c r="H195" s="253">
        <f t="shared" si="82"/>
        <v>0</v>
      </c>
      <c r="I195" s="253">
        <f t="shared" ca="1" si="83"/>
        <v>0</v>
      </c>
      <c r="J195" s="253">
        <f t="shared" ca="1" si="83"/>
        <v>0</v>
      </c>
      <c r="K195" s="253">
        <f t="shared" ca="1" si="83"/>
        <v>0</v>
      </c>
      <c r="L195" s="253">
        <f t="shared" ca="1" si="83"/>
        <v>0</v>
      </c>
      <c r="M195" s="253">
        <f t="shared" ca="1" si="83"/>
        <v>0</v>
      </c>
      <c r="N195" s="253">
        <f t="shared" ca="1" si="83"/>
        <v>0</v>
      </c>
      <c r="O195" s="253">
        <f t="shared" ca="1" si="83"/>
        <v>0</v>
      </c>
      <c r="P195" s="253">
        <f t="shared" ca="1" si="83"/>
        <v>0</v>
      </c>
      <c r="Q195" s="253">
        <f t="shared" ca="1" si="84"/>
        <v>0</v>
      </c>
      <c r="R195" s="253">
        <f t="shared" ca="1" si="85"/>
        <v>0</v>
      </c>
      <c r="S195" s="253">
        <f t="shared" ca="1" si="85"/>
        <v>0</v>
      </c>
      <c r="T195" s="253">
        <f t="shared" ca="1" si="85"/>
        <v>0</v>
      </c>
      <c r="U195" s="253">
        <f t="shared" ca="1" si="85"/>
        <v>0</v>
      </c>
      <c r="V195" s="253">
        <f t="shared" ca="1" si="85"/>
        <v>0</v>
      </c>
      <c r="W195" s="253">
        <f t="shared" ca="1" si="85"/>
        <v>0</v>
      </c>
      <c r="X195" s="253">
        <f t="shared" ca="1" si="85"/>
        <v>0</v>
      </c>
      <c r="Y195" s="253">
        <f t="shared" ca="1" si="85"/>
        <v>0</v>
      </c>
      <c r="Z195" s="253">
        <f t="shared" ca="1" si="85"/>
        <v>0</v>
      </c>
      <c r="AA195" s="253">
        <f t="shared" ca="1" si="86"/>
        <v>0</v>
      </c>
    </row>
    <row r="196" spans="6:27">
      <c r="F196" s="656"/>
      <c r="G196" s="307" t="str">
        <f t="shared" si="81"/>
        <v>Mini-bus</v>
      </c>
      <c r="H196" s="253">
        <f t="shared" si="82"/>
        <v>0</v>
      </c>
      <c r="I196" s="253">
        <f t="shared" ca="1" si="83"/>
        <v>0</v>
      </c>
      <c r="J196" s="253">
        <f t="shared" ca="1" si="83"/>
        <v>0</v>
      </c>
      <c r="K196" s="253">
        <f t="shared" ca="1" si="83"/>
        <v>0</v>
      </c>
      <c r="L196" s="253">
        <f t="shared" ca="1" si="83"/>
        <v>0</v>
      </c>
      <c r="M196" s="253">
        <f t="shared" ca="1" si="83"/>
        <v>0</v>
      </c>
      <c r="N196" s="253">
        <f t="shared" ca="1" si="83"/>
        <v>0</v>
      </c>
      <c r="O196" s="253">
        <f t="shared" ca="1" si="83"/>
        <v>0</v>
      </c>
      <c r="P196" s="253">
        <f t="shared" ca="1" si="83"/>
        <v>0</v>
      </c>
      <c r="Q196" s="253">
        <f t="shared" ca="1" si="84"/>
        <v>0</v>
      </c>
      <c r="R196" s="253">
        <f t="shared" ca="1" si="85"/>
        <v>0</v>
      </c>
      <c r="S196" s="253">
        <f t="shared" ca="1" si="85"/>
        <v>0</v>
      </c>
      <c r="T196" s="253">
        <f t="shared" ca="1" si="85"/>
        <v>0</v>
      </c>
      <c r="U196" s="253">
        <f t="shared" ca="1" si="85"/>
        <v>0</v>
      </c>
      <c r="V196" s="253">
        <f t="shared" ca="1" si="85"/>
        <v>0</v>
      </c>
      <c r="W196" s="253">
        <f t="shared" ca="1" si="85"/>
        <v>0</v>
      </c>
      <c r="X196" s="253">
        <f t="shared" ca="1" si="85"/>
        <v>0</v>
      </c>
      <c r="Y196" s="253">
        <f t="shared" ca="1" si="85"/>
        <v>0</v>
      </c>
      <c r="Z196" s="253">
        <f t="shared" ca="1" si="85"/>
        <v>0</v>
      </c>
      <c r="AA196" s="253">
        <f t="shared" ca="1" si="86"/>
        <v>0</v>
      </c>
    </row>
    <row r="197" spans="6:27">
      <c r="F197" s="656"/>
      <c r="G197" s="307" t="str">
        <f t="shared" si="81"/>
        <v/>
      </c>
      <c r="H197" s="253">
        <f t="shared" si="82"/>
        <v>0</v>
      </c>
      <c r="I197" s="253">
        <f t="shared" ca="1" si="83"/>
        <v>0</v>
      </c>
      <c r="J197" s="253">
        <f t="shared" ca="1" si="83"/>
        <v>0</v>
      </c>
      <c r="K197" s="253">
        <f t="shared" ca="1" si="83"/>
        <v>0</v>
      </c>
      <c r="L197" s="253">
        <f t="shared" ca="1" si="83"/>
        <v>0</v>
      </c>
      <c r="M197" s="253">
        <f t="shared" ca="1" si="83"/>
        <v>0</v>
      </c>
      <c r="N197" s="253">
        <f t="shared" ca="1" si="83"/>
        <v>0</v>
      </c>
      <c r="O197" s="253">
        <f t="shared" ca="1" si="83"/>
        <v>0</v>
      </c>
      <c r="P197" s="253">
        <f t="shared" ca="1" si="83"/>
        <v>0</v>
      </c>
      <c r="Q197" s="253">
        <f t="shared" ca="1" si="84"/>
        <v>0</v>
      </c>
      <c r="R197" s="253">
        <f t="shared" ca="1" si="85"/>
        <v>0</v>
      </c>
      <c r="S197" s="253">
        <f t="shared" ca="1" si="85"/>
        <v>0</v>
      </c>
      <c r="T197" s="253">
        <f t="shared" ca="1" si="85"/>
        <v>0</v>
      </c>
      <c r="U197" s="253">
        <f t="shared" ca="1" si="85"/>
        <v>0</v>
      </c>
      <c r="V197" s="253">
        <f t="shared" ca="1" si="85"/>
        <v>0</v>
      </c>
      <c r="W197" s="253">
        <f t="shared" ca="1" si="85"/>
        <v>0</v>
      </c>
      <c r="X197" s="253">
        <f t="shared" ca="1" si="85"/>
        <v>0</v>
      </c>
      <c r="Y197" s="253">
        <f t="shared" ca="1" si="85"/>
        <v>0</v>
      </c>
      <c r="Z197" s="253">
        <f t="shared" ca="1" si="85"/>
        <v>0</v>
      </c>
      <c r="AA197" s="253">
        <f t="shared" ca="1" si="86"/>
        <v>0</v>
      </c>
    </row>
    <row r="198" spans="6:27">
      <c r="F198" s="657"/>
      <c r="G198" s="307" t="str">
        <f t="shared" si="81"/>
        <v/>
      </c>
      <c r="H198" s="253">
        <f t="shared" si="82"/>
        <v>0</v>
      </c>
      <c r="I198" s="253">
        <f t="shared" ca="1" si="83"/>
        <v>0</v>
      </c>
      <c r="J198" s="253">
        <f t="shared" ca="1" si="83"/>
        <v>0</v>
      </c>
      <c r="K198" s="253">
        <f t="shared" ca="1" si="83"/>
        <v>0</v>
      </c>
      <c r="L198" s="253">
        <f t="shared" ca="1" si="83"/>
        <v>0</v>
      </c>
      <c r="M198" s="253">
        <f t="shared" ca="1" si="83"/>
        <v>0</v>
      </c>
      <c r="N198" s="253">
        <f t="shared" ca="1" si="83"/>
        <v>0</v>
      </c>
      <c r="O198" s="253">
        <f t="shared" ca="1" si="83"/>
        <v>0</v>
      </c>
      <c r="P198" s="253">
        <f t="shared" ca="1" si="83"/>
        <v>0</v>
      </c>
      <c r="Q198" s="253">
        <f t="shared" ca="1" si="84"/>
        <v>0</v>
      </c>
      <c r="R198" s="253">
        <f t="shared" ca="1" si="85"/>
        <v>0</v>
      </c>
      <c r="S198" s="253">
        <f t="shared" ca="1" si="85"/>
        <v>0</v>
      </c>
      <c r="T198" s="253">
        <f t="shared" ca="1" si="85"/>
        <v>0</v>
      </c>
      <c r="U198" s="253">
        <f t="shared" ca="1" si="85"/>
        <v>0</v>
      </c>
      <c r="V198" s="253">
        <f t="shared" ca="1" si="85"/>
        <v>0</v>
      </c>
      <c r="W198" s="253">
        <f t="shared" ca="1" si="85"/>
        <v>0</v>
      </c>
      <c r="X198" s="253">
        <f t="shared" ca="1" si="85"/>
        <v>0</v>
      </c>
      <c r="Y198" s="253">
        <f t="shared" ca="1" si="85"/>
        <v>0</v>
      </c>
      <c r="Z198" s="253">
        <f t="shared" ca="1" si="85"/>
        <v>0</v>
      </c>
      <c r="AA198" s="253">
        <f t="shared" ca="1" si="86"/>
        <v>0</v>
      </c>
    </row>
    <row r="199" spans="6:27">
      <c r="G199" s="307" t="str">
        <f t="shared" si="81"/>
        <v>BRT</v>
      </c>
      <c r="H199" s="253">
        <f t="shared" si="82"/>
        <v>0</v>
      </c>
      <c r="I199" s="253">
        <f t="shared" ca="1" si="83"/>
        <v>0</v>
      </c>
      <c r="J199" s="253">
        <f t="shared" ca="1" si="83"/>
        <v>0</v>
      </c>
      <c r="K199" s="253">
        <f t="shared" ca="1" si="83"/>
        <v>0</v>
      </c>
      <c r="L199" s="253">
        <f t="shared" ca="1" si="83"/>
        <v>0</v>
      </c>
      <c r="M199" s="253">
        <f t="shared" ca="1" si="83"/>
        <v>0</v>
      </c>
      <c r="N199" s="253">
        <f t="shared" ca="1" si="83"/>
        <v>0</v>
      </c>
      <c r="O199" s="253">
        <f t="shared" ca="1" si="83"/>
        <v>0</v>
      </c>
      <c r="P199" s="253">
        <f t="shared" ca="1" si="83"/>
        <v>0</v>
      </c>
      <c r="Q199" s="253">
        <f t="shared" ca="1" si="84"/>
        <v>0</v>
      </c>
      <c r="R199" s="253">
        <f t="shared" ca="1" si="85"/>
        <v>0</v>
      </c>
      <c r="S199" s="253">
        <f t="shared" ca="1" si="85"/>
        <v>0</v>
      </c>
      <c r="T199" s="253">
        <f t="shared" ca="1" si="85"/>
        <v>0</v>
      </c>
      <c r="U199" s="253">
        <f t="shared" ca="1" si="85"/>
        <v>0</v>
      </c>
      <c r="V199" s="253">
        <f t="shared" ca="1" si="85"/>
        <v>0</v>
      </c>
      <c r="W199" s="253">
        <f t="shared" ca="1" si="85"/>
        <v>0</v>
      </c>
      <c r="X199" s="253">
        <f t="shared" ca="1" si="85"/>
        <v>0</v>
      </c>
      <c r="Y199" s="253">
        <f t="shared" ca="1" si="85"/>
        <v>0</v>
      </c>
      <c r="Z199" s="253">
        <f t="shared" ca="1" si="85"/>
        <v>0</v>
      </c>
      <c r="AA199" s="253">
        <f t="shared" ca="1" si="86"/>
        <v>0</v>
      </c>
    </row>
    <row r="200" spans="6:27">
      <c r="G200" s="310"/>
      <c r="H200" s="252"/>
      <c r="I200" s="252"/>
      <c r="J200" s="252"/>
      <c r="K200" s="252"/>
      <c r="L200" s="252"/>
      <c r="M200" s="252"/>
      <c r="N200" s="252"/>
      <c r="O200" s="252"/>
      <c r="P200" s="252"/>
      <c r="Q200" s="252"/>
      <c r="R200" s="252"/>
      <c r="S200" s="252"/>
      <c r="T200" s="252"/>
      <c r="U200" s="252"/>
      <c r="V200" s="252"/>
      <c r="W200" s="252"/>
      <c r="X200" s="252"/>
      <c r="Y200" s="252"/>
      <c r="Z200" s="252"/>
      <c r="AA200" s="252"/>
    </row>
    <row r="201" spans="6:27">
      <c r="G201" s="309" t="s">
        <v>7</v>
      </c>
    </row>
    <row r="202" spans="6:27">
      <c r="G202" s="306"/>
      <c r="H202" s="244">
        <f>H188</f>
        <v>0</v>
      </c>
      <c r="I202" s="244">
        <f t="shared" ref="I202:AA202" si="87">I188</f>
        <v>1</v>
      </c>
      <c r="J202" s="244">
        <f t="shared" si="87"/>
        <v>2</v>
      </c>
      <c r="K202" s="244">
        <f t="shared" si="87"/>
        <v>3</v>
      </c>
      <c r="L202" s="244">
        <f t="shared" si="87"/>
        <v>4</v>
      </c>
      <c r="M202" s="244">
        <f t="shared" si="87"/>
        <v>5</v>
      </c>
      <c r="N202" s="244">
        <f t="shared" si="87"/>
        <v>6</v>
      </c>
      <c r="O202" s="244">
        <f t="shared" si="87"/>
        <v>7</v>
      </c>
      <c r="P202" s="244">
        <f t="shared" si="87"/>
        <v>8</v>
      </c>
      <c r="Q202" s="244">
        <f t="shared" si="87"/>
        <v>9</v>
      </c>
      <c r="R202" s="244">
        <f t="shared" si="87"/>
        <v>10</v>
      </c>
      <c r="S202" s="244">
        <f t="shared" si="87"/>
        <v>11</v>
      </c>
      <c r="T202" s="244">
        <f t="shared" si="87"/>
        <v>12</v>
      </c>
      <c r="U202" s="244">
        <f t="shared" si="87"/>
        <v>13</v>
      </c>
      <c r="V202" s="244">
        <f t="shared" si="87"/>
        <v>14</v>
      </c>
      <c r="W202" s="244">
        <f t="shared" si="87"/>
        <v>15</v>
      </c>
      <c r="X202" s="244">
        <f t="shared" si="87"/>
        <v>16</v>
      </c>
      <c r="Y202" s="244">
        <f t="shared" si="87"/>
        <v>17</v>
      </c>
      <c r="Z202" s="244">
        <f t="shared" si="87"/>
        <v>18</v>
      </c>
      <c r="AA202" s="244">
        <f t="shared" si="87"/>
        <v>19</v>
      </c>
    </row>
    <row r="203" spans="6:27">
      <c r="F203" s="655" t="s">
        <v>530</v>
      </c>
      <c r="G203" s="307" t="str">
        <f>G189</f>
        <v>Cars</v>
      </c>
      <c r="H203" s="248">
        <f>H123*H189</f>
        <v>0</v>
      </c>
      <c r="I203" s="248">
        <f t="shared" ref="I203:AA203" ca="1" si="88">I123*I189</f>
        <v>0</v>
      </c>
      <c r="J203" s="248">
        <f t="shared" ca="1" si="88"/>
        <v>0</v>
      </c>
      <c r="K203" s="248">
        <f t="shared" ca="1" si="88"/>
        <v>0</v>
      </c>
      <c r="L203" s="248">
        <f t="shared" ca="1" si="88"/>
        <v>0</v>
      </c>
      <c r="M203" s="248">
        <f t="shared" ca="1" si="88"/>
        <v>0</v>
      </c>
      <c r="N203" s="248">
        <f t="shared" ca="1" si="88"/>
        <v>0</v>
      </c>
      <c r="O203" s="248">
        <f t="shared" ca="1" si="88"/>
        <v>0</v>
      </c>
      <c r="P203" s="248">
        <f t="shared" ca="1" si="88"/>
        <v>0</v>
      </c>
      <c r="Q203" s="248">
        <f t="shared" ca="1" si="88"/>
        <v>0</v>
      </c>
      <c r="R203" s="248">
        <f t="shared" ca="1" si="88"/>
        <v>0</v>
      </c>
      <c r="S203" s="248">
        <f t="shared" ca="1" si="88"/>
        <v>0</v>
      </c>
      <c r="T203" s="248">
        <f t="shared" ca="1" si="88"/>
        <v>0</v>
      </c>
      <c r="U203" s="248">
        <f t="shared" ca="1" si="88"/>
        <v>0</v>
      </c>
      <c r="V203" s="248">
        <f t="shared" ca="1" si="88"/>
        <v>0</v>
      </c>
      <c r="W203" s="248">
        <f t="shared" ca="1" si="88"/>
        <v>0</v>
      </c>
      <c r="X203" s="248">
        <f t="shared" ca="1" si="88"/>
        <v>0</v>
      </c>
      <c r="Y203" s="248">
        <f t="shared" ca="1" si="88"/>
        <v>0</v>
      </c>
      <c r="Z203" s="248">
        <f t="shared" ca="1" si="88"/>
        <v>0</v>
      </c>
      <c r="AA203" s="248">
        <f t="shared" ca="1" si="88"/>
        <v>0</v>
      </c>
    </row>
    <row r="204" spans="6:27">
      <c r="F204" s="656"/>
      <c r="G204" s="307" t="str">
        <f t="shared" ref="G204:G213" si="89">G190</f>
        <v>2-wheeler</v>
      </c>
      <c r="H204" s="248">
        <f t="shared" ref="H204:AA213" si="90">H124*H190</f>
        <v>0</v>
      </c>
      <c r="I204" s="248">
        <f t="shared" ca="1" si="90"/>
        <v>0</v>
      </c>
      <c r="J204" s="248">
        <f t="shared" ca="1" si="90"/>
        <v>0</v>
      </c>
      <c r="K204" s="248">
        <f t="shared" ca="1" si="90"/>
        <v>0</v>
      </c>
      <c r="L204" s="248">
        <f t="shared" ca="1" si="90"/>
        <v>0</v>
      </c>
      <c r="M204" s="248">
        <f t="shared" ca="1" si="90"/>
        <v>0</v>
      </c>
      <c r="N204" s="248">
        <f t="shared" ca="1" si="90"/>
        <v>0</v>
      </c>
      <c r="O204" s="248">
        <f t="shared" ca="1" si="90"/>
        <v>0</v>
      </c>
      <c r="P204" s="248">
        <f t="shared" ca="1" si="90"/>
        <v>0</v>
      </c>
      <c r="Q204" s="248">
        <f t="shared" ca="1" si="90"/>
        <v>0</v>
      </c>
      <c r="R204" s="248">
        <f t="shared" ca="1" si="90"/>
        <v>0</v>
      </c>
      <c r="S204" s="248">
        <f t="shared" ca="1" si="90"/>
        <v>0</v>
      </c>
      <c r="T204" s="248">
        <f t="shared" ca="1" si="90"/>
        <v>0</v>
      </c>
      <c r="U204" s="248">
        <f t="shared" ca="1" si="90"/>
        <v>0</v>
      </c>
      <c r="V204" s="248">
        <f t="shared" ca="1" si="90"/>
        <v>0</v>
      </c>
      <c r="W204" s="248">
        <f t="shared" ca="1" si="90"/>
        <v>0</v>
      </c>
      <c r="X204" s="248">
        <f t="shared" ca="1" si="90"/>
        <v>0</v>
      </c>
      <c r="Y204" s="248">
        <f t="shared" ca="1" si="90"/>
        <v>0</v>
      </c>
      <c r="Z204" s="248">
        <f t="shared" ca="1" si="90"/>
        <v>0</v>
      </c>
      <c r="AA204" s="248">
        <f t="shared" ca="1" si="90"/>
        <v>0</v>
      </c>
    </row>
    <row r="205" spans="6:27">
      <c r="F205" s="656"/>
      <c r="G205" s="307" t="str">
        <f t="shared" si="89"/>
        <v>Taxi</v>
      </c>
      <c r="H205" s="248">
        <f t="shared" si="90"/>
        <v>0</v>
      </c>
      <c r="I205" s="248">
        <f t="shared" ca="1" si="90"/>
        <v>0</v>
      </c>
      <c r="J205" s="248">
        <f t="shared" ca="1" si="90"/>
        <v>0</v>
      </c>
      <c r="K205" s="248">
        <f t="shared" ca="1" si="90"/>
        <v>0</v>
      </c>
      <c r="L205" s="248">
        <f t="shared" ca="1" si="90"/>
        <v>0</v>
      </c>
      <c r="M205" s="248">
        <f t="shared" ca="1" si="90"/>
        <v>0</v>
      </c>
      <c r="N205" s="248">
        <f t="shared" ca="1" si="90"/>
        <v>0</v>
      </c>
      <c r="O205" s="248">
        <f t="shared" ca="1" si="90"/>
        <v>0</v>
      </c>
      <c r="P205" s="248">
        <f t="shared" ca="1" si="90"/>
        <v>0</v>
      </c>
      <c r="Q205" s="248">
        <f t="shared" ca="1" si="90"/>
        <v>0</v>
      </c>
      <c r="R205" s="248">
        <f t="shared" ca="1" si="90"/>
        <v>0</v>
      </c>
      <c r="S205" s="248">
        <f t="shared" ca="1" si="90"/>
        <v>0</v>
      </c>
      <c r="T205" s="248">
        <f t="shared" ca="1" si="90"/>
        <v>0</v>
      </c>
      <c r="U205" s="248">
        <f t="shared" ca="1" si="90"/>
        <v>0</v>
      </c>
      <c r="V205" s="248">
        <f t="shared" ca="1" si="90"/>
        <v>0</v>
      </c>
      <c r="W205" s="248">
        <f t="shared" ca="1" si="90"/>
        <v>0</v>
      </c>
      <c r="X205" s="248">
        <f t="shared" ca="1" si="90"/>
        <v>0</v>
      </c>
      <c r="Y205" s="248">
        <f t="shared" ca="1" si="90"/>
        <v>0</v>
      </c>
      <c r="Z205" s="248">
        <f t="shared" ca="1" si="90"/>
        <v>0</v>
      </c>
      <c r="AA205" s="248">
        <f t="shared" ca="1" si="90"/>
        <v>0</v>
      </c>
    </row>
    <row r="206" spans="6:27">
      <c r="F206" s="656"/>
      <c r="G206" s="307" t="str">
        <f t="shared" si="89"/>
        <v/>
      </c>
      <c r="H206" s="248">
        <f t="shared" si="90"/>
        <v>0</v>
      </c>
      <c r="I206" s="248">
        <f t="shared" ca="1" si="90"/>
        <v>0</v>
      </c>
      <c r="J206" s="248">
        <f t="shared" ca="1" si="90"/>
        <v>0</v>
      </c>
      <c r="K206" s="248">
        <f t="shared" ca="1" si="90"/>
        <v>0</v>
      </c>
      <c r="L206" s="248">
        <f t="shared" ca="1" si="90"/>
        <v>0</v>
      </c>
      <c r="M206" s="248">
        <f t="shared" ca="1" si="90"/>
        <v>0</v>
      </c>
      <c r="N206" s="248">
        <f t="shared" ca="1" si="90"/>
        <v>0</v>
      </c>
      <c r="O206" s="248">
        <f t="shared" ca="1" si="90"/>
        <v>0</v>
      </c>
      <c r="P206" s="248">
        <f t="shared" ca="1" si="90"/>
        <v>0</v>
      </c>
      <c r="Q206" s="248">
        <f t="shared" ca="1" si="90"/>
        <v>0</v>
      </c>
      <c r="R206" s="248">
        <f t="shared" ca="1" si="90"/>
        <v>0</v>
      </c>
      <c r="S206" s="248">
        <f t="shared" ca="1" si="90"/>
        <v>0</v>
      </c>
      <c r="T206" s="248">
        <f t="shared" ca="1" si="90"/>
        <v>0</v>
      </c>
      <c r="U206" s="248">
        <f t="shared" ca="1" si="90"/>
        <v>0</v>
      </c>
      <c r="V206" s="248">
        <f t="shared" ca="1" si="90"/>
        <v>0</v>
      </c>
      <c r="W206" s="248">
        <f t="shared" ca="1" si="90"/>
        <v>0</v>
      </c>
      <c r="X206" s="248">
        <f t="shared" ca="1" si="90"/>
        <v>0</v>
      </c>
      <c r="Y206" s="248">
        <f t="shared" ca="1" si="90"/>
        <v>0</v>
      </c>
      <c r="Z206" s="248">
        <f t="shared" ca="1" si="90"/>
        <v>0</v>
      </c>
      <c r="AA206" s="248">
        <f t="shared" ca="1" si="90"/>
        <v>0</v>
      </c>
    </row>
    <row r="207" spans="6:27">
      <c r="F207" s="656"/>
      <c r="G207" s="307" t="str">
        <f t="shared" si="89"/>
        <v/>
      </c>
      <c r="H207" s="248">
        <f t="shared" si="90"/>
        <v>0</v>
      </c>
      <c r="I207" s="248">
        <f t="shared" ca="1" si="90"/>
        <v>0</v>
      </c>
      <c r="J207" s="248">
        <f t="shared" ca="1" si="90"/>
        <v>0</v>
      </c>
      <c r="K207" s="248">
        <f t="shared" ca="1" si="90"/>
        <v>0</v>
      </c>
      <c r="L207" s="248">
        <f t="shared" ca="1" si="90"/>
        <v>0</v>
      </c>
      <c r="M207" s="248">
        <f t="shared" ca="1" si="90"/>
        <v>0</v>
      </c>
      <c r="N207" s="248">
        <f t="shared" ca="1" si="90"/>
        <v>0</v>
      </c>
      <c r="O207" s="248">
        <f t="shared" ca="1" si="90"/>
        <v>0</v>
      </c>
      <c r="P207" s="248">
        <f t="shared" ca="1" si="90"/>
        <v>0</v>
      </c>
      <c r="Q207" s="248">
        <f t="shared" ca="1" si="90"/>
        <v>0</v>
      </c>
      <c r="R207" s="248">
        <f t="shared" ca="1" si="90"/>
        <v>0</v>
      </c>
      <c r="S207" s="248">
        <f t="shared" ca="1" si="90"/>
        <v>0</v>
      </c>
      <c r="T207" s="248">
        <f t="shared" ca="1" si="90"/>
        <v>0</v>
      </c>
      <c r="U207" s="248">
        <f t="shared" ca="1" si="90"/>
        <v>0</v>
      </c>
      <c r="V207" s="248">
        <f t="shared" ca="1" si="90"/>
        <v>0</v>
      </c>
      <c r="W207" s="248">
        <f t="shared" ca="1" si="90"/>
        <v>0</v>
      </c>
      <c r="X207" s="248">
        <f t="shared" ca="1" si="90"/>
        <v>0</v>
      </c>
      <c r="Y207" s="248">
        <f t="shared" ca="1" si="90"/>
        <v>0</v>
      </c>
      <c r="Z207" s="248">
        <f t="shared" ca="1" si="90"/>
        <v>0</v>
      </c>
      <c r="AA207" s="248">
        <f t="shared" ca="1" si="90"/>
        <v>0</v>
      </c>
    </row>
    <row r="208" spans="6:27">
      <c r="F208" s="656"/>
      <c r="G208" s="307" t="str">
        <f t="shared" si="89"/>
        <v>3-wheeler</v>
      </c>
      <c r="H208" s="248">
        <f t="shared" si="90"/>
        <v>0</v>
      </c>
      <c r="I208" s="248">
        <f t="shared" ca="1" si="90"/>
        <v>0</v>
      </c>
      <c r="J208" s="248">
        <f t="shared" ca="1" si="90"/>
        <v>0</v>
      </c>
      <c r="K208" s="248">
        <f t="shared" ca="1" si="90"/>
        <v>0</v>
      </c>
      <c r="L208" s="248">
        <f t="shared" ca="1" si="90"/>
        <v>0</v>
      </c>
      <c r="M208" s="248">
        <f t="shared" ca="1" si="90"/>
        <v>0</v>
      </c>
      <c r="N208" s="248">
        <f t="shared" ca="1" si="90"/>
        <v>0</v>
      </c>
      <c r="O208" s="248">
        <f t="shared" ca="1" si="90"/>
        <v>0</v>
      </c>
      <c r="P208" s="248">
        <f t="shared" ca="1" si="90"/>
        <v>0</v>
      </c>
      <c r="Q208" s="248">
        <f t="shared" ca="1" si="90"/>
        <v>0</v>
      </c>
      <c r="R208" s="248">
        <f t="shared" ca="1" si="90"/>
        <v>0</v>
      </c>
      <c r="S208" s="248">
        <f t="shared" ca="1" si="90"/>
        <v>0</v>
      </c>
      <c r="T208" s="248">
        <f t="shared" ca="1" si="90"/>
        <v>0</v>
      </c>
      <c r="U208" s="248">
        <f t="shared" ca="1" si="90"/>
        <v>0</v>
      </c>
      <c r="V208" s="248">
        <f t="shared" ca="1" si="90"/>
        <v>0</v>
      </c>
      <c r="W208" s="248">
        <f t="shared" ca="1" si="90"/>
        <v>0</v>
      </c>
      <c r="X208" s="248">
        <f t="shared" ca="1" si="90"/>
        <v>0</v>
      </c>
      <c r="Y208" s="248">
        <f t="shared" ca="1" si="90"/>
        <v>0</v>
      </c>
      <c r="Z208" s="248">
        <f t="shared" ca="1" si="90"/>
        <v>0</v>
      </c>
      <c r="AA208" s="248">
        <f t="shared" ca="1" si="90"/>
        <v>0</v>
      </c>
    </row>
    <row r="209" spans="6:27">
      <c r="F209" s="656"/>
      <c r="G209" s="307" t="str">
        <f t="shared" si="89"/>
        <v>Bus</v>
      </c>
      <c r="H209" s="248">
        <f t="shared" si="90"/>
        <v>0</v>
      </c>
      <c r="I209" s="248">
        <f t="shared" ca="1" si="90"/>
        <v>0</v>
      </c>
      <c r="J209" s="248">
        <f t="shared" ca="1" si="90"/>
        <v>0</v>
      </c>
      <c r="K209" s="248">
        <f t="shared" ca="1" si="90"/>
        <v>0</v>
      </c>
      <c r="L209" s="248">
        <f t="shared" ca="1" si="90"/>
        <v>0</v>
      </c>
      <c r="M209" s="248">
        <f t="shared" ca="1" si="90"/>
        <v>0</v>
      </c>
      <c r="N209" s="248">
        <f t="shared" ca="1" si="90"/>
        <v>0</v>
      </c>
      <c r="O209" s="248">
        <f t="shared" ca="1" si="90"/>
        <v>0</v>
      </c>
      <c r="P209" s="248">
        <f t="shared" ca="1" si="90"/>
        <v>0</v>
      </c>
      <c r="Q209" s="248">
        <f t="shared" ca="1" si="90"/>
        <v>0</v>
      </c>
      <c r="R209" s="248">
        <f t="shared" ca="1" si="90"/>
        <v>0</v>
      </c>
      <c r="S209" s="248">
        <f t="shared" ca="1" si="90"/>
        <v>0</v>
      </c>
      <c r="T209" s="248">
        <f t="shared" ca="1" si="90"/>
        <v>0</v>
      </c>
      <c r="U209" s="248">
        <f t="shared" ca="1" si="90"/>
        <v>0</v>
      </c>
      <c r="V209" s="248">
        <f t="shared" ca="1" si="90"/>
        <v>0</v>
      </c>
      <c r="W209" s="248">
        <f t="shared" ca="1" si="90"/>
        <v>0</v>
      </c>
      <c r="X209" s="248">
        <f t="shared" ca="1" si="90"/>
        <v>0</v>
      </c>
      <c r="Y209" s="248">
        <f t="shared" ca="1" si="90"/>
        <v>0</v>
      </c>
      <c r="Z209" s="248">
        <f t="shared" ca="1" si="90"/>
        <v>0</v>
      </c>
      <c r="AA209" s="248">
        <f t="shared" ca="1" si="90"/>
        <v>0</v>
      </c>
    </row>
    <row r="210" spans="6:27">
      <c r="F210" s="656"/>
      <c r="G210" s="307" t="str">
        <f t="shared" si="89"/>
        <v>Mini-bus</v>
      </c>
      <c r="H210" s="248">
        <f t="shared" si="90"/>
        <v>0</v>
      </c>
      <c r="I210" s="248">
        <f t="shared" ca="1" si="90"/>
        <v>0</v>
      </c>
      <c r="J210" s="248">
        <f t="shared" ca="1" si="90"/>
        <v>0</v>
      </c>
      <c r="K210" s="248">
        <f t="shared" ca="1" si="90"/>
        <v>0</v>
      </c>
      <c r="L210" s="248">
        <f t="shared" ca="1" si="90"/>
        <v>0</v>
      </c>
      <c r="M210" s="248">
        <f t="shared" ca="1" si="90"/>
        <v>0</v>
      </c>
      <c r="N210" s="248">
        <f t="shared" ca="1" si="90"/>
        <v>0</v>
      </c>
      <c r="O210" s="248">
        <f t="shared" ca="1" si="90"/>
        <v>0</v>
      </c>
      <c r="P210" s="248">
        <f t="shared" ca="1" si="90"/>
        <v>0</v>
      </c>
      <c r="Q210" s="248">
        <f t="shared" ca="1" si="90"/>
        <v>0</v>
      </c>
      <c r="R210" s="248">
        <f t="shared" ca="1" si="90"/>
        <v>0</v>
      </c>
      <c r="S210" s="248">
        <f t="shared" ca="1" si="90"/>
        <v>0</v>
      </c>
      <c r="T210" s="248">
        <f t="shared" ca="1" si="90"/>
        <v>0</v>
      </c>
      <c r="U210" s="248">
        <f t="shared" ca="1" si="90"/>
        <v>0</v>
      </c>
      <c r="V210" s="248">
        <f t="shared" ca="1" si="90"/>
        <v>0</v>
      </c>
      <c r="W210" s="248">
        <f t="shared" ca="1" si="90"/>
        <v>0</v>
      </c>
      <c r="X210" s="248">
        <f t="shared" ca="1" si="90"/>
        <v>0</v>
      </c>
      <c r="Y210" s="248">
        <f t="shared" ca="1" si="90"/>
        <v>0</v>
      </c>
      <c r="Z210" s="248">
        <f t="shared" ca="1" si="90"/>
        <v>0</v>
      </c>
      <c r="AA210" s="248">
        <f t="shared" ca="1" si="90"/>
        <v>0</v>
      </c>
    </row>
    <row r="211" spans="6:27">
      <c r="F211" s="656"/>
      <c r="G211" s="307" t="str">
        <f t="shared" si="89"/>
        <v/>
      </c>
      <c r="H211" s="248">
        <f t="shared" si="90"/>
        <v>0</v>
      </c>
      <c r="I211" s="248">
        <f t="shared" ca="1" si="90"/>
        <v>0</v>
      </c>
      <c r="J211" s="248">
        <f t="shared" ca="1" si="90"/>
        <v>0</v>
      </c>
      <c r="K211" s="248">
        <f t="shared" ca="1" si="90"/>
        <v>0</v>
      </c>
      <c r="L211" s="248">
        <f t="shared" ca="1" si="90"/>
        <v>0</v>
      </c>
      <c r="M211" s="248">
        <f t="shared" ca="1" si="90"/>
        <v>0</v>
      </c>
      <c r="N211" s="248">
        <f t="shared" ca="1" si="90"/>
        <v>0</v>
      </c>
      <c r="O211" s="248">
        <f t="shared" ca="1" si="90"/>
        <v>0</v>
      </c>
      <c r="P211" s="248">
        <f t="shared" ca="1" si="90"/>
        <v>0</v>
      </c>
      <c r="Q211" s="248">
        <f t="shared" ca="1" si="90"/>
        <v>0</v>
      </c>
      <c r="R211" s="248">
        <f t="shared" ca="1" si="90"/>
        <v>0</v>
      </c>
      <c r="S211" s="248">
        <f t="shared" ca="1" si="90"/>
        <v>0</v>
      </c>
      <c r="T211" s="248">
        <f t="shared" ca="1" si="90"/>
        <v>0</v>
      </c>
      <c r="U211" s="248">
        <f t="shared" ca="1" si="90"/>
        <v>0</v>
      </c>
      <c r="V211" s="248">
        <f t="shared" ca="1" si="90"/>
        <v>0</v>
      </c>
      <c r="W211" s="248">
        <f t="shared" ca="1" si="90"/>
        <v>0</v>
      </c>
      <c r="X211" s="248">
        <f t="shared" ca="1" si="90"/>
        <v>0</v>
      </c>
      <c r="Y211" s="248">
        <f t="shared" ca="1" si="90"/>
        <v>0</v>
      </c>
      <c r="Z211" s="248">
        <f t="shared" ca="1" si="90"/>
        <v>0</v>
      </c>
      <c r="AA211" s="248">
        <f t="shared" ca="1" si="90"/>
        <v>0</v>
      </c>
    </row>
    <row r="212" spans="6:27">
      <c r="F212" s="657"/>
      <c r="G212" s="307" t="str">
        <f t="shared" si="89"/>
        <v/>
      </c>
      <c r="H212" s="248">
        <f t="shared" si="90"/>
        <v>0</v>
      </c>
      <c r="I212" s="248">
        <f t="shared" ca="1" si="90"/>
        <v>0</v>
      </c>
      <c r="J212" s="248">
        <f t="shared" ca="1" si="90"/>
        <v>0</v>
      </c>
      <c r="K212" s="248">
        <f t="shared" ca="1" si="90"/>
        <v>0</v>
      </c>
      <c r="L212" s="248">
        <f t="shared" ca="1" si="90"/>
        <v>0</v>
      </c>
      <c r="M212" s="248">
        <f t="shared" ca="1" si="90"/>
        <v>0</v>
      </c>
      <c r="N212" s="248">
        <f t="shared" ca="1" si="90"/>
        <v>0</v>
      </c>
      <c r="O212" s="248">
        <f t="shared" ca="1" si="90"/>
        <v>0</v>
      </c>
      <c r="P212" s="248">
        <f t="shared" ca="1" si="90"/>
        <v>0</v>
      </c>
      <c r="Q212" s="248">
        <f t="shared" ca="1" si="90"/>
        <v>0</v>
      </c>
      <c r="R212" s="248">
        <f t="shared" ca="1" si="90"/>
        <v>0</v>
      </c>
      <c r="S212" s="248">
        <f t="shared" ca="1" si="90"/>
        <v>0</v>
      </c>
      <c r="T212" s="248">
        <f t="shared" ca="1" si="90"/>
        <v>0</v>
      </c>
      <c r="U212" s="248">
        <f t="shared" ca="1" si="90"/>
        <v>0</v>
      </c>
      <c r="V212" s="248">
        <f t="shared" ca="1" si="90"/>
        <v>0</v>
      </c>
      <c r="W212" s="248">
        <f t="shared" ca="1" si="90"/>
        <v>0</v>
      </c>
      <c r="X212" s="248">
        <f t="shared" ca="1" si="90"/>
        <v>0</v>
      </c>
      <c r="Y212" s="248">
        <f t="shared" ca="1" si="90"/>
        <v>0</v>
      </c>
      <c r="Z212" s="248">
        <f t="shared" ca="1" si="90"/>
        <v>0</v>
      </c>
      <c r="AA212" s="248">
        <f t="shared" ca="1" si="90"/>
        <v>0</v>
      </c>
    </row>
    <row r="213" spans="6:27">
      <c r="G213" s="307" t="str">
        <f t="shared" si="89"/>
        <v>BRT</v>
      </c>
      <c r="H213" s="248">
        <f t="shared" si="90"/>
        <v>0</v>
      </c>
      <c r="I213" s="248">
        <f t="shared" ca="1" si="90"/>
        <v>0</v>
      </c>
      <c r="J213" s="248">
        <f t="shared" ca="1" si="90"/>
        <v>0</v>
      </c>
      <c r="K213" s="248">
        <f t="shared" ca="1" si="90"/>
        <v>0</v>
      </c>
      <c r="L213" s="248">
        <f t="shared" ca="1" si="90"/>
        <v>0</v>
      </c>
      <c r="M213" s="248">
        <f t="shared" ca="1" si="90"/>
        <v>0</v>
      </c>
      <c r="N213" s="248">
        <f t="shared" ca="1" si="90"/>
        <v>0</v>
      </c>
      <c r="O213" s="248">
        <f t="shared" ca="1" si="90"/>
        <v>0</v>
      </c>
      <c r="P213" s="248">
        <f t="shared" ca="1" si="90"/>
        <v>0</v>
      </c>
      <c r="Q213" s="248">
        <f t="shared" ca="1" si="90"/>
        <v>0</v>
      </c>
      <c r="R213" s="248">
        <f t="shared" ca="1" si="90"/>
        <v>0</v>
      </c>
      <c r="S213" s="248">
        <f t="shared" ca="1" si="90"/>
        <v>0</v>
      </c>
      <c r="T213" s="248">
        <f t="shared" ca="1" si="90"/>
        <v>0</v>
      </c>
      <c r="U213" s="248">
        <f t="shared" ca="1" si="90"/>
        <v>0</v>
      </c>
      <c r="V213" s="248">
        <f t="shared" ca="1" si="90"/>
        <v>0</v>
      </c>
      <c r="W213" s="248">
        <f t="shared" ca="1" si="90"/>
        <v>0</v>
      </c>
      <c r="X213" s="248">
        <f t="shared" ca="1" si="90"/>
        <v>0</v>
      </c>
      <c r="Y213" s="248">
        <f t="shared" ca="1" si="90"/>
        <v>0</v>
      </c>
      <c r="Z213" s="248">
        <f t="shared" ca="1" si="90"/>
        <v>0</v>
      </c>
      <c r="AA213" s="248">
        <f t="shared" ca="1" si="90"/>
        <v>0</v>
      </c>
    </row>
    <row r="216" spans="6:27">
      <c r="G216" s="305" t="s">
        <v>8</v>
      </c>
    </row>
    <row r="217" spans="6:27">
      <c r="K217" s="242" t="s">
        <v>366</v>
      </c>
    </row>
    <row r="218" spans="6:27">
      <c r="J218" s="243"/>
      <c r="K218" s="244" t="s">
        <v>367</v>
      </c>
      <c r="L218" s="231">
        <v>7</v>
      </c>
      <c r="M218" s="244">
        <v>14</v>
      </c>
      <c r="O218" s="55" t="s">
        <v>387</v>
      </c>
      <c r="Q218" s="55" t="s">
        <v>388</v>
      </c>
      <c r="S218" s="243"/>
      <c r="T218" s="243"/>
      <c r="U218" s="243"/>
      <c r="V218" s="243"/>
      <c r="W218" s="243"/>
      <c r="X218" s="243"/>
      <c r="Y218" s="243"/>
      <c r="Z218" s="243"/>
      <c r="AA218" s="243"/>
    </row>
    <row r="219" spans="6:27">
      <c r="G219" s="306"/>
      <c r="J219" s="243"/>
      <c r="K219" s="244">
        <f>H235</f>
        <v>0</v>
      </c>
      <c r="L219" s="244">
        <f>Q235</f>
        <v>9</v>
      </c>
      <c r="M219" s="244">
        <f>AA235</f>
        <v>19</v>
      </c>
      <c r="O219" s="231" t="s">
        <v>389</v>
      </c>
      <c r="P219" s="231" t="s">
        <v>390</v>
      </c>
      <c r="Q219" s="231" t="s">
        <v>389</v>
      </c>
      <c r="R219" s="231" t="s">
        <v>390</v>
      </c>
      <c r="S219" s="243"/>
      <c r="T219" s="231">
        <f>K219</f>
        <v>0</v>
      </c>
      <c r="U219" s="231">
        <f>L219</f>
        <v>9</v>
      </c>
      <c r="V219" s="231">
        <f>M219</f>
        <v>19</v>
      </c>
      <c r="X219" s="231" t="s">
        <v>387</v>
      </c>
      <c r="Y219" s="231" t="s">
        <v>388</v>
      </c>
      <c r="Z219" s="243"/>
      <c r="AA219" s="243"/>
    </row>
    <row r="220" spans="6:27">
      <c r="F220" s="655" t="s">
        <v>530</v>
      </c>
      <c r="G220" s="307" t="str">
        <f>G173</f>
        <v>Car</v>
      </c>
      <c r="J220" s="243"/>
      <c r="K220" s="249">
        <f>'IF Factors'!F9</f>
        <v>0</v>
      </c>
      <c r="L220" s="249">
        <f ca="1">OFFSET('IF Factors'!F9,0,$L$171)</f>
        <v>0</v>
      </c>
      <c r="M220" s="251">
        <f ca="1">OFFSET('IF Factors'!F9,0,$M$171)</f>
        <v>0</v>
      </c>
      <c r="O220" s="231">
        <f ca="1">INTERCEPT(K220:L220,$K$7:$L$7)</f>
        <v>0</v>
      </c>
      <c r="P220" s="231">
        <f ca="1">SLOPE(K220:L220,$K$7:$L$7)</f>
        <v>0</v>
      </c>
      <c r="Q220" s="231">
        <f ca="1">INTERCEPT(L220:M220,$L$7:$M$7)</f>
        <v>0</v>
      </c>
      <c r="R220" s="231">
        <f ca="1">SLOPE(L220:M220,$L$7:$M$7)</f>
        <v>0</v>
      </c>
      <c r="S220" s="243"/>
      <c r="T220" s="231">
        <f>IF(K220&lt;&gt;0,0,1)</f>
        <v>1</v>
      </c>
      <c r="U220" s="231">
        <f ca="1">IF(L220&lt;&gt;0,0,1)</f>
        <v>1</v>
      </c>
      <c r="V220" s="231">
        <f ca="1">IF(M220&lt;&gt;0,0,1)</f>
        <v>1</v>
      </c>
      <c r="X220" s="231">
        <f ca="1">IF(T220+U220=1,1,0)</f>
        <v>0</v>
      </c>
      <c r="Y220" s="231">
        <f t="shared" ref="Y220:Y230" ca="1" si="91">IF(U220+V220=1,1,0)</f>
        <v>0</v>
      </c>
      <c r="Z220" s="243"/>
      <c r="AA220" s="243"/>
    </row>
    <row r="221" spans="6:27">
      <c r="F221" s="656"/>
      <c r="G221" s="307" t="str">
        <f t="shared" ref="G221:G230" si="92">G174</f>
        <v>2-wheeler</v>
      </c>
      <c r="J221" s="243"/>
      <c r="K221" s="249">
        <f>'IF Factors'!F10</f>
        <v>0</v>
      </c>
      <c r="L221" s="249">
        <f ca="1">OFFSET('IF Factors'!F10,0,$L$171)</f>
        <v>0</v>
      </c>
      <c r="M221" s="251">
        <f ca="1">OFFSET('IF Factors'!F10,0,$M$171)</f>
        <v>0</v>
      </c>
      <c r="O221" s="231">
        <f t="shared" ref="O221:O230" ca="1" si="93">INTERCEPT(K221:L221,$K$7:$L$7)</f>
        <v>0</v>
      </c>
      <c r="P221" s="231">
        <f t="shared" ref="P221:P230" ca="1" si="94">SLOPE(K221:L221,$K$7:$L$7)</f>
        <v>0</v>
      </c>
      <c r="Q221" s="231">
        <f t="shared" ref="Q221:Q230" ca="1" si="95">INTERCEPT(L221:M221,$L$7:$M$7)</f>
        <v>0</v>
      </c>
      <c r="R221" s="231">
        <f t="shared" ref="R221:R230" ca="1" si="96">SLOPE(L221:M221,$L$7:$M$7)</f>
        <v>0</v>
      </c>
      <c r="S221" s="243"/>
      <c r="T221" s="231">
        <f t="shared" ref="T221:V230" si="97">IF(K221&lt;&gt;0,0,1)</f>
        <v>1</v>
      </c>
      <c r="U221" s="231">
        <f t="shared" ca="1" si="97"/>
        <v>1</v>
      </c>
      <c r="V221" s="231">
        <f t="shared" ca="1" si="97"/>
        <v>1</v>
      </c>
      <c r="X221" s="231">
        <f t="shared" ref="X221:X230" ca="1" si="98">IF(T221+U221=1,1,0)</f>
        <v>0</v>
      </c>
      <c r="Y221" s="231">
        <f t="shared" ca="1" si="91"/>
        <v>0</v>
      </c>
      <c r="Z221" s="243"/>
      <c r="AA221" s="243"/>
    </row>
    <row r="222" spans="6:27">
      <c r="F222" s="656"/>
      <c r="G222" s="307" t="str">
        <f t="shared" si="92"/>
        <v>Taxi</v>
      </c>
      <c r="J222" s="243"/>
      <c r="K222" s="249">
        <f>'IF Factors'!F11</f>
        <v>0</v>
      </c>
      <c r="L222" s="249">
        <f ca="1">OFFSET('IF Factors'!F11,0,$L$171)</f>
        <v>0</v>
      </c>
      <c r="M222" s="251">
        <f ca="1">OFFSET('IF Factors'!F11,0,$M$171)</f>
        <v>0</v>
      </c>
      <c r="O222" s="231">
        <f t="shared" ca="1" si="93"/>
        <v>0</v>
      </c>
      <c r="P222" s="231">
        <f t="shared" ca="1" si="94"/>
        <v>0</v>
      </c>
      <c r="Q222" s="231">
        <f t="shared" ca="1" si="95"/>
        <v>0</v>
      </c>
      <c r="R222" s="231">
        <f t="shared" ca="1" si="96"/>
        <v>0</v>
      </c>
      <c r="S222" s="243"/>
      <c r="T222" s="231">
        <f t="shared" si="97"/>
        <v>1</v>
      </c>
      <c r="U222" s="231">
        <f t="shared" ca="1" si="97"/>
        <v>1</v>
      </c>
      <c r="V222" s="231">
        <f t="shared" ca="1" si="97"/>
        <v>1</v>
      </c>
      <c r="X222" s="231">
        <f t="shared" ca="1" si="98"/>
        <v>0</v>
      </c>
      <c r="Y222" s="231">
        <f t="shared" ca="1" si="91"/>
        <v>0</v>
      </c>
      <c r="Z222" s="243"/>
      <c r="AA222" s="243"/>
    </row>
    <row r="223" spans="6:27">
      <c r="F223" s="656"/>
      <c r="G223" s="307" t="str">
        <f t="shared" si="92"/>
        <v/>
      </c>
      <c r="J223" s="243"/>
      <c r="K223" s="249">
        <f>'IF Factors'!F12</f>
        <v>0</v>
      </c>
      <c r="L223" s="249">
        <f ca="1">OFFSET('IF Factors'!F12,0,$L$171)</f>
        <v>0</v>
      </c>
      <c r="M223" s="251">
        <f ca="1">OFFSET('IF Factors'!F12,0,$M$171)</f>
        <v>0</v>
      </c>
      <c r="O223" s="231">
        <f t="shared" ca="1" si="93"/>
        <v>0</v>
      </c>
      <c r="P223" s="231">
        <f t="shared" ca="1" si="94"/>
        <v>0</v>
      </c>
      <c r="Q223" s="231">
        <f t="shared" ca="1" si="95"/>
        <v>0</v>
      </c>
      <c r="R223" s="231">
        <f t="shared" ca="1" si="96"/>
        <v>0</v>
      </c>
      <c r="S223" s="243"/>
      <c r="T223" s="231">
        <f t="shared" si="97"/>
        <v>1</v>
      </c>
      <c r="U223" s="231">
        <f t="shared" ca="1" si="97"/>
        <v>1</v>
      </c>
      <c r="V223" s="231">
        <f t="shared" ca="1" si="97"/>
        <v>1</v>
      </c>
      <c r="X223" s="231">
        <f t="shared" ca="1" si="98"/>
        <v>0</v>
      </c>
      <c r="Y223" s="231">
        <f t="shared" ca="1" si="91"/>
        <v>0</v>
      </c>
      <c r="Z223" s="243"/>
      <c r="AA223" s="243"/>
    </row>
    <row r="224" spans="6:27">
      <c r="F224" s="656"/>
      <c r="G224" s="307" t="str">
        <f t="shared" si="92"/>
        <v/>
      </c>
      <c r="J224" s="243"/>
      <c r="K224" s="249">
        <f>'IF Factors'!F13</f>
        <v>0</v>
      </c>
      <c r="L224" s="249">
        <f ca="1">OFFSET('IF Factors'!F13,0,$L$171)</f>
        <v>0</v>
      </c>
      <c r="M224" s="251">
        <f ca="1">OFFSET('IF Factors'!F13,0,$M$171)</f>
        <v>0</v>
      </c>
      <c r="O224" s="231">
        <f t="shared" ca="1" si="93"/>
        <v>0</v>
      </c>
      <c r="P224" s="231">
        <f t="shared" ca="1" si="94"/>
        <v>0</v>
      </c>
      <c r="Q224" s="231">
        <f t="shared" ca="1" si="95"/>
        <v>0</v>
      </c>
      <c r="R224" s="231">
        <f t="shared" ca="1" si="96"/>
        <v>0</v>
      </c>
      <c r="S224" s="243"/>
      <c r="T224" s="231">
        <f t="shared" si="97"/>
        <v>1</v>
      </c>
      <c r="U224" s="231">
        <f t="shared" ca="1" si="97"/>
        <v>1</v>
      </c>
      <c r="V224" s="231">
        <f t="shared" ca="1" si="97"/>
        <v>1</v>
      </c>
      <c r="X224" s="231">
        <f t="shared" ca="1" si="98"/>
        <v>0</v>
      </c>
      <c r="Y224" s="231">
        <f t="shared" ca="1" si="91"/>
        <v>0</v>
      </c>
      <c r="Z224" s="243"/>
      <c r="AA224" s="243"/>
    </row>
    <row r="225" spans="6:27">
      <c r="F225" s="656"/>
      <c r="G225" s="307" t="str">
        <f t="shared" si="92"/>
        <v>3-wheeler</v>
      </c>
      <c r="J225" s="243"/>
      <c r="K225" s="249">
        <f>'IF Factors'!F14</f>
        <v>0</v>
      </c>
      <c r="L225" s="249">
        <f ca="1">OFFSET('IF Factors'!F14,0,$L$171)</f>
        <v>0</v>
      </c>
      <c r="M225" s="251">
        <f ca="1">OFFSET('IF Factors'!F14,0,$M$171)</f>
        <v>0</v>
      </c>
      <c r="O225" s="231">
        <f t="shared" ca="1" si="93"/>
        <v>0</v>
      </c>
      <c r="P225" s="231">
        <f t="shared" ca="1" si="94"/>
        <v>0</v>
      </c>
      <c r="Q225" s="231">
        <f t="shared" ca="1" si="95"/>
        <v>0</v>
      </c>
      <c r="R225" s="231">
        <f t="shared" ca="1" si="96"/>
        <v>0</v>
      </c>
      <c r="S225" s="243"/>
      <c r="T225" s="231">
        <f t="shared" si="97"/>
        <v>1</v>
      </c>
      <c r="U225" s="231">
        <f t="shared" ca="1" si="97"/>
        <v>1</v>
      </c>
      <c r="V225" s="231">
        <f t="shared" ca="1" si="97"/>
        <v>1</v>
      </c>
      <c r="X225" s="231">
        <f t="shared" ca="1" si="98"/>
        <v>0</v>
      </c>
      <c r="Y225" s="231">
        <f t="shared" ca="1" si="91"/>
        <v>0</v>
      </c>
      <c r="Z225" s="243"/>
      <c r="AA225" s="243"/>
    </row>
    <row r="226" spans="6:27">
      <c r="F226" s="656"/>
      <c r="G226" s="307" t="str">
        <f t="shared" si="92"/>
        <v>Bus</v>
      </c>
      <c r="J226" s="243"/>
      <c r="K226" s="249">
        <f>'IF Factors'!F15</f>
        <v>0</v>
      </c>
      <c r="L226" s="249">
        <f ca="1">OFFSET('IF Factors'!F15,0,$L$171)</f>
        <v>0</v>
      </c>
      <c r="M226" s="251">
        <f ca="1">OFFSET('IF Factors'!F15,0,$M$171)</f>
        <v>0</v>
      </c>
      <c r="O226" s="231">
        <f t="shared" ca="1" si="93"/>
        <v>0</v>
      </c>
      <c r="P226" s="231">
        <f t="shared" ca="1" si="94"/>
        <v>0</v>
      </c>
      <c r="Q226" s="231">
        <f t="shared" ca="1" si="95"/>
        <v>0</v>
      </c>
      <c r="R226" s="231">
        <f t="shared" ca="1" si="96"/>
        <v>0</v>
      </c>
      <c r="S226" s="243"/>
      <c r="T226" s="231">
        <f t="shared" si="97"/>
        <v>1</v>
      </c>
      <c r="U226" s="231">
        <f t="shared" ca="1" si="97"/>
        <v>1</v>
      </c>
      <c r="V226" s="231">
        <f t="shared" ca="1" si="97"/>
        <v>1</v>
      </c>
      <c r="X226" s="231">
        <f t="shared" ca="1" si="98"/>
        <v>0</v>
      </c>
      <c r="Y226" s="231">
        <f t="shared" ca="1" si="91"/>
        <v>0</v>
      </c>
      <c r="Z226" s="243"/>
      <c r="AA226" s="243"/>
    </row>
    <row r="227" spans="6:27">
      <c r="F227" s="656"/>
      <c r="G227" s="307" t="str">
        <f t="shared" si="92"/>
        <v>Mini-bus</v>
      </c>
      <c r="J227" s="243"/>
      <c r="K227" s="249">
        <f>'IF Factors'!F16</f>
        <v>0</v>
      </c>
      <c r="L227" s="249">
        <f ca="1">OFFSET('IF Factors'!F16,0,$L$171)</f>
        <v>0</v>
      </c>
      <c r="M227" s="251">
        <f ca="1">OFFSET('IF Factors'!F16,0,$M$171)</f>
        <v>0</v>
      </c>
      <c r="O227" s="231">
        <f t="shared" ca="1" si="93"/>
        <v>0</v>
      </c>
      <c r="P227" s="231">
        <f t="shared" ca="1" si="94"/>
        <v>0</v>
      </c>
      <c r="Q227" s="231">
        <f t="shared" ca="1" si="95"/>
        <v>0</v>
      </c>
      <c r="R227" s="231">
        <f t="shared" ca="1" si="96"/>
        <v>0</v>
      </c>
      <c r="S227" s="243"/>
      <c r="T227" s="231">
        <f t="shared" si="97"/>
        <v>1</v>
      </c>
      <c r="U227" s="231">
        <f t="shared" ca="1" si="97"/>
        <v>1</v>
      </c>
      <c r="V227" s="231">
        <f t="shared" ca="1" si="97"/>
        <v>1</v>
      </c>
      <c r="X227" s="231">
        <f t="shared" ca="1" si="98"/>
        <v>0</v>
      </c>
      <c r="Y227" s="231">
        <f t="shared" ca="1" si="91"/>
        <v>0</v>
      </c>
      <c r="Z227" s="243"/>
      <c r="AA227" s="243"/>
    </row>
    <row r="228" spans="6:27">
      <c r="F228" s="656"/>
      <c r="G228" s="307" t="str">
        <f t="shared" si="92"/>
        <v/>
      </c>
      <c r="J228" s="243"/>
      <c r="K228" s="249">
        <f>'IF Factors'!F17</f>
        <v>0</v>
      </c>
      <c r="L228" s="249">
        <f ca="1">OFFSET('IF Factors'!F17,0,$L$171)</f>
        <v>0</v>
      </c>
      <c r="M228" s="251">
        <f ca="1">OFFSET('IF Factors'!F17,0,$M$171)</f>
        <v>0</v>
      </c>
      <c r="O228" s="231">
        <f t="shared" ca="1" si="93"/>
        <v>0</v>
      </c>
      <c r="P228" s="231">
        <f t="shared" ca="1" si="94"/>
        <v>0</v>
      </c>
      <c r="Q228" s="231">
        <f t="shared" ca="1" si="95"/>
        <v>0</v>
      </c>
      <c r="R228" s="231">
        <f t="shared" ca="1" si="96"/>
        <v>0</v>
      </c>
      <c r="S228" s="243"/>
      <c r="T228" s="231">
        <f t="shared" si="97"/>
        <v>1</v>
      </c>
      <c r="U228" s="231">
        <f t="shared" ca="1" si="97"/>
        <v>1</v>
      </c>
      <c r="V228" s="231">
        <f t="shared" ca="1" si="97"/>
        <v>1</v>
      </c>
      <c r="X228" s="231">
        <f t="shared" ca="1" si="98"/>
        <v>0</v>
      </c>
      <c r="Y228" s="231">
        <f t="shared" ca="1" si="91"/>
        <v>0</v>
      </c>
      <c r="Z228" s="243"/>
      <c r="AA228" s="243"/>
    </row>
    <row r="229" spans="6:27">
      <c r="F229" s="657"/>
      <c r="G229" s="307" t="str">
        <f t="shared" si="92"/>
        <v/>
      </c>
      <c r="J229" s="243"/>
      <c r="K229" s="249">
        <f>'IF Factors'!F18</f>
        <v>0</v>
      </c>
      <c r="L229" s="249">
        <f ca="1">OFFSET('IF Factors'!F18,0,$L$171)</f>
        <v>0</v>
      </c>
      <c r="M229" s="251">
        <f ca="1">OFFSET('IF Factors'!F18,0,$M$171)</f>
        <v>0</v>
      </c>
      <c r="O229" s="231">
        <f t="shared" ca="1" si="93"/>
        <v>0</v>
      </c>
      <c r="P229" s="231">
        <f t="shared" ca="1" si="94"/>
        <v>0</v>
      </c>
      <c r="Q229" s="231">
        <f t="shared" ca="1" si="95"/>
        <v>0</v>
      </c>
      <c r="R229" s="231">
        <f t="shared" ca="1" si="96"/>
        <v>0</v>
      </c>
      <c r="S229" s="243"/>
      <c r="T229" s="231">
        <f t="shared" si="97"/>
        <v>1</v>
      </c>
      <c r="U229" s="231">
        <f t="shared" ca="1" si="97"/>
        <v>1</v>
      </c>
      <c r="V229" s="231">
        <f t="shared" ca="1" si="97"/>
        <v>1</v>
      </c>
      <c r="X229" s="231">
        <f t="shared" ca="1" si="98"/>
        <v>0</v>
      </c>
      <c r="Y229" s="231">
        <f t="shared" ca="1" si="91"/>
        <v>0</v>
      </c>
      <c r="Z229" s="243"/>
      <c r="AA229" s="243"/>
    </row>
    <row r="230" spans="6:27">
      <c r="G230" s="307" t="str">
        <f t="shared" si="92"/>
        <v>BRT</v>
      </c>
      <c r="J230" s="243"/>
      <c r="K230" s="249">
        <f>'IF Factors'!F19</f>
        <v>0</v>
      </c>
      <c r="L230" s="249">
        <f ca="1">OFFSET('IF Factors'!F19,0,$L$171)</f>
        <v>0</v>
      </c>
      <c r="M230" s="251">
        <f ca="1">OFFSET('IF Factors'!F19,0,$M$171)</f>
        <v>0</v>
      </c>
      <c r="O230" s="231">
        <f t="shared" ca="1" si="93"/>
        <v>0</v>
      </c>
      <c r="P230" s="231">
        <f t="shared" ca="1" si="94"/>
        <v>0</v>
      </c>
      <c r="Q230" s="231">
        <f t="shared" ca="1" si="95"/>
        <v>0</v>
      </c>
      <c r="R230" s="231">
        <f t="shared" ca="1" si="96"/>
        <v>0</v>
      </c>
      <c r="S230" s="243"/>
      <c r="T230" s="231">
        <f t="shared" si="97"/>
        <v>1</v>
      </c>
      <c r="U230" s="231">
        <f t="shared" ca="1" si="97"/>
        <v>1</v>
      </c>
      <c r="V230" s="231">
        <f t="shared" ca="1" si="97"/>
        <v>1</v>
      </c>
      <c r="X230" s="231">
        <f t="shared" ca="1" si="98"/>
        <v>0</v>
      </c>
      <c r="Y230" s="231">
        <f t="shared" ca="1" si="91"/>
        <v>0</v>
      </c>
      <c r="Z230" s="243"/>
      <c r="AA230" s="243"/>
    </row>
    <row r="231" spans="6:27">
      <c r="G231" s="308"/>
      <c r="J231" s="243"/>
      <c r="K231" s="243"/>
      <c r="L231" s="243"/>
      <c r="M231" s="243"/>
      <c r="N231" s="243"/>
      <c r="O231" s="243"/>
      <c r="P231" s="243"/>
      <c r="Q231" s="243"/>
      <c r="R231" s="243"/>
      <c r="S231" s="243"/>
      <c r="T231" s="243"/>
      <c r="U231" s="243"/>
      <c r="V231" s="243"/>
      <c r="W231" s="243"/>
      <c r="X231" s="243"/>
      <c r="Y231" s="243"/>
      <c r="Z231" s="243"/>
      <c r="AA231" s="243"/>
    </row>
    <row r="232" spans="6:27">
      <c r="G232" s="308"/>
      <c r="H232" s="243"/>
      <c r="I232" s="243"/>
      <c r="J232" s="243"/>
      <c r="K232" s="243"/>
      <c r="L232" s="243"/>
      <c r="M232" s="243"/>
      <c r="N232" s="243"/>
      <c r="O232" s="243"/>
      <c r="P232" s="243"/>
      <c r="Q232" s="243"/>
      <c r="R232" s="243"/>
      <c r="S232" s="243"/>
      <c r="T232" s="243"/>
      <c r="U232" s="243"/>
      <c r="V232" s="243"/>
      <c r="W232" s="243"/>
      <c r="X232" s="243"/>
      <c r="Y232" s="243"/>
      <c r="Z232" s="243"/>
      <c r="AA232" s="243"/>
    </row>
    <row r="233" spans="6:27">
      <c r="G233" s="308"/>
      <c r="H233" s="243"/>
      <c r="I233" s="243"/>
      <c r="J233" s="243"/>
      <c r="K233" s="243"/>
      <c r="L233" s="243"/>
      <c r="M233" s="243"/>
      <c r="N233" s="243"/>
      <c r="O233" s="243"/>
      <c r="P233" s="243"/>
      <c r="Q233" s="243"/>
      <c r="R233" s="243"/>
      <c r="S233" s="243"/>
      <c r="T233" s="243"/>
      <c r="U233" s="243"/>
      <c r="V233" s="243"/>
      <c r="W233" s="243"/>
      <c r="X233" s="243"/>
      <c r="Y233" s="243"/>
      <c r="Z233" s="243"/>
      <c r="AA233" s="243"/>
    </row>
    <row r="234" spans="6:27">
      <c r="G234" s="308" t="s">
        <v>245</v>
      </c>
      <c r="H234" s="243"/>
      <c r="I234" s="243"/>
      <c r="J234" s="243"/>
      <c r="K234" s="243"/>
      <c r="L234" s="243"/>
      <c r="M234" s="243"/>
      <c r="N234" s="243"/>
      <c r="O234" s="243"/>
      <c r="P234" s="243"/>
      <c r="Q234" s="243"/>
      <c r="R234" s="243"/>
      <c r="S234" s="243"/>
      <c r="T234" s="243"/>
      <c r="U234" s="243"/>
      <c r="V234" s="243"/>
      <c r="W234" s="243"/>
      <c r="X234" s="243"/>
      <c r="Y234" s="243"/>
      <c r="Z234" s="243"/>
      <c r="AA234" s="243"/>
    </row>
    <row r="235" spans="6:27">
      <c r="G235" s="306"/>
      <c r="H235" s="244">
        <f>H202</f>
        <v>0</v>
      </c>
      <c r="I235" s="244">
        <f t="shared" ref="I235:AA235" si="99">I202</f>
        <v>1</v>
      </c>
      <c r="J235" s="244">
        <f t="shared" si="99"/>
        <v>2</v>
      </c>
      <c r="K235" s="244">
        <f t="shared" si="99"/>
        <v>3</v>
      </c>
      <c r="L235" s="244">
        <f t="shared" si="99"/>
        <v>4</v>
      </c>
      <c r="M235" s="244">
        <f t="shared" si="99"/>
        <v>5</v>
      </c>
      <c r="N235" s="244">
        <f t="shared" si="99"/>
        <v>6</v>
      </c>
      <c r="O235" s="244">
        <f t="shared" si="99"/>
        <v>7</v>
      </c>
      <c r="P235" s="244">
        <f t="shared" si="99"/>
        <v>8</v>
      </c>
      <c r="Q235" s="244">
        <f t="shared" si="99"/>
        <v>9</v>
      </c>
      <c r="R235" s="244">
        <f t="shared" si="99"/>
        <v>10</v>
      </c>
      <c r="S235" s="244">
        <f t="shared" si="99"/>
        <v>11</v>
      </c>
      <c r="T235" s="244">
        <f t="shared" si="99"/>
        <v>12</v>
      </c>
      <c r="U235" s="244">
        <f t="shared" si="99"/>
        <v>13</v>
      </c>
      <c r="V235" s="244">
        <f t="shared" si="99"/>
        <v>14</v>
      </c>
      <c r="W235" s="244">
        <f t="shared" si="99"/>
        <v>15</v>
      </c>
      <c r="X235" s="244">
        <f t="shared" si="99"/>
        <v>16</v>
      </c>
      <c r="Y235" s="244">
        <f t="shared" si="99"/>
        <v>17</v>
      </c>
      <c r="Z235" s="244">
        <f t="shared" si="99"/>
        <v>18</v>
      </c>
      <c r="AA235" s="244">
        <f t="shared" si="99"/>
        <v>19</v>
      </c>
    </row>
    <row r="236" spans="6:27">
      <c r="F236" s="655" t="s">
        <v>530</v>
      </c>
      <c r="G236" s="307" t="str">
        <f>G203</f>
        <v>Cars</v>
      </c>
      <c r="H236" s="253">
        <f>K220</f>
        <v>0</v>
      </c>
      <c r="I236" s="253">
        <f ca="1">(I$23*$P220)+$O220</f>
        <v>0</v>
      </c>
      <c r="J236" s="253">
        <f t="shared" ref="J236:P236" ca="1" si="100">(J$23*$P220)+$O220</f>
        <v>0</v>
      </c>
      <c r="K236" s="253">
        <f t="shared" ca="1" si="100"/>
        <v>0</v>
      </c>
      <c r="L236" s="253">
        <f t="shared" ca="1" si="100"/>
        <v>0</v>
      </c>
      <c r="M236" s="253">
        <f t="shared" ca="1" si="100"/>
        <v>0</v>
      </c>
      <c r="N236" s="253">
        <f t="shared" ca="1" si="100"/>
        <v>0</v>
      </c>
      <c r="O236" s="253">
        <f t="shared" ca="1" si="100"/>
        <v>0</v>
      </c>
      <c r="P236" s="253">
        <f t="shared" ca="1" si="100"/>
        <v>0</v>
      </c>
      <c r="Q236" s="253">
        <f ca="1">L220</f>
        <v>0</v>
      </c>
      <c r="R236" s="253">
        <f ca="1">(R$23*$R220)+$Q220</f>
        <v>0</v>
      </c>
      <c r="S236" s="253">
        <f t="shared" ref="S236:Z236" ca="1" si="101">(S$23*$R220)+$Q220</f>
        <v>0</v>
      </c>
      <c r="T236" s="253">
        <f t="shared" ca="1" si="101"/>
        <v>0</v>
      </c>
      <c r="U236" s="253">
        <f t="shared" ca="1" si="101"/>
        <v>0</v>
      </c>
      <c r="V236" s="253">
        <f t="shared" ca="1" si="101"/>
        <v>0</v>
      </c>
      <c r="W236" s="253">
        <f t="shared" ca="1" si="101"/>
        <v>0</v>
      </c>
      <c r="X236" s="253">
        <f t="shared" ca="1" si="101"/>
        <v>0</v>
      </c>
      <c r="Y236" s="253">
        <f t="shared" ca="1" si="101"/>
        <v>0</v>
      </c>
      <c r="Z236" s="253">
        <f t="shared" ca="1" si="101"/>
        <v>0</v>
      </c>
      <c r="AA236" s="253">
        <f ca="1">M220</f>
        <v>0</v>
      </c>
    </row>
    <row r="237" spans="6:27">
      <c r="F237" s="656"/>
      <c r="G237" s="307" t="str">
        <f t="shared" ref="G237:G246" si="102">G204</f>
        <v>2-wheeler</v>
      </c>
      <c r="H237" s="253">
        <f t="shared" ref="H237:H246" si="103">K221</f>
        <v>0</v>
      </c>
      <c r="I237" s="253">
        <f t="shared" ref="I237:P246" ca="1" si="104">(I$23*$P221)+$O221</f>
        <v>0</v>
      </c>
      <c r="J237" s="253">
        <f t="shared" ca="1" si="104"/>
        <v>0</v>
      </c>
      <c r="K237" s="253">
        <f t="shared" ca="1" si="104"/>
        <v>0</v>
      </c>
      <c r="L237" s="253">
        <f t="shared" ca="1" si="104"/>
        <v>0</v>
      </c>
      <c r="M237" s="253">
        <f t="shared" ca="1" si="104"/>
        <v>0</v>
      </c>
      <c r="N237" s="253">
        <f t="shared" ca="1" si="104"/>
        <v>0</v>
      </c>
      <c r="O237" s="253">
        <f t="shared" ca="1" si="104"/>
        <v>0</v>
      </c>
      <c r="P237" s="253">
        <f t="shared" ca="1" si="104"/>
        <v>0</v>
      </c>
      <c r="Q237" s="253">
        <f t="shared" ref="Q237:Q246" ca="1" si="105">L221</f>
        <v>0</v>
      </c>
      <c r="R237" s="253">
        <f t="shared" ref="R237:Z246" ca="1" si="106">(R$23*$R221)+$Q221</f>
        <v>0</v>
      </c>
      <c r="S237" s="253">
        <f t="shared" ca="1" si="106"/>
        <v>0</v>
      </c>
      <c r="T237" s="253">
        <f t="shared" ca="1" si="106"/>
        <v>0</v>
      </c>
      <c r="U237" s="253">
        <f t="shared" ca="1" si="106"/>
        <v>0</v>
      </c>
      <c r="V237" s="253">
        <f t="shared" ca="1" si="106"/>
        <v>0</v>
      </c>
      <c r="W237" s="253">
        <f t="shared" ca="1" si="106"/>
        <v>0</v>
      </c>
      <c r="X237" s="253">
        <f t="shared" ca="1" si="106"/>
        <v>0</v>
      </c>
      <c r="Y237" s="253">
        <f t="shared" ca="1" si="106"/>
        <v>0</v>
      </c>
      <c r="Z237" s="253">
        <f t="shared" ca="1" si="106"/>
        <v>0</v>
      </c>
      <c r="AA237" s="253">
        <f t="shared" ref="AA237:AA246" ca="1" si="107">M221</f>
        <v>0</v>
      </c>
    </row>
    <row r="238" spans="6:27">
      <c r="F238" s="656"/>
      <c r="G238" s="307" t="str">
        <f t="shared" si="102"/>
        <v>Taxi</v>
      </c>
      <c r="H238" s="253">
        <f t="shared" si="103"/>
        <v>0</v>
      </c>
      <c r="I238" s="253">
        <f t="shared" ca="1" si="104"/>
        <v>0</v>
      </c>
      <c r="J238" s="253">
        <f t="shared" ca="1" si="104"/>
        <v>0</v>
      </c>
      <c r="K238" s="253">
        <f t="shared" ca="1" si="104"/>
        <v>0</v>
      </c>
      <c r="L238" s="253">
        <f t="shared" ca="1" si="104"/>
        <v>0</v>
      </c>
      <c r="M238" s="253">
        <f t="shared" ca="1" si="104"/>
        <v>0</v>
      </c>
      <c r="N238" s="253">
        <f t="shared" ca="1" si="104"/>
        <v>0</v>
      </c>
      <c r="O238" s="253">
        <f t="shared" ca="1" si="104"/>
        <v>0</v>
      </c>
      <c r="P238" s="253">
        <f t="shared" ca="1" si="104"/>
        <v>0</v>
      </c>
      <c r="Q238" s="253">
        <f t="shared" ca="1" si="105"/>
        <v>0</v>
      </c>
      <c r="R238" s="253">
        <f t="shared" ca="1" si="106"/>
        <v>0</v>
      </c>
      <c r="S238" s="253">
        <f t="shared" ca="1" si="106"/>
        <v>0</v>
      </c>
      <c r="T238" s="253">
        <f t="shared" ca="1" si="106"/>
        <v>0</v>
      </c>
      <c r="U238" s="253">
        <f t="shared" ca="1" si="106"/>
        <v>0</v>
      </c>
      <c r="V238" s="253">
        <f t="shared" ca="1" si="106"/>
        <v>0</v>
      </c>
      <c r="W238" s="253">
        <f t="shared" ca="1" si="106"/>
        <v>0</v>
      </c>
      <c r="X238" s="253">
        <f t="shared" ca="1" si="106"/>
        <v>0</v>
      </c>
      <c r="Y238" s="253">
        <f t="shared" ca="1" si="106"/>
        <v>0</v>
      </c>
      <c r="Z238" s="253">
        <f t="shared" ca="1" si="106"/>
        <v>0</v>
      </c>
      <c r="AA238" s="253">
        <f t="shared" ca="1" si="107"/>
        <v>0</v>
      </c>
    </row>
    <row r="239" spans="6:27">
      <c r="F239" s="656"/>
      <c r="G239" s="307" t="str">
        <f t="shared" si="102"/>
        <v/>
      </c>
      <c r="H239" s="253">
        <f t="shared" si="103"/>
        <v>0</v>
      </c>
      <c r="I239" s="253">
        <f t="shared" ca="1" si="104"/>
        <v>0</v>
      </c>
      <c r="J239" s="253">
        <f t="shared" ca="1" si="104"/>
        <v>0</v>
      </c>
      <c r="K239" s="253">
        <f t="shared" ca="1" si="104"/>
        <v>0</v>
      </c>
      <c r="L239" s="253">
        <f t="shared" ca="1" si="104"/>
        <v>0</v>
      </c>
      <c r="M239" s="253">
        <f t="shared" ca="1" si="104"/>
        <v>0</v>
      </c>
      <c r="N239" s="253">
        <f t="shared" ca="1" si="104"/>
        <v>0</v>
      </c>
      <c r="O239" s="253">
        <f t="shared" ca="1" si="104"/>
        <v>0</v>
      </c>
      <c r="P239" s="253">
        <f t="shared" ca="1" si="104"/>
        <v>0</v>
      </c>
      <c r="Q239" s="253">
        <f t="shared" ca="1" si="105"/>
        <v>0</v>
      </c>
      <c r="R239" s="253">
        <f t="shared" ca="1" si="106"/>
        <v>0</v>
      </c>
      <c r="S239" s="253">
        <f t="shared" ca="1" si="106"/>
        <v>0</v>
      </c>
      <c r="T239" s="253">
        <f t="shared" ca="1" si="106"/>
        <v>0</v>
      </c>
      <c r="U239" s="253">
        <f t="shared" ca="1" si="106"/>
        <v>0</v>
      </c>
      <c r="V239" s="253">
        <f t="shared" ca="1" si="106"/>
        <v>0</v>
      </c>
      <c r="W239" s="253">
        <f t="shared" ca="1" si="106"/>
        <v>0</v>
      </c>
      <c r="X239" s="253">
        <f t="shared" ca="1" si="106"/>
        <v>0</v>
      </c>
      <c r="Y239" s="253">
        <f t="shared" ca="1" si="106"/>
        <v>0</v>
      </c>
      <c r="Z239" s="253">
        <f t="shared" ca="1" si="106"/>
        <v>0</v>
      </c>
      <c r="AA239" s="253">
        <f t="shared" ca="1" si="107"/>
        <v>0</v>
      </c>
    </row>
    <row r="240" spans="6:27">
      <c r="F240" s="656"/>
      <c r="G240" s="307" t="str">
        <f t="shared" si="102"/>
        <v/>
      </c>
      <c r="H240" s="253">
        <f t="shared" si="103"/>
        <v>0</v>
      </c>
      <c r="I240" s="253">
        <f t="shared" ca="1" si="104"/>
        <v>0</v>
      </c>
      <c r="J240" s="253">
        <f t="shared" ca="1" si="104"/>
        <v>0</v>
      </c>
      <c r="K240" s="253">
        <f t="shared" ca="1" si="104"/>
        <v>0</v>
      </c>
      <c r="L240" s="253">
        <f t="shared" ca="1" si="104"/>
        <v>0</v>
      </c>
      <c r="M240" s="253">
        <f t="shared" ca="1" si="104"/>
        <v>0</v>
      </c>
      <c r="N240" s="253">
        <f t="shared" ca="1" si="104"/>
        <v>0</v>
      </c>
      <c r="O240" s="253">
        <f t="shared" ca="1" si="104"/>
        <v>0</v>
      </c>
      <c r="P240" s="253">
        <f t="shared" ca="1" si="104"/>
        <v>0</v>
      </c>
      <c r="Q240" s="253">
        <f t="shared" ca="1" si="105"/>
        <v>0</v>
      </c>
      <c r="R240" s="253">
        <f t="shared" ca="1" si="106"/>
        <v>0</v>
      </c>
      <c r="S240" s="253">
        <f t="shared" ca="1" si="106"/>
        <v>0</v>
      </c>
      <c r="T240" s="253">
        <f t="shared" ca="1" si="106"/>
        <v>0</v>
      </c>
      <c r="U240" s="253">
        <f t="shared" ca="1" si="106"/>
        <v>0</v>
      </c>
      <c r="V240" s="253">
        <f t="shared" ca="1" si="106"/>
        <v>0</v>
      </c>
      <c r="W240" s="253">
        <f t="shared" ca="1" si="106"/>
        <v>0</v>
      </c>
      <c r="X240" s="253">
        <f t="shared" ca="1" si="106"/>
        <v>0</v>
      </c>
      <c r="Y240" s="253">
        <f t="shared" ca="1" si="106"/>
        <v>0</v>
      </c>
      <c r="Z240" s="253">
        <f t="shared" ca="1" si="106"/>
        <v>0</v>
      </c>
      <c r="AA240" s="253">
        <f t="shared" ca="1" si="107"/>
        <v>0</v>
      </c>
    </row>
    <row r="241" spans="6:27">
      <c r="F241" s="656"/>
      <c r="G241" s="307" t="str">
        <f t="shared" si="102"/>
        <v>3-wheeler</v>
      </c>
      <c r="H241" s="253">
        <f t="shared" si="103"/>
        <v>0</v>
      </c>
      <c r="I241" s="253">
        <f t="shared" ca="1" si="104"/>
        <v>0</v>
      </c>
      <c r="J241" s="253">
        <f t="shared" ca="1" si="104"/>
        <v>0</v>
      </c>
      <c r="K241" s="253">
        <f t="shared" ca="1" si="104"/>
        <v>0</v>
      </c>
      <c r="L241" s="253">
        <f t="shared" ca="1" si="104"/>
        <v>0</v>
      </c>
      <c r="M241" s="253">
        <f t="shared" ca="1" si="104"/>
        <v>0</v>
      </c>
      <c r="N241" s="253">
        <f t="shared" ca="1" si="104"/>
        <v>0</v>
      </c>
      <c r="O241" s="253">
        <f t="shared" ca="1" si="104"/>
        <v>0</v>
      </c>
      <c r="P241" s="253">
        <f t="shared" ca="1" si="104"/>
        <v>0</v>
      </c>
      <c r="Q241" s="253">
        <f t="shared" ca="1" si="105"/>
        <v>0</v>
      </c>
      <c r="R241" s="253">
        <f t="shared" ca="1" si="106"/>
        <v>0</v>
      </c>
      <c r="S241" s="253">
        <f t="shared" ca="1" si="106"/>
        <v>0</v>
      </c>
      <c r="T241" s="253">
        <f t="shared" ca="1" si="106"/>
        <v>0</v>
      </c>
      <c r="U241" s="253">
        <f t="shared" ca="1" si="106"/>
        <v>0</v>
      </c>
      <c r="V241" s="253">
        <f t="shared" ca="1" si="106"/>
        <v>0</v>
      </c>
      <c r="W241" s="253">
        <f t="shared" ca="1" si="106"/>
        <v>0</v>
      </c>
      <c r="X241" s="253">
        <f t="shared" ca="1" si="106"/>
        <v>0</v>
      </c>
      <c r="Y241" s="253">
        <f t="shared" ca="1" si="106"/>
        <v>0</v>
      </c>
      <c r="Z241" s="253">
        <f t="shared" ca="1" si="106"/>
        <v>0</v>
      </c>
      <c r="AA241" s="253">
        <f t="shared" ca="1" si="107"/>
        <v>0</v>
      </c>
    </row>
    <row r="242" spans="6:27">
      <c r="F242" s="656"/>
      <c r="G242" s="307" t="str">
        <f t="shared" si="102"/>
        <v>Bus</v>
      </c>
      <c r="H242" s="253">
        <f t="shared" si="103"/>
        <v>0</v>
      </c>
      <c r="I242" s="253">
        <f t="shared" ca="1" si="104"/>
        <v>0</v>
      </c>
      <c r="J242" s="253">
        <f t="shared" ca="1" si="104"/>
        <v>0</v>
      </c>
      <c r="K242" s="253">
        <f t="shared" ca="1" si="104"/>
        <v>0</v>
      </c>
      <c r="L242" s="253">
        <f t="shared" ca="1" si="104"/>
        <v>0</v>
      </c>
      <c r="M242" s="253">
        <f t="shared" ca="1" si="104"/>
        <v>0</v>
      </c>
      <c r="N242" s="253">
        <f t="shared" ca="1" si="104"/>
        <v>0</v>
      </c>
      <c r="O242" s="253">
        <f t="shared" ca="1" si="104"/>
        <v>0</v>
      </c>
      <c r="P242" s="253">
        <f t="shared" ca="1" si="104"/>
        <v>0</v>
      </c>
      <c r="Q242" s="253">
        <f t="shared" ca="1" si="105"/>
        <v>0</v>
      </c>
      <c r="R242" s="253">
        <f t="shared" ca="1" si="106"/>
        <v>0</v>
      </c>
      <c r="S242" s="253">
        <f t="shared" ca="1" si="106"/>
        <v>0</v>
      </c>
      <c r="T242" s="253">
        <f t="shared" ca="1" si="106"/>
        <v>0</v>
      </c>
      <c r="U242" s="253">
        <f t="shared" ca="1" si="106"/>
        <v>0</v>
      </c>
      <c r="V242" s="253">
        <f t="shared" ca="1" si="106"/>
        <v>0</v>
      </c>
      <c r="W242" s="253">
        <f t="shared" ca="1" si="106"/>
        <v>0</v>
      </c>
      <c r="X242" s="253">
        <f t="shared" ca="1" si="106"/>
        <v>0</v>
      </c>
      <c r="Y242" s="253">
        <f t="shared" ca="1" si="106"/>
        <v>0</v>
      </c>
      <c r="Z242" s="253">
        <f t="shared" ca="1" si="106"/>
        <v>0</v>
      </c>
      <c r="AA242" s="253">
        <f t="shared" ca="1" si="107"/>
        <v>0</v>
      </c>
    </row>
    <row r="243" spans="6:27">
      <c r="F243" s="656"/>
      <c r="G243" s="307" t="str">
        <f t="shared" si="102"/>
        <v>Mini-bus</v>
      </c>
      <c r="H243" s="253">
        <f t="shared" si="103"/>
        <v>0</v>
      </c>
      <c r="I243" s="253">
        <f t="shared" ca="1" si="104"/>
        <v>0</v>
      </c>
      <c r="J243" s="253">
        <f t="shared" ca="1" si="104"/>
        <v>0</v>
      </c>
      <c r="K243" s="253">
        <f t="shared" ca="1" si="104"/>
        <v>0</v>
      </c>
      <c r="L243" s="253">
        <f t="shared" ca="1" si="104"/>
        <v>0</v>
      </c>
      <c r="M243" s="253">
        <f t="shared" ca="1" si="104"/>
        <v>0</v>
      </c>
      <c r="N243" s="253">
        <f t="shared" ca="1" si="104"/>
        <v>0</v>
      </c>
      <c r="O243" s="253">
        <f t="shared" ca="1" si="104"/>
        <v>0</v>
      </c>
      <c r="P243" s="253">
        <f t="shared" ca="1" si="104"/>
        <v>0</v>
      </c>
      <c r="Q243" s="253">
        <f t="shared" ca="1" si="105"/>
        <v>0</v>
      </c>
      <c r="R243" s="253">
        <f t="shared" ca="1" si="106"/>
        <v>0</v>
      </c>
      <c r="S243" s="253">
        <f t="shared" ca="1" si="106"/>
        <v>0</v>
      </c>
      <c r="T243" s="253">
        <f t="shared" ca="1" si="106"/>
        <v>0</v>
      </c>
      <c r="U243" s="253">
        <f t="shared" ca="1" si="106"/>
        <v>0</v>
      </c>
      <c r="V243" s="253">
        <f t="shared" ca="1" si="106"/>
        <v>0</v>
      </c>
      <c r="W243" s="253">
        <f t="shared" ca="1" si="106"/>
        <v>0</v>
      </c>
      <c r="X243" s="253">
        <f t="shared" ca="1" si="106"/>
        <v>0</v>
      </c>
      <c r="Y243" s="253">
        <f t="shared" ca="1" si="106"/>
        <v>0</v>
      </c>
      <c r="Z243" s="253">
        <f t="shared" ca="1" si="106"/>
        <v>0</v>
      </c>
      <c r="AA243" s="253">
        <f t="shared" ca="1" si="107"/>
        <v>0</v>
      </c>
    </row>
    <row r="244" spans="6:27">
      <c r="F244" s="656"/>
      <c r="G244" s="307" t="str">
        <f t="shared" si="102"/>
        <v/>
      </c>
      <c r="H244" s="253">
        <f t="shared" si="103"/>
        <v>0</v>
      </c>
      <c r="I244" s="253">
        <f t="shared" ca="1" si="104"/>
        <v>0</v>
      </c>
      <c r="J244" s="253">
        <f t="shared" ca="1" si="104"/>
        <v>0</v>
      </c>
      <c r="K244" s="253">
        <f t="shared" ca="1" si="104"/>
        <v>0</v>
      </c>
      <c r="L244" s="253">
        <f t="shared" ca="1" si="104"/>
        <v>0</v>
      </c>
      <c r="M244" s="253">
        <f t="shared" ca="1" si="104"/>
        <v>0</v>
      </c>
      <c r="N244" s="253">
        <f t="shared" ca="1" si="104"/>
        <v>0</v>
      </c>
      <c r="O244" s="253">
        <f t="shared" ca="1" si="104"/>
        <v>0</v>
      </c>
      <c r="P244" s="253">
        <f t="shared" ca="1" si="104"/>
        <v>0</v>
      </c>
      <c r="Q244" s="253">
        <f t="shared" ca="1" si="105"/>
        <v>0</v>
      </c>
      <c r="R244" s="253">
        <f t="shared" ca="1" si="106"/>
        <v>0</v>
      </c>
      <c r="S244" s="253">
        <f t="shared" ca="1" si="106"/>
        <v>0</v>
      </c>
      <c r="T244" s="253">
        <f t="shared" ca="1" si="106"/>
        <v>0</v>
      </c>
      <c r="U244" s="253">
        <f t="shared" ca="1" si="106"/>
        <v>0</v>
      </c>
      <c r="V244" s="253">
        <f t="shared" ca="1" si="106"/>
        <v>0</v>
      </c>
      <c r="W244" s="253">
        <f t="shared" ca="1" si="106"/>
        <v>0</v>
      </c>
      <c r="X244" s="253">
        <f t="shared" ca="1" si="106"/>
        <v>0</v>
      </c>
      <c r="Y244" s="253">
        <f t="shared" ca="1" si="106"/>
        <v>0</v>
      </c>
      <c r="Z244" s="253">
        <f t="shared" ca="1" si="106"/>
        <v>0</v>
      </c>
      <c r="AA244" s="253">
        <f t="shared" ca="1" si="107"/>
        <v>0</v>
      </c>
    </row>
    <row r="245" spans="6:27">
      <c r="F245" s="657"/>
      <c r="G245" s="307" t="str">
        <f t="shared" si="102"/>
        <v/>
      </c>
      <c r="H245" s="253">
        <f t="shared" si="103"/>
        <v>0</v>
      </c>
      <c r="I245" s="253">
        <f t="shared" ca="1" si="104"/>
        <v>0</v>
      </c>
      <c r="J245" s="253">
        <f t="shared" ca="1" si="104"/>
        <v>0</v>
      </c>
      <c r="K245" s="253">
        <f t="shared" ca="1" si="104"/>
        <v>0</v>
      </c>
      <c r="L245" s="253">
        <f t="shared" ca="1" si="104"/>
        <v>0</v>
      </c>
      <c r="M245" s="253">
        <f t="shared" ca="1" si="104"/>
        <v>0</v>
      </c>
      <c r="N245" s="253">
        <f t="shared" ca="1" si="104"/>
        <v>0</v>
      </c>
      <c r="O245" s="253">
        <f t="shared" ca="1" si="104"/>
        <v>0</v>
      </c>
      <c r="P245" s="253">
        <f t="shared" ca="1" si="104"/>
        <v>0</v>
      </c>
      <c r="Q245" s="253">
        <f t="shared" ca="1" si="105"/>
        <v>0</v>
      </c>
      <c r="R245" s="253">
        <f t="shared" ca="1" si="106"/>
        <v>0</v>
      </c>
      <c r="S245" s="253">
        <f t="shared" ca="1" si="106"/>
        <v>0</v>
      </c>
      <c r="T245" s="253">
        <f t="shared" ca="1" si="106"/>
        <v>0</v>
      </c>
      <c r="U245" s="253">
        <f t="shared" ca="1" si="106"/>
        <v>0</v>
      </c>
      <c r="V245" s="253">
        <f t="shared" ca="1" si="106"/>
        <v>0</v>
      </c>
      <c r="W245" s="253">
        <f t="shared" ca="1" si="106"/>
        <v>0</v>
      </c>
      <c r="X245" s="253">
        <f t="shared" ca="1" si="106"/>
        <v>0</v>
      </c>
      <c r="Y245" s="253">
        <f t="shared" ca="1" si="106"/>
        <v>0</v>
      </c>
      <c r="Z245" s="253">
        <f t="shared" ca="1" si="106"/>
        <v>0</v>
      </c>
      <c r="AA245" s="253">
        <f t="shared" ca="1" si="107"/>
        <v>0</v>
      </c>
    </row>
    <row r="246" spans="6:27">
      <c r="G246" s="307" t="str">
        <f t="shared" si="102"/>
        <v>BRT</v>
      </c>
      <c r="H246" s="253">
        <f t="shared" si="103"/>
        <v>0</v>
      </c>
      <c r="I246" s="253">
        <f t="shared" ca="1" si="104"/>
        <v>0</v>
      </c>
      <c r="J246" s="253">
        <f t="shared" ca="1" si="104"/>
        <v>0</v>
      </c>
      <c r="K246" s="253">
        <f t="shared" ca="1" si="104"/>
        <v>0</v>
      </c>
      <c r="L246" s="253">
        <f t="shared" ca="1" si="104"/>
        <v>0</v>
      </c>
      <c r="M246" s="253">
        <f t="shared" ca="1" si="104"/>
        <v>0</v>
      </c>
      <c r="N246" s="253">
        <f t="shared" ca="1" si="104"/>
        <v>0</v>
      </c>
      <c r="O246" s="253">
        <f t="shared" ca="1" si="104"/>
        <v>0</v>
      </c>
      <c r="P246" s="253">
        <f t="shared" ca="1" si="104"/>
        <v>0</v>
      </c>
      <c r="Q246" s="253">
        <f t="shared" ca="1" si="105"/>
        <v>0</v>
      </c>
      <c r="R246" s="253">
        <f t="shared" ca="1" si="106"/>
        <v>0</v>
      </c>
      <c r="S246" s="253">
        <f t="shared" ca="1" si="106"/>
        <v>0</v>
      </c>
      <c r="T246" s="253">
        <f t="shared" ca="1" si="106"/>
        <v>0</v>
      </c>
      <c r="U246" s="253">
        <f t="shared" ca="1" si="106"/>
        <v>0</v>
      </c>
      <c r="V246" s="253">
        <f t="shared" ca="1" si="106"/>
        <v>0</v>
      </c>
      <c r="W246" s="253">
        <f t="shared" ca="1" si="106"/>
        <v>0</v>
      </c>
      <c r="X246" s="253">
        <f t="shared" ca="1" si="106"/>
        <v>0</v>
      </c>
      <c r="Y246" s="253">
        <f t="shared" ca="1" si="106"/>
        <v>0</v>
      </c>
      <c r="Z246" s="253">
        <f t="shared" ca="1" si="106"/>
        <v>0</v>
      </c>
      <c r="AA246" s="253">
        <f t="shared" ca="1" si="107"/>
        <v>0</v>
      </c>
    </row>
    <row r="247" spans="6:27">
      <c r="G247" s="310"/>
      <c r="H247" s="252"/>
      <c r="I247" s="252"/>
      <c r="J247" s="252"/>
      <c r="K247" s="252"/>
      <c r="L247" s="252"/>
      <c r="M247" s="252"/>
      <c r="N247" s="252"/>
      <c r="O247" s="252"/>
      <c r="P247" s="252"/>
      <c r="Q247" s="252"/>
      <c r="R247" s="252"/>
      <c r="S247" s="252"/>
      <c r="T247" s="252"/>
      <c r="U247" s="252"/>
      <c r="V247" s="252"/>
      <c r="W247" s="252"/>
      <c r="X247" s="252"/>
      <c r="Y247" s="252"/>
      <c r="Z247" s="252"/>
      <c r="AA247" s="252"/>
    </row>
    <row r="248" spans="6:27">
      <c r="G248" s="309" t="s">
        <v>8</v>
      </c>
    </row>
    <row r="249" spans="6:27">
      <c r="G249" s="306"/>
      <c r="H249" s="244">
        <f>H235</f>
        <v>0</v>
      </c>
      <c r="I249" s="244">
        <f t="shared" ref="I249:AA249" si="108">I235</f>
        <v>1</v>
      </c>
      <c r="J249" s="244">
        <f t="shared" si="108"/>
        <v>2</v>
      </c>
      <c r="K249" s="244">
        <f t="shared" si="108"/>
        <v>3</v>
      </c>
      <c r="L249" s="244">
        <f t="shared" si="108"/>
        <v>4</v>
      </c>
      <c r="M249" s="244">
        <f t="shared" si="108"/>
        <v>5</v>
      </c>
      <c r="N249" s="244">
        <f t="shared" si="108"/>
        <v>6</v>
      </c>
      <c r="O249" s="244">
        <f t="shared" si="108"/>
        <v>7</v>
      </c>
      <c r="P249" s="244">
        <f t="shared" si="108"/>
        <v>8</v>
      </c>
      <c r="Q249" s="244">
        <f t="shared" si="108"/>
        <v>9</v>
      </c>
      <c r="R249" s="244">
        <f t="shared" si="108"/>
        <v>10</v>
      </c>
      <c r="S249" s="244">
        <f t="shared" si="108"/>
        <v>11</v>
      </c>
      <c r="T249" s="244">
        <f t="shared" si="108"/>
        <v>12</v>
      </c>
      <c r="U249" s="244">
        <f t="shared" si="108"/>
        <v>13</v>
      </c>
      <c r="V249" s="244">
        <f t="shared" si="108"/>
        <v>14</v>
      </c>
      <c r="W249" s="244">
        <f t="shared" si="108"/>
        <v>15</v>
      </c>
      <c r="X249" s="244">
        <f t="shared" si="108"/>
        <v>16</v>
      </c>
      <c r="Y249" s="244">
        <f t="shared" si="108"/>
        <v>17</v>
      </c>
      <c r="Z249" s="244">
        <f t="shared" si="108"/>
        <v>18</v>
      </c>
      <c r="AA249" s="244">
        <f t="shared" si="108"/>
        <v>19</v>
      </c>
    </row>
    <row r="250" spans="6:27">
      <c r="F250" s="655" t="s">
        <v>530</v>
      </c>
      <c r="G250" s="307" t="str">
        <f>G236</f>
        <v>Cars</v>
      </c>
      <c r="H250" s="248">
        <f>H123*H236</f>
        <v>0</v>
      </c>
      <c r="I250" s="248">
        <f t="shared" ref="I250:AA250" ca="1" si="109">I123*I236</f>
        <v>0</v>
      </c>
      <c r="J250" s="248">
        <f t="shared" ca="1" si="109"/>
        <v>0</v>
      </c>
      <c r="K250" s="248">
        <f t="shared" ca="1" si="109"/>
        <v>0</v>
      </c>
      <c r="L250" s="248">
        <f t="shared" ca="1" si="109"/>
        <v>0</v>
      </c>
      <c r="M250" s="248">
        <f t="shared" ca="1" si="109"/>
        <v>0</v>
      </c>
      <c r="N250" s="248">
        <f t="shared" ca="1" si="109"/>
        <v>0</v>
      </c>
      <c r="O250" s="248">
        <f t="shared" ca="1" si="109"/>
        <v>0</v>
      </c>
      <c r="P250" s="248">
        <f t="shared" ca="1" si="109"/>
        <v>0</v>
      </c>
      <c r="Q250" s="248">
        <f t="shared" ca="1" si="109"/>
        <v>0</v>
      </c>
      <c r="R250" s="248">
        <f t="shared" ca="1" si="109"/>
        <v>0</v>
      </c>
      <c r="S250" s="248">
        <f t="shared" ca="1" si="109"/>
        <v>0</v>
      </c>
      <c r="T250" s="248">
        <f t="shared" ca="1" si="109"/>
        <v>0</v>
      </c>
      <c r="U250" s="248">
        <f t="shared" ca="1" si="109"/>
        <v>0</v>
      </c>
      <c r="V250" s="248">
        <f t="shared" ca="1" si="109"/>
        <v>0</v>
      </c>
      <c r="W250" s="248">
        <f t="shared" ca="1" si="109"/>
        <v>0</v>
      </c>
      <c r="X250" s="248">
        <f t="shared" ca="1" si="109"/>
        <v>0</v>
      </c>
      <c r="Y250" s="248">
        <f t="shared" ca="1" si="109"/>
        <v>0</v>
      </c>
      <c r="Z250" s="248">
        <f t="shared" ca="1" si="109"/>
        <v>0</v>
      </c>
      <c r="AA250" s="248">
        <f t="shared" ca="1" si="109"/>
        <v>0</v>
      </c>
    </row>
    <row r="251" spans="6:27">
      <c r="F251" s="656"/>
      <c r="G251" s="307" t="str">
        <f t="shared" ref="G251:G260" si="110">G237</f>
        <v>2-wheeler</v>
      </c>
      <c r="H251" s="248">
        <f t="shared" ref="H251:AA260" si="111">H124*H237</f>
        <v>0</v>
      </c>
      <c r="I251" s="248">
        <f t="shared" ca="1" si="111"/>
        <v>0</v>
      </c>
      <c r="J251" s="248">
        <f t="shared" ca="1" si="111"/>
        <v>0</v>
      </c>
      <c r="K251" s="248">
        <f t="shared" ca="1" si="111"/>
        <v>0</v>
      </c>
      <c r="L251" s="248">
        <f t="shared" ca="1" si="111"/>
        <v>0</v>
      </c>
      <c r="M251" s="248">
        <f t="shared" ca="1" si="111"/>
        <v>0</v>
      </c>
      <c r="N251" s="248">
        <f t="shared" ca="1" si="111"/>
        <v>0</v>
      </c>
      <c r="O251" s="248">
        <f t="shared" ca="1" si="111"/>
        <v>0</v>
      </c>
      <c r="P251" s="248">
        <f t="shared" ca="1" si="111"/>
        <v>0</v>
      </c>
      <c r="Q251" s="248">
        <f t="shared" ca="1" si="111"/>
        <v>0</v>
      </c>
      <c r="R251" s="248">
        <f t="shared" ca="1" si="111"/>
        <v>0</v>
      </c>
      <c r="S251" s="248">
        <f t="shared" ca="1" si="111"/>
        <v>0</v>
      </c>
      <c r="T251" s="248">
        <f t="shared" ca="1" si="111"/>
        <v>0</v>
      </c>
      <c r="U251" s="248">
        <f t="shared" ca="1" si="111"/>
        <v>0</v>
      </c>
      <c r="V251" s="248">
        <f t="shared" ca="1" si="111"/>
        <v>0</v>
      </c>
      <c r="W251" s="248">
        <f t="shared" ca="1" si="111"/>
        <v>0</v>
      </c>
      <c r="X251" s="248">
        <f t="shared" ca="1" si="111"/>
        <v>0</v>
      </c>
      <c r="Y251" s="248">
        <f t="shared" ca="1" si="111"/>
        <v>0</v>
      </c>
      <c r="Z251" s="248">
        <f t="shared" ca="1" si="111"/>
        <v>0</v>
      </c>
      <c r="AA251" s="248">
        <f t="shared" ca="1" si="111"/>
        <v>0</v>
      </c>
    </row>
    <row r="252" spans="6:27">
      <c r="F252" s="656"/>
      <c r="G252" s="307" t="str">
        <f t="shared" si="110"/>
        <v>Taxi</v>
      </c>
      <c r="H252" s="248">
        <f t="shared" si="111"/>
        <v>0</v>
      </c>
      <c r="I252" s="248">
        <f t="shared" ca="1" si="111"/>
        <v>0</v>
      </c>
      <c r="J252" s="248">
        <f t="shared" ca="1" si="111"/>
        <v>0</v>
      </c>
      <c r="K252" s="248">
        <f t="shared" ca="1" si="111"/>
        <v>0</v>
      </c>
      <c r="L252" s="248">
        <f t="shared" ca="1" si="111"/>
        <v>0</v>
      </c>
      <c r="M252" s="248">
        <f t="shared" ca="1" si="111"/>
        <v>0</v>
      </c>
      <c r="N252" s="248">
        <f t="shared" ca="1" si="111"/>
        <v>0</v>
      </c>
      <c r="O252" s="248">
        <f t="shared" ca="1" si="111"/>
        <v>0</v>
      </c>
      <c r="P252" s="248">
        <f t="shared" ca="1" si="111"/>
        <v>0</v>
      </c>
      <c r="Q252" s="248">
        <f t="shared" ca="1" si="111"/>
        <v>0</v>
      </c>
      <c r="R252" s="248">
        <f t="shared" ca="1" si="111"/>
        <v>0</v>
      </c>
      <c r="S252" s="248">
        <f t="shared" ca="1" si="111"/>
        <v>0</v>
      </c>
      <c r="T252" s="248">
        <f t="shared" ca="1" si="111"/>
        <v>0</v>
      </c>
      <c r="U252" s="248">
        <f t="shared" ca="1" si="111"/>
        <v>0</v>
      </c>
      <c r="V252" s="248">
        <f t="shared" ca="1" si="111"/>
        <v>0</v>
      </c>
      <c r="W252" s="248">
        <f t="shared" ca="1" si="111"/>
        <v>0</v>
      </c>
      <c r="X252" s="248">
        <f t="shared" ca="1" si="111"/>
        <v>0</v>
      </c>
      <c r="Y252" s="248">
        <f t="shared" ca="1" si="111"/>
        <v>0</v>
      </c>
      <c r="Z252" s="248">
        <f t="shared" ca="1" si="111"/>
        <v>0</v>
      </c>
      <c r="AA252" s="248">
        <f t="shared" ca="1" si="111"/>
        <v>0</v>
      </c>
    </row>
    <row r="253" spans="6:27">
      <c r="F253" s="656"/>
      <c r="G253" s="307" t="str">
        <f t="shared" si="110"/>
        <v/>
      </c>
      <c r="H253" s="248">
        <f t="shared" si="111"/>
        <v>0</v>
      </c>
      <c r="I253" s="248">
        <f t="shared" ca="1" si="111"/>
        <v>0</v>
      </c>
      <c r="J253" s="248">
        <f t="shared" ca="1" si="111"/>
        <v>0</v>
      </c>
      <c r="K253" s="248">
        <f t="shared" ca="1" si="111"/>
        <v>0</v>
      </c>
      <c r="L253" s="248">
        <f t="shared" ca="1" si="111"/>
        <v>0</v>
      </c>
      <c r="M253" s="248">
        <f t="shared" ca="1" si="111"/>
        <v>0</v>
      </c>
      <c r="N253" s="248">
        <f t="shared" ca="1" si="111"/>
        <v>0</v>
      </c>
      <c r="O253" s="248">
        <f t="shared" ca="1" si="111"/>
        <v>0</v>
      </c>
      <c r="P253" s="248">
        <f t="shared" ca="1" si="111"/>
        <v>0</v>
      </c>
      <c r="Q253" s="248">
        <f t="shared" ca="1" si="111"/>
        <v>0</v>
      </c>
      <c r="R253" s="248">
        <f t="shared" ca="1" si="111"/>
        <v>0</v>
      </c>
      <c r="S253" s="248">
        <f t="shared" ca="1" si="111"/>
        <v>0</v>
      </c>
      <c r="T253" s="248">
        <f t="shared" ca="1" si="111"/>
        <v>0</v>
      </c>
      <c r="U253" s="248">
        <f t="shared" ca="1" si="111"/>
        <v>0</v>
      </c>
      <c r="V253" s="248">
        <f t="shared" ca="1" si="111"/>
        <v>0</v>
      </c>
      <c r="W253" s="248">
        <f t="shared" ca="1" si="111"/>
        <v>0</v>
      </c>
      <c r="X253" s="248">
        <f t="shared" ca="1" si="111"/>
        <v>0</v>
      </c>
      <c r="Y253" s="248">
        <f t="shared" ca="1" si="111"/>
        <v>0</v>
      </c>
      <c r="Z253" s="248">
        <f t="shared" ca="1" si="111"/>
        <v>0</v>
      </c>
      <c r="AA253" s="248">
        <f t="shared" ca="1" si="111"/>
        <v>0</v>
      </c>
    </row>
    <row r="254" spans="6:27">
      <c r="F254" s="656"/>
      <c r="G254" s="307" t="str">
        <f t="shared" si="110"/>
        <v/>
      </c>
      <c r="H254" s="248">
        <f t="shared" si="111"/>
        <v>0</v>
      </c>
      <c r="I254" s="248">
        <f t="shared" ca="1" si="111"/>
        <v>0</v>
      </c>
      <c r="J254" s="248">
        <f t="shared" ca="1" si="111"/>
        <v>0</v>
      </c>
      <c r="K254" s="248">
        <f t="shared" ca="1" si="111"/>
        <v>0</v>
      </c>
      <c r="L254" s="248">
        <f t="shared" ca="1" si="111"/>
        <v>0</v>
      </c>
      <c r="M254" s="248">
        <f t="shared" ca="1" si="111"/>
        <v>0</v>
      </c>
      <c r="N254" s="248">
        <f t="shared" ca="1" si="111"/>
        <v>0</v>
      </c>
      <c r="O254" s="248">
        <f t="shared" ca="1" si="111"/>
        <v>0</v>
      </c>
      <c r="P254" s="248">
        <f t="shared" ca="1" si="111"/>
        <v>0</v>
      </c>
      <c r="Q254" s="248">
        <f t="shared" ca="1" si="111"/>
        <v>0</v>
      </c>
      <c r="R254" s="248">
        <f t="shared" ca="1" si="111"/>
        <v>0</v>
      </c>
      <c r="S254" s="248">
        <f t="shared" ca="1" si="111"/>
        <v>0</v>
      </c>
      <c r="T254" s="248">
        <f t="shared" ca="1" si="111"/>
        <v>0</v>
      </c>
      <c r="U254" s="248">
        <f t="shared" ca="1" si="111"/>
        <v>0</v>
      </c>
      <c r="V254" s="248">
        <f t="shared" ca="1" si="111"/>
        <v>0</v>
      </c>
      <c r="W254" s="248">
        <f t="shared" ca="1" si="111"/>
        <v>0</v>
      </c>
      <c r="X254" s="248">
        <f t="shared" ca="1" si="111"/>
        <v>0</v>
      </c>
      <c r="Y254" s="248">
        <f t="shared" ca="1" si="111"/>
        <v>0</v>
      </c>
      <c r="Z254" s="248">
        <f t="shared" ca="1" si="111"/>
        <v>0</v>
      </c>
      <c r="AA254" s="248">
        <f t="shared" ca="1" si="111"/>
        <v>0</v>
      </c>
    </row>
    <row r="255" spans="6:27">
      <c r="F255" s="656"/>
      <c r="G255" s="307" t="str">
        <f t="shared" si="110"/>
        <v>3-wheeler</v>
      </c>
      <c r="H255" s="248">
        <f t="shared" si="111"/>
        <v>0</v>
      </c>
      <c r="I255" s="248">
        <f t="shared" ca="1" si="111"/>
        <v>0</v>
      </c>
      <c r="J255" s="248">
        <f t="shared" ca="1" si="111"/>
        <v>0</v>
      </c>
      <c r="K255" s="248">
        <f t="shared" ca="1" si="111"/>
        <v>0</v>
      </c>
      <c r="L255" s="248">
        <f t="shared" ca="1" si="111"/>
        <v>0</v>
      </c>
      <c r="M255" s="248">
        <f t="shared" ca="1" si="111"/>
        <v>0</v>
      </c>
      <c r="N255" s="248">
        <f t="shared" ca="1" si="111"/>
        <v>0</v>
      </c>
      <c r="O255" s="248">
        <f t="shared" ca="1" si="111"/>
        <v>0</v>
      </c>
      <c r="P255" s="248">
        <f t="shared" ca="1" si="111"/>
        <v>0</v>
      </c>
      <c r="Q255" s="248">
        <f t="shared" ca="1" si="111"/>
        <v>0</v>
      </c>
      <c r="R255" s="248">
        <f t="shared" ca="1" si="111"/>
        <v>0</v>
      </c>
      <c r="S255" s="248">
        <f t="shared" ca="1" si="111"/>
        <v>0</v>
      </c>
      <c r="T255" s="248">
        <f t="shared" ca="1" si="111"/>
        <v>0</v>
      </c>
      <c r="U255" s="248">
        <f t="shared" ca="1" si="111"/>
        <v>0</v>
      </c>
      <c r="V255" s="248">
        <f t="shared" ca="1" si="111"/>
        <v>0</v>
      </c>
      <c r="W255" s="248">
        <f t="shared" ca="1" si="111"/>
        <v>0</v>
      </c>
      <c r="X255" s="248">
        <f t="shared" ca="1" si="111"/>
        <v>0</v>
      </c>
      <c r="Y255" s="248">
        <f t="shared" ca="1" si="111"/>
        <v>0</v>
      </c>
      <c r="Z255" s="248">
        <f t="shared" ca="1" si="111"/>
        <v>0</v>
      </c>
      <c r="AA255" s="248">
        <f t="shared" ca="1" si="111"/>
        <v>0</v>
      </c>
    </row>
    <row r="256" spans="6:27">
      <c r="F256" s="656"/>
      <c r="G256" s="307" t="str">
        <f t="shared" si="110"/>
        <v>Bus</v>
      </c>
      <c r="H256" s="248">
        <f t="shared" si="111"/>
        <v>0</v>
      </c>
      <c r="I256" s="248">
        <f t="shared" ca="1" si="111"/>
        <v>0</v>
      </c>
      <c r="J256" s="248">
        <f t="shared" ca="1" si="111"/>
        <v>0</v>
      </c>
      <c r="K256" s="248">
        <f t="shared" ca="1" si="111"/>
        <v>0</v>
      </c>
      <c r="L256" s="248">
        <f t="shared" ca="1" si="111"/>
        <v>0</v>
      </c>
      <c r="M256" s="248">
        <f t="shared" ca="1" si="111"/>
        <v>0</v>
      </c>
      <c r="N256" s="248">
        <f t="shared" ca="1" si="111"/>
        <v>0</v>
      </c>
      <c r="O256" s="248">
        <f t="shared" ca="1" si="111"/>
        <v>0</v>
      </c>
      <c r="P256" s="248">
        <f t="shared" ca="1" si="111"/>
        <v>0</v>
      </c>
      <c r="Q256" s="248">
        <f t="shared" ca="1" si="111"/>
        <v>0</v>
      </c>
      <c r="R256" s="248">
        <f t="shared" ca="1" si="111"/>
        <v>0</v>
      </c>
      <c r="S256" s="248">
        <f t="shared" ca="1" si="111"/>
        <v>0</v>
      </c>
      <c r="T256" s="248">
        <f t="shared" ca="1" si="111"/>
        <v>0</v>
      </c>
      <c r="U256" s="248">
        <f t="shared" ca="1" si="111"/>
        <v>0</v>
      </c>
      <c r="V256" s="248">
        <f t="shared" ca="1" si="111"/>
        <v>0</v>
      </c>
      <c r="W256" s="248">
        <f t="shared" ca="1" si="111"/>
        <v>0</v>
      </c>
      <c r="X256" s="248">
        <f t="shared" ca="1" si="111"/>
        <v>0</v>
      </c>
      <c r="Y256" s="248">
        <f t="shared" ca="1" si="111"/>
        <v>0</v>
      </c>
      <c r="Z256" s="248">
        <f t="shared" ca="1" si="111"/>
        <v>0</v>
      </c>
      <c r="AA256" s="248">
        <f t="shared" ca="1" si="111"/>
        <v>0</v>
      </c>
    </row>
    <row r="257" spans="6:27">
      <c r="F257" s="656"/>
      <c r="G257" s="307" t="str">
        <f t="shared" si="110"/>
        <v>Mini-bus</v>
      </c>
      <c r="H257" s="248">
        <f t="shared" si="111"/>
        <v>0</v>
      </c>
      <c r="I257" s="248">
        <f t="shared" ca="1" si="111"/>
        <v>0</v>
      </c>
      <c r="J257" s="248">
        <f t="shared" ca="1" si="111"/>
        <v>0</v>
      </c>
      <c r="K257" s="248">
        <f t="shared" ca="1" si="111"/>
        <v>0</v>
      </c>
      <c r="L257" s="248">
        <f t="shared" ca="1" si="111"/>
        <v>0</v>
      </c>
      <c r="M257" s="248">
        <f t="shared" ca="1" si="111"/>
        <v>0</v>
      </c>
      <c r="N257" s="248">
        <f t="shared" ca="1" si="111"/>
        <v>0</v>
      </c>
      <c r="O257" s="248">
        <f t="shared" ca="1" si="111"/>
        <v>0</v>
      </c>
      <c r="P257" s="248">
        <f t="shared" ca="1" si="111"/>
        <v>0</v>
      </c>
      <c r="Q257" s="248">
        <f t="shared" ca="1" si="111"/>
        <v>0</v>
      </c>
      <c r="R257" s="248">
        <f t="shared" ca="1" si="111"/>
        <v>0</v>
      </c>
      <c r="S257" s="248">
        <f t="shared" ca="1" si="111"/>
        <v>0</v>
      </c>
      <c r="T257" s="248">
        <f t="shared" ca="1" si="111"/>
        <v>0</v>
      </c>
      <c r="U257" s="248">
        <f t="shared" ca="1" si="111"/>
        <v>0</v>
      </c>
      <c r="V257" s="248">
        <f t="shared" ca="1" si="111"/>
        <v>0</v>
      </c>
      <c r="W257" s="248">
        <f t="shared" ca="1" si="111"/>
        <v>0</v>
      </c>
      <c r="X257" s="248">
        <f t="shared" ca="1" si="111"/>
        <v>0</v>
      </c>
      <c r="Y257" s="248">
        <f t="shared" ca="1" si="111"/>
        <v>0</v>
      </c>
      <c r="Z257" s="248">
        <f t="shared" ca="1" si="111"/>
        <v>0</v>
      </c>
      <c r="AA257" s="248">
        <f t="shared" ca="1" si="111"/>
        <v>0</v>
      </c>
    </row>
    <row r="258" spans="6:27">
      <c r="F258" s="656"/>
      <c r="G258" s="307" t="str">
        <f t="shared" si="110"/>
        <v/>
      </c>
      <c r="H258" s="248">
        <f t="shared" si="111"/>
        <v>0</v>
      </c>
      <c r="I258" s="248">
        <f t="shared" ca="1" si="111"/>
        <v>0</v>
      </c>
      <c r="J258" s="248">
        <f t="shared" ca="1" si="111"/>
        <v>0</v>
      </c>
      <c r="K258" s="248">
        <f t="shared" ca="1" si="111"/>
        <v>0</v>
      </c>
      <c r="L258" s="248">
        <f t="shared" ca="1" si="111"/>
        <v>0</v>
      </c>
      <c r="M258" s="248">
        <f t="shared" ca="1" si="111"/>
        <v>0</v>
      </c>
      <c r="N258" s="248">
        <f t="shared" ca="1" si="111"/>
        <v>0</v>
      </c>
      <c r="O258" s="248">
        <f t="shared" ca="1" si="111"/>
        <v>0</v>
      </c>
      <c r="P258" s="248">
        <f t="shared" ca="1" si="111"/>
        <v>0</v>
      </c>
      <c r="Q258" s="248">
        <f t="shared" ca="1" si="111"/>
        <v>0</v>
      </c>
      <c r="R258" s="248">
        <f t="shared" ca="1" si="111"/>
        <v>0</v>
      </c>
      <c r="S258" s="248">
        <f t="shared" ca="1" si="111"/>
        <v>0</v>
      </c>
      <c r="T258" s="248">
        <f t="shared" ca="1" si="111"/>
        <v>0</v>
      </c>
      <c r="U258" s="248">
        <f t="shared" ca="1" si="111"/>
        <v>0</v>
      </c>
      <c r="V258" s="248">
        <f t="shared" ca="1" si="111"/>
        <v>0</v>
      </c>
      <c r="W258" s="248">
        <f t="shared" ca="1" si="111"/>
        <v>0</v>
      </c>
      <c r="X258" s="248">
        <f t="shared" ca="1" si="111"/>
        <v>0</v>
      </c>
      <c r="Y258" s="248">
        <f t="shared" ca="1" si="111"/>
        <v>0</v>
      </c>
      <c r="Z258" s="248">
        <f t="shared" ca="1" si="111"/>
        <v>0</v>
      </c>
      <c r="AA258" s="248">
        <f t="shared" ca="1" si="111"/>
        <v>0</v>
      </c>
    </row>
    <row r="259" spans="6:27">
      <c r="F259" s="657"/>
      <c r="G259" s="307" t="str">
        <f t="shared" si="110"/>
        <v/>
      </c>
      <c r="H259" s="248">
        <f t="shared" si="111"/>
        <v>0</v>
      </c>
      <c r="I259" s="248">
        <f t="shared" ca="1" si="111"/>
        <v>0</v>
      </c>
      <c r="J259" s="248">
        <f t="shared" ca="1" si="111"/>
        <v>0</v>
      </c>
      <c r="K259" s="248">
        <f t="shared" ca="1" si="111"/>
        <v>0</v>
      </c>
      <c r="L259" s="248">
        <f t="shared" ca="1" si="111"/>
        <v>0</v>
      </c>
      <c r="M259" s="248">
        <f t="shared" ca="1" si="111"/>
        <v>0</v>
      </c>
      <c r="N259" s="248">
        <f t="shared" ca="1" si="111"/>
        <v>0</v>
      </c>
      <c r="O259" s="248">
        <f t="shared" ca="1" si="111"/>
        <v>0</v>
      </c>
      <c r="P259" s="248">
        <f t="shared" ca="1" si="111"/>
        <v>0</v>
      </c>
      <c r="Q259" s="248">
        <f t="shared" ca="1" si="111"/>
        <v>0</v>
      </c>
      <c r="R259" s="248">
        <f t="shared" ca="1" si="111"/>
        <v>0</v>
      </c>
      <c r="S259" s="248">
        <f t="shared" ca="1" si="111"/>
        <v>0</v>
      </c>
      <c r="T259" s="248">
        <f t="shared" ca="1" si="111"/>
        <v>0</v>
      </c>
      <c r="U259" s="248">
        <f t="shared" ca="1" si="111"/>
        <v>0</v>
      </c>
      <c r="V259" s="248">
        <f t="shared" ca="1" si="111"/>
        <v>0</v>
      </c>
      <c r="W259" s="248">
        <f t="shared" ca="1" si="111"/>
        <v>0</v>
      </c>
      <c r="X259" s="248">
        <f t="shared" ca="1" si="111"/>
        <v>0</v>
      </c>
      <c r="Y259" s="248">
        <f t="shared" ca="1" si="111"/>
        <v>0</v>
      </c>
      <c r="Z259" s="248">
        <f t="shared" ca="1" si="111"/>
        <v>0</v>
      </c>
      <c r="AA259" s="248">
        <f t="shared" ca="1" si="111"/>
        <v>0</v>
      </c>
    </row>
    <row r="260" spans="6:27">
      <c r="G260" s="307" t="str">
        <f t="shared" si="110"/>
        <v>BRT</v>
      </c>
      <c r="H260" s="248">
        <f t="shared" si="111"/>
        <v>0</v>
      </c>
      <c r="I260" s="248">
        <f t="shared" ca="1" si="111"/>
        <v>0</v>
      </c>
      <c r="J260" s="248">
        <f t="shared" ca="1" si="111"/>
        <v>0</v>
      </c>
      <c r="K260" s="248">
        <f t="shared" ca="1" si="111"/>
        <v>0</v>
      </c>
      <c r="L260" s="248">
        <f t="shared" ca="1" si="111"/>
        <v>0</v>
      </c>
      <c r="M260" s="248">
        <f t="shared" ca="1" si="111"/>
        <v>0</v>
      </c>
      <c r="N260" s="248">
        <f t="shared" ca="1" si="111"/>
        <v>0</v>
      </c>
      <c r="O260" s="248">
        <f t="shared" ca="1" si="111"/>
        <v>0</v>
      </c>
      <c r="P260" s="248">
        <f t="shared" ca="1" si="111"/>
        <v>0</v>
      </c>
      <c r="Q260" s="248">
        <f t="shared" ca="1" si="111"/>
        <v>0</v>
      </c>
      <c r="R260" s="248">
        <f t="shared" ca="1" si="111"/>
        <v>0</v>
      </c>
      <c r="S260" s="248">
        <f t="shared" ca="1" si="111"/>
        <v>0</v>
      </c>
      <c r="T260" s="248">
        <f t="shared" ca="1" si="111"/>
        <v>0</v>
      </c>
      <c r="U260" s="248">
        <f t="shared" ca="1" si="111"/>
        <v>0</v>
      </c>
      <c r="V260" s="248">
        <f t="shared" ca="1" si="111"/>
        <v>0</v>
      </c>
      <c r="W260" s="248">
        <f t="shared" ca="1" si="111"/>
        <v>0</v>
      </c>
      <c r="X260" s="248">
        <f t="shared" ca="1" si="111"/>
        <v>0</v>
      </c>
      <c r="Y260" s="248">
        <f t="shared" ca="1" si="111"/>
        <v>0</v>
      </c>
      <c r="Z260" s="248">
        <f t="shared" ca="1" si="111"/>
        <v>0</v>
      </c>
      <c r="AA260" s="248">
        <f t="shared" ca="1" si="111"/>
        <v>0</v>
      </c>
    </row>
    <row r="263" spans="6:27">
      <c r="G263" s="305" t="s">
        <v>368</v>
      </c>
    </row>
    <row r="264" spans="6:27">
      <c r="K264" s="242" t="s">
        <v>366</v>
      </c>
    </row>
    <row r="265" spans="6:27">
      <c r="J265" s="243"/>
      <c r="K265" s="244" t="s">
        <v>367</v>
      </c>
      <c r="L265" s="231">
        <v>7</v>
      </c>
      <c r="M265" s="244">
        <v>14</v>
      </c>
      <c r="O265" s="55" t="s">
        <v>387</v>
      </c>
      <c r="Q265" s="55" t="s">
        <v>388</v>
      </c>
      <c r="S265" s="243"/>
      <c r="T265" s="243"/>
      <c r="U265" s="243"/>
      <c r="V265" s="243"/>
      <c r="W265" s="243"/>
      <c r="X265" s="243"/>
      <c r="Y265" s="243"/>
      <c r="Z265" s="243"/>
      <c r="AA265" s="243"/>
    </row>
    <row r="266" spans="6:27">
      <c r="G266" s="306"/>
      <c r="J266" s="243"/>
      <c r="K266" s="244">
        <f>H282</f>
        <v>0</v>
      </c>
      <c r="L266" s="244">
        <f>Q282</f>
        <v>9</v>
      </c>
      <c r="M266" s="244">
        <f>AA282</f>
        <v>19</v>
      </c>
      <c r="O266" s="231" t="s">
        <v>389</v>
      </c>
      <c r="P266" s="231" t="s">
        <v>390</v>
      </c>
      <c r="Q266" s="231" t="s">
        <v>389</v>
      </c>
      <c r="R266" s="231" t="s">
        <v>390</v>
      </c>
      <c r="S266" s="243"/>
      <c r="T266" s="231">
        <f>K266</f>
        <v>0</v>
      </c>
      <c r="U266" s="231">
        <f>L266</f>
        <v>9</v>
      </c>
      <c r="V266" s="231">
        <f>M266</f>
        <v>19</v>
      </c>
      <c r="X266" s="231" t="s">
        <v>387</v>
      </c>
      <c r="Y266" s="231" t="s">
        <v>388</v>
      </c>
      <c r="Z266" s="243"/>
      <c r="AA266" s="243"/>
    </row>
    <row r="267" spans="6:27">
      <c r="F267" s="655" t="s">
        <v>530</v>
      </c>
      <c r="G267" s="307" t="str">
        <f>G220</f>
        <v>Car</v>
      </c>
      <c r="J267" s="243"/>
      <c r="K267" s="249">
        <f>'IF Factors'!G9</f>
        <v>0</v>
      </c>
      <c r="L267" s="249">
        <f ca="1">OFFSET('IF Factors'!G9,0,$L$171)</f>
        <v>0</v>
      </c>
      <c r="M267" s="251">
        <f ca="1">OFFSET('IF Factors'!G9,0,$M$171)</f>
        <v>0</v>
      </c>
      <c r="O267" s="231">
        <f ca="1">INTERCEPT(K267:L267,$K$7:$L$7)</f>
        <v>0</v>
      </c>
      <c r="P267" s="231">
        <f ca="1">SLOPE(K267:L267,$K$7:$L$7)</f>
        <v>0</v>
      </c>
      <c r="Q267" s="231">
        <f ca="1">INTERCEPT(L267:M267,$L$7:$M$7)</f>
        <v>0</v>
      </c>
      <c r="R267" s="231">
        <f ca="1">SLOPE(L267:M267,$L$7:$M$7)</f>
        <v>0</v>
      </c>
      <c r="S267" s="243"/>
      <c r="T267" s="231">
        <f>IF(K267&lt;&gt;0,0,1)</f>
        <v>1</v>
      </c>
      <c r="U267" s="231">
        <f ca="1">IF(L267&lt;&gt;0,0,1)</f>
        <v>1</v>
      </c>
      <c r="V267" s="231">
        <f ca="1">IF(M267&lt;&gt;0,0,1)</f>
        <v>1</v>
      </c>
      <c r="X267" s="231">
        <f ca="1">IF(T267+U267=1,1,0)</f>
        <v>0</v>
      </c>
      <c r="Y267" s="231">
        <f t="shared" ref="Y267:Y277" ca="1" si="112">IF(U267+V267=1,1,0)</f>
        <v>0</v>
      </c>
      <c r="Z267" s="243"/>
      <c r="AA267" s="243"/>
    </row>
    <row r="268" spans="6:27">
      <c r="F268" s="656"/>
      <c r="G268" s="307" t="str">
        <f t="shared" ref="G268:G277" si="113">G221</f>
        <v>2-wheeler</v>
      </c>
      <c r="J268" s="243"/>
      <c r="K268" s="249">
        <f>'IF Factors'!G10</f>
        <v>0</v>
      </c>
      <c r="L268" s="249">
        <f ca="1">OFFSET('IF Factors'!G10,0,$L$171)</f>
        <v>0</v>
      </c>
      <c r="M268" s="251">
        <f ca="1">OFFSET('IF Factors'!G10,0,$M$171)</f>
        <v>0</v>
      </c>
      <c r="O268" s="231">
        <f t="shared" ref="O268:O277" ca="1" si="114">INTERCEPT(K268:L268,$K$7:$L$7)</f>
        <v>0</v>
      </c>
      <c r="P268" s="231">
        <f t="shared" ref="P268:P277" ca="1" si="115">SLOPE(K268:L268,$K$7:$L$7)</f>
        <v>0</v>
      </c>
      <c r="Q268" s="231">
        <f t="shared" ref="Q268:Q277" ca="1" si="116">INTERCEPT(L268:M268,$L$7:$M$7)</f>
        <v>0</v>
      </c>
      <c r="R268" s="231">
        <f t="shared" ref="R268:R277" ca="1" si="117">SLOPE(L268:M268,$L$7:$M$7)</f>
        <v>0</v>
      </c>
      <c r="S268" s="243"/>
      <c r="T268" s="231">
        <f t="shared" ref="T268:V277" si="118">IF(K268&lt;&gt;0,0,1)</f>
        <v>1</v>
      </c>
      <c r="U268" s="231">
        <f t="shared" ca="1" si="118"/>
        <v>1</v>
      </c>
      <c r="V268" s="231">
        <f t="shared" ca="1" si="118"/>
        <v>1</v>
      </c>
      <c r="X268" s="231">
        <f t="shared" ref="X268:X277" ca="1" si="119">IF(T268+U268=1,1,0)</f>
        <v>0</v>
      </c>
      <c r="Y268" s="231">
        <f t="shared" ca="1" si="112"/>
        <v>0</v>
      </c>
      <c r="Z268" s="243"/>
      <c r="AA268" s="243"/>
    </row>
    <row r="269" spans="6:27">
      <c r="F269" s="656"/>
      <c r="G269" s="307" t="str">
        <f t="shared" si="113"/>
        <v>Taxi</v>
      </c>
      <c r="J269" s="243"/>
      <c r="K269" s="249">
        <f>'IF Factors'!G11</f>
        <v>0</v>
      </c>
      <c r="L269" s="249">
        <f ca="1">OFFSET('IF Factors'!G11,0,$L$171)</f>
        <v>0</v>
      </c>
      <c r="M269" s="251">
        <f ca="1">OFFSET('IF Factors'!G11,0,$M$171)</f>
        <v>0</v>
      </c>
      <c r="O269" s="231">
        <f t="shared" ca="1" si="114"/>
        <v>0</v>
      </c>
      <c r="P269" s="231">
        <f t="shared" ca="1" si="115"/>
        <v>0</v>
      </c>
      <c r="Q269" s="231">
        <f t="shared" ca="1" si="116"/>
        <v>0</v>
      </c>
      <c r="R269" s="231">
        <f t="shared" ca="1" si="117"/>
        <v>0</v>
      </c>
      <c r="S269" s="243"/>
      <c r="T269" s="231">
        <f t="shared" si="118"/>
        <v>1</v>
      </c>
      <c r="U269" s="231">
        <f t="shared" ca="1" si="118"/>
        <v>1</v>
      </c>
      <c r="V269" s="231">
        <f t="shared" ca="1" si="118"/>
        <v>1</v>
      </c>
      <c r="X269" s="231">
        <f t="shared" ca="1" si="119"/>
        <v>0</v>
      </c>
      <c r="Y269" s="231">
        <f t="shared" ca="1" si="112"/>
        <v>0</v>
      </c>
      <c r="Z269" s="243"/>
      <c r="AA269" s="243"/>
    </row>
    <row r="270" spans="6:27">
      <c r="F270" s="656"/>
      <c r="G270" s="307" t="str">
        <f t="shared" si="113"/>
        <v/>
      </c>
      <c r="J270" s="243"/>
      <c r="K270" s="249">
        <f>'IF Factors'!G12</f>
        <v>0</v>
      </c>
      <c r="L270" s="249">
        <f ca="1">OFFSET('IF Factors'!G12,0,$L$171)</f>
        <v>0</v>
      </c>
      <c r="M270" s="251">
        <f ca="1">OFFSET('IF Factors'!G12,0,$M$171)</f>
        <v>0</v>
      </c>
      <c r="O270" s="231">
        <f t="shared" ca="1" si="114"/>
        <v>0</v>
      </c>
      <c r="P270" s="231">
        <f t="shared" ca="1" si="115"/>
        <v>0</v>
      </c>
      <c r="Q270" s="231">
        <f t="shared" ca="1" si="116"/>
        <v>0</v>
      </c>
      <c r="R270" s="231">
        <f t="shared" ca="1" si="117"/>
        <v>0</v>
      </c>
      <c r="S270" s="243"/>
      <c r="T270" s="231">
        <f t="shared" si="118"/>
        <v>1</v>
      </c>
      <c r="U270" s="231">
        <f t="shared" ca="1" si="118"/>
        <v>1</v>
      </c>
      <c r="V270" s="231">
        <f t="shared" ca="1" si="118"/>
        <v>1</v>
      </c>
      <c r="X270" s="231">
        <f t="shared" ca="1" si="119"/>
        <v>0</v>
      </c>
      <c r="Y270" s="231">
        <f t="shared" ca="1" si="112"/>
        <v>0</v>
      </c>
      <c r="Z270" s="243"/>
      <c r="AA270" s="243"/>
    </row>
    <row r="271" spans="6:27">
      <c r="F271" s="656"/>
      <c r="G271" s="307" t="str">
        <f t="shared" si="113"/>
        <v/>
      </c>
      <c r="J271" s="243"/>
      <c r="K271" s="249">
        <f>'IF Factors'!G13</f>
        <v>0</v>
      </c>
      <c r="L271" s="249">
        <f ca="1">OFFSET('IF Factors'!G13,0,$L$171)</f>
        <v>0</v>
      </c>
      <c r="M271" s="251">
        <f ca="1">OFFSET('IF Factors'!G13,0,$M$171)</f>
        <v>0</v>
      </c>
      <c r="O271" s="231">
        <f t="shared" ca="1" si="114"/>
        <v>0</v>
      </c>
      <c r="P271" s="231">
        <f t="shared" ca="1" si="115"/>
        <v>0</v>
      </c>
      <c r="Q271" s="231">
        <f t="shared" ca="1" si="116"/>
        <v>0</v>
      </c>
      <c r="R271" s="231">
        <f t="shared" ca="1" si="117"/>
        <v>0</v>
      </c>
      <c r="S271" s="243"/>
      <c r="T271" s="231">
        <f t="shared" si="118"/>
        <v>1</v>
      </c>
      <c r="U271" s="231">
        <f t="shared" ca="1" si="118"/>
        <v>1</v>
      </c>
      <c r="V271" s="231">
        <f t="shared" ca="1" si="118"/>
        <v>1</v>
      </c>
      <c r="X271" s="231">
        <f t="shared" ca="1" si="119"/>
        <v>0</v>
      </c>
      <c r="Y271" s="231">
        <f t="shared" ca="1" si="112"/>
        <v>0</v>
      </c>
      <c r="Z271" s="243"/>
      <c r="AA271" s="243"/>
    </row>
    <row r="272" spans="6:27">
      <c r="F272" s="656"/>
      <c r="G272" s="307" t="str">
        <f t="shared" si="113"/>
        <v>3-wheeler</v>
      </c>
      <c r="J272" s="243"/>
      <c r="K272" s="249">
        <f>'IF Factors'!G14</f>
        <v>0</v>
      </c>
      <c r="L272" s="249">
        <f ca="1">OFFSET('IF Factors'!G14,0,$L$171)</f>
        <v>0</v>
      </c>
      <c r="M272" s="251">
        <f ca="1">OFFSET('IF Factors'!G14,0,$M$171)</f>
        <v>0</v>
      </c>
      <c r="O272" s="231">
        <f t="shared" ca="1" si="114"/>
        <v>0</v>
      </c>
      <c r="P272" s="231">
        <f t="shared" ca="1" si="115"/>
        <v>0</v>
      </c>
      <c r="Q272" s="231">
        <f t="shared" ca="1" si="116"/>
        <v>0</v>
      </c>
      <c r="R272" s="231">
        <f t="shared" ca="1" si="117"/>
        <v>0</v>
      </c>
      <c r="S272" s="243"/>
      <c r="T272" s="231">
        <f t="shared" si="118"/>
        <v>1</v>
      </c>
      <c r="U272" s="231">
        <f t="shared" ca="1" si="118"/>
        <v>1</v>
      </c>
      <c r="V272" s="231">
        <f t="shared" ca="1" si="118"/>
        <v>1</v>
      </c>
      <c r="X272" s="231">
        <f t="shared" ca="1" si="119"/>
        <v>0</v>
      </c>
      <c r="Y272" s="231">
        <f t="shared" ca="1" si="112"/>
        <v>0</v>
      </c>
      <c r="Z272" s="243"/>
      <c r="AA272" s="243"/>
    </row>
    <row r="273" spans="6:27">
      <c r="F273" s="656"/>
      <c r="G273" s="307" t="str">
        <f t="shared" si="113"/>
        <v>Bus</v>
      </c>
      <c r="J273" s="243"/>
      <c r="K273" s="249">
        <f>'IF Factors'!G15</f>
        <v>0</v>
      </c>
      <c r="L273" s="249">
        <f ca="1">OFFSET('IF Factors'!G15,0,$L$171)</f>
        <v>0</v>
      </c>
      <c r="M273" s="251">
        <f ca="1">OFFSET('IF Factors'!G15,0,$M$171)</f>
        <v>0</v>
      </c>
      <c r="O273" s="231">
        <f t="shared" ca="1" si="114"/>
        <v>0</v>
      </c>
      <c r="P273" s="231">
        <f t="shared" ca="1" si="115"/>
        <v>0</v>
      </c>
      <c r="Q273" s="231">
        <f t="shared" ca="1" si="116"/>
        <v>0</v>
      </c>
      <c r="R273" s="231">
        <f t="shared" ca="1" si="117"/>
        <v>0</v>
      </c>
      <c r="S273" s="243"/>
      <c r="T273" s="231">
        <f t="shared" si="118"/>
        <v>1</v>
      </c>
      <c r="U273" s="231">
        <f t="shared" ca="1" si="118"/>
        <v>1</v>
      </c>
      <c r="V273" s="231">
        <f t="shared" ca="1" si="118"/>
        <v>1</v>
      </c>
      <c r="X273" s="231">
        <f t="shared" ca="1" si="119"/>
        <v>0</v>
      </c>
      <c r="Y273" s="231">
        <f t="shared" ca="1" si="112"/>
        <v>0</v>
      </c>
      <c r="Z273" s="243"/>
      <c r="AA273" s="243"/>
    </row>
    <row r="274" spans="6:27">
      <c r="F274" s="656"/>
      <c r="G274" s="307" t="str">
        <f t="shared" si="113"/>
        <v>Mini-bus</v>
      </c>
      <c r="J274" s="243"/>
      <c r="K274" s="249">
        <f>'IF Factors'!G16</f>
        <v>0</v>
      </c>
      <c r="L274" s="249">
        <f ca="1">OFFSET('IF Factors'!G16,0,$L$171)</f>
        <v>0</v>
      </c>
      <c r="M274" s="251">
        <f ca="1">OFFSET('IF Factors'!G16,0,$M$171)</f>
        <v>0</v>
      </c>
      <c r="O274" s="231">
        <f t="shared" ca="1" si="114"/>
        <v>0</v>
      </c>
      <c r="P274" s="231">
        <f t="shared" ca="1" si="115"/>
        <v>0</v>
      </c>
      <c r="Q274" s="231">
        <f t="shared" ca="1" si="116"/>
        <v>0</v>
      </c>
      <c r="R274" s="231">
        <f t="shared" ca="1" si="117"/>
        <v>0</v>
      </c>
      <c r="S274" s="243"/>
      <c r="T274" s="231">
        <f t="shared" si="118"/>
        <v>1</v>
      </c>
      <c r="U274" s="231">
        <f t="shared" ca="1" si="118"/>
        <v>1</v>
      </c>
      <c r="V274" s="231">
        <f t="shared" ca="1" si="118"/>
        <v>1</v>
      </c>
      <c r="X274" s="231">
        <f t="shared" ca="1" si="119"/>
        <v>0</v>
      </c>
      <c r="Y274" s="231">
        <f t="shared" ca="1" si="112"/>
        <v>0</v>
      </c>
      <c r="Z274" s="243"/>
      <c r="AA274" s="243"/>
    </row>
    <row r="275" spans="6:27">
      <c r="F275" s="656"/>
      <c r="G275" s="307" t="str">
        <f t="shared" si="113"/>
        <v/>
      </c>
      <c r="J275" s="243"/>
      <c r="K275" s="249">
        <f>'IF Factors'!G17</f>
        <v>0</v>
      </c>
      <c r="L275" s="249">
        <f ca="1">OFFSET('IF Factors'!G17,0,$L$171)</f>
        <v>0</v>
      </c>
      <c r="M275" s="251">
        <f ca="1">OFFSET('IF Factors'!G17,0,$M$171)</f>
        <v>0</v>
      </c>
      <c r="O275" s="231">
        <f t="shared" ca="1" si="114"/>
        <v>0</v>
      </c>
      <c r="P275" s="231">
        <f t="shared" ca="1" si="115"/>
        <v>0</v>
      </c>
      <c r="Q275" s="231">
        <f t="shared" ca="1" si="116"/>
        <v>0</v>
      </c>
      <c r="R275" s="231">
        <f t="shared" ca="1" si="117"/>
        <v>0</v>
      </c>
      <c r="S275" s="243"/>
      <c r="T275" s="231">
        <f t="shared" si="118"/>
        <v>1</v>
      </c>
      <c r="U275" s="231">
        <f t="shared" ca="1" si="118"/>
        <v>1</v>
      </c>
      <c r="V275" s="231">
        <f t="shared" ca="1" si="118"/>
        <v>1</v>
      </c>
      <c r="X275" s="231">
        <f t="shared" ca="1" si="119"/>
        <v>0</v>
      </c>
      <c r="Y275" s="231">
        <f t="shared" ca="1" si="112"/>
        <v>0</v>
      </c>
      <c r="Z275" s="243"/>
      <c r="AA275" s="243"/>
    </row>
    <row r="276" spans="6:27">
      <c r="F276" s="657"/>
      <c r="G276" s="307" t="str">
        <f t="shared" si="113"/>
        <v/>
      </c>
      <c r="J276" s="243"/>
      <c r="K276" s="249">
        <f>'IF Factors'!G18</f>
        <v>0</v>
      </c>
      <c r="L276" s="249">
        <f ca="1">OFFSET('IF Factors'!G18,0,$L$171)</f>
        <v>0</v>
      </c>
      <c r="M276" s="251">
        <f ca="1">OFFSET('IF Factors'!G18,0,$M$171)</f>
        <v>0</v>
      </c>
      <c r="O276" s="231">
        <f t="shared" ca="1" si="114"/>
        <v>0</v>
      </c>
      <c r="P276" s="231">
        <f t="shared" ca="1" si="115"/>
        <v>0</v>
      </c>
      <c r="Q276" s="231">
        <f t="shared" ca="1" si="116"/>
        <v>0</v>
      </c>
      <c r="R276" s="231">
        <f t="shared" ca="1" si="117"/>
        <v>0</v>
      </c>
      <c r="S276" s="243"/>
      <c r="T276" s="231">
        <f t="shared" si="118"/>
        <v>1</v>
      </c>
      <c r="U276" s="231">
        <f t="shared" ca="1" si="118"/>
        <v>1</v>
      </c>
      <c r="V276" s="231">
        <f t="shared" ca="1" si="118"/>
        <v>1</v>
      </c>
      <c r="X276" s="231">
        <f t="shared" ca="1" si="119"/>
        <v>0</v>
      </c>
      <c r="Y276" s="231">
        <f t="shared" ca="1" si="112"/>
        <v>0</v>
      </c>
      <c r="Z276" s="243"/>
      <c r="AA276" s="243"/>
    </row>
    <row r="277" spans="6:27">
      <c r="G277" s="307" t="str">
        <f t="shared" si="113"/>
        <v>BRT</v>
      </c>
      <c r="J277" s="243"/>
      <c r="K277" s="249">
        <f>'IF Factors'!G19</f>
        <v>0</v>
      </c>
      <c r="L277" s="249">
        <f ca="1">OFFSET('IF Factors'!G19,0,$L$171)</f>
        <v>0</v>
      </c>
      <c r="M277" s="251">
        <f ca="1">OFFSET('IF Factors'!G19,0,$M$171)</f>
        <v>0</v>
      </c>
      <c r="O277" s="231">
        <f t="shared" ca="1" si="114"/>
        <v>0</v>
      </c>
      <c r="P277" s="231">
        <f t="shared" ca="1" si="115"/>
        <v>0</v>
      </c>
      <c r="Q277" s="231">
        <f t="shared" ca="1" si="116"/>
        <v>0</v>
      </c>
      <c r="R277" s="231">
        <f t="shared" ca="1" si="117"/>
        <v>0</v>
      </c>
      <c r="S277" s="243"/>
      <c r="T277" s="231">
        <f t="shared" si="118"/>
        <v>1</v>
      </c>
      <c r="U277" s="231">
        <f t="shared" ca="1" si="118"/>
        <v>1</v>
      </c>
      <c r="V277" s="231">
        <f t="shared" ca="1" si="118"/>
        <v>1</v>
      </c>
      <c r="X277" s="231">
        <f t="shared" ca="1" si="119"/>
        <v>0</v>
      </c>
      <c r="Y277" s="231">
        <f t="shared" ca="1" si="112"/>
        <v>0</v>
      </c>
      <c r="Z277" s="243"/>
      <c r="AA277" s="243"/>
    </row>
    <row r="278" spans="6:27">
      <c r="G278" s="308"/>
      <c r="H278" s="243"/>
      <c r="I278" s="243"/>
      <c r="J278" s="243"/>
      <c r="K278" s="243"/>
      <c r="L278" s="243"/>
      <c r="M278" s="243"/>
      <c r="N278" s="243"/>
      <c r="O278" s="243"/>
      <c r="P278" s="243"/>
      <c r="Q278" s="243"/>
      <c r="R278" s="243"/>
      <c r="S278" s="243"/>
      <c r="T278" s="243"/>
      <c r="U278" s="243"/>
      <c r="V278" s="243"/>
      <c r="W278" s="243"/>
      <c r="X278" s="243"/>
      <c r="Y278" s="243"/>
      <c r="Z278" s="243"/>
      <c r="AA278" s="243"/>
    </row>
    <row r="279" spans="6:27">
      <c r="G279" s="308"/>
      <c r="H279" s="243"/>
      <c r="I279" s="243"/>
      <c r="J279" s="243"/>
      <c r="K279" s="243"/>
      <c r="L279" s="243"/>
      <c r="M279" s="243"/>
      <c r="N279" s="243"/>
      <c r="O279" s="243"/>
      <c r="P279" s="243"/>
      <c r="Q279" s="243"/>
      <c r="R279" s="243"/>
      <c r="S279" s="243"/>
      <c r="T279" s="243"/>
      <c r="U279" s="243"/>
      <c r="V279" s="243"/>
      <c r="W279" s="243"/>
      <c r="X279" s="243"/>
      <c r="Y279" s="243"/>
      <c r="Z279" s="243"/>
      <c r="AA279" s="243"/>
    </row>
    <row r="280" spans="6:27">
      <c r="G280" s="308"/>
      <c r="H280" s="243"/>
      <c r="I280" s="243"/>
      <c r="J280" s="243"/>
      <c r="K280" s="243"/>
      <c r="L280" s="243"/>
      <c r="M280" s="243"/>
      <c r="N280" s="243"/>
      <c r="O280" s="243"/>
      <c r="P280" s="243"/>
      <c r="Q280" s="243"/>
      <c r="R280" s="243"/>
      <c r="S280" s="243"/>
      <c r="T280" s="243"/>
      <c r="U280" s="243"/>
      <c r="V280" s="243"/>
      <c r="W280" s="243"/>
      <c r="X280" s="243"/>
      <c r="Y280" s="243"/>
      <c r="Z280" s="243"/>
      <c r="AA280" s="243"/>
    </row>
    <row r="281" spans="6:27">
      <c r="G281" s="308" t="s">
        <v>245</v>
      </c>
      <c r="H281" s="243"/>
      <c r="I281" s="243"/>
      <c r="J281" s="243"/>
      <c r="K281" s="243"/>
      <c r="L281" s="243"/>
      <c r="M281" s="243"/>
      <c r="N281" s="243"/>
      <c r="O281" s="243"/>
      <c r="P281" s="243"/>
      <c r="Q281" s="243"/>
      <c r="R281" s="243"/>
      <c r="S281" s="243"/>
      <c r="T281" s="243"/>
      <c r="U281" s="243"/>
      <c r="V281" s="243"/>
      <c r="W281" s="243"/>
      <c r="X281" s="243"/>
      <c r="Y281" s="243"/>
      <c r="Z281" s="243"/>
      <c r="AA281" s="243"/>
    </row>
    <row r="282" spans="6:27">
      <c r="G282" s="306"/>
      <c r="H282" s="244">
        <f>H249</f>
        <v>0</v>
      </c>
      <c r="I282" s="244">
        <f t="shared" ref="I282:AA282" si="120">I249</f>
        <v>1</v>
      </c>
      <c r="J282" s="244">
        <f t="shared" si="120"/>
        <v>2</v>
      </c>
      <c r="K282" s="244">
        <f t="shared" si="120"/>
        <v>3</v>
      </c>
      <c r="L282" s="244">
        <f t="shared" si="120"/>
        <v>4</v>
      </c>
      <c r="M282" s="244">
        <f t="shared" si="120"/>
        <v>5</v>
      </c>
      <c r="N282" s="244">
        <f t="shared" si="120"/>
        <v>6</v>
      </c>
      <c r="O282" s="244">
        <f t="shared" si="120"/>
        <v>7</v>
      </c>
      <c r="P282" s="244">
        <f t="shared" si="120"/>
        <v>8</v>
      </c>
      <c r="Q282" s="244">
        <f t="shared" si="120"/>
        <v>9</v>
      </c>
      <c r="R282" s="244">
        <f t="shared" si="120"/>
        <v>10</v>
      </c>
      <c r="S282" s="244">
        <f t="shared" si="120"/>
        <v>11</v>
      </c>
      <c r="T282" s="244">
        <f t="shared" si="120"/>
        <v>12</v>
      </c>
      <c r="U282" s="244">
        <f t="shared" si="120"/>
        <v>13</v>
      </c>
      <c r="V282" s="244">
        <f t="shared" si="120"/>
        <v>14</v>
      </c>
      <c r="W282" s="244">
        <f t="shared" si="120"/>
        <v>15</v>
      </c>
      <c r="X282" s="244">
        <f t="shared" si="120"/>
        <v>16</v>
      </c>
      <c r="Y282" s="244">
        <f t="shared" si="120"/>
        <v>17</v>
      </c>
      <c r="Z282" s="244">
        <f t="shared" si="120"/>
        <v>18</v>
      </c>
      <c r="AA282" s="244">
        <f t="shared" si="120"/>
        <v>19</v>
      </c>
    </row>
    <row r="283" spans="6:27">
      <c r="F283" s="655" t="s">
        <v>530</v>
      </c>
      <c r="G283" s="307" t="str">
        <f>G250</f>
        <v>Cars</v>
      </c>
      <c r="H283" s="253">
        <f>K267</f>
        <v>0</v>
      </c>
      <c r="I283" s="253">
        <f ca="1">(I$23*$P267)+$O267</f>
        <v>0</v>
      </c>
      <c r="J283" s="253">
        <f t="shared" ref="J283:P283" ca="1" si="121">(J$23*$P267)+$O267</f>
        <v>0</v>
      </c>
      <c r="K283" s="253">
        <f t="shared" ca="1" si="121"/>
        <v>0</v>
      </c>
      <c r="L283" s="253">
        <f t="shared" ca="1" si="121"/>
        <v>0</v>
      </c>
      <c r="M283" s="253">
        <f t="shared" ca="1" si="121"/>
        <v>0</v>
      </c>
      <c r="N283" s="253">
        <f t="shared" ca="1" si="121"/>
        <v>0</v>
      </c>
      <c r="O283" s="253">
        <f t="shared" ca="1" si="121"/>
        <v>0</v>
      </c>
      <c r="P283" s="253">
        <f t="shared" ca="1" si="121"/>
        <v>0</v>
      </c>
      <c r="Q283" s="253">
        <f ca="1">L267</f>
        <v>0</v>
      </c>
      <c r="R283" s="253">
        <f ca="1">(R$23*$R267)+$Q267</f>
        <v>0</v>
      </c>
      <c r="S283" s="253">
        <f t="shared" ref="S283:Z283" ca="1" si="122">(S$23*$R267)+$Q267</f>
        <v>0</v>
      </c>
      <c r="T283" s="253">
        <f t="shared" ca="1" si="122"/>
        <v>0</v>
      </c>
      <c r="U283" s="253">
        <f t="shared" ca="1" si="122"/>
        <v>0</v>
      </c>
      <c r="V283" s="253">
        <f t="shared" ca="1" si="122"/>
        <v>0</v>
      </c>
      <c r="W283" s="253">
        <f t="shared" ca="1" si="122"/>
        <v>0</v>
      </c>
      <c r="X283" s="253">
        <f t="shared" ca="1" si="122"/>
        <v>0</v>
      </c>
      <c r="Y283" s="253">
        <f t="shared" ca="1" si="122"/>
        <v>0</v>
      </c>
      <c r="Z283" s="253">
        <f t="shared" ca="1" si="122"/>
        <v>0</v>
      </c>
      <c r="AA283" s="253">
        <f ca="1">M267</f>
        <v>0</v>
      </c>
    </row>
    <row r="284" spans="6:27">
      <c r="F284" s="656"/>
      <c r="G284" s="307" t="str">
        <f t="shared" ref="G284:G293" si="123">G251</f>
        <v>2-wheeler</v>
      </c>
      <c r="H284" s="253">
        <f t="shared" ref="H284:H293" si="124">K268</f>
        <v>0</v>
      </c>
      <c r="I284" s="253">
        <f t="shared" ref="I284:P293" ca="1" si="125">(I$23*$P268)+$O268</f>
        <v>0</v>
      </c>
      <c r="J284" s="253">
        <f t="shared" ca="1" si="125"/>
        <v>0</v>
      </c>
      <c r="K284" s="253">
        <f t="shared" ca="1" si="125"/>
        <v>0</v>
      </c>
      <c r="L284" s="253">
        <f t="shared" ca="1" si="125"/>
        <v>0</v>
      </c>
      <c r="M284" s="253">
        <f t="shared" ca="1" si="125"/>
        <v>0</v>
      </c>
      <c r="N284" s="253">
        <f t="shared" ca="1" si="125"/>
        <v>0</v>
      </c>
      <c r="O284" s="253">
        <f t="shared" ca="1" si="125"/>
        <v>0</v>
      </c>
      <c r="P284" s="253">
        <f t="shared" ca="1" si="125"/>
        <v>0</v>
      </c>
      <c r="Q284" s="253">
        <f t="shared" ref="Q284:Q293" ca="1" si="126">L268</f>
        <v>0</v>
      </c>
      <c r="R284" s="253">
        <f t="shared" ref="R284:Z293" ca="1" si="127">(R$23*$R268)+$Q268</f>
        <v>0</v>
      </c>
      <c r="S284" s="253">
        <f t="shared" ca="1" si="127"/>
        <v>0</v>
      </c>
      <c r="T284" s="253">
        <f t="shared" ca="1" si="127"/>
        <v>0</v>
      </c>
      <c r="U284" s="253">
        <f t="shared" ca="1" si="127"/>
        <v>0</v>
      </c>
      <c r="V284" s="253">
        <f t="shared" ca="1" si="127"/>
        <v>0</v>
      </c>
      <c r="W284" s="253">
        <f t="shared" ca="1" si="127"/>
        <v>0</v>
      </c>
      <c r="X284" s="253">
        <f t="shared" ca="1" si="127"/>
        <v>0</v>
      </c>
      <c r="Y284" s="253">
        <f t="shared" ca="1" si="127"/>
        <v>0</v>
      </c>
      <c r="Z284" s="253">
        <f t="shared" ca="1" si="127"/>
        <v>0</v>
      </c>
      <c r="AA284" s="253">
        <f t="shared" ref="AA284:AA293" ca="1" si="128">M268</f>
        <v>0</v>
      </c>
    </row>
    <row r="285" spans="6:27">
      <c r="F285" s="656"/>
      <c r="G285" s="307" t="str">
        <f t="shared" si="123"/>
        <v>Taxi</v>
      </c>
      <c r="H285" s="253">
        <f t="shared" si="124"/>
        <v>0</v>
      </c>
      <c r="I285" s="253">
        <f t="shared" ca="1" si="125"/>
        <v>0</v>
      </c>
      <c r="J285" s="253">
        <f t="shared" ca="1" si="125"/>
        <v>0</v>
      </c>
      <c r="K285" s="253">
        <f t="shared" ca="1" si="125"/>
        <v>0</v>
      </c>
      <c r="L285" s="253">
        <f t="shared" ca="1" si="125"/>
        <v>0</v>
      </c>
      <c r="M285" s="253">
        <f t="shared" ca="1" si="125"/>
        <v>0</v>
      </c>
      <c r="N285" s="253">
        <f t="shared" ca="1" si="125"/>
        <v>0</v>
      </c>
      <c r="O285" s="253">
        <f t="shared" ca="1" si="125"/>
        <v>0</v>
      </c>
      <c r="P285" s="253">
        <f t="shared" ca="1" si="125"/>
        <v>0</v>
      </c>
      <c r="Q285" s="253">
        <f t="shared" ca="1" si="126"/>
        <v>0</v>
      </c>
      <c r="R285" s="253">
        <f t="shared" ca="1" si="127"/>
        <v>0</v>
      </c>
      <c r="S285" s="253">
        <f t="shared" ca="1" si="127"/>
        <v>0</v>
      </c>
      <c r="T285" s="253">
        <f t="shared" ca="1" si="127"/>
        <v>0</v>
      </c>
      <c r="U285" s="253">
        <f t="shared" ca="1" si="127"/>
        <v>0</v>
      </c>
      <c r="V285" s="253">
        <f t="shared" ca="1" si="127"/>
        <v>0</v>
      </c>
      <c r="W285" s="253">
        <f t="shared" ca="1" si="127"/>
        <v>0</v>
      </c>
      <c r="X285" s="253">
        <f t="shared" ca="1" si="127"/>
        <v>0</v>
      </c>
      <c r="Y285" s="253">
        <f t="shared" ca="1" si="127"/>
        <v>0</v>
      </c>
      <c r="Z285" s="253">
        <f t="shared" ca="1" si="127"/>
        <v>0</v>
      </c>
      <c r="AA285" s="253">
        <f t="shared" ca="1" si="128"/>
        <v>0</v>
      </c>
    </row>
    <row r="286" spans="6:27">
      <c r="F286" s="656"/>
      <c r="G286" s="307" t="str">
        <f t="shared" si="123"/>
        <v/>
      </c>
      <c r="H286" s="253">
        <f t="shared" si="124"/>
        <v>0</v>
      </c>
      <c r="I286" s="253">
        <f t="shared" ca="1" si="125"/>
        <v>0</v>
      </c>
      <c r="J286" s="253">
        <f t="shared" ca="1" si="125"/>
        <v>0</v>
      </c>
      <c r="K286" s="253">
        <f t="shared" ca="1" si="125"/>
        <v>0</v>
      </c>
      <c r="L286" s="253">
        <f t="shared" ca="1" si="125"/>
        <v>0</v>
      </c>
      <c r="M286" s="253">
        <f t="shared" ca="1" si="125"/>
        <v>0</v>
      </c>
      <c r="N286" s="253">
        <f t="shared" ca="1" si="125"/>
        <v>0</v>
      </c>
      <c r="O286" s="253">
        <f t="shared" ca="1" si="125"/>
        <v>0</v>
      </c>
      <c r="P286" s="253">
        <f t="shared" ca="1" si="125"/>
        <v>0</v>
      </c>
      <c r="Q286" s="253">
        <f t="shared" ca="1" si="126"/>
        <v>0</v>
      </c>
      <c r="R286" s="253">
        <f t="shared" ca="1" si="127"/>
        <v>0</v>
      </c>
      <c r="S286" s="253">
        <f t="shared" ca="1" si="127"/>
        <v>0</v>
      </c>
      <c r="T286" s="253">
        <f t="shared" ca="1" si="127"/>
        <v>0</v>
      </c>
      <c r="U286" s="253">
        <f t="shared" ca="1" si="127"/>
        <v>0</v>
      </c>
      <c r="V286" s="253">
        <f t="shared" ca="1" si="127"/>
        <v>0</v>
      </c>
      <c r="W286" s="253">
        <f t="shared" ca="1" si="127"/>
        <v>0</v>
      </c>
      <c r="X286" s="253">
        <f t="shared" ca="1" si="127"/>
        <v>0</v>
      </c>
      <c r="Y286" s="253">
        <f t="shared" ca="1" si="127"/>
        <v>0</v>
      </c>
      <c r="Z286" s="253">
        <f t="shared" ca="1" si="127"/>
        <v>0</v>
      </c>
      <c r="AA286" s="253">
        <f t="shared" ca="1" si="128"/>
        <v>0</v>
      </c>
    </row>
    <row r="287" spans="6:27">
      <c r="F287" s="656"/>
      <c r="G287" s="307" t="str">
        <f t="shared" si="123"/>
        <v/>
      </c>
      <c r="H287" s="253">
        <f t="shared" si="124"/>
        <v>0</v>
      </c>
      <c r="I287" s="253">
        <f t="shared" ca="1" si="125"/>
        <v>0</v>
      </c>
      <c r="J287" s="253">
        <f t="shared" ca="1" si="125"/>
        <v>0</v>
      </c>
      <c r="K287" s="253">
        <f t="shared" ca="1" si="125"/>
        <v>0</v>
      </c>
      <c r="L287" s="253">
        <f t="shared" ca="1" si="125"/>
        <v>0</v>
      </c>
      <c r="M287" s="253">
        <f t="shared" ca="1" si="125"/>
        <v>0</v>
      </c>
      <c r="N287" s="253">
        <f t="shared" ca="1" si="125"/>
        <v>0</v>
      </c>
      <c r="O287" s="253">
        <f t="shared" ca="1" si="125"/>
        <v>0</v>
      </c>
      <c r="P287" s="253">
        <f t="shared" ca="1" si="125"/>
        <v>0</v>
      </c>
      <c r="Q287" s="253">
        <f t="shared" ca="1" si="126"/>
        <v>0</v>
      </c>
      <c r="R287" s="253">
        <f t="shared" ca="1" si="127"/>
        <v>0</v>
      </c>
      <c r="S287" s="253">
        <f t="shared" ca="1" si="127"/>
        <v>0</v>
      </c>
      <c r="T287" s="253">
        <f t="shared" ca="1" si="127"/>
        <v>0</v>
      </c>
      <c r="U287" s="253">
        <f t="shared" ca="1" si="127"/>
        <v>0</v>
      </c>
      <c r="V287" s="253">
        <f t="shared" ca="1" si="127"/>
        <v>0</v>
      </c>
      <c r="W287" s="253">
        <f t="shared" ca="1" si="127"/>
        <v>0</v>
      </c>
      <c r="X287" s="253">
        <f t="shared" ca="1" si="127"/>
        <v>0</v>
      </c>
      <c r="Y287" s="253">
        <f t="shared" ca="1" si="127"/>
        <v>0</v>
      </c>
      <c r="Z287" s="253">
        <f t="shared" ca="1" si="127"/>
        <v>0</v>
      </c>
      <c r="AA287" s="253">
        <f t="shared" ca="1" si="128"/>
        <v>0</v>
      </c>
    </row>
    <row r="288" spans="6:27">
      <c r="F288" s="656"/>
      <c r="G288" s="307" t="str">
        <f t="shared" si="123"/>
        <v>3-wheeler</v>
      </c>
      <c r="H288" s="253">
        <f t="shared" si="124"/>
        <v>0</v>
      </c>
      <c r="I288" s="253">
        <f t="shared" ca="1" si="125"/>
        <v>0</v>
      </c>
      <c r="J288" s="253">
        <f t="shared" ca="1" si="125"/>
        <v>0</v>
      </c>
      <c r="K288" s="253">
        <f t="shared" ca="1" si="125"/>
        <v>0</v>
      </c>
      <c r="L288" s="253">
        <f t="shared" ca="1" si="125"/>
        <v>0</v>
      </c>
      <c r="M288" s="253">
        <f t="shared" ca="1" si="125"/>
        <v>0</v>
      </c>
      <c r="N288" s="253">
        <f t="shared" ca="1" si="125"/>
        <v>0</v>
      </c>
      <c r="O288" s="253">
        <f t="shared" ca="1" si="125"/>
        <v>0</v>
      </c>
      <c r="P288" s="253">
        <f t="shared" ca="1" si="125"/>
        <v>0</v>
      </c>
      <c r="Q288" s="253">
        <f t="shared" ca="1" si="126"/>
        <v>0</v>
      </c>
      <c r="R288" s="253">
        <f t="shared" ca="1" si="127"/>
        <v>0</v>
      </c>
      <c r="S288" s="253">
        <f t="shared" ca="1" si="127"/>
        <v>0</v>
      </c>
      <c r="T288" s="253">
        <f t="shared" ca="1" si="127"/>
        <v>0</v>
      </c>
      <c r="U288" s="253">
        <f t="shared" ca="1" si="127"/>
        <v>0</v>
      </c>
      <c r="V288" s="253">
        <f t="shared" ca="1" si="127"/>
        <v>0</v>
      </c>
      <c r="W288" s="253">
        <f t="shared" ca="1" si="127"/>
        <v>0</v>
      </c>
      <c r="X288" s="253">
        <f t="shared" ca="1" si="127"/>
        <v>0</v>
      </c>
      <c r="Y288" s="253">
        <f t="shared" ca="1" si="127"/>
        <v>0</v>
      </c>
      <c r="Z288" s="253">
        <f t="shared" ca="1" si="127"/>
        <v>0</v>
      </c>
      <c r="AA288" s="253">
        <f t="shared" ca="1" si="128"/>
        <v>0</v>
      </c>
    </row>
    <row r="289" spans="6:27">
      <c r="F289" s="656"/>
      <c r="G289" s="307" t="str">
        <f t="shared" si="123"/>
        <v>Bus</v>
      </c>
      <c r="H289" s="253">
        <f t="shared" si="124"/>
        <v>0</v>
      </c>
      <c r="I289" s="253">
        <f t="shared" ca="1" si="125"/>
        <v>0</v>
      </c>
      <c r="J289" s="253">
        <f t="shared" ca="1" si="125"/>
        <v>0</v>
      </c>
      <c r="K289" s="253">
        <f t="shared" ca="1" si="125"/>
        <v>0</v>
      </c>
      <c r="L289" s="253">
        <f t="shared" ca="1" si="125"/>
        <v>0</v>
      </c>
      <c r="M289" s="253">
        <f t="shared" ca="1" si="125"/>
        <v>0</v>
      </c>
      <c r="N289" s="253">
        <f t="shared" ca="1" si="125"/>
        <v>0</v>
      </c>
      <c r="O289" s="253">
        <f t="shared" ca="1" si="125"/>
        <v>0</v>
      </c>
      <c r="P289" s="253">
        <f t="shared" ca="1" si="125"/>
        <v>0</v>
      </c>
      <c r="Q289" s="253">
        <f t="shared" ca="1" si="126"/>
        <v>0</v>
      </c>
      <c r="R289" s="253">
        <f t="shared" ca="1" si="127"/>
        <v>0</v>
      </c>
      <c r="S289" s="253">
        <f t="shared" ca="1" si="127"/>
        <v>0</v>
      </c>
      <c r="T289" s="253">
        <f t="shared" ca="1" si="127"/>
        <v>0</v>
      </c>
      <c r="U289" s="253">
        <f t="shared" ca="1" si="127"/>
        <v>0</v>
      </c>
      <c r="V289" s="253">
        <f t="shared" ca="1" si="127"/>
        <v>0</v>
      </c>
      <c r="W289" s="253">
        <f t="shared" ca="1" si="127"/>
        <v>0</v>
      </c>
      <c r="X289" s="253">
        <f t="shared" ca="1" si="127"/>
        <v>0</v>
      </c>
      <c r="Y289" s="253">
        <f t="shared" ca="1" si="127"/>
        <v>0</v>
      </c>
      <c r="Z289" s="253">
        <f t="shared" ca="1" si="127"/>
        <v>0</v>
      </c>
      <c r="AA289" s="253">
        <f t="shared" ca="1" si="128"/>
        <v>0</v>
      </c>
    </row>
    <row r="290" spans="6:27">
      <c r="F290" s="656"/>
      <c r="G290" s="307" t="str">
        <f t="shared" si="123"/>
        <v>Mini-bus</v>
      </c>
      <c r="H290" s="253">
        <f t="shared" si="124"/>
        <v>0</v>
      </c>
      <c r="I290" s="253">
        <f t="shared" ca="1" si="125"/>
        <v>0</v>
      </c>
      <c r="J290" s="253">
        <f t="shared" ca="1" si="125"/>
        <v>0</v>
      </c>
      <c r="K290" s="253">
        <f t="shared" ca="1" si="125"/>
        <v>0</v>
      </c>
      <c r="L290" s="253">
        <f t="shared" ca="1" si="125"/>
        <v>0</v>
      </c>
      <c r="M290" s="253">
        <f t="shared" ca="1" si="125"/>
        <v>0</v>
      </c>
      <c r="N290" s="253">
        <f t="shared" ca="1" si="125"/>
        <v>0</v>
      </c>
      <c r="O290" s="253">
        <f t="shared" ca="1" si="125"/>
        <v>0</v>
      </c>
      <c r="P290" s="253">
        <f t="shared" ca="1" si="125"/>
        <v>0</v>
      </c>
      <c r="Q290" s="253">
        <f t="shared" ca="1" si="126"/>
        <v>0</v>
      </c>
      <c r="R290" s="253">
        <f t="shared" ca="1" si="127"/>
        <v>0</v>
      </c>
      <c r="S290" s="253">
        <f t="shared" ca="1" si="127"/>
        <v>0</v>
      </c>
      <c r="T290" s="253">
        <f t="shared" ca="1" si="127"/>
        <v>0</v>
      </c>
      <c r="U290" s="253">
        <f t="shared" ca="1" si="127"/>
        <v>0</v>
      </c>
      <c r="V290" s="253">
        <f t="shared" ca="1" si="127"/>
        <v>0</v>
      </c>
      <c r="W290" s="253">
        <f t="shared" ca="1" si="127"/>
        <v>0</v>
      </c>
      <c r="X290" s="253">
        <f t="shared" ca="1" si="127"/>
        <v>0</v>
      </c>
      <c r="Y290" s="253">
        <f t="shared" ca="1" si="127"/>
        <v>0</v>
      </c>
      <c r="Z290" s="253">
        <f t="shared" ca="1" si="127"/>
        <v>0</v>
      </c>
      <c r="AA290" s="253">
        <f t="shared" ca="1" si="128"/>
        <v>0</v>
      </c>
    </row>
    <row r="291" spans="6:27">
      <c r="F291" s="656"/>
      <c r="G291" s="307" t="str">
        <f t="shared" si="123"/>
        <v/>
      </c>
      <c r="H291" s="253">
        <f t="shared" si="124"/>
        <v>0</v>
      </c>
      <c r="I291" s="253">
        <f t="shared" ca="1" si="125"/>
        <v>0</v>
      </c>
      <c r="J291" s="253">
        <f t="shared" ca="1" si="125"/>
        <v>0</v>
      </c>
      <c r="K291" s="253">
        <f t="shared" ca="1" si="125"/>
        <v>0</v>
      </c>
      <c r="L291" s="253">
        <f t="shared" ca="1" si="125"/>
        <v>0</v>
      </c>
      <c r="M291" s="253">
        <f t="shared" ca="1" si="125"/>
        <v>0</v>
      </c>
      <c r="N291" s="253">
        <f t="shared" ca="1" si="125"/>
        <v>0</v>
      </c>
      <c r="O291" s="253">
        <f t="shared" ca="1" si="125"/>
        <v>0</v>
      </c>
      <c r="P291" s="253">
        <f t="shared" ca="1" si="125"/>
        <v>0</v>
      </c>
      <c r="Q291" s="253">
        <f t="shared" ca="1" si="126"/>
        <v>0</v>
      </c>
      <c r="R291" s="253">
        <f t="shared" ca="1" si="127"/>
        <v>0</v>
      </c>
      <c r="S291" s="253">
        <f t="shared" ca="1" si="127"/>
        <v>0</v>
      </c>
      <c r="T291" s="253">
        <f t="shared" ca="1" si="127"/>
        <v>0</v>
      </c>
      <c r="U291" s="253">
        <f t="shared" ca="1" si="127"/>
        <v>0</v>
      </c>
      <c r="V291" s="253">
        <f t="shared" ca="1" si="127"/>
        <v>0</v>
      </c>
      <c r="W291" s="253">
        <f t="shared" ca="1" si="127"/>
        <v>0</v>
      </c>
      <c r="X291" s="253">
        <f t="shared" ca="1" si="127"/>
        <v>0</v>
      </c>
      <c r="Y291" s="253">
        <f t="shared" ca="1" si="127"/>
        <v>0</v>
      </c>
      <c r="Z291" s="253">
        <f t="shared" ca="1" si="127"/>
        <v>0</v>
      </c>
      <c r="AA291" s="253">
        <f t="shared" ca="1" si="128"/>
        <v>0</v>
      </c>
    </row>
    <row r="292" spans="6:27">
      <c r="F292" s="657"/>
      <c r="G292" s="307" t="str">
        <f t="shared" si="123"/>
        <v/>
      </c>
      <c r="H292" s="253">
        <f t="shared" si="124"/>
        <v>0</v>
      </c>
      <c r="I292" s="253">
        <f t="shared" ca="1" si="125"/>
        <v>0</v>
      </c>
      <c r="J292" s="253">
        <f t="shared" ca="1" si="125"/>
        <v>0</v>
      </c>
      <c r="K292" s="253">
        <f t="shared" ca="1" si="125"/>
        <v>0</v>
      </c>
      <c r="L292" s="253">
        <f t="shared" ca="1" si="125"/>
        <v>0</v>
      </c>
      <c r="M292" s="253">
        <f t="shared" ca="1" si="125"/>
        <v>0</v>
      </c>
      <c r="N292" s="253">
        <f t="shared" ca="1" si="125"/>
        <v>0</v>
      </c>
      <c r="O292" s="253">
        <f t="shared" ca="1" si="125"/>
        <v>0</v>
      </c>
      <c r="P292" s="253">
        <f t="shared" ca="1" si="125"/>
        <v>0</v>
      </c>
      <c r="Q292" s="253">
        <f t="shared" ca="1" si="126"/>
        <v>0</v>
      </c>
      <c r="R292" s="253">
        <f t="shared" ca="1" si="127"/>
        <v>0</v>
      </c>
      <c r="S292" s="253">
        <f t="shared" ca="1" si="127"/>
        <v>0</v>
      </c>
      <c r="T292" s="253">
        <f t="shared" ca="1" si="127"/>
        <v>0</v>
      </c>
      <c r="U292" s="253">
        <f t="shared" ca="1" si="127"/>
        <v>0</v>
      </c>
      <c r="V292" s="253">
        <f t="shared" ca="1" si="127"/>
        <v>0</v>
      </c>
      <c r="W292" s="253">
        <f t="shared" ca="1" si="127"/>
        <v>0</v>
      </c>
      <c r="X292" s="253">
        <f t="shared" ca="1" si="127"/>
        <v>0</v>
      </c>
      <c r="Y292" s="253">
        <f t="shared" ca="1" si="127"/>
        <v>0</v>
      </c>
      <c r="Z292" s="253">
        <f t="shared" ca="1" si="127"/>
        <v>0</v>
      </c>
      <c r="AA292" s="253">
        <f t="shared" ca="1" si="128"/>
        <v>0</v>
      </c>
    </row>
    <row r="293" spans="6:27">
      <c r="G293" s="307" t="str">
        <f t="shared" si="123"/>
        <v>BRT</v>
      </c>
      <c r="H293" s="253">
        <f t="shared" si="124"/>
        <v>0</v>
      </c>
      <c r="I293" s="253">
        <f t="shared" ca="1" si="125"/>
        <v>0</v>
      </c>
      <c r="J293" s="253">
        <f t="shared" ca="1" si="125"/>
        <v>0</v>
      </c>
      <c r="K293" s="253">
        <f t="shared" ca="1" si="125"/>
        <v>0</v>
      </c>
      <c r="L293" s="253">
        <f t="shared" ca="1" si="125"/>
        <v>0</v>
      </c>
      <c r="M293" s="253">
        <f t="shared" ca="1" si="125"/>
        <v>0</v>
      </c>
      <c r="N293" s="253">
        <f t="shared" ca="1" si="125"/>
        <v>0</v>
      </c>
      <c r="O293" s="253">
        <f t="shared" ca="1" si="125"/>
        <v>0</v>
      </c>
      <c r="P293" s="253">
        <f t="shared" ca="1" si="125"/>
        <v>0</v>
      </c>
      <c r="Q293" s="253">
        <f t="shared" ca="1" si="126"/>
        <v>0</v>
      </c>
      <c r="R293" s="253">
        <f t="shared" ca="1" si="127"/>
        <v>0</v>
      </c>
      <c r="S293" s="253">
        <f t="shared" ca="1" si="127"/>
        <v>0</v>
      </c>
      <c r="T293" s="253">
        <f t="shared" ca="1" si="127"/>
        <v>0</v>
      </c>
      <c r="U293" s="253">
        <f t="shared" ca="1" si="127"/>
        <v>0</v>
      </c>
      <c r="V293" s="253">
        <f t="shared" ca="1" si="127"/>
        <v>0</v>
      </c>
      <c r="W293" s="253">
        <f t="shared" ca="1" si="127"/>
        <v>0</v>
      </c>
      <c r="X293" s="253">
        <f t="shared" ca="1" si="127"/>
        <v>0</v>
      </c>
      <c r="Y293" s="253">
        <f t="shared" ca="1" si="127"/>
        <v>0</v>
      </c>
      <c r="Z293" s="253">
        <f t="shared" ca="1" si="127"/>
        <v>0</v>
      </c>
      <c r="AA293" s="253">
        <f t="shared" ca="1" si="128"/>
        <v>0</v>
      </c>
    </row>
    <row r="294" spans="6:27">
      <c r="G294" s="310"/>
      <c r="H294" s="252"/>
      <c r="I294" s="252"/>
      <c r="J294" s="252"/>
      <c r="K294" s="252"/>
      <c r="L294" s="252"/>
      <c r="M294" s="252"/>
      <c r="N294" s="252"/>
      <c r="O294" s="252"/>
      <c r="P294" s="252"/>
      <c r="Q294" s="252"/>
      <c r="R294" s="252"/>
      <c r="S294" s="252"/>
      <c r="T294" s="252"/>
      <c r="U294" s="252"/>
      <c r="V294" s="252"/>
      <c r="W294" s="252"/>
      <c r="X294" s="252"/>
      <c r="Y294" s="252"/>
      <c r="Z294" s="252"/>
      <c r="AA294" s="252"/>
    </row>
    <row r="295" spans="6:27">
      <c r="G295" s="309" t="s">
        <v>368</v>
      </c>
    </row>
    <row r="296" spans="6:27">
      <c r="G296" s="306"/>
      <c r="H296" s="244">
        <f>H282</f>
        <v>0</v>
      </c>
      <c r="I296" s="244">
        <f t="shared" ref="I296:AA296" si="129">I282</f>
        <v>1</v>
      </c>
      <c r="J296" s="244">
        <f t="shared" si="129"/>
        <v>2</v>
      </c>
      <c r="K296" s="244">
        <f t="shared" si="129"/>
        <v>3</v>
      </c>
      <c r="L296" s="244">
        <f t="shared" si="129"/>
        <v>4</v>
      </c>
      <c r="M296" s="244">
        <f t="shared" si="129"/>
        <v>5</v>
      </c>
      <c r="N296" s="244">
        <f t="shared" si="129"/>
        <v>6</v>
      </c>
      <c r="O296" s="244">
        <f t="shared" si="129"/>
        <v>7</v>
      </c>
      <c r="P296" s="244">
        <f t="shared" si="129"/>
        <v>8</v>
      </c>
      <c r="Q296" s="244">
        <f t="shared" si="129"/>
        <v>9</v>
      </c>
      <c r="R296" s="244">
        <f t="shared" si="129"/>
        <v>10</v>
      </c>
      <c r="S296" s="244">
        <f t="shared" si="129"/>
        <v>11</v>
      </c>
      <c r="T296" s="244">
        <f t="shared" si="129"/>
        <v>12</v>
      </c>
      <c r="U296" s="244">
        <f t="shared" si="129"/>
        <v>13</v>
      </c>
      <c r="V296" s="244">
        <f t="shared" si="129"/>
        <v>14</v>
      </c>
      <c r="W296" s="244">
        <f t="shared" si="129"/>
        <v>15</v>
      </c>
      <c r="X296" s="244">
        <f t="shared" si="129"/>
        <v>16</v>
      </c>
      <c r="Y296" s="244">
        <f t="shared" si="129"/>
        <v>17</v>
      </c>
      <c r="Z296" s="244">
        <f t="shared" si="129"/>
        <v>18</v>
      </c>
      <c r="AA296" s="244">
        <f t="shared" si="129"/>
        <v>19</v>
      </c>
    </row>
    <row r="297" spans="6:27">
      <c r="F297" s="655" t="s">
        <v>530</v>
      </c>
      <c r="G297" s="307" t="str">
        <f>G283</f>
        <v>Cars</v>
      </c>
      <c r="H297" s="248">
        <f>H123*H283</f>
        <v>0</v>
      </c>
      <c r="I297" s="248">
        <f t="shared" ref="I297:AA297" ca="1" si="130">I123*I283</f>
        <v>0</v>
      </c>
      <c r="J297" s="248">
        <f t="shared" ca="1" si="130"/>
        <v>0</v>
      </c>
      <c r="K297" s="248">
        <f t="shared" ca="1" si="130"/>
        <v>0</v>
      </c>
      <c r="L297" s="248">
        <f t="shared" ca="1" si="130"/>
        <v>0</v>
      </c>
      <c r="M297" s="248">
        <f t="shared" ca="1" si="130"/>
        <v>0</v>
      </c>
      <c r="N297" s="248">
        <f t="shared" ca="1" si="130"/>
        <v>0</v>
      </c>
      <c r="O297" s="248">
        <f t="shared" ca="1" si="130"/>
        <v>0</v>
      </c>
      <c r="P297" s="248">
        <f t="shared" ca="1" si="130"/>
        <v>0</v>
      </c>
      <c r="Q297" s="248">
        <f t="shared" ca="1" si="130"/>
        <v>0</v>
      </c>
      <c r="R297" s="248">
        <f t="shared" ca="1" si="130"/>
        <v>0</v>
      </c>
      <c r="S297" s="248">
        <f t="shared" ca="1" si="130"/>
        <v>0</v>
      </c>
      <c r="T297" s="248">
        <f t="shared" ca="1" si="130"/>
        <v>0</v>
      </c>
      <c r="U297" s="248">
        <f t="shared" ca="1" si="130"/>
        <v>0</v>
      </c>
      <c r="V297" s="248">
        <f t="shared" ca="1" si="130"/>
        <v>0</v>
      </c>
      <c r="W297" s="248">
        <f t="shared" ca="1" si="130"/>
        <v>0</v>
      </c>
      <c r="X297" s="248">
        <f t="shared" ca="1" si="130"/>
        <v>0</v>
      </c>
      <c r="Y297" s="248">
        <f t="shared" ca="1" si="130"/>
        <v>0</v>
      </c>
      <c r="Z297" s="248">
        <f t="shared" ca="1" si="130"/>
        <v>0</v>
      </c>
      <c r="AA297" s="248">
        <f t="shared" ca="1" si="130"/>
        <v>0</v>
      </c>
    </row>
    <row r="298" spans="6:27">
      <c r="F298" s="656"/>
      <c r="G298" s="307" t="str">
        <f t="shared" ref="G298:G307" si="131">G284</f>
        <v>2-wheeler</v>
      </c>
      <c r="H298" s="248">
        <f t="shared" ref="H298:AA307" si="132">H124*H284</f>
        <v>0</v>
      </c>
      <c r="I298" s="248">
        <f t="shared" ca="1" si="132"/>
        <v>0</v>
      </c>
      <c r="J298" s="248">
        <f t="shared" ca="1" si="132"/>
        <v>0</v>
      </c>
      <c r="K298" s="248">
        <f t="shared" ca="1" si="132"/>
        <v>0</v>
      </c>
      <c r="L298" s="248">
        <f t="shared" ca="1" si="132"/>
        <v>0</v>
      </c>
      <c r="M298" s="248">
        <f t="shared" ca="1" si="132"/>
        <v>0</v>
      </c>
      <c r="N298" s="248">
        <f t="shared" ca="1" si="132"/>
        <v>0</v>
      </c>
      <c r="O298" s="248">
        <f t="shared" ca="1" si="132"/>
        <v>0</v>
      </c>
      <c r="P298" s="248">
        <f t="shared" ca="1" si="132"/>
        <v>0</v>
      </c>
      <c r="Q298" s="248">
        <f t="shared" ca="1" si="132"/>
        <v>0</v>
      </c>
      <c r="R298" s="248">
        <f t="shared" ca="1" si="132"/>
        <v>0</v>
      </c>
      <c r="S298" s="248">
        <f t="shared" ca="1" si="132"/>
        <v>0</v>
      </c>
      <c r="T298" s="248">
        <f t="shared" ca="1" si="132"/>
        <v>0</v>
      </c>
      <c r="U298" s="248">
        <f t="shared" ca="1" si="132"/>
        <v>0</v>
      </c>
      <c r="V298" s="248">
        <f t="shared" ca="1" si="132"/>
        <v>0</v>
      </c>
      <c r="W298" s="248">
        <f t="shared" ca="1" si="132"/>
        <v>0</v>
      </c>
      <c r="X298" s="248">
        <f t="shared" ca="1" si="132"/>
        <v>0</v>
      </c>
      <c r="Y298" s="248">
        <f t="shared" ca="1" si="132"/>
        <v>0</v>
      </c>
      <c r="Z298" s="248">
        <f t="shared" ca="1" si="132"/>
        <v>0</v>
      </c>
      <c r="AA298" s="248">
        <f t="shared" ca="1" si="132"/>
        <v>0</v>
      </c>
    </row>
    <row r="299" spans="6:27">
      <c r="F299" s="656"/>
      <c r="G299" s="307" t="str">
        <f t="shared" si="131"/>
        <v>Taxi</v>
      </c>
      <c r="H299" s="248">
        <f t="shared" si="132"/>
        <v>0</v>
      </c>
      <c r="I299" s="248">
        <f t="shared" ca="1" si="132"/>
        <v>0</v>
      </c>
      <c r="J299" s="248">
        <f t="shared" ca="1" si="132"/>
        <v>0</v>
      </c>
      <c r="K299" s="248">
        <f t="shared" ca="1" si="132"/>
        <v>0</v>
      </c>
      <c r="L299" s="248">
        <f t="shared" ca="1" si="132"/>
        <v>0</v>
      </c>
      <c r="M299" s="248">
        <f t="shared" ca="1" si="132"/>
        <v>0</v>
      </c>
      <c r="N299" s="248">
        <f t="shared" ca="1" si="132"/>
        <v>0</v>
      </c>
      <c r="O299" s="248">
        <f t="shared" ca="1" si="132"/>
        <v>0</v>
      </c>
      <c r="P299" s="248">
        <f t="shared" ca="1" si="132"/>
        <v>0</v>
      </c>
      <c r="Q299" s="248">
        <f t="shared" ca="1" si="132"/>
        <v>0</v>
      </c>
      <c r="R299" s="248">
        <f t="shared" ca="1" si="132"/>
        <v>0</v>
      </c>
      <c r="S299" s="248">
        <f t="shared" ca="1" si="132"/>
        <v>0</v>
      </c>
      <c r="T299" s="248">
        <f t="shared" ca="1" si="132"/>
        <v>0</v>
      </c>
      <c r="U299" s="248">
        <f t="shared" ca="1" si="132"/>
        <v>0</v>
      </c>
      <c r="V299" s="248">
        <f t="shared" ca="1" si="132"/>
        <v>0</v>
      </c>
      <c r="W299" s="248">
        <f t="shared" ca="1" si="132"/>
        <v>0</v>
      </c>
      <c r="X299" s="248">
        <f t="shared" ca="1" si="132"/>
        <v>0</v>
      </c>
      <c r="Y299" s="248">
        <f t="shared" ca="1" si="132"/>
        <v>0</v>
      </c>
      <c r="Z299" s="248">
        <f t="shared" ca="1" si="132"/>
        <v>0</v>
      </c>
      <c r="AA299" s="248">
        <f t="shared" ca="1" si="132"/>
        <v>0</v>
      </c>
    </row>
    <row r="300" spans="6:27">
      <c r="F300" s="656"/>
      <c r="G300" s="307" t="str">
        <f t="shared" si="131"/>
        <v/>
      </c>
      <c r="H300" s="248">
        <f t="shared" si="132"/>
        <v>0</v>
      </c>
      <c r="I300" s="248">
        <f t="shared" ca="1" si="132"/>
        <v>0</v>
      </c>
      <c r="J300" s="248">
        <f t="shared" ca="1" si="132"/>
        <v>0</v>
      </c>
      <c r="K300" s="248">
        <f t="shared" ca="1" si="132"/>
        <v>0</v>
      </c>
      <c r="L300" s="248">
        <f t="shared" ca="1" si="132"/>
        <v>0</v>
      </c>
      <c r="M300" s="248">
        <f t="shared" ca="1" si="132"/>
        <v>0</v>
      </c>
      <c r="N300" s="248">
        <f t="shared" ca="1" si="132"/>
        <v>0</v>
      </c>
      <c r="O300" s="248">
        <f t="shared" ca="1" si="132"/>
        <v>0</v>
      </c>
      <c r="P300" s="248">
        <f t="shared" ca="1" si="132"/>
        <v>0</v>
      </c>
      <c r="Q300" s="248">
        <f t="shared" ca="1" si="132"/>
        <v>0</v>
      </c>
      <c r="R300" s="248">
        <f t="shared" ca="1" si="132"/>
        <v>0</v>
      </c>
      <c r="S300" s="248">
        <f t="shared" ca="1" si="132"/>
        <v>0</v>
      </c>
      <c r="T300" s="248">
        <f t="shared" ca="1" si="132"/>
        <v>0</v>
      </c>
      <c r="U300" s="248">
        <f t="shared" ca="1" si="132"/>
        <v>0</v>
      </c>
      <c r="V300" s="248">
        <f t="shared" ca="1" si="132"/>
        <v>0</v>
      </c>
      <c r="W300" s="248">
        <f t="shared" ca="1" si="132"/>
        <v>0</v>
      </c>
      <c r="X300" s="248">
        <f t="shared" ca="1" si="132"/>
        <v>0</v>
      </c>
      <c r="Y300" s="248">
        <f t="shared" ca="1" si="132"/>
        <v>0</v>
      </c>
      <c r="Z300" s="248">
        <f t="shared" ca="1" si="132"/>
        <v>0</v>
      </c>
      <c r="AA300" s="248">
        <f t="shared" ca="1" si="132"/>
        <v>0</v>
      </c>
    </row>
    <row r="301" spans="6:27">
      <c r="F301" s="656"/>
      <c r="G301" s="307" t="str">
        <f t="shared" si="131"/>
        <v/>
      </c>
      <c r="H301" s="248">
        <f t="shared" si="132"/>
        <v>0</v>
      </c>
      <c r="I301" s="248">
        <f t="shared" ca="1" si="132"/>
        <v>0</v>
      </c>
      <c r="J301" s="248">
        <f t="shared" ca="1" si="132"/>
        <v>0</v>
      </c>
      <c r="K301" s="248">
        <f t="shared" ca="1" si="132"/>
        <v>0</v>
      </c>
      <c r="L301" s="248">
        <f t="shared" ca="1" si="132"/>
        <v>0</v>
      </c>
      <c r="M301" s="248">
        <f t="shared" ca="1" si="132"/>
        <v>0</v>
      </c>
      <c r="N301" s="248">
        <f t="shared" ca="1" si="132"/>
        <v>0</v>
      </c>
      <c r="O301" s="248">
        <f t="shared" ca="1" si="132"/>
        <v>0</v>
      </c>
      <c r="P301" s="248">
        <f t="shared" ca="1" si="132"/>
        <v>0</v>
      </c>
      <c r="Q301" s="248">
        <f t="shared" ca="1" si="132"/>
        <v>0</v>
      </c>
      <c r="R301" s="248">
        <f t="shared" ca="1" si="132"/>
        <v>0</v>
      </c>
      <c r="S301" s="248">
        <f t="shared" ca="1" si="132"/>
        <v>0</v>
      </c>
      <c r="T301" s="248">
        <f t="shared" ca="1" si="132"/>
        <v>0</v>
      </c>
      <c r="U301" s="248">
        <f t="shared" ca="1" si="132"/>
        <v>0</v>
      </c>
      <c r="V301" s="248">
        <f t="shared" ca="1" si="132"/>
        <v>0</v>
      </c>
      <c r="W301" s="248">
        <f t="shared" ca="1" si="132"/>
        <v>0</v>
      </c>
      <c r="X301" s="248">
        <f t="shared" ca="1" si="132"/>
        <v>0</v>
      </c>
      <c r="Y301" s="248">
        <f t="shared" ca="1" si="132"/>
        <v>0</v>
      </c>
      <c r="Z301" s="248">
        <f t="shared" ca="1" si="132"/>
        <v>0</v>
      </c>
      <c r="AA301" s="248">
        <f t="shared" ca="1" si="132"/>
        <v>0</v>
      </c>
    </row>
    <row r="302" spans="6:27">
      <c r="F302" s="656"/>
      <c r="G302" s="307" t="str">
        <f t="shared" si="131"/>
        <v>3-wheeler</v>
      </c>
      <c r="H302" s="248">
        <f t="shared" si="132"/>
        <v>0</v>
      </c>
      <c r="I302" s="248">
        <f t="shared" ca="1" si="132"/>
        <v>0</v>
      </c>
      <c r="J302" s="248">
        <f t="shared" ca="1" si="132"/>
        <v>0</v>
      </c>
      <c r="K302" s="248">
        <f t="shared" ca="1" si="132"/>
        <v>0</v>
      </c>
      <c r="L302" s="248">
        <f t="shared" ca="1" si="132"/>
        <v>0</v>
      </c>
      <c r="M302" s="248">
        <f t="shared" ca="1" si="132"/>
        <v>0</v>
      </c>
      <c r="N302" s="248">
        <f t="shared" ca="1" si="132"/>
        <v>0</v>
      </c>
      <c r="O302" s="248">
        <f t="shared" ca="1" si="132"/>
        <v>0</v>
      </c>
      <c r="P302" s="248">
        <f t="shared" ca="1" si="132"/>
        <v>0</v>
      </c>
      <c r="Q302" s="248">
        <f t="shared" ca="1" si="132"/>
        <v>0</v>
      </c>
      <c r="R302" s="248">
        <f t="shared" ca="1" si="132"/>
        <v>0</v>
      </c>
      <c r="S302" s="248">
        <f t="shared" ca="1" si="132"/>
        <v>0</v>
      </c>
      <c r="T302" s="248">
        <f t="shared" ca="1" si="132"/>
        <v>0</v>
      </c>
      <c r="U302" s="248">
        <f t="shared" ca="1" si="132"/>
        <v>0</v>
      </c>
      <c r="V302" s="248">
        <f t="shared" ca="1" si="132"/>
        <v>0</v>
      </c>
      <c r="W302" s="248">
        <f t="shared" ca="1" si="132"/>
        <v>0</v>
      </c>
      <c r="X302" s="248">
        <f t="shared" ca="1" si="132"/>
        <v>0</v>
      </c>
      <c r="Y302" s="248">
        <f t="shared" ca="1" si="132"/>
        <v>0</v>
      </c>
      <c r="Z302" s="248">
        <f t="shared" ca="1" si="132"/>
        <v>0</v>
      </c>
      <c r="AA302" s="248">
        <f t="shared" ca="1" si="132"/>
        <v>0</v>
      </c>
    </row>
    <row r="303" spans="6:27">
      <c r="F303" s="656"/>
      <c r="G303" s="307" t="str">
        <f t="shared" si="131"/>
        <v>Bus</v>
      </c>
      <c r="H303" s="248">
        <f t="shared" si="132"/>
        <v>0</v>
      </c>
      <c r="I303" s="248">
        <f t="shared" ca="1" si="132"/>
        <v>0</v>
      </c>
      <c r="J303" s="248">
        <f t="shared" ca="1" si="132"/>
        <v>0</v>
      </c>
      <c r="K303" s="248">
        <f t="shared" ca="1" si="132"/>
        <v>0</v>
      </c>
      <c r="L303" s="248">
        <f t="shared" ca="1" si="132"/>
        <v>0</v>
      </c>
      <c r="M303" s="248">
        <f t="shared" ca="1" si="132"/>
        <v>0</v>
      </c>
      <c r="N303" s="248">
        <f t="shared" ca="1" si="132"/>
        <v>0</v>
      </c>
      <c r="O303" s="248">
        <f t="shared" ca="1" si="132"/>
        <v>0</v>
      </c>
      <c r="P303" s="248">
        <f t="shared" ca="1" si="132"/>
        <v>0</v>
      </c>
      <c r="Q303" s="248">
        <f t="shared" ca="1" si="132"/>
        <v>0</v>
      </c>
      <c r="R303" s="248">
        <f t="shared" ca="1" si="132"/>
        <v>0</v>
      </c>
      <c r="S303" s="248">
        <f t="shared" ca="1" si="132"/>
        <v>0</v>
      </c>
      <c r="T303" s="248">
        <f t="shared" ca="1" si="132"/>
        <v>0</v>
      </c>
      <c r="U303" s="248">
        <f t="shared" ca="1" si="132"/>
        <v>0</v>
      </c>
      <c r="V303" s="248">
        <f t="shared" ca="1" si="132"/>
        <v>0</v>
      </c>
      <c r="W303" s="248">
        <f t="shared" ca="1" si="132"/>
        <v>0</v>
      </c>
      <c r="X303" s="248">
        <f t="shared" ca="1" si="132"/>
        <v>0</v>
      </c>
      <c r="Y303" s="248">
        <f t="shared" ca="1" si="132"/>
        <v>0</v>
      </c>
      <c r="Z303" s="248">
        <f t="shared" ca="1" si="132"/>
        <v>0</v>
      </c>
      <c r="AA303" s="248">
        <f t="shared" ca="1" si="132"/>
        <v>0</v>
      </c>
    </row>
    <row r="304" spans="6:27">
      <c r="F304" s="656"/>
      <c r="G304" s="307" t="str">
        <f t="shared" si="131"/>
        <v>Mini-bus</v>
      </c>
      <c r="H304" s="248">
        <f t="shared" si="132"/>
        <v>0</v>
      </c>
      <c r="I304" s="248">
        <f t="shared" ca="1" si="132"/>
        <v>0</v>
      </c>
      <c r="J304" s="248">
        <f t="shared" ca="1" si="132"/>
        <v>0</v>
      </c>
      <c r="K304" s="248">
        <f t="shared" ca="1" si="132"/>
        <v>0</v>
      </c>
      <c r="L304" s="248">
        <f t="shared" ca="1" si="132"/>
        <v>0</v>
      </c>
      <c r="M304" s="248">
        <f t="shared" ca="1" si="132"/>
        <v>0</v>
      </c>
      <c r="N304" s="248">
        <f t="shared" ca="1" si="132"/>
        <v>0</v>
      </c>
      <c r="O304" s="248">
        <f t="shared" ca="1" si="132"/>
        <v>0</v>
      </c>
      <c r="P304" s="248">
        <f t="shared" ca="1" si="132"/>
        <v>0</v>
      </c>
      <c r="Q304" s="248">
        <f t="shared" ca="1" si="132"/>
        <v>0</v>
      </c>
      <c r="R304" s="248">
        <f t="shared" ca="1" si="132"/>
        <v>0</v>
      </c>
      <c r="S304" s="248">
        <f t="shared" ca="1" si="132"/>
        <v>0</v>
      </c>
      <c r="T304" s="248">
        <f t="shared" ca="1" si="132"/>
        <v>0</v>
      </c>
      <c r="U304" s="248">
        <f t="shared" ca="1" si="132"/>
        <v>0</v>
      </c>
      <c r="V304" s="248">
        <f t="shared" ca="1" si="132"/>
        <v>0</v>
      </c>
      <c r="W304" s="248">
        <f t="shared" ca="1" si="132"/>
        <v>0</v>
      </c>
      <c r="X304" s="248">
        <f t="shared" ca="1" si="132"/>
        <v>0</v>
      </c>
      <c r="Y304" s="248">
        <f t="shared" ca="1" si="132"/>
        <v>0</v>
      </c>
      <c r="Z304" s="248">
        <f t="shared" ca="1" si="132"/>
        <v>0</v>
      </c>
      <c r="AA304" s="248">
        <f t="shared" ca="1" si="132"/>
        <v>0</v>
      </c>
    </row>
    <row r="305" spans="6:27">
      <c r="F305" s="656"/>
      <c r="G305" s="307" t="str">
        <f t="shared" si="131"/>
        <v/>
      </c>
      <c r="H305" s="248">
        <f t="shared" si="132"/>
        <v>0</v>
      </c>
      <c r="I305" s="248">
        <f t="shared" ca="1" si="132"/>
        <v>0</v>
      </c>
      <c r="J305" s="248">
        <f t="shared" ca="1" si="132"/>
        <v>0</v>
      </c>
      <c r="K305" s="248">
        <f t="shared" ca="1" si="132"/>
        <v>0</v>
      </c>
      <c r="L305" s="248">
        <f t="shared" ca="1" si="132"/>
        <v>0</v>
      </c>
      <c r="M305" s="248">
        <f t="shared" ca="1" si="132"/>
        <v>0</v>
      </c>
      <c r="N305" s="248">
        <f t="shared" ca="1" si="132"/>
        <v>0</v>
      </c>
      <c r="O305" s="248">
        <f t="shared" ca="1" si="132"/>
        <v>0</v>
      </c>
      <c r="P305" s="248">
        <f t="shared" ca="1" si="132"/>
        <v>0</v>
      </c>
      <c r="Q305" s="248">
        <f t="shared" ca="1" si="132"/>
        <v>0</v>
      </c>
      <c r="R305" s="248">
        <f t="shared" ca="1" si="132"/>
        <v>0</v>
      </c>
      <c r="S305" s="248">
        <f t="shared" ca="1" si="132"/>
        <v>0</v>
      </c>
      <c r="T305" s="248">
        <f t="shared" ca="1" si="132"/>
        <v>0</v>
      </c>
      <c r="U305" s="248">
        <f t="shared" ca="1" si="132"/>
        <v>0</v>
      </c>
      <c r="V305" s="248">
        <f t="shared" ca="1" si="132"/>
        <v>0</v>
      </c>
      <c r="W305" s="248">
        <f t="shared" ca="1" si="132"/>
        <v>0</v>
      </c>
      <c r="X305" s="248">
        <f t="shared" ca="1" si="132"/>
        <v>0</v>
      </c>
      <c r="Y305" s="248">
        <f t="shared" ca="1" si="132"/>
        <v>0</v>
      </c>
      <c r="Z305" s="248">
        <f t="shared" ca="1" si="132"/>
        <v>0</v>
      </c>
      <c r="AA305" s="248">
        <f t="shared" ca="1" si="132"/>
        <v>0</v>
      </c>
    </row>
    <row r="306" spans="6:27">
      <c r="F306" s="657"/>
      <c r="G306" s="307" t="str">
        <f t="shared" si="131"/>
        <v/>
      </c>
      <c r="H306" s="248">
        <f t="shared" si="132"/>
        <v>0</v>
      </c>
      <c r="I306" s="248">
        <f t="shared" ca="1" si="132"/>
        <v>0</v>
      </c>
      <c r="J306" s="248">
        <f t="shared" ca="1" si="132"/>
        <v>0</v>
      </c>
      <c r="K306" s="248">
        <f t="shared" ca="1" si="132"/>
        <v>0</v>
      </c>
      <c r="L306" s="248">
        <f t="shared" ca="1" si="132"/>
        <v>0</v>
      </c>
      <c r="M306" s="248">
        <f t="shared" ca="1" si="132"/>
        <v>0</v>
      </c>
      <c r="N306" s="248">
        <f t="shared" ca="1" si="132"/>
        <v>0</v>
      </c>
      <c r="O306" s="248">
        <f t="shared" ca="1" si="132"/>
        <v>0</v>
      </c>
      <c r="P306" s="248">
        <f t="shared" ca="1" si="132"/>
        <v>0</v>
      </c>
      <c r="Q306" s="248">
        <f t="shared" ca="1" si="132"/>
        <v>0</v>
      </c>
      <c r="R306" s="248">
        <f t="shared" ca="1" si="132"/>
        <v>0</v>
      </c>
      <c r="S306" s="248">
        <f t="shared" ca="1" si="132"/>
        <v>0</v>
      </c>
      <c r="T306" s="248">
        <f t="shared" ca="1" si="132"/>
        <v>0</v>
      </c>
      <c r="U306" s="248">
        <f t="shared" ca="1" si="132"/>
        <v>0</v>
      </c>
      <c r="V306" s="248">
        <f t="shared" ca="1" si="132"/>
        <v>0</v>
      </c>
      <c r="W306" s="248">
        <f t="shared" ca="1" si="132"/>
        <v>0</v>
      </c>
      <c r="X306" s="248">
        <f t="shared" ca="1" si="132"/>
        <v>0</v>
      </c>
      <c r="Y306" s="248">
        <f t="shared" ca="1" si="132"/>
        <v>0</v>
      </c>
      <c r="Z306" s="248">
        <f t="shared" ca="1" si="132"/>
        <v>0</v>
      </c>
      <c r="AA306" s="248">
        <f t="shared" ca="1" si="132"/>
        <v>0</v>
      </c>
    </row>
    <row r="307" spans="6:27">
      <c r="G307" s="307" t="str">
        <f t="shared" si="131"/>
        <v>BRT</v>
      </c>
      <c r="H307" s="248">
        <f t="shared" si="132"/>
        <v>0</v>
      </c>
      <c r="I307" s="248">
        <f t="shared" ca="1" si="132"/>
        <v>0</v>
      </c>
      <c r="J307" s="248">
        <f t="shared" ca="1" si="132"/>
        <v>0</v>
      </c>
      <c r="K307" s="248">
        <f t="shared" ca="1" si="132"/>
        <v>0</v>
      </c>
      <c r="L307" s="248">
        <f t="shared" ca="1" si="132"/>
        <v>0</v>
      </c>
      <c r="M307" s="248">
        <f t="shared" ca="1" si="132"/>
        <v>0</v>
      </c>
      <c r="N307" s="248">
        <f t="shared" ca="1" si="132"/>
        <v>0</v>
      </c>
      <c r="O307" s="248">
        <f t="shared" ca="1" si="132"/>
        <v>0</v>
      </c>
      <c r="P307" s="248">
        <f t="shared" ca="1" si="132"/>
        <v>0</v>
      </c>
      <c r="Q307" s="248">
        <f t="shared" ca="1" si="132"/>
        <v>0</v>
      </c>
      <c r="R307" s="248">
        <f t="shared" ca="1" si="132"/>
        <v>0</v>
      </c>
      <c r="S307" s="248">
        <f t="shared" ca="1" si="132"/>
        <v>0</v>
      </c>
      <c r="T307" s="248">
        <f t="shared" ca="1" si="132"/>
        <v>0</v>
      </c>
      <c r="U307" s="248">
        <f t="shared" ca="1" si="132"/>
        <v>0</v>
      </c>
      <c r="V307" s="248">
        <f t="shared" ca="1" si="132"/>
        <v>0</v>
      </c>
      <c r="W307" s="248">
        <f t="shared" ca="1" si="132"/>
        <v>0</v>
      </c>
      <c r="X307" s="248">
        <f t="shared" ca="1" si="132"/>
        <v>0</v>
      </c>
      <c r="Y307" s="248">
        <f t="shared" ca="1" si="132"/>
        <v>0</v>
      </c>
      <c r="Z307" s="248">
        <f t="shared" ca="1" si="132"/>
        <v>0</v>
      </c>
      <c r="AA307" s="248">
        <f t="shared" ca="1" si="132"/>
        <v>0</v>
      </c>
    </row>
    <row r="310" spans="6:27">
      <c r="G310" s="305" t="s">
        <v>369</v>
      </c>
    </row>
    <row r="311" spans="6:27">
      <c r="K311" s="242" t="s">
        <v>366</v>
      </c>
    </row>
    <row r="312" spans="6:27">
      <c r="J312" s="243"/>
      <c r="K312" s="244" t="s">
        <v>367</v>
      </c>
      <c r="L312" s="231">
        <v>7</v>
      </c>
      <c r="M312" s="244">
        <v>14</v>
      </c>
      <c r="O312" s="55" t="s">
        <v>387</v>
      </c>
      <c r="Q312" s="55" t="s">
        <v>388</v>
      </c>
      <c r="S312" s="243"/>
      <c r="T312" s="243"/>
      <c r="U312" s="243"/>
      <c r="V312" s="243"/>
      <c r="W312" s="243"/>
      <c r="X312" s="243"/>
      <c r="Y312" s="243"/>
      <c r="Z312" s="243"/>
      <c r="AA312" s="243"/>
    </row>
    <row r="313" spans="6:27">
      <c r="G313" s="306"/>
      <c r="J313" s="243"/>
      <c r="K313" s="244">
        <f>H329</f>
        <v>0</v>
      </c>
      <c r="L313" s="244">
        <f>Q329</f>
        <v>9</v>
      </c>
      <c r="M313" s="244">
        <f>AA329</f>
        <v>19</v>
      </c>
      <c r="O313" s="231" t="s">
        <v>389</v>
      </c>
      <c r="P313" s="231" t="s">
        <v>390</v>
      </c>
      <c r="Q313" s="231" t="s">
        <v>389</v>
      </c>
      <c r="R313" s="231" t="s">
        <v>390</v>
      </c>
      <c r="S313" s="243"/>
      <c r="T313" s="231">
        <f>K313</f>
        <v>0</v>
      </c>
      <c r="U313" s="231">
        <f>L313</f>
        <v>9</v>
      </c>
      <c r="V313" s="231">
        <f>M313</f>
        <v>19</v>
      </c>
      <c r="X313" s="231" t="s">
        <v>387</v>
      </c>
      <c r="Y313" s="231" t="s">
        <v>388</v>
      </c>
      <c r="Z313" s="243"/>
      <c r="AA313" s="243"/>
    </row>
    <row r="314" spans="6:27">
      <c r="F314" s="655" t="s">
        <v>530</v>
      </c>
      <c r="G314" s="307" t="str">
        <f>G267</f>
        <v>Car</v>
      </c>
      <c r="J314" s="243"/>
      <c r="K314" s="249">
        <f>'IF Factors'!H9</f>
        <v>0</v>
      </c>
      <c r="L314" s="249">
        <f ca="1">OFFSET('IF Factors'!H9,0,$L$171)</f>
        <v>0</v>
      </c>
      <c r="M314" s="251">
        <f ca="1">OFFSET('IF Factors'!H9,0,$M$171)</f>
        <v>0</v>
      </c>
      <c r="O314" s="231">
        <f ca="1">INTERCEPT(K314:L314,$K$7:$L$7)</f>
        <v>0</v>
      </c>
      <c r="P314" s="231">
        <f ca="1">SLOPE(K314:L314,$K$7:$L$7)</f>
        <v>0</v>
      </c>
      <c r="Q314" s="231">
        <f ca="1">INTERCEPT(L314:M314,$L$7:$M$7)</f>
        <v>0</v>
      </c>
      <c r="R314" s="231">
        <f ca="1">SLOPE(L314:M314,$L$7:$M$7)</f>
        <v>0</v>
      </c>
      <c r="S314" s="243"/>
      <c r="T314" s="231">
        <f>IF(K314&lt;&gt;0,0,1)</f>
        <v>1</v>
      </c>
      <c r="U314" s="231">
        <f ca="1">IF(L314&lt;&gt;0,0,1)</f>
        <v>1</v>
      </c>
      <c r="V314" s="231">
        <f ca="1">IF(M314&lt;&gt;0,0,1)</f>
        <v>1</v>
      </c>
      <c r="X314" s="231">
        <f ca="1">IF(T314+U314=1,1,0)</f>
        <v>0</v>
      </c>
      <c r="Y314" s="231">
        <f t="shared" ref="Y314:Y324" ca="1" si="133">IF(U314+V314=1,1,0)</f>
        <v>0</v>
      </c>
      <c r="Z314" s="243"/>
      <c r="AA314" s="243"/>
    </row>
    <row r="315" spans="6:27">
      <c r="F315" s="656"/>
      <c r="G315" s="307" t="str">
        <f t="shared" ref="G315:G324" si="134">G268</f>
        <v>2-wheeler</v>
      </c>
      <c r="J315" s="243"/>
      <c r="K315" s="249">
        <f>'IF Factors'!H10</f>
        <v>0</v>
      </c>
      <c r="L315" s="249">
        <f ca="1">OFFSET('IF Factors'!H10,0,$L$171)</f>
        <v>0</v>
      </c>
      <c r="M315" s="251">
        <f ca="1">OFFSET('IF Factors'!H10,0,$M$171)</f>
        <v>0</v>
      </c>
      <c r="O315" s="231">
        <f t="shared" ref="O315:O324" ca="1" si="135">INTERCEPT(K315:L315,$K$7:$L$7)</f>
        <v>0</v>
      </c>
      <c r="P315" s="231">
        <f t="shared" ref="P315:P324" ca="1" si="136">SLOPE(K315:L315,$K$7:$L$7)</f>
        <v>0</v>
      </c>
      <c r="Q315" s="231">
        <f t="shared" ref="Q315:Q324" ca="1" si="137">INTERCEPT(L315:M315,$L$7:$M$7)</f>
        <v>0</v>
      </c>
      <c r="R315" s="231">
        <f t="shared" ref="R315:R324" ca="1" si="138">SLOPE(L315:M315,$L$7:$M$7)</f>
        <v>0</v>
      </c>
      <c r="S315" s="243"/>
      <c r="T315" s="231">
        <f t="shared" ref="T315:V324" si="139">IF(K315&lt;&gt;0,0,1)</f>
        <v>1</v>
      </c>
      <c r="U315" s="231">
        <f t="shared" ca="1" si="139"/>
        <v>1</v>
      </c>
      <c r="V315" s="231">
        <f t="shared" ca="1" si="139"/>
        <v>1</v>
      </c>
      <c r="X315" s="231">
        <f t="shared" ref="X315:X324" ca="1" si="140">IF(T315+U315=1,1,0)</f>
        <v>0</v>
      </c>
      <c r="Y315" s="231">
        <f t="shared" ca="1" si="133"/>
        <v>0</v>
      </c>
      <c r="Z315" s="243"/>
      <c r="AA315" s="243"/>
    </row>
    <row r="316" spans="6:27">
      <c r="F316" s="656"/>
      <c r="G316" s="307" t="str">
        <f t="shared" si="134"/>
        <v>Taxi</v>
      </c>
      <c r="J316" s="243"/>
      <c r="K316" s="249">
        <f>'IF Factors'!H11</f>
        <v>0</v>
      </c>
      <c r="L316" s="249">
        <f ca="1">OFFSET('IF Factors'!H11,0,$L$171)</f>
        <v>0</v>
      </c>
      <c r="M316" s="251">
        <f ca="1">OFFSET('IF Factors'!H11,0,$M$171)</f>
        <v>0</v>
      </c>
      <c r="O316" s="231">
        <f t="shared" ca="1" si="135"/>
        <v>0</v>
      </c>
      <c r="P316" s="231">
        <f t="shared" ca="1" si="136"/>
        <v>0</v>
      </c>
      <c r="Q316" s="231">
        <f t="shared" ca="1" si="137"/>
        <v>0</v>
      </c>
      <c r="R316" s="231">
        <f t="shared" ca="1" si="138"/>
        <v>0</v>
      </c>
      <c r="S316" s="243"/>
      <c r="T316" s="231">
        <f t="shared" si="139"/>
        <v>1</v>
      </c>
      <c r="U316" s="231">
        <f t="shared" ca="1" si="139"/>
        <v>1</v>
      </c>
      <c r="V316" s="231">
        <f t="shared" ca="1" si="139"/>
        <v>1</v>
      </c>
      <c r="X316" s="231">
        <f t="shared" ca="1" si="140"/>
        <v>0</v>
      </c>
      <c r="Y316" s="231">
        <f t="shared" ca="1" si="133"/>
        <v>0</v>
      </c>
      <c r="Z316" s="243"/>
      <c r="AA316" s="243"/>
    </row>
    <row r="317" spans="6:27">
      <c r="F317" s="656"/>
      <c r="G317" s="307" t="str">
        <f t="shared" si="134"/>
        <v/>
      </c>
      <c r="J317" s="243"/>
      <c r="K317" s="249">
        <f>'IF Factors'!H12</f>
        <v>0</v>
      </c>
      <c r="L317" s="249">
        <f ca="1">OFFSET('IF Factors'!H12,0,$L$171)</f>
        <v>0</v>
      </c>
      <c r="M317" s="251">
        <f ca="1">OFFSET('IF Factors'!H12,0,$M$171)</f>
        <v>0</v>
      </c>
      <c r="O317" s="231">
        <f t="shared" ca="1" si="135"/>
        <v>0</v>
      </c>
      <c r="P317" s="231">
        <f t="shared" ca="1" si="136"/>
        <v>0</v>
      </c>
      <c r="Q317" s="231">
        <f t="shared" ca="1" si="137"/>
        <v>0</v>
      </c>
      <c r="R317" s="231">
        <f t="shared" ca="1" si="138"/>
        <v>0</v>
      </c>
      <c r="S317" s="243"/>
      <c r="T317" s="231">
        <f t="shared" si="139"/>
        <v>1</v>
      </c>
      <c r="U317" s="231">
        <f t="shared" ca="1" si="139"/>
        <v>1</v>
      </c>
      <c r="V317" s="231">
        <f t="shared" ca="1" si="139"/>
        <v>1</v>
      </c>
      <c r="X317" s="231">
        <f t="shared" ca="1" si="140"/>
        <v>0</v>
      </c>
      <c r="Y317" s="231">
        <f t="shared" ca="1" si="133"/>
        <v>0</v>
      </c>
      <c r="Z317" s="243"/>
      <c r="AA317" s="243"/>
    </row>
    <row r="318" spans="6:27">
      <c r="F318" s="656"/>
      <c r="G318" s="307" t="str">
        <f t="shared" si="134"/>
        <v/>
      </c>
      <c r="J318" s="243"/>
      <c r="K318" s="249">
        <f>'IF Factors'!H13</f>
        <v>0</v>
      </c>
      <c r="L318" s="249">
        <f ca="1">OFFSET('IF Factors'!H13,0,$L$171)</f>
        <v>0</v>
      </c>
      <c r="M318" s="251">
        <f ca="1">OFFSET('IF Factors'!H13,0,$M$171)</f>
        <v>0</v>
      </c>
      <c r="O318" s="231">
        <f t="shared" ca="1" si="135"/>
        <v>0</v>
      </c>
      <c r="P318" s="231">
        <f t="shared" ca="1" si="136"/>
        <v>0</v>
      </c>
      <c r="Q318" s="231">
        <f t="shared" ca="1" si="137"/>
        <v>0</v>
      </c>
      <c r="R318" s="231">
        <f t="shared" ca="1" si="138"/>
        <v>0</v>
      </c>
      <c r="S318" s="243"/>
      <c r="T318" s="231">
        <f t="shared" si="139"/>
        <v>1</v>
      </c>
      <c r="U318" s="231">
        <f t="shared" ca="1" si="139"/>
        <v>1</v>
      </c>
      <c r="V318" s="231">
        <f t="shared" ca="1" si="139"/>
        <v>1</v>
      </c>
      <c r="X318" s="231">
        <f t="shared" ca="1" si="140"/>
        <v>0</v>
      </c>
      <c r="Y318" s="231">
        <f t="shared" ca="1" si="133"/>
        <v>0</v>
      </c>
      <c r="Z318" s="243"/>
      <c r="AA318" s="243"/>
    </row>
    <row r="319" spans="6:27">
      <c r="F319" s="656"/>
      <c r="G319" s="307" t="str">
        <f t="shared" si="134"/>
        <v>3-wheeler</v>
      </c>
      <c r="J319" s="243"/>
      <c r="K319" s="249">
        <f>'IF Factors'!H14</f>
        <v>0</v>
      </c>
      <c r="L319" s="249">
        <f ca="1">OFFSET('IF Factors'!H14,0,$L$171)</f>
        <v>0</v>
      </c>
      <c r="M319" s="251">
        <f ca="1">OFFSET('IF Factors'!H14,0,$M$171)</f>
        <v>0</v>
      </c>
      <c r="O319" s="231">
        <f t="shared" ca="1" si="135"/>
        <v>0</v>
      </c>
      <c r="P319" s="231">
        <f t="shared" ca="1" si="136"/>
        <v>0</v>
      </c>
      <c r="Q319" s="231">
        <f t="shared" ca="1" si="137"/>
        <v>0</v>
      </c>
      <c r="R319" s="231">
        <f t="shared" ca="1" si="138"/>
        <v>0</v>
      </c>
      <c r="S319" s="243"/>
      <c r="T319" s="231">
        <f t="shared" si="139"/>
        <v>1</v>
      </c>
      <c r="U319" s="231">
        <f t="shared" ca="1" si="139"/>
        <v>1</v>
      </c>
      <c r="V319" s="231">
        <f t="shared" ca="1" si="139"/>
        <v>1</v>
      </c>
      <c r="X319" s="231">
        <f t="shared" ca="1" si="140"/>
        <v>0</v>
      </c>
      <c r="Y319" s="231">
        <f t="shared" ca="1" si="133"/>
        <v>0</v>
      </c>
      <c r="Z319" s="243"/>
      <c r="AA319" s="243"/>
    </row>
    <row r="320" spans="6:27">
      <c r="F320" s="656"/>
      <c r="G320" s="307" t="str">
        <f t="shared" si="134"/>
        <v>Bus</v>
      </c>
      <c r="J320" s="243"/>
      <c r="K320" s="249">
        <f>'IF Factors'!H15</f>
        <v>0</v>
      </c>
      <c r="L320" s="249">
        <f ca="1">OFFSET('IF Factors'!H15,0,$L$171)</f>
        <v>0</v>
      </c>
      <c r="M320" s="251">
        <f ca="1">OFFSET('IF Factors'!H15,0,$M$171)</f>
        <v>0</v>
      </c>
      <c r="O320" s="231">
        <f t="shared" ca="1" si="135"/>
        <v>0</v>
      </c>
      <c r="P320" s="231">
        <f t="shared" ca="1" si="136"/>
        <v>0</v>
      </c>
      <c r="Q320" s="231">
        <f t="shared" ca="1" si="137"/>
        <v>0</v>
      </c>
      <c r="R320" s="231">
        <f t="shared" ca="1" si="138"/>
        <v>0</v>
      </c>
      <c r="S320" s="243"/>
      <c r="T320" s="231">
        <f t="shared" si="139"/>
        <v>1</v>
      </c>
      <c r="U320" s="231">
        <f t="shared" ca="1" si="139"/>
        <v>1</v>
      </c>
      <c r="V320" s="231">
        <f t="shared" ca="1" si="139"/>
        <v>1</v>
      </c>
      <c r="X320" s="231">
        <f t="shared" ca="1" si="140"/>
        <v>0</v>
      </c>
      <c r="Y320" s="231">
        <f t="shared" ca="1" si="133"/>
        <v>0</v>
      </c>
      <c r="Z320" s="243"/>
      <c r="AA320" s="243"/>
    </row>
    <row r="321" spans="6:27">
      <c r="F321" s="656"/>
      <c r="G321" s="307" t="str">
        <f t="shared" si="134"/>
        <v>Mini-bus</v>
      </c>
      <c r="J321" s="243"/>
      <c r="K321" s="249">
        <f>'IF Factors'!H16</f>
        <v>0</v>
      </c>
      <c r="L321" s="249">
        <f ca="1">OFFSET('IF Factors'!H16,0,$L$171)</f>
        <v>0</v>
      </c>
      <c r="M321" s="251">
        <f ca="1">OFFSET('IF Factors'!H16,0,$M$171)</f>
        <v>0</v>
      </c>
      <c r="O321" s="231">
        <f t="shared" ca="1" si="135"/>
        <v>0</v>
      </c>
      <c r="P321" s="231">
        <f t="shared" ca="1" si="136"/>
        <v>0</v>
      </c>
      <c r="Q321" s="231">
        <f t="shared" ca="1" si="137"/>
        <v>0</v>
      </c>
      <c r="R321" s="231">
        <f t="shared" ca="1" si="138"/>
        <v>0</v>
      </c>
      <c r="S321" s="243"/>
      <c r="T321" s="231">
        <f t="shared" si="139"/>
        <v>1</v>
      </c>
      <c r="U321" s="231">
        <f t="shared" ca="1" si="139"/>
        <v>1</v>
      </c>
      <c r="V321" s="231">
        <f t="shared" ca="1" si="139"/>
        <v>1</v>
      </c>
      <c r="X321" s="231">
        <f t="shared" ca="1" si="140"/>
        <v>0</v>
      </c>
      <c r="Y321" s="231">
        <f t="shared" ca="1" si="133"/>
        <v>0</v>
      </c>
      <c r="Z321" s="243"/>
      <c r="AA321" s="243"/>
    </row>
    <row r="322" spans="6:27">
      <c r="F322" s="656"/>
      <c r="G322" s="307" t="str">
        <f t="shared" si="134"/>
        <v/>
      </c>
      <c r="J322" s="243"/>
      <c r="K322" s="249">
        <f>'IF Factors'!H17</f>
        <v>0</v>
      </c>
      <c r="L322" s="249">
        <f ca="1">OFFSET('IF Factors'!H17,0,$L$171)</f>
        <v>0</v>
      </c>
      <c r="M322" s="251">
        <f ca="1">OFFSET('IF Factors'!H17,0,$M$171)</f>
        <v>0</v>
      </c>
      <c r="O322" s="231">
        <f t="shared" ca="1" si="135"/>
        <v>0</v>
      </c>
      <c r="P322" s="231">
        <f t="shared" ca="1" si="136"/>
        <v>0</v>
      </c>
      <c r="Q322" s="231">
        <f t="shared" ca="1" si="137"/>
        <v>0</v>
      </c>
      <c r="R322" s="231">
        <f t="shared" ca="1" si="138"/>
        <v>0</v>
      </c>
      <c r="S322" s="243"/>
      <c r="T322" s="231">
        <f t="shared" si="139"/>
        <v>1</v>
      </c>
      <c r="U322" s="231">
        <f t="shared" ca="1" si="139"/>
        <v>1</v>
      </c>
      <c r="V322" s="231">
        <f t="shared" ca="1" si="139"/>
        <v>1</v>
      </c>
      <c r="X322" s="231">
        <f t="shared" ca="1" si="140"/>
        <v>0</v>
      </c>
      <c r="Y322" s="231">
        <f t="shared" ca="1" si="133"/>
        <v>0</v>
      </c>
      <c r="Z322" s="243"/>
      <c r="AA322" s="243"/>
    </row>
    <row r="323" spans="6:27">
      <c r="F323" s="657"/>
      <c r="G323" s="307" t="str">
        <f t="shared" si="134"/>
        <v/>
      </c>
      <c r="J323" s="243"/>
      <c r="K323" s="249">
        <f>'IF Factors'!H18</f>
        <v>0</v>
      </c>
      <c r="L323" s="249">
        <f ca="1">OFFSET('IF Factors'!H18,0,$L$171)</f>
        <v>0</v>
      </c>
      <c r="M323" s="251">
        <f ca="1">OFFSET('IF Factors'!H18,0,$M$171)</f>
        <v>0</v>
      </c>
      <c r="O323" s="231">
        <f t="shared" ca="1" si="135"/>
        <v>0</v>
      </c>
      <c r="P323" s="231">
        <f t="shared" ca="1" si="136"/>
        <v>0</v>
      </c>
      <c r="Q323" s="231">
        <f t="shared" ca="1" si="137"/>
        <v>0</v>
      </c>
      <c r="R323" s="231">
        <f t="shared" ca="1" si="138"/>
        <v>0</v>
      </c>
      <c r="S323" s="243"/>
      <c r="T323" s="231">
        <f t="shared" si="139"/>
        <v>1</v>
      </c>
      <c r="U323" s="231">
        <f t="shared" ca="1" si="139"/>
        <v>1</v>
      </c>
      <c r="V323" s="231">
        <f t="shared" ca="1" si="139"/>
        <v>1</v>
      </c>
      <c r="X323" s="231">
        <f t="shared" ca="1" si="140"/>
        <v>0</v>
      </c>
      <c r="Y323" s="231">
        <f t="shared" ca="1" si="133"/>
        <v>0</v>
      </c>
      <c r="Z323" s="243"/>
      <c r="AA323" s="243"/>
    </row>
    <row r="324" spans="6:27">
      <c r="G324" s="307" t="str">
        <f t="shared" si="134"/>
        <v>BRT</v>
      </c>
      <c r="J324" s="243"/>
      <c r="K324" s="249">
        <f>'IF Factors'!H19</f>
        <v>0</v>
      </c>
      <c r="L324" s="249">
        <f ca="1">OFFSET('IF Factors'!H19,0,$L$171)</f>
        <v>0</v>
      </c>
      <c r="M324" s="251">
        <f ca="1">OFFSET('IF Factors'!H19,0,$M$171)</f>
        <v>0</v>
      </c>
      <c r="O324" s="231">
        <f t="shared" ca="1" si="135"/>
        <v>0</v>
      </c>
      <c r="P324" s="231">
        <f t="shared" ca="1" si="136"/>
        <v>0</v>
      </c>
      <c r="Q324" s="231">
        <f t="shared" ca="1" si="137"/>
        <v>0</v>
      </c>
      <c r="R324" s="231">
        <f t="shared" ca="1" si="138"/>
        <v>0</v>
      </c>
      <c r="S324" s="243"/>
      <c r="T324" s="231">
        <f t="shared" si="139"/>
        <v>1</v>
      </c>
      <c r="U324" s="231">
        <f t="shared" ca="1" si="139"/>
        <v>1</v>
      </c>
      <c r="V324" s="231">
        <f t="shared" ca="1" si="139"/>
        <v>1</v>
      </c>
      <c r="X324" s="231">
        <f t="shared" ca="1" si="140"/>
        <v>0</v>
      </c>
      <c r="Y324" s="231">
        <f t="shared" ca="1" si="133"/>
        <v>0</v>
      </c>
      <c r="Z324" s="243"/>
      <c r="AA324" s="243"/>
    </row>
    <row r="325" spans="6:27">
      <c r="G325" s="308"/>
      <c r="J325" s="243"/>
      <c r="K325" s="243"/>
      <c r="L325" s="243"/>
      <c r="M325" s="243"/>
      <c r="N325" s="243"/>
      <c r="O325" s="243"/>
      <c r="P325" s="243"/>
      <c r="Q325" s="243"/>
      <c r="R325" s="243"/>
      <c r="S325" s="243"/>
      <c r="T325" s="243"/>
      <c r="U325" s="243"/>
      <c r="V325" s="243"/>
      <c r="W325" s="243"/>
      <c r="X325" s="243"/>
      <c r="Y325" s="243"/>
      <c r="Z325" s="243"/>
      <c r="AA325" s="243"/>
    </row>
    <row r="326" spans="6:27">
      <c r="G326" s="308"/>
      <c r="H326" s="243"/>
      <c r="I326" s="243"/>
      <c r="J326" s="243"/>
      <c r="K326" s="243"/>
      <c r="L326" s="243"/>
      <c r="M326" s="243"/>
      <c r="N326" s="243"/>
      <c r="O326" s="243"/>
      <c r="P326" s="243"/>
      <c r="Q326" s="243"/>
      <c r="R326" s="243"/>
      <c r="S326" s="243"/>
      <c r="T326" s="243"/>
      <c r="U326" s="243"/>
      <c r="V326" s="243"/>
      <c r="W326" s="243"/>
      <c r="X326" s="243"/>
      <c r="Y326" s="243"/>
      <c r="Z326" s="243"/>
      <c r="AA326" s="243"/>
    </row>
    <row r="327" spans="6:27">
      <c r="G327" s="308"/>
      <c r="H327" s="243"/>
      <c r="I327" s="243"/>
      <c r="J327" s="243"/>
      <c r="K327" s="243"/>
      <c r="L327" s="243"/>
      <c r="M327" s="243"/>
      <c r="N327" s="243"/>
      <c r="O327" s="243"/>
      <c r="P327" s="243"/>
      <c r="Q327" s="243"/>
      <c r="R327" s="243"/>
      <c r="S327" s="243"/>
      <c r="T327" s="243"/>
      <c r="U327" s="243"/>
      <c r="V327" s="243"/>
      <c r="W327" s="243"/>
      <c r="X327" s="243"/>
      <c r="Y327" s="243"/>
      <c r="Z327" s="243"/>
      <c r="AA327" s="243"/>
    </row>
    <row r="328" spans="6:27">
      <c r="G328" s="308" t="s">
        <v>245</v>
      </c>
      <c r="H328" s="243"/>
      <c r="I328" s="243"/>
      <c r="J328" s="243"/>
      <c r="K328" s="243"/>
      <c r="L328" s="243"/>
      <c r="M328" s="243"/>
      <c r="N328" s="243"/>
      <c r="O328" s="243"/>
      <c r="P328" s="243"/>
      <c r="Q328" s="243"/>
      <c r="R328" s="243"/>
      <c r="S328" s="243"/>
      <c r="T328" s="243"/>
      <c r="U328" s="243"/>
      <c r="V328" s="243"/>
      <c r="W328" s="243"/>
      <c r="X328" s="243"/>
      <c r="Y328" s="243"/>
      <c r="Z328" s="243"/>
      <c r="AA328" s="243"/>
    </row>
    <row r="329" spans="6:27">
      <c r="G329" s="306"/>
      <c r="H329" s="244">
        <f>H296</f>
        <v>0</v>
      </c>
      <c r="I329" s="244">
        <f t="shared" ref="I329:AA329" si="141">I296</f>
        <v>1</v>
      </c>
      <c r="J329" s="244">
        <f t="shared" si="141"/>
        <v>2</v>
      </c>
      <c r="K329" s="244">
        <f t="shared" si="141"/>
        <v>3</v>
      </c>
      <c r="L329" s="244">
        <f t="shared" si="141"/>
        <v>4</v>
      </c>
      <c r="M329" s="244">
        <f t="shared" si="141"/>
        <v>5</v>
      </c>
      <c r="N329" s="244">
        <f t="shared" si="141"/>
        <v>6</v>
      </c>
      <c r="O329" s="244">
        <f t="shared" si="141"/>
        <v>7</v>
      </c>
      <c r="P329" s="244">
        <f t="shared" si="141"/>
        <v>8</v>
      </c>
      <c r="Q329" s="244">
        <f t="shared" si="141"/>
        <v>9</v>
      </c>
      <c r="R329" s="244">
        <f t="shared" si="141"/>
        <v>10</v>
      </c>
      <c r="S329" s="244">
        <f t="shared" si="141"/>
        <v>11</v>
      </c>
      <c r="T329" s="244">
        <f t="shared" si="141"/>
        <v>12</v>
      </c>
      <c r="U329" s="244">
        <f t="shared" si="141"/>
        <v>13</v>
      </c>
      <c r="V329" s="244">
        <f t="shared" si="141"/>
        <v>14</v>
      </c>
      <c r="W329" s="244">
        <f t="shared" si="141"/>
        <v>15</v>
      </c>
      <c r="X329" s="244">
        <f t="shared" si="141"/>
        <v>16</v>
      </c>
      <c r="Y329" s="244">
        <f t="shared" si="141"/>
        <v>17</v>
      </c>
      <c r="Z329" s="244">
        <f t="shared" si="141"/>
        <v>18</v>
      </c>
      <c r="AA329" s="244">
        <f t="shared" si="141"/>
        <v>19</v>
      </c>
    </row>
    <row r="330" spans="6:27">
      <c r="F330" s="655" t="s">
        <v>530</v>
      </c>
      <c r="G330" s="307" t="str">
        <f>G297</f>
        <v>Cars</v>
      </c>
      <c r="H330" s="253">
        <f>K314</f>
        <v>0</v>
      </c>
      <c r="I330" s="253">
        <f ca="1">(I$23*$P314)+$O314</f>
        <v>0</v>
      </c>
      <c r="J330" s="253">
        <f t="shared" ref="J330:P330" ca="1" si="142">(J$23*$P314)+$O314</f>
        <v>0</v>
      </c>
      <c r="K330" s="253">
        <f t="shared" ca="1" si="142"/>
        <v>0</v>
      </c>
      <c r="L330" s="253">
        <f t="shared" ca="1" si="142"/>
        <v>0</v>
      </c>
      <c r="M330" s="253">
        <f t="shared" ca="1" si="142"/>
        <v>0</v>
      </c>
      <c r="N330" s="253">
        <f t="shared" ca="1" si="142"/>
        <v>0</v>
      </c>
      <c r="O330" s="253">
        <f t="shared" ca="1" si="142"/>
        <v>0</v>
      </c>
      <c r="P330" s="253">
        <f t="shared" ca="1" si="142"/>
        <v>0</v>
      </c>
      <c r="Q330" s="253">
        <f ca="1">L314</f>
        <v>0</v>
      </c>
      <c r="R330" s="253">
        <f ca="1">(R$23*$R314)+$Q314</f>
        <v>0</v>
      </c>
      <c r="S330" s="253">
        <f t="shared" ref="S330:Z330" ca="1" si="143">(S$23*$R314)+$Q314</f>
        <v>0</v>
      </c>
      <c r="T330" s="253">
        <f t="shared" ca="1" si="143"/>
        <v>0</v>
      </c>
      <c r="U330" s="253">
        <f t="shared" ca="1" si="143"/>
        <v>0</v>
      </c>
      <c r="V330" s="253">
        <f t="shared" ca="1" si="143"/>
        <v>0</v>
      </c>
      <c r="W330" s="253">
        <f t="shared" ca="1" si="143"/>
        <v>0</v>
      </c>
      <c r="X330" s="253">
        <f t="shared" ca="1" si="143"/>
        <v>0</v>
      </c>
      <c r="Y330" s="253">
        <f t="shared" ca="1" si="143"/>
        <v>0</v>
      </c>
      <c r="Z330" s="253">
        <f t="shared" ca="1" si="143"/>
        <v>0</v>
      </c>
      <c r="AA330" s="253">
        <f ca="1">M314</f>
        <v>0</v>
      </c>
    </row>
    <row r="331" spans="6:27">
      <c r="F331" s="656"/>
      <c r="G331" s="307" t="str">
        <f t="shared" ref="G331:G340" si="144">G298</f>
        <v>2-wheeler</v>
      </c>
      <c r="H331" s="253">
        <f t="shared" ref="H331:H340" si="145">K315</f>
        <v>0</v>
      </c>
      <c r="I331" s="253">
        <f t="shared" ref="I331:P340" ca="1" si="146">(I$23*$P315)+$O315</f>
        <v>0</v>
      </c>
      <c r="J331" s="253">
        <f t="shared" ca="1" si="146"/>
        <v>0</v>
      </c>
      <c r="K331" s="253">
        <f t="shared" ca="1" si="146"/>
        <v>0</v>
      </c>
      <c r="L331" s="253">
        <f t="shared" ca="1" si="146"/>
        <v>0</v>
      </c>
      <c r="M331" s="253">
        <f t="shared" ca="1" si="146"/>
        <v>0</v>
      </c>
      <c r="N331" s="253">
        <f t="shared" ca="1" si="146"/>
        <v>0</v>
      </c>
      <c r="O331" s="253">
        <f t="shared" ca="1" si="146"/>
        <v>0</v>
      </c>
      <c r="P331" s="253">
        <f t="shared" ca="1" si="146"/>
        <v>0</v>
      </c>
      <c r="Q331" s="253">
        <f t="shared" ref="Q331:Q340" ca="1" si="147">L315</f>
        <v>0</v>
      </c>
      <c r="R331" s="253">
        <f t="shared" ref="R331:Z340" ca="1" si="148">(R$23*$R315)+$Q315</f>
        <v>0</v>
      </c>
      <c r="S331" s="253">
        <f t="shared" ca="1" si="148"/>
        <v>0</v>
      </c>
      <c r="T331" s="253">
        <f t="shared" ca="1" si="148"/>
        <v>0</v>
      </c>
      <c r="U331" s="253">
        <f t="shared" ca="1" si="148"/>
        <v>0</v>
      </c>
      <c r="V331" s="253">
        <f t="shared" ca="1" si="148"/>
        <v>0</v>
      </c>
      <c r="W331" s="253">
        <f t="shared" ca="1" si="148"/>
        <v>0</v>
      </c>
      <c r="X331" s="253">
        <f t="shared" ca="1" si="148"/>
        <v>0</v>
      </c>
      <c r="Y331" s="253">
        <f t="shared" ca="1" si="148"/>
        <v>0</v>
      </c>
      <c r="Z331" s="253">
        <f t="shared" ca="1" si="148"/>
        <v>0</v>
      </c>
      <c r="AA331" s="253">
        <f t="shared" ref="AA331:AA340" ca="1" si="149">M315</f>
        <v>0</v>
      </c>
    </row>
    <row r="332" spans="6:27">
      <c r="F332" s="656"/>
      <c r="G332" s="307" t="str">
        <f t="shared" si="144"/>
        <v>Taxi</v>
      </c>
      <c r="H332" s="253">
        <f t="shared" si="145"/>
        <v>0</v>
      </c>
      <c r="I332" s="253">
        <f t="shared" ca="1" si="146"/>
        <v>0</v>
      </c>
      <c r="J332" s="253">
        <f t="shared" ca="1" si="146"/>
        <v>0</v>
      </c>
      <c r="K332" s="253">
        <f t="shared" ca="1" si="146"/>
        <v>0</v>
      </c>
      <c r="L332" s="253">
        <f t="shared" ca="1" si="146"/>
        <v>0</v>
      </c>
      <c r="M332" s="253">
        <f t="shared" ca="1" si="146"/>
        <v>0</v>
      </c>
      <c r="N332" s="253">
        <f t="shared" ca="1" si="146"/>
        <v>0</v>
      </c>
      <c r="O332" s="253">
        <f t="shared" ca="1" si="146"/>
        <v>0</v>
      </c>
      <c r="P332" s="253">
        <f t="shared" ca="1" si="146"/>
        <v>0</v>
      </c>
      <c r="Q332" s="253">
        <f t="shared" ca="1" si="147"/>
        <v>0</v>
      </c>
      <c r="R332" s="253">
        <f t="shared" ca="1" si="148"/>
        <v>0</v>
      </c>
      <c r="S332" s="253">
        <f t="shared" ca="1" si="148"/>
        <v>0</v>
      </c>
      <c r="T332" s="253">
        <f t="shared" ca="1" si="148"/>
        <v>0</v>
      </c>
      <c r="U332" s="253">
        <f t="shared" ca="1" si="148"/>
        <v>0</v>
      </c>
      <c r="V332" s="253">
        <f t="shared" ca="1" si="148"/>
        <v>0</v>
      </c>
      <c r="W332" s="253">
        <f t="shared" ca="1" si="148"/>
        <v>0</v>
      </c>
      <c r="X332" s="253">
        <f t="shared" ca="1" si="148"/>
        <v>0</v>
      </c>
      <c r="Y332" s="253">
        <f t="shared" ca="1" si="148"/>
        <v>0</v>
      </c>
      <c r="Z332" s="253">
        <f t="shared" ca="1" si="148"/>
        <v>0</v>
      </c>
      <c r="AA332" s="253">
        <f t="shared" ca="1" si="149"/>
        <v>0</v>
      </c>
    </row>
    <row r="333" spans="6:27">
      <c r="F333" s="656"/>
      <c r="G333" s="307" t="str">
        <f t="shared" si="144"/>
        <v/>
      </c>
      <c r="H333" s="253">
        <f t="shared" si="145"/>
        <v>0</v>
      </c>
      <c r="I333" s="253">
        <f t="shared" ca="1" si="146"/>
        <v>0</v>
      </c>
      <c r="J333" s="253">
        <f t="shared" ca="1" si="146"/>
        <v>0</v>
      </c>
      <c r="K333" s="253">
        <f t="shared" ca="1" si="146"/>
        <v>0</v>
      </c>
      <c r="L333" s="253">
        <f t="shared" ca="1" si="146"/>
        <v>0</v>
      </c>
      <c r="M333" s="253">
        <f t="shared" ca="1" si="146"/>
        <v>0</v>
      </c>
      <c r="N333" s="253">
        <f t="shared" ca="1" si="146"/>
        <v>0</v>
      </c>
      <c r="O333" s="253">
        <f t="shared" ca="1" si="146"/>
        <v>0</v>
      </c>
      <c r="P333" s="253">
        <f t="shared" ca="1" si="146"/>
        <v>0</v>
      </c>
      <c r="Q333" s="253">
        <f t="shared" ca="1" si="147"/>
        <v>0</v>
      </c>
      <c r="R333" s="253">
        <f t="shared" ca="1" si="148"/>
        <v>0</v>
      </c>
      <c r="S333" s="253">
        <f t="shared" ca="1" si="148"/>
        <v>0</v>
      </c>
      <c r="T333" s="253">
        <f t="shared" ca="1" si="148"/>
        <v>0</v>
      </c>
      <c r="U333" s="253">
        <f t="shared" ca="1" si="148"/>
        <v>0</v>
      </c>
      <c r="V333" s="253">
        <f t="shared" ca="1" si="148"/>
        <v>0</v>
      </c>
      <c r="W333" s="253">
        <f t="shared" ca="1" si="148"/>
        <v>0</v>
      </c>
      <c r="X333" s="253">
        <f t="shared" ca="1" si="148"/>
        <v>0</v>
      </c>
      <c r="Y333" s="253">
        <f t="shared" ca="1" si="148"/>
        <v>0</v>
      </c>
      <c r="Z333" s="253">
        <f t="shared" ca="1" si="148"/>
        <v>0</v>
      </c>
      <c r="AA333" s="253">
        <f t="shared" ca="1" si="149"/>
        <v>0</v>
      </c>
    </row>
    <row r="334" spans="6:27">
      <c r="F334" s="656"/>
      <c r="G334" s="307" t="str">
        <f t="shared" si="144"/>
        <v/>
      </c>
      <c r="H334" s="253">
        <f t="shared" si="145"/>
        <v>0</v>
      </c>
      <c r="I334" s="253">
        <f t="shared" ca="1" si="146"/>
        <v>0</v>
      </c>
      <c r="J334" s="253">
        <f t="shared" ca="1" si="146"/>
        <v>0</v>
      </c>
      <c r="K334" s="253">
        <f t="shared" ca="1" si="146"/>
        <v>0</v>
      </c>
      <c r="L334" s="253">
        <f t="shared" ca="1" si="146"/>
        <v>0</v>
      </c>
      <c r="M334" s="253">
        <f t="shared" ca="1" si="146"/>
        <v>0</v>
      </c>
      <c r="N334" s="253">
        <f t="shared" ca="1" si="146"/>
        <v>0</v>
      </c>
      <c r="O334" s="253">
        <f t="shared" ca="1" si="146"/>
        <v>0</v>
      </c>
      <c r="P334" s="253">
        <f t="shared" ca="1" si="146"/>
        <v>0</v>
      </c>
      <c r="Q334" s="253">
        <f t="shared" ca="1" si="147"/>
        <v>0</v>
      </c>
      <c r="R334" s="253">
        <f t="shared" ca="1" si="148"/>
        <v>0</v>
      </c>
      <c r="S334" s="253">
        <f t="shared" ca="1" si="148"/>
        <v>0</v>
      </c>
      <c r="T334" s="253">
        <f t="shared" ca="1" si="148"/>
        <v>0</v>
      </c>
      <c r="U334" s="253">
        <f t="shared" ca="1" si="148"/>
        <v>0</v>
      </c>
      <c r="V334" s="253">
        <f t="shared" ca="1" si="148"/>
        <v>0</v>
      </c>
      <c r="W334" s="253">
        <f t="shared" ca="1" si="148"/>
        <v>0</v>
      </c>
      <c r="X334" s="253">
        <f t="shared" ca="1" si="148"/>
        <v>0</v>
      </c>
      <c r="Y334" s="253">
        <f t="shared" ca="1" si="148"/>
        <v>0</v>
      </c>
      <c r="Z334" s="253">
        <f t="shared" ca="1" si="148"/>
        <v>0</v>
      </c>
      <c r="AA334" s="253">
        <f t="shared" ca="1" si="149"/>
        <v>0</v>
      </c>
    </row>
    <row r="335" spans="6:27">
      <c r="F335" s="656"/>
      <c r="G335" s="307" t="str">
        <f t="shared" si="144"/>
        <v>3-wheeler</v>
      </c>
      <c r="H335" s="253">
        <f t="shared" si="145"/>
        <v>0</v>
      </c>
      <c r="I335" s="253">
        <f t="shared" ca="1" si="146"/>
        <v>0</v>
      </c>
      <c r="J335" s="253">
        <f t="shared" ca="1" si="146"/>
        <v>0</v>
      </c>
      <c r="K335" s="253">
        <f t="shared" ca="1" si="146"/>
        <v>0</v>
      </c>
      <c r="L335" s="253">
        <f t="shared" ca="1" si="146"/>
        <v>0</v>
      </c>
      <c r="M335" s="253">
        <f t="shared" ca="1" si="146"/>
        <v>0</v>
      </c>
      <c r="N335" s="253">
        <f t="shared" ca="1" si="146"/>
        <v>0</v>
      </c>
      <c r="O335" s="253">
        <f t="shared" ca="1" si="146"/>
        <v>0</v>
      </c>
      <c r="P335" s="253">
        <f t="shared" ca="1" si="146"/>
        <v>0</v>
      </c>
      <c r="Q335" s="253">
        <f t="shared" ca="1" si="147"/>
        <v>0</v>
      </c>
      <c r="R335" s="253">
        <f t="shared" ca="1" si="148"/>
        <v>0</v>
      </c>
      <c r="S335" s="253">
        <f t="shared" ca="1" si="148"/>
        <v>0</v>
      </c>
      <c r="T335" s="253">
        <f t="shared" ca="1" si="148"/>
        <v>0</v>
      </c>
      <c r="U335" s="253">
        <f t="shared" ca="1" si="148"/>
        <v>0</v>
      </c>
      <c r="V335" s="253">
        <f t="shared" ca="1" si="148"/>
        <v>0</v>
      </c>
      <c r="W335" s="253">
        <f t="shared" ca="1" si="148"/>
        <v>0</v>
      </c>
      <c r="X335" s="253">
        <f t="shared" ca="1" si="148"/>
        <v>0</v>
      </c>
      <c r="Y335" s="253">
        <f t="shared" ca="1" si="148"/>
        <v>0</v>
      </c>
      <c r="Z335" s="253">
        <f t="shared" ca="1" si="148"/>
        <v>0</v>
      </c>
      <c r="AA335" s="253">
        <f t="shared" ca="1" si="149"/>
        <v>0</v>
      </c>
    </row>
    <row r="336" spans="6:27">
      <c r="F336" s="656"/>
      <c r="G336" s="307" t="str">
        <f t="shared" si="144"/>
        <v>Bus</v>
      </c>
      <c r="H336" s="253">
        <f t="shared" si="145"/>
        <v>0</v>
      </c>
      <c r="I336" s="253">
        <f t="shared" ca="1" si="146"/>
        <v>0</v>
      </c>
      <c r="J336" s="253">
        <f t="shared" ca="1" si="146"/>
        <v>0</v>
      </c>
      <c r="K336" s="253">
        <f t="shared" ca="1" si="146"/>
        <v>0</v>
      </c>
      <c r="L336" s="253">
        <f t="shared" ca="1" si="146"/>
        <v>0</v>
      </c>
      <c r="M336" s="253">
        <f t="shared" ca="1" si="146"/>
        <v>0</v>
      </c>
      <c r="N336" s="253">
        <f t="shared" ca="1" si="146"/>
        <v>0</v>
      </c>
      <c r="O336" s="253">
        <f t="shared" ca="1" si="146"/>
        <v>0</v>
      </c>
      <c r="P336" s="253">
        <f t="shared" ca="1" si="146"/>
        <v>0</v>
      </c>
      <c r="Q336" s="253">
        <f t="shared" ca="1" si="147"/>
        <v>0</v>
      </c>
      <c r="R336" s="253">
        <f t="shared" ca="1" si="148"/>
        <v>0</v>
      </c>
      <c r="S336" s="253">
        <f t="shared" ca="1" si="148"/>
        <v>0</v>
      </c>
      <c r="T336" s="253">
        <f t="shared" ca="1" si="148"/>
        <v>0</v>
      </c>
      <c r="U336" s="253">
        <f t="shared" ca="1" si="148"/>
        <v>0</v>
      </c>
      <c r="V336" s="253">
        <f t="shared" ca="1" si="148"/>
        <v>0</v>
      </c>
      <c r="W336" s="253">
        <f t="shared" ca="1" si="148"/>
        <v>0</v>
      </c>
      <c r="X336" s="253">
        <f t="shared" ca="1" si="148"/>
        <v>0</v>
      </c>
      <c r="Y336" s="253">
        <f t="shared" ca="1" si="148"/>
        <v>0</v>
      </c>
      <c r="Z336" s="253">
        <f t="shared" ca="1" si="148"/>
        <v>0</v>
      </c>
      <c r="AA336" s="253">
        <f t="shared" ca="1" si="149"/>
        <v>0</v>
      </c>
    </row>
    <row r="337" spans="6:27">
      <c r="F337" s="656"/>
      <c r="G337" s="307" t="str">
        <f t="shared" si="144"/>
        <v>Mini-bus</v>
      </c>
      <c r="H337" s="253">
        <f t="shared" si="145"/>
        <v>0</v>
      </c>
      <c r="I337" s="253">
        <f t="shared" ca="1" si="146"/>
        <v>0</v>
      </c>
      <c r="J337" s="253">
        <f t="shared" ca="1" si="146"/>
        <v>0</v>
      </c>
      <c r="K337" s="253">
        <f t="shared" ca="1" si="146"/>
        <v>0</v>
      </c>
      <c r="L337" s="253">
        <f t="shared" ca="1" si="146"/>
        <v>0</v>
      </c>
      <c r="M337" s="253">
        <f t="shared" ca="1" si="146"/>
        <v>0</v>
      </c>
      <c r="N337" s="253">
        <f t="shared" ca="1" si="146"/>
        <v>0</v>
      </c>
      <c r="O337" s="253">
        <f t="shared" ca="1" si="146"/>
        <v>0</v>
      </c>
      <c r="P337" s="253">
        <f t="shared" ca="1" si="146"/>
        <v>0</v>
      </c>
      <c r="Q337" s="253">
        <f t="shared" ca="1" si="147"/>
        <v>0</v>
      </c>
      <c r="R337" s="253">
        <f t="shared" ca="1" si="148"/>
        <v>0</v>
      </c>
      <c r="S337" s="253">
        <f t="shared" ca="1" si="148"/>
        <v>0</v>
      </c>
      <c r="T337" s="253">
        <f t="shared" ca="1" si="148"/>
        <v>0</v>
      </c>
      <c r="U337" s="253">
        <f t="shared" ca="1" si="148"/>
        <v>0</v>
      </c>
      <c r="V337" s="253">
        <f t="shared" ca="1" si="148"/>
        <v>0</v>
      </c>
      <c r="W337" s="253">
        <f t="shared" ca="1" si="148"/>
        <v>0</v>
      </c>
      <c r="X337" s="253">
        <f t="shared" ca="1" si="148"/>
        <v>0</v>
      </c>
      <c r="Y337" s="253">
        <f t="shared" ca="1" si="148"/>
        <v>0</v>
      </c>
      <c r="Z337" s="253">
        <f t="shared" ca="1" si="148"/>
        <v>0</v>
      </c>
      <c r="AA337" s="253">
        <f t="shared" ca="1" si="149"/>
        <v>0</v>
      </c>
    </row>
    <row r="338" spans="6:27">
      <c r="F338" s="656"/>
      <c r="G338" s="307" t="str">
        <f t="shared" si="144"/>
        <v/>
      </c>
      <c r="H338" s="253">
        <f t="shared" si="145"/>
        <v>0</v>
      </c>
      <c r="I338" s="253">
        <f t="shared" ca="1" si="146"/>
        <v>0</v>
      </c>
      <c r="J338" s="253">
        <f t="shared" ca="1" si="146"/>
        <v>0</v>
      </c>
      <c r="K338" s="253">
        <f t="shared" ca="1" si="146"/>
        <v>0</v>
      </c>
      <c r="L338" s="253">
        <f t="shared" ca="1" si="146"/>
        <v>0</v>
      </c>
      <c r="M338" s="253">
        <f t="shared" ca="1" si="146"/>
        <v>0</v>
      </c>
      <c r="N338" s="253">
        <f t="shared" ca="1" si="146"/>
        <v>0</v>
      </c>
      <c r="O338" s="253">
        <f t="shared" ca="1" si="146"/>
        <v>0</v>
      </c>
      <c r="P338" s="253">
        <f t="shared" ca="1" si="146"/>
        <v>0</v>
      </c>
      <c r="Q338" s="253">
        <f t="shared" ca="1" si="147"/>
        <v>0</v>
      </c>
      <c r="R338" s="253">
        <f t="shared" ca="1" si="148"/>
        <v>0</v>
      </c>
      <c r="S338" s="253">
        <f t="shared" ca="1" si="148"/>
        <v>0</v>
      </c>
      <c r="T338" s="253">
        <f t="shared" ca="1" si="148"/>
        <v>0</v>
      </c>
      <c r="U338" s="253">
        <f t="shared" ca="1" si="148"/>
        <v>0</v>
      </c>
      <c r="V338" s="253">
        <f t="shared" ca="1" si="148"/>
        <v>0</v>
      </c>
      <c r="W338" s="253">
        <f t="shared" ca="1" si="148"/>
        <v>0</v>
      </c>
      <c r="X338" s="253">
        <f t="shared" ca="1" si="148"/>
        <v>0</v>
      </c>
      <c r="Y338" s="253">
        <f t="shared" ca="1" si="148"/>
        <v>0</v>
      </c>
      <c r="Z338" s="253">
        <f t="shared" ca="1" si="148"/>
        <v>0</v>
      </c>
      <c r="AA338" s="253">
        <f t="shared" ca="1" si="149"/>
        <v>0</v>
      </c>
    </row>
    <row r="339" spans="6:27">
      <c r="F339" s="657"/>
      <c r="G339" s="307" t="str">
        <f t="shared" si="144"/>
        <v/>
      </c>
      <c r="H339" s="253">
        <f t="shared" si="145"/>
        <v>0</v>
      </c>
      <c r="I339" s="253">
        <f t="shared" ca="1" si="146"/>
        <v>0</v>
      </c>
      <c r="J339" s="253">
        <f t="shared" ca="1" si="146"/>
        <v>0</v>
      </c>
      <c r="K339" s="253">
        <f t="shared" ca="1" si="146"/>
        <v>0</v>
      </c>
      <c r="L339" s="253">
        <f t="shared" ca="1" si="146"/>
        <v>0</v>
      </c>
      <c r="M339" s="253">
        <f t="shared" ca="1" si="146"/>
        <v>0</v>
      </c>
      <c r="N339" s="253">
        <f t="shared" ca="1" si="146"/>
        <v>0</v>
      </c>
      <c r="O339" s="253">
        <f t="shared" ca="1" si="146"/>
        <v>0</v>
      </c>
      <c r="P339" s="253">
        <f t="shared" ca="1" si="146"/>
        <v>0</v>
      </c>
      <c r="Q339" s="253">
        <f t="shared" ca="1" si="147"/>
        <v>0</v>
      </c>
      <c r="R339" s="253">
        <f t="shared" ca="1" si="148"/>
        <v>0</v>
      </c>
      <c r="S339" s="253">
        <f t="shared" ca="1" si="148"/>
        <v>0</v>
      </c>
      <c r="T339" s="253">
        <f t="shared" ca="1" si="148"/>
        <v>0</v>
      </c>
      <c r="U339" s="253">
        <f t="shared" ca="1" si="148"/>
        <v>0</v>
      </c>
      <c r="V339" s="253">
        <f t="shared" ca="1" si="148"/>
        <v>0</v>
      </c>
      <c r="W339" s="253">
        <f t="shared" ca="1" si="148"/>
        <v>0</v>
      </c>
      <c r="X339" s="253">
        <f t="shared" ca="1" si="148"/>
        <v>0</v>
      </c>
      <c r="Y339" s="253">
        <f t="shared" ca="1" si="148"/>
        <v>0</v>
      </c>
      <c r="Z339" s="253">
        <f t="shared" ca="1" si="148"/>
        <v>0</v>
      </c>
      <c r="AA339" s="253">
        <f t="shared" ca="1" si="149"/>
        <v>0</v>
      </c>
    </row>
    <row r="340" spans="6:27">
      <c r="G340" s="307" t="str">
        <f t="shared" si="144"/>
        <v>BRT</v>
      </c>
      <c r="H340" s="253">
        <f t="shared" si="145"/>
        <v>0</v>
      </c>
      <c r="I340" s="253">
        <f t="shared" ca="1" si="146"/>
        <v>0</v>
      </c>
      <c r="J340" s="253">
        <f t="shared" ca="1" si="146"/>
        <v>0</v>
      </c>
      <c r="K340" s="253">
        <f t="shared" ca="1" si="146"/>
        <v>0</v>
      </c>
      <c r="L340" s="253">
        <f t="shared" ca="1" si="146"/>
        <v>0</v>
      </c>
      <c r="M340" s="253">
        <f t="shared" ca="1" si="146"/>
        <v>0</v>
      </c>
      <c r="N340" s="253">
        <f t="shared" ca="1" si="146"/>
        <v>0</v>
      </c>
      <c r="O340" s="253">
        <f t="shared" ca="1" si="146"/>
        <v>0</v>
      </c>
      <c r="P340" s="253">
        <f t="shared" ca="1" si="146"/>
        <v>0</v>
      </c>
      <c r="Q340" s="253">
        <f t="shared" ca="1" si="147"/>
        <v>0</v>
      </c>
      <c r="R340" s="253">
        <f t="shared" ca="1" si="148"/>
        <v>0</v>
      </c>
      <c r="S340" s="253">
        <f t="shared" ca="1" si="148"/>
        <v>0</v>
      </c>
      <c r="T340" s="253">
        <f t="shared" ca="1" si="148"/>
        <v>0</v>
      </c>
      <c r="U340" s="253">
        <f t="shared" ca="1" si="148"/>
        <v>0</v>
      </c>
      <c r="V340" s="253">
        <f t="shared" ca="1" si="148"/>
        <v>0</v>
      </c>
      <c r="W340" s="253">
        <f t="shared" ca="1" si="148"/>
        <v>0</v>
      </c>
      <c r="X340" s="253">
        <f t="shared" ca="1" si="148"/>
        <v>0</v>
      </c>
      <c r="Y340" s="253">
        <f t="shared" ca="1" si="148"/>
        <v>0</v>
      </c>
      <c r="Z340" s="253">
        <f t="shared" ca="1" si="148"/>
        <v>0</v>
      </c>
      <c r="AA340" s="253">
        <f t="shared" ca="1" si="149"/>
        <v>0</v>
      </c>
    </row>
    <row r="341" spans="6:27">
      <c r="G341" s="310"/>
      <c r="H341" s="252"/>
      <c r="I341" s="252"/>
      <c r="J341" s="252"/>
      <c r="K341" s="252"/>
      <c r="L341" s="252"/>
      <c r="M341" s="252"/>
      <c r="N341" s="252"/>
      <c r="O341" s="252"/>
      <c r="P341" s="252"/>
      <c r="Q341" s="252"/>
      <c r="R341" s="252"/>
      <c r="S341" s="252"/>
      <c r="T341" s="252"/>
      <c r="U341" s="252"/>
      <c r="V341" s="252"/>
      <c r="W341" s="252"/>
      <c r="X341" s="252"/>
      <c r="Y341" s="252"/>
      <c r="Z341" s="252"/>
      <c r="AA341" s="252"/>
    </row>
    <row r="342" spans="6:27">
      <c r="G342" s="309" t="s">
        <v>369</v>
      </c>
    </row>
    <row r="343" spans="6:27">
      <c r="G343" s="306"/>
      <c r="H343" s="244">
        <f>H329</f>
        <v>0</v>
      </c>
      <c r="I343" s="244">
        <f t="shared" ref="I343:AA343" si="150">I329</f>
        <v>1</v>
      </c>
      <c r="J343" s="244">
        <f t="shared" si="150"/>
        <v>2</v>
      </c>
      <c r="K343" s="244">
        <f t="shared" si="150"/>
        <v>3</v>
      </c>
      <c r="L343" s="244">
        <f t="shared" si="150"/>
        <v>4</v>
      </c>
      <c r="M343" s="244">
        <f t="shared" si="150"/>
        <v>5</v>
      </c>
      <c r="N343" s="244">
        <f t="shared" si="150"/>
        <v>6</v>
      </c>
      <c r="O343" s="244">
        <f t="shared" si="150"/>
        <v>7</v>
      </c>
      <c r="P343" s="244">
        <f t="shared" si="150"/>
        <v>8</v>
      </c>
      <c r="Q343" s="244">
        <f t="shared" si="150"/>
        <v>9</v>
      </c>
      <c r="R343" s="244">
        <f t="shared" si="150"/>
        <v>10</v>
      </c>
      <c r="S343" s="244">
        <f t="shared" si="150"/>
        <v>11</v>
      </c>
      <c r="T343" s="244">
        <f t="shared" si="150"/>
        <v>12</v>
      </c>
      <c r="U343" s="244">
        <f t="shared" si="150"/>
        <v>13</v>
      </c>
      <c r="V343" s="244">
        <f t="shared" si="150"/>
        <v>14</v>
      </c>
      <c r="W343" s="244">
        <f t="shared" si="150"/>
        <v>15</v>
      </c>
      <c r="X343" s="244">
        <f t="shared" si="150"/>
        <v>16</v>
      </c>
      <c r="Y343" s="244">
        <f t="shared" si="150"/>
        <v>17</v>
      </c>
      <c r="Z343" s="244">
        <f t="shared" si="150"/>
        <v>18</v>
      </c>
      <c r="AA343" s="244">
        <f t="shared" si="150"/>
        <v>19</v>
      </c>
    </row>
    <row r="344" spans="6:27">
      <c r="F344" s="655" t="s">
        <v>530</v>
      </c>
      <c r="G344" s="307" t="str">
        <f>G330</f>
        <v>Cars</v>
      </c>
      <c r="H344" s="248">
        <f>H123*H330</f>
        <v>0</v>
      </c>
      <c r="I344" s="248">
        <f t="shared" ref="I344:AA344" ca="1" si="151">I123*I330</f>
        <v>0</v>
      </c>
      <c r="J344" s="248">
        <f t="shared" ca="1" si="151"/>
        <v>0</v>
      </c>
      <c r="K344" s="248">
        <f t="shared" ca="1" si="151"/>
        <v>0</v>
      </c>
      <c r="L344" s="248">
        <f t="shared" ca="1" si="151"/>
        <v>0</v>
      </c>
      <c r="M344" s="248">
        <f t="shared" ca="1" si="151"/>
        <v>0</v>
      </c>
      <c r="N344" s="248">
        <f t="shared" ca="1" si="151"/>
        <v>0</v>
      </c>
      <c r="O344" s="248">
        <f t="shared" ca="1" si="151"/>
        <v>0</v>
      </c>
      <c r="P344" s="248">
        <f t="shared" ca="1" si="151"/>
        <v>0</v>
      </c>
      <c r="Q344" s="248">
        <f t="shared" ca="1" si="151"/>
        <v>0</v>
      </c>
      <c r="R344" s="248">
        <f t="shared" ca="1" si="151"/>
        <v>0</v>
      </c>
      <c r="S344" s="248">
        <f t="shared" ca="1" si="151"/>
        <v>0</v>
      </c>
      <c r="T344" s="248">
        <f t="shared" ca="1" si="151"/>
        <v>0</v>
      </c>
      <c r="U344" s="248">
        <f t="shared" ca="1" si="151"/>
        <v>0</v>
      </c>
      <c r="V344" s="248">
        <f t="shared" ca="1" si="151"/>
        <v>0</v>
      </c>
      <c r="W344" s="248">
        <f t="shared" ca="1" si="151"/>
        <v>0</v>
      </c>
      <c r="X344" s="248">
        <f t="shared" ca="1" si="151"/>
        <v>0</v>
      </c>
      <c r="Y344" s="248">
        <f t="shared" ca="1" si="151"/>
        <v>0</v>
      </c>
      <c r="Z344" s="248">
        <f t="shared" ca="1" si="151"/>
        <v>0</v>
      </c>
      <c r="AA344" s="248">
        <f t="shared" ca="1" si="151"/>
        <v>0</v>
      </c>
    </row>
    <row r="345" spans="6:27">
      <c r="F345" s="656"/>
      <c r="G345" s="307" t="str">
        <f t="shared" ref="G345:G354" si="152">G331</f>
        <v>2-wheeler</v>
      </c>
      <c r="H345" s="248">
        <f t="shared" ref="H345:AA354" si="153">H124*H331</f>
        <v>0</v>
      </c>
      <c r="I345" s="248">
        <f t="shared" ca="1" si="153"/>
        <v>0</v>
      </c>
      <c r="J345" s="248">
        <f t="shared" ca="1" si="153"/>
        <v>0</v>
      </c>
      <c r="K345" s="248">
        <f t="shared" ca="1" si="153"/>
        <v>0</v>
      </c>
      <c r="L345" s="248">
        <f t="shared" ca="1" si="153"/>
        <v>0</v>
      </c>
      <c r="M345" s="248">
        <f t="shared" ca="1" si="153"/>
        <v>0</v>
      </c>
      <c r="N345" s="248">
        <f t="shared" ca="1" si="153"/>
        <v>0</v>
      </c>
      <c r="O345" s="248">
        <f t="shared" ca="1" si="153"/>
        <v>0</v>
      </c>
      <c r="P345" s="248">
        <f t="shared" ca="1" si="153"/>
        <v>0</v>
      </c>
      <c r="Q345" s="248">
        <f t="shared" ca="1" si="153"/>
        <v>0</v>
      </c>
      <c r="R345" s="248">
        <f t="shared" ca="1" si="153"/>
        <v>0</v>
      </c>
      <c r="S345" s="248">
        <f t="shared" ca="1" si="153"/>
        <v>0</v>
      </c>
      <c r="T345" s="248">
        <f t="shared" ca="1" si="153"/>
        <v>0</v>
      </c>
      <c r="U345" s="248">
        <f t="shared" ca="1" si="153"/>
        <v>0</v>
      </c>
      <c r="V345" s="248">
        <f t="shared" ca="1" si="153"/>
        <v>0</v>
      </c>
      <c r="W345" s="248">
        <f t="shared" ca="1" si="153"/>
        <v>0</v>
      </c>
      <c r="X345" s="248">
        <f t="shared" ca="1" si="153"/>
        <v>0</v>
      </c>
      <c r="Y345" s="248">
        <f t="shared" ca="1" si="153"/>
        <v>0</v>
      </c>
      <c r="Z345" s="248">
        <f t="shared" ca="1" si="153"/>
        <v>0</v>
      </c>
      <c r="AA345" s="248">
        <f t="shared" ca="1" si="153"/>
        <v>0</v>
      </c>
    </row>
    <row r="346" spans="6:27">
      <c r="F346" s="656"/>
      <c r="G346" s="307" t="str">
        <f t="shared" si="152"/>
        <v>Taxi</v>
      </c>
      <c r="H346" s="248">
        <f t="shared" si="153"/>
        <v>0</v>
      </c>
      <c r="I346" s="248">
        <f t="shared" ca="1" si="153"/>
        <v>0</v>
      </c>
      <c r="J346" s="248">
        <f t="shared" ca="1" si="153"/>
        <v>0</v>
      </c>
      <c r="K346" s="248">
        <f t="shared" ca="1" si="153"/>
        <v>0</v>
      </c>
      <c r="L346" s="248">
        <f t="shared" ca="1" si="153"/>
        <v>0</v>
      </c>
      <c r="M346" s="248">
        <f t="shared" ca="1" si="153"/>
        <v>0</v>
      </c>
      <c r="N346" s="248">
        <f t="shared" ca="1" si="153"/>
        <v>0</v>
      </c>
      <c r="O346" s="248">
        <f t="shared" ca="1" si="153"/>
        <v>0</v>
      </c>
      <c r="P346" s="248">
        <f t="shared" ca="1" si="153"/>
        <v>0</v>
      </c>
      <c r="Q346" s="248">
        <f t="shared" ca="1" si="153"/>
        <v>0</v>
      </c>
      <c r="R346" s="248">
        <f t="shared" ca="1" si="153"/>
        <v>0</v>
      </c>
      <c r="S346" s="248">
        <f t="shared" ca="1" si="153"/>
        <v>0</v>
      </c>
      <c r="T346" s="248">
        <f t="shared" ca="1" si="153"/>
        <v>0</v>
      </c>
      <c r="U346" s="248">
        <f t="shared" ca="1" si="153"/>
        <v>0</v>
      </c>
      <c r="V346" s="248">
        <f t="shared" ca="1" si="153"/>
        <v>0</v>
      </c>
      <c r="W346" s="248">
        <f t="shared" ca="1" si="153"/>
        <v>0</v>
      </c>
      <c r="X346" s="248">
        <f t="shared" ca="1" si="153"/>
        <v>0</v>
      </c>
      <c r="Y346" s="248">
        <f t="shared" ca="1" si="153"/>
        <v>0</v>
      </c>
      <c r="Z346" s="248">
        <f t="shared" ca="1" si="153"/>
        <v>0</v>
      </c>
      <c r="AA346" s="248">
        <f t="shared" ca="1" si="153"/>
        <v>0</v>
      </c>
    </row>
    <row r="347" spans="6:27">
      <c r="F347" s="656"/>
      <c r="G347" s="307" t="str">
        <f t="shared" si="152"/>
        <v/>
      </c>
      <c r="H347" s="248">
        <f t="shared" si="153"/>
        <v>0</v>
      </c>
      <c r="I347" s="248">
        <f t="shared" ca="1" si="153"/>
        <v>0</v>
      </c>
      <c r="J347" s="248">
        <f t="shared" ca="1" si="153"/>
        <v>0</v>
      </c>
      <c r="K347" s="248">
        <f t="shared" ca="1" si="153"/>
        <v>0</v>
      </c>
      <c r="L347" s="248">
        <f t="shared" ca="1" si="153"/>
        <v>0</v>
      </c>
      <c r="M347" s="248">
        <f t="shared" ca="1" si="153"/>
        <v>0</v>
      </c>
      <c r="N347" s="248">
        <f t="shared" ca="1" si="153"/>
        <v>0</v>
      </c>
      <c r="O347" s="248">
        <f t="shared" ca="1" si="153"/>
        <v>0</v>
      </c>
      <c r="P347" s="248">
        <f t="shared" ca="1" si="153"/>
        <v>0</v>
      </c>
      <c r="Q347" s="248">
        <f t="shared" ca="1" si="153"/>
        <v>0</v>
      </c>
      <c r="R347" s="248">
        <f t="shared" ca="1" si="153"/>
        <v>0</v>
      </c>
      <c r="S347" s="248">
        <f t="shared" ca="1" si="153"/>
        <v>0</v>
      </c>
      <c r="T347" s="248">
        <f t="shared" ca="1" si="153"/>
        <v>0</v>
      </c>
      <c r="U347" s="248">
        <f t="shared" ca="1" si="153"/>
        <v>0</v>
      </c>
      <c r="V347" s="248">
        <f t="shared" ca="1" si="153"/>
        <v>0</v>
      </c>
      <c r="W347" s="248">
        <f t="shared" ca="1" si="153"/>
        <v>0</v>
      </c>
      <c r="X347" s="248">
        <f t="shared" ca="1" si="153"/>
        <v>0</v>
      </c>
      <c r="Y347" s="248">
        <f t="shared" ca="1" si="153"/>
        <v>0</v>
      </c>
      <c r="Z347" s="248">
        <f t="shared" ca="1" si="153"/>
        <v>0</v>
      </c>
      <c r="AA347" s="248">
        <f t="shared" ca="1" si="153"/>
        <v>0</v>
      </c>
    </row>
    <row r="348" spans="6:27">
      <c r="F348" s="656"/>
      <c r="G348" s="307" t="str">
        <f t="shared" si="152"/>
        <v/>
      </c>
      <c r="H348" s="248">
        <f t="shared" si="153"/>
        <v>0</v>
      </c>
      <c r="I348" s="248">
        <f t="shared" ca="1" si="153"/>
        <v>0</v>
      </c>
      <c r="J348" s="248">
        <f t="shared" ca="1" si="153"/>
        <v>0</v>
      </c>
      <c r="K348" s="248">
        <f t="shared" ca="1" si="153"/>
        <v>0</v>
      </c>
      <c r="L348" s="248">
        <f t="shared" ca="1" si="153"/>
        <v>0</v>
      </c>
      <c r="M348" s="248">
        <f t="shared" ca="1" si="153"/>
        <v>0</v>
      </c>
      <c r="N348" s="248">
        <f t="shared" ca="1" si="153"/>
        <v>0</v>
      </c>
      <c r="O348" s="248">
        <f t="shared" ca="1" si="153"/>
        <v>0</v>
      </c>
      <c r="P348" s="248">
        <f t="shared" ca="1" si="153"/>
        <v>0</v>
      </c>
      <c r="Q348" s="248">
        <f t="shared" ca="1" si="153"/>
        <v>0</v>
      </c>
      <c r="R348" s="248">
        <f t="shared" ca="1" si="153"/>
        <v>0</v>
      </c>
      <c r="S348" s="248">
        <f t="shared" ca="1" si="153"/>
        <v>0</v>
      </c>
      <c r="T348" s="248">
        <f t="shared" ca="1" si="153"/>
        <v>0</v>
      </c>
      <c r="U348" s="248">
        <f t="shared" ca="1" si="153"/>
        <v>0</v>
      </c>
      <c r="V348" s="248">
        <f t="shared" ca="1" si="153"/>
        <v>0</v>
      </c>
      <c r="W348" s="248">
        <f t="shared" ca="1" si="153"/>
        <v>0</v>
      </c>
      <c r="X348" s="248">
        <f t="shared" ca="1" si="153"/>
        <v>0</v>
      </c>
      <c r="Y348" s="248">
        <f t="shared" ca="1" si="153"/>
        <v>0</v>
      </c>
      <c r="Z348" s="248">
        <f t="shared" ca="1" si="153"/>
        <v>0</v>
      </c>
      <c r="AA348" s="248">
        <f t="shared" ca="1" si="153"/>
        <v>0</v>
      </c>
    </row>
    <row r="349" spans="6:27">
      <c r="F349" s="656"/>
      <c r="G349" s="307" t="str">
        <f t="shared" si="152"/>
        <v>3-wheeler</v>
      </c>
      <c r="H349" s="248">
        <f t="shared" si="153"/>
        <v>0</v>
      </c>
      <c r="I349" s="248">
        <f t="shared" ca="1" si="153"/>
        <v>0</v>
      </c>
      <c r="J349" s="248">
        <f t="shared" ca="1" si="153"/>
        <v>0</v>
      </c>
      <c r="K349" s="248">
        <f t="shared" ca="1" si="153"/>
        <v>0</v>
      </c>
      <c r="L349" s="248">
        <f t="shared" ca="1" si="153"/>
        <v>0</v>
      </c>
      <c r="M349" s="248">
        <f t="shared" ca="1" si="153"/>
        <v>0</v>
      </c>
      <c r="N349" s="248">
        <f t="shared" ca="1" si="153"/>
        <v>0</v>
      </c>
      <c r="O349" s="248">
        <f t="shared" ca="1" si="153"/>
        <v>0</v>
      </c>
      <c r="P349" s="248">
        <f t="shared" ca="1" si="153"/>
        <v>0</v>
      </c>
      <c r="Q349" s="248">
        <f t="shared" ca="1" si="153"/>
        <v>0</v>
      </c>
      <c r="R349" s="248">
        <f t="shared" ca="1" si="153"/>
        <v>0</v>
      </c>
      <c r="S349" s="248">
        <f t="shared" ca="1" si="153"/>
        <v>0</v>
      </c>
      <c r="T349" s="248">
        <f t="shared" ca="1" si="153"/>
        <v>0</v>
      </c>
      <c r="U349" s="248">
        <f t="shared" ca="1" si="153"/>
        <v>0</v>
      </c>
      <c r="V349" s="248">
        <f t="shared" ca="1" si="153"/>
        <v>0</v>
      </c>
      <c r="W349" s="248">
        <f t="shared" ca="1" si="153"/>
        <v>0</v>
      </c>
      <c r="X349" s="248">
        <f t="shared" ca="1" si="153"/>
        <v>0</v>
      </c>
      <c r="Y349" s="248">
        <f t="shared" ca="1" si="153"/>
        <v>0</v>
      </c>
      <c r="Z349" s="248">
        <f t="shared" ca="1" si="153"/>
        <v>0</v>
      </c>
      <c r="AA349" s="248">
        <f t="shared" ca="1" si="153"/>
        <v>0</v>
      </c>
    </row>
    <row r="350" spans="6:27">
      <c r="F350" s="656"/>
      <c r="G350" s="307" t="str">
        <f t="shared" si="152"/>
        <v>Bus</v>
      </c>
      <c r="H350" s="248">
        <f t="shared" si="153"/>
        <v>0</v>
      </c>
      <c r="I350" s="248">
        <f t="shared" ca="1" si="153"/>
        <v>0</v>
      </c>
      <c r="J350" s="248">
        <f t="shared" ca="1" si="153"/>
        <v>0</v>
      </c>
      <c r="K350" s="248">
        <f t="shared" ca="1" si="153"/>
        <v>0</v>
      </c>
      <c r="L350" s="248">
        <f t="shared" ca="1" si="153"/>
        <v>0</v>
      </c>
      <c r="M350" s="248">
        <f t="shared" ca="1" si="153"/>
        <v>0</v>
      </c>
      <c r="N350" s="248">
        <f t="shared" ca="1" si="153"/>
        <v>0</v>
      </c>
      <c r="O350" s="248">
        <f t="shared" ca="1" si="153"/>
        <v>0</v>
      </c>
      <c r="P350" s="248">
        <f t="shared" ca="1" si="153"/>
        <v>0</v>
      </c>
      <c r="Q350" s="248">
        <f t="shared" ca="1" si="153"/>
        <v>0</v>
      </c>
      <c r="R350" s="248">
        <f t="shared" ca="1" si="153"/>
        <v>0</v>
      </c>
      <c r="S350" s="248">
        <f t="shared" ca="1" si="153"/>
        <v>0</v>
      </c>
      <c r="T350" s="248">
        <f t="shared" ca="1" si="153"/>
        <v>0</v>
      </c>
      <c r="U350" s="248">
        <f t="shared" ca="1" si="153"/>
        <v>0</v>
      </c>
      <c r="V350" s="248">
        <f t="shared" ca="1" si="153"/>
        <v>0</v>
      </c>
      <c r="W350" s="248">
        <f t="shared" ca="1" si="153"/>
        <v>0</v>
      </c>
      <c r="X350" s="248">
        <f t="shared" ca="1" si="153"/>
        <v>0</v>
      </c>
      <c r="Y350" s="248">
        <f t="shared" ca="1" si="153"/>
        <v>0</v>
      </c>
      <c r="Z350" s="248">
        <f t="shared" ca="1" si="153"/>
        <v>0</v>
      </c>
      <c r="AA350" s="248">
        <f t="shared" ca="1" si="153"/>
        <v>0</v>
      </c>
    </row>
    <row r="351" spans="6:27">
      <c r="F351" s="656"/>
      <c r="G351" s="307" t="str">
        <f t="shared" si="152"/>
        <v>Mini-bus</v>
      </c>
      <c r="H351" s="248">
        <f t="shared" si="153"/>
        <v>0</v>
      </c>
      <c r="I351" s="248">
        <f t="shared" ca="1" si="153"/>
        <v>0</v>
      </c>
      <c r="J351" s="248">
        <f t="shared" ca="1" si="153"/>
        <v>0</v>
      </c>
      <c r="K351" s="248">
        <f t="shared" ca="1" si="153"/>
        <v>0</v>
      </c>
      <c r="L351" s="248">
        <f t="shared" ca="1" si="153"/>
        <v>0</v>
      </c>
      <c r="M351" s="248">
        <f t="shared" ca="1" si="153"/>
        <v>0</v>
      </c>
      <c r="N351" s="248">
        <f t="shared" ca="1" si="153"/>
        <v>0</v>
      </c>
      <c r="O351" s="248">
        <f t="shared" ca="1" si="153"/>
        <v>0</v>
      </c>
      <c r="P351" s="248">
        <f t="shared" ca="1" si="153"/>
        <v>0</v>
      </c>
      <c r="Q351" s="248">
        <f t="shared" ca="1" si="153"/>
        <v>0</v>
      </c>
      <c r="R351" s="248">
        <f t="shared" ca="1" si="153"/>
        <v>0</v>
      </c>
      <c r="S351" s="248">
        <f t="shared" ca="1" si="153"/>
        <v>0</v>
      </c>
      <c r="T351" s="248">
        <f t="shared" ca="1" si="153"/>
        <v>0</v>
      </c>
      <c r="U351" s="248">
        <f t="shared" ca="1" si="153"/>
        <v>0</v>
      </c>
      <c r="V351" s="248">
        <f t="shared" ca="1" si="153"/>
        <v>0</v>
      </c>
      <c r="W351" s="248">
        <f t="shared" ca="1" si="153"/>
        <v>0</v>
      </c>
      <c r="X351" s="248">
        <f t="shared" ca="1" si="153"/>
        <v>0</v>
      </c>
      <c r="Y351" s="248">
        <f t="shared" ca="1" si="153"/>
        <v>0</v>
      </c>
      <c r="Z351" s="248">
        <f t="shared" ca="1" si="153"/>
        <v>0</v>
      </c>
      <c r="AA351" s="248">
        <f t="shared" ca="1" si="153"/>
        <v>0</v>
      </c>
    </row>
    <row r="352" spans="6:27">
      <c r="F352" s="656"/>
      <c r="G352" s="307" t="str">
        <f t="shared" si="152"/>
        <v/>
      </c>
      <c r="H352" s="248">
        <f t="shared" si="153"/>
        <v>0</v>
      </c>
      <c r="I352" s="248">
        <f t="shared" ca="1" si="153"/>
        <v>0</v>
      </c>
      <c r="J352" s="248">
        <f t="shared" ca="1" si="153"/>
        <v>0</v>
      </c>
      <c r="K352" s="248">
        <f t="shared" ca="1" si="153"/>
        <v>0</v>
      </c>
      <c r="L352" s="248">
        <f t="shared" ca="1" si="153"/>
        <v>0</v>
      </c>
      <c r="M352" s="248">
        <f t="shared" ca="1" si="153"/>
        <v>0</v>
      </c>
      <c r="N352" s="248">
        <f t="shared" ca="1" si="153"/>
        <v>0</v>
      </c>
      <c r="O352" s="248">
        <f t="shared" ca="1" si="153"/>
        <v>0</v>
      </c>
      <c r="P352" s="248">
        <f t="shared" ca="1" si="153"/>
        <v>0</v>
      </c>
      <c r="Q352" s="248">
        <f t="shared" ca="1" si="153"/>
        <v>0</v>
      </c>
      <c r="R352" s="248">
        <f t="shared" ca="1" si="153"/>
        <v>0</v>
      </c>
      <c r="S352" s="248">
        <f t="shared" ca="1" si="153"/>
        <v>0</v>
      </c>
      <c r="T352" s="248">
        <f t="shared" ca="1" si="153"/>
        <v>0</v>
      </c>
      <c r="U352" s="248">
        <f t="shared" ca="1" si="153"/>
        <v>0</v>
      </c>
      <c r="V352" s="248">
        <f t="shared" ca="1" si="153"/>
        <v>0</v>
      </c>
      <c r="W352" s="248">
        <f t="shared" ca="1" si="153"/>
        <v>0</v>
      </c>
      <c r="X352" s="248">
        <f t="shared" ca="1" si="153"/>
        <v>0</v>
      </c>
      <c r="Y352" s="248">
        <f t="shared" ca="1" si="153"/>
        <v>0</v>
      </c>
      <c r="Z352" s="248">
        <f t="shared" ca="1" si="153"/>
        <v>0</v>
      </c>
      <c r="AA352" s="248">
        <f t="shared" ca="1" si="153"/>
        <v>0</v>
      </c>
    </row>
    <row r="353" spans="6:27">
      <c r="F353" s="657"/>
      <c r="G353" s="307" t="str">
        <f t="shared" si="152"/>
        <v/>
      </c>
      <c r="H353" s="248">
        <f t="shared" si="153"/>
        <v>0</v>
      </c>
      <c r="I353" s="248">
        <f t="shared" ca="1" si="153"/>
        <v>0</v>
      </c>
      <c r="J353" s="248">
        <f t="shared" ca="1" si="153"/>
        <v>0</v>
      </c>
      <c r="K353" s="248">
        <f t="shared" ca="1" si="153"/>
        <v>0</v>
      </c>
      <c r="L353" s="248">
        <f t="shared" ca="1" si="153"/>
        <v>0</v>
      </c>
      <c r="M353" s="248">
        <f t="shared" ca="1" si="153"/>
        <v>0</v>
      </c>
      <c r="N353" s="248">
        <f t="shared" ca="1" si="153"/>
        <v>0</v>
      </c>
      <c r="O353" s="248">
        <f t="shared" ca="1" si="153"/>
        <v>0</v>
      </c>
      <c r="P353" s="248">
        <f t="shared" ca="1" si="153"/>
        <v>0</v>
      </c>
      <c r="Q353" s="248">
        <f t="shared" ca="1" si="153"/>
        <v>0</v>
      </c>
      <c r="R353" s="248">
        <f t="shared" ca="1" si="153"/>
        <v>0</v>
      </c>
      <c r="S353" s="248">
        <f t="shared" ca="1" si="153"/>
        <v>0</v>
      </c>
      <c r="T353" s="248">
        <f t="shared" ca="1" si="153"/>
        <v>0</v>
      </c>
      <c r="U353" s="248">
        <f t="shared" ca="1" si="153"/>
        <v>0</v>
      </c>
      <c r="V353" s="248">
        <f t="shared" ca="1" si="153"/>
        <v>0</v>
      </c>
      <c r="W353" s="248">
        <f t="shared" ca="1" si="153"/>
        <v>0</v>
      </c>
      <c r="X353" s="248">
        <f t="shared" ca="1" si="153"/>
        <v>0</v>
      </c>
      <c r="Y353" s="248">
        <f t="shared" ca="1" si="153"/>
        <v>0</v>
      </c>
      <c r="Z353" s="248">
        <f t="shared" ca="1" si="153"/>
        <v>0</v>
      </c>
      <c r="AA353" s="248">
        <f t="shared" ca="1" si="153"/>
        <v>0</v>
      </c>
    </row>
    <row r="354" spans="6:27">
      <c r="G354" s="307" t="str">
        <f t="shared" si="152"/>
        <v>BRT</v>
      </c>
      <c r="H354" s="248">
        <f t="shared" si="153"/>
        <v>0</v>
      </c>
      <c r="I354" s="248">
        <f t="shared" ca="1" si="153"/>
        <v>0</v>
      </c>
      <c r="J354" s="248">
        <f t="shared" ca="1" si="153"/>
        <v>0</v>
      </c>
      <c r="K354" s="248">
        <f t="shared" ca="1" si="153"/>
        <v>0</v>
      </c>
      <c r="L354" s="248">
        <f t="shared" ca="1" si="153"/>
        <v>0</v>
      </c>
      <c r="M354" s="248">
        <f t="shared" ca="1" si="153"/>
        <v>0</v>
      </c>
      <c r="N354" s="248">
        <f t="shared" ca="1" si="153"/>
        <v>0</v>
      </c>
      <c r="O354" s="248">
        <f t="shared" ca="1" si="153"/>
        <v>0</v>
      </c>
      <c r="P354" s="248">
        <f t="shared" ca="1" si="153"/>
        <v>0</v>
      </c>
      <c r="Q354" s="248">
        <f t="shared" ca="1" si="153"/>
        <v>0</v>
      </c>
      <c r="R354" s="248">
        <f t="shared" ca="1" si="153"/>
        <v>0</v>
      </c>
      <c r="S354" s="248">
        <f t="shared" ca="1" si="153"/>
        <v>0</v>
      </c>
      <c r="T354" s="248">
        <f t="shared" ca="1" si="153"/>
        <v>0</v>
      </c>
      <c r="U354" s="248">
        <f t="shared" ca="1" si="153"/>
        <v>0</v>
      </c>
      <c r="V354" s="248">
        <f t="shared" ca="1" si="153"/>
        <v>0</v>
      </c>
      <c r="W354" s="248">
        <f t="shared" ca="1" si="153"/>
        <v>0</v>
      </c>
      <c r="X354" s="248">
        <f t="shared" ca="1" si="153"/>
        <v>0</v>
      </c>
      <c r="Y354" s="248">
        <f t="shared" ca="1" si="153"/>
        <v>0</v>
      </c>
      <c r="Z354" s="248">
        <f t="shared" ca="1" si="153"/>
        <v>0</v>
      </c>
      <c r="AA354" s="248">
        <f t="shared" ca="1" si="153"/>
        <v>0</v>
      </c>
    </row>
    <row r="357" spans="6:27">
      <c r="G357" s="305" t="s">
        <v>370</v>
      </c>
    </row>
    <row r="358" spans="6:27">
      <c r="K358" s="242" t="s">
        <v>366</v>
      </c>
    </row>
    <row r="359" spans="6:27">
      <c r="J359" s="243"/>
      <c r="K359" s="244" t="s">
        <v>367</v>
      </c>
      <c r="L359" s="231">
        <v>7</v>
      </c>
      <c r="M359" s="244">
        <v>14</v>
      </c>
      <c r="O359" s="55" t="s">
        <v>387</v>
      </c>
      <c r="Q359" s="55" t="s">
        <v>388</v>
      </c>
      <c r="S359" s="243"/>
      <c r="T359" s="243"/>
      <c r="U359" s="243"/>
      <c r="V359" s="243"/>
      <c r="W359" s="243"/>
      <c r="X359" s="243"/>
      <c r="Y359" s="243"/>
      <c r="Z359" s="243"/>
      <c r="AA359" s="243"/>
    </row>
    <row r="360" spans="6:27">
      <c r="G360" s="306"/>
      <c r="J360" s="243"/>
      <c r="K360" s="244">
        <f>H376</f>
        <v>0</v>
      </c>
      <c r="L360" s="244">
        <f>Q376</f>
        <v>9</v>
      </c>
      <c r="M360" s="244">
        <f>AA376</f>
        <v>19</v>
      </c>
      <c r="O360" s="231" t="s">
        <v>389</v>
      </c>
      <c r="P360" s="231" t="s">
        <v>390</v>
      </c>
      <c r="Q360" s="231" t="s">
        <v>389</v>
      </c>
      <c r="R360" s="231" t="s">
        <v>390</v>
      </c>
      <c r="S360" s="243"/>
      <c r="T360" s="231">
        <f>K360</f>
        <v>0</v>
      </c>
      <c r="U360" s="231">
        <f>L360</f>
        <v>9</v>
      </c>
      <c r="V360" s="231">
        <f>M360</f>
        <v>19</v>
      </c>
      <c r="X360" s="231" t="s">
        <v>387</v>
      </c>
      <c r="Y360" s="231" t="s">
        <v>388</v>
      </c>
      <c r="Z360" s="243"/>
      <c r="AA360" s="243"/>
    </row>
    <row r="361" spans="6:27">
      <c r="F361" s="655" t="s">
        <v>530</v>
      </c>
      <c r="G361" s="307" t="str">
        <f>G314</f>
        <v>Car</v>
      </c>
      <c r="J361" s="243"/>
      <c r="K361" s="249">
        <f>'IF Factors'!I9</f>
        <v>0</v>
      </c>
      <c r="L361" s="249">
        <f ca="1">OFFSET('IF Factors'!I9,0,$L$171)</f>
        <v>0</v>
      </c>
      <c r="M361" s="251">
        <f ca="1">OFFSET('IF Factors'!I9,0,$M$171)</f>
        <v>0</v>
      </c>
      <c r="O361" s="231">
        <f ca="1">INTERCEPT(K361:L361,$K$7:$L$7)</f>
        <v>0</v>
      </c>
      <c r="P361" s="231">
        <f ca="1">SLOPE(K361:L361,$K$7:$L$7)</f>
        <v>0</v>
      </c>
      <c r="Q361" s="231">
        <f ca="1">INTERCEPT(L361:M361,$L$7:$M$7)</f>
        <v>0</v>
      </c>
      <c r="R361" s="231">
        <f ca="1">SLOPE(L361:M361,$L$7:$M$7)</f>
        <v>0</v>
      </c>
      <c r="S361" s="243"/>
      <c r="T361" s="231">
        <f>IF(K361&lt;&gt;0,0,1)</f>
        <v>1</v>
      </c>
      <c r="U361" s="231">
        <f ca="1">IF(L361&lt;&gt;0,0,1)</f>
        <v>1</v>
      </c>
      <c r="V361" s="231">
        <f ca="1">IF(M361&lt;&gt;0,0,1)</f>
        <v>1</v>
      </c>
      <c r="X361" s="231">
        <f ca="1">IF(T361+U361=1,1,0)</f>
        <v>0</v>
      </c>
      <c r="Y361" s="231">
        <f t="shared" ref="Y361:Y371" ca="1" si="154">IF(U361+V361=1,1,0)</f>
        <v>0</v>
      </c>
      <c r="Z361" s="243"/>
      <c r="AA361" s="243"/>
    </row>
    <row r="362" spans="6:27">
      <c r="F362" s="656"/>
      <c r="G362" s="307" t="str">
        <f t="shared" ref="G362:G371" si="155">G315</f>
        <v>2-wheeler</v>
      </c>
      <c r="J362" s="243"/>
      <c r="K362" s="249">
        <f>'IF Factors'!I10</f>
        <v>0</v>
      </c>
      <c r="L362" s="249">
        <f ca="1">OFFSET('IF Factors'!I10,0,$L$171)</f>
        <v>0</v>
      </c>
      <c r="M362" s="251">
        <f ca="1">OFFSET('IF Factors'!I10,0,$M$171)</f>
        <v>0</v>
      </c>
      <c r="O362" s="231">
        <f t="shared" ref="O362:O371" ca="1" si="156">INTERCEPT(K362:L362,$K$7:$L$7)</f>
        <v>0</v>
      </c>
      <c r="P362" s="231">
        <f t="shared" ref="P362:P371" ca="1" si="157">SLOPE(K362:L362,$K$7:$L$7)</f>
        <v>0</v>
      </c>
      <c r="Q362" s="231">
        <f t="shared" ref="Q362:Q371" ca="1" si="158">INTERCEPT(L362:M362,$L$7:$M$7)</f>
        <v>0</v>
      </c>
      <c r="R362" s="231">
        <f t="shared" ref="R362:R371" ca="1" si="159">SLOPE(L362:M362,$L$7:$M$7)</f>
        <v>0</v>
      </c>
      <c r="S362" s="243"/>
      <c r="T362" s="231">
        <f t="shared" ref="T362:V371" si="160">IF(K362&lt;&gt;0,0,1)</f>
        <v>1</v>
      </c>
      <c r="U362" s="231">
        <f t="shared" ca="1" si="160"/>
        <v>1</v>
      </c>
      <c r="V362" s="231">
        <f t="shared" ca="1" si="160"/>
        <v>1</v>
      </c>
      <c r="X362" s="231">
        <f t="shared" ref="X362:X371" ca="1" si="161">IF(T362+U362=1,1,0)</f>
        <v>0</v>
      </c>
      <c r="Y362" s="231">
        <f t="shared" ca="1" si="154"/>
        <v>0</v>
      </c>
      <c r="Z362" s="243"/>
      <c r="AA362" s="243"/>
    </row>
    <row r="363" spans="6:27">
      <c r="F363" s="656"/>
      <c r="G363" s="307" t="str">
        <f t="shared" si="155"/>
        <v>Taxi</v>
      </c>
      <c r="J363" s="243"/>
      <c r="K363" s="249">
        <f>'IF Factors'!I11</f>
        <v>0</v>
      </c>
      <c r="L363" s="249">
        <f ca="1">OFFSET('IF Factors'!I11,0,$L$171)</f>
        <v>0</v>
      </c>
      <c r="M363" s="251">
        <f ca="1">OFFSET('IF Factors'!I11,0,$M$171)</f>
        <v>0</v>
      </c>
      <c r="O363" s="231">
        <f t="shared" ca="1" si="156"/>
        <v>0</v>
      </c>
      <c r="P363" s="231">
        <f t="shared" ca="1" si="157"/>
        <v>0</v>
      </c>
      <c r="Q363" s="231">
        <f t="shared" ca="1" si="158"/>
        <v>0</v>
      </c>
      <c r="R363" s="231">
        <f t="shared" ca="1" si="159"/>
        <v>0</v>
      </c>
      <c r="S363" s="243"/>
      <c r="T363" s="231">
        <f t="shared" si="160"/>
        <v>1</v>
      </c>
      <c r="U363" s="231">
        <f t="shared" ca="1" si="160"/>
        <v>1</v>
      </c>
      <c r="V363" s="231">
        <f t="shared" ca="1" si="160"/>
        <v>1</v>
      </c>
      <c r="X363" s="231">
        <f t="shared" ca="1" si="161"/>
        <v>0</v>
      </c>
      <c r="Y363" s="231">
        <f t="shared" ca="1" si="154"/>
        <v>0</v>
      </c>
      <c r="Z363" s="243"/>
      <c r="AA363" s="243"/>
    </row>
    <row r="364" spans="6:27">
      <c r="F364" s="656"/>
      <c r="G364" s="307" t="str">
        <f t="shared" si="155"/>
        <v/>
      </c>
      <c r="J364" s="243"/>
      <c r="K364" s="249">
        <f>'IF Factors'!I12</f>
        <v>0</v>
      </c>
      <c r="L364" s="249">
        <f ca="1">OFFSET('IF Factors'!I12,0,$L$171)</f>
        <v>0</v>
      </c>
      <c r="M364" s="251">
        <f ca="1">OFFSET('IF Factors'!I12,0,$M$171)</f>
        <v>0</v>
      </c>
      <c r="O364" s="231">
        <f t="shared" ca="1" si="156"/>
        <v>0</v>
      </c>
      <c r="P364" s="231">
        <f t="shared" ca="1" si="157"/>
        <v>0</v>
      </c>
      <c r="Q364" s="231">
        <f t="shared" ca="1" si="158"/>
        <v>0</v>
      </c>
      <c r="R364" s="231">
        <f t="shared" ca="1" si="159"/>
        <v>0</v>
      </c>
      <c r="S364" s="243"/>
      <c r="T364" s="231">
        <f t="shared" si="160"/>
        <v>1</v>
      </c>
      <c r="U364" s="231">
        <f t="shared" ca="1" si="160"/>
        <v>1</v>
      </c>
      <c r="V364" s="231">
        <f t="shared" ca="1" si="160"/>
        <v>1</v>
      </c>
      <c r="X364" s="231">
        <f t="shared" ca="1" si="161"/>
        <v>0</v>
      </c>
      <c r="Y364" s="231">
        <f t="shared" ca="1" si="154"/>
        <v>0</v>
      </c>
      <c r="Z364" s="243"/>
      <c r="AA364" s="243"/>
    </row>
    <row r="365" spans="6:27">
      <c r="F365" s="656"/>
      <c r="G365" s="307" t="str">
        <f t="shared" si="155"/>
        <v/>
      </c>
      <c r="J365" s="243"/>
      <c r="K365" s="249">
        <f>'IF Factors'!I13</f>
        <v>0</v>
      </c>
      <c r="L365" s="249">
        <f ca="1">OFFSET('IF Factors'!I13,0,$L$171)</f>
        <v>0</v>
      </c>
      <c r="M365" s="251">
        <f ca="1">OFFSET('IF Factors'!I13,0,$M$171)</f>
        <v>0</v>
      </c>
      <c r="O365" s="231">
        <f t="shared" ca="1" si="156"/>
        <v>0</v>
      </c>
      <c r="P365" s="231">
        <f t="shared" ca="1" si="157"/>
        <v>0</v>
      </c>
      <c r="Q365" s="231">
        <f t="shared" ca="1" si="158"/>
        <v>0</v>
      </c>
      <c r="R365" s="231">
        <f t="shared" ca="1" si="159"/>
        <v>0</v>
      </c>
      <c r="S365" s="243"/>
      <c r="T365" s="231">
        <f t="shared" si="160"/>
        <v>1</v>
      </c>
      <c r="U365" s="231">
        <f t="shared" ca="1" si="160"/>
        <v>1</v>
      </c>
      <c r="V365" s="231">
        <f t="shared" ca="1" si="160"/>
        <v>1</v>
      </c>
      <c r="X365" s="231">
        <f t="shared" ca="1" si="161"/>
        <v>0</v>
      </c>
      <c r="Y365" s="231">
        <f t="shared" ca="1" si="154"/>
        <v>0</v>
      </c>
      <c r="Z365" s="243"/>
      <c r="AA365" s="243"/>
    </row>
    <row r="366" spans="6:27">
      <c r="F366" s="656"/>
      <c r="G366" s="307" t="str">
        <f t="shared" si="155"/>
        <v>3-wheeler</v>
      </c>
      <c r="J366" s="243"/>
      <c r="K366" s="249">
        <f>'IF Factors'!I14</f>
        <v>0</v>
      </c>
      <c r="L366" s="249">
        <f ca="1">OFFSET('IF Factors'!I14,0,$L$171)</f>
        <v>0</v>
      </c>
      <c r="M366" s="251">
        <f ca="1">OFFSET('IF Factors'!I14,0,$M$171)</f>
        <v>0</v>
      </c>
      <c r="O366" s="231">
        <f t="shared" ca="1" si="156"/>
        <v>0</v>
      </c>
      <c r="P366" s="231">
        <f t="shared" ca="1" si="157"/>
        <v>0</v>
      </c>
      <c r="Q366" s="231">
        <f t="shared" ca="1" si="158"/>
        <v>0</v>
      </c>
      <c r="R366" s="231">
        <f t="shared" ca="1" si="159"/>
        <v>0</v>
      </c>
      <c r="S366" s="243"/>
      <c r="T366" s="231">
        <f t="shared" si="160"/>
        <v>1</v>
      </c>
      <c r="U366" s="231">
        <f t="shared" ca="1" si="160"/>
        <v>1</v>
      </c>
      <c r="V366" s="231">
        <f t="shared" ca="1" si="160"/>
        <v>1</v>
      </c>
      <c r="X366" s="231">
        <f t="shared" ca="1" si="161"/>
        <v>0</v>
      </c>
      <c r="Y366" s="231">
        <f t="shared" ca="1" si="154"/>
        <v>0</v>
      </c>
      <c r="Z366" s="243"/>
      <c r="AA366" s="243"/>
    </row>
    <row r="367" spans="6:27">
      <c r="F367" s="656"/>
      <c r="G367" s="307" t="str">
        <f t="shared" si="155"/>
        <v>Bus</v>
      </c>
      <c r="J367" s="243"/>
      <c r="K367" s="249">
        <f>'IF Factors'!I15</f>
        <v>0</v>
      </c>
      <c r="L367" s="249">
        <f ca="1">OFFSET('IF Factors'!I15,0,$L$171)</f>
        <v>0</v>
      </c>
      <c r="M367" s="251">
        <f ca="1">OFFSET('IF Factors'!I15,0,$M$171)</f>
        <v>0</v>
      </c>
      <c r="O367" s="231">
        <f t="shared" ca="1" si="156"/>
        <v>0</v>
      </c>
      <c r="P367" s="231">
        <f t="shared" ca="1" si="157"/>
        <v>0</v>
      </c>
      <c r="Q367" s="231">
        <f t="shared" ca="1" si="158"/>
        <v>0</v>
      </c>
      <c r="R367" s="231">
        <f t="shared" ca="1" si="159"/>
        <v>0</v>
      </c>
      <c r="S367" s="243"/>
      <c r="T367" s="231">
        <f t="shared" si="160"/>
        <v>1</v>
      </c>
      <c r="U367" s="231">
        <f t="shared" ca="1" si="160"/>
        <v>1</v>
      </c>
      <c r="V367" s="231">
        <f t="shared" ca="1" si="160"/>
        <v>1</v>
      </c>
      <c r="X367" s="231">
        <f t="shared" ca="1" si="161"/>
        <v>0</v>
      </c>
      <c r="Y367" s="231">
        <f t="shared" ca="1" si="154"/>
        <v>0</v>
      </c>
      <c r="Z367" s="243"/>
      <c r="AA367" s="243"/>
    </row>
    <row r="368" spans="6:27">
      <c r="F368" s="656"/>
      <c r="G368" s="307" t="str">
        <f t="shared" si="155"/>
        <v>Mini-bus</v>
      </c>
      <c r="J368" s="243"/>
      <c r="K368" s="249">
        <f>'IF Factors'!I16</f>
        <v>0</v>
      </c>
      <c r="L368" s="249">
        <f ca="1">OFFSET('IF Factors'!I16,0,$L$171)</f>
        <v>0</v>
      </c>
      <c r="M368" s="251">
        <f ca="1">OFFSET('IF Factors'!I16,0,$M$171)</f>
        <v>0</v>
      </c>
      <c r="O368" s="231">
        <f t="shared" ca="1" si="156"/>
        <v>0</v>
      </c>
      <c r="P368" s="231">
        <f t="shared" ca="1" si="157"/>
        <v>0</v>
      </c>
      <c r="Q368" s="231">
        <f t="shared" ca="1" si="158"/>
        <v>0</v>
      </c>
      <c r="R368" s="231">
        <f t="shared" ca="1" si="159"/>
        <v>0</v>
      </c>
      <c r="S368" s="243"/>
      <c r="T368" s="231">
        <f t="shared" si="160"/>
        <v>1</v>
      </c>
      <c r="U368" s="231">
        <f t="shared" ca="1" si="160"/>
        <v>1</v>
      </c>
      <c r="V368" s="231">
        <f t="shared" ca="1" si="160"/>
        <v>1</v>
      </c>
      <c r="X368" s="231">
        <f t="shared" ca="1" si="161"/>
        <v>0</v>
      </c>
      <c r="Y368" s="231">
        <f t="shared" ca="1" si="154"/>
        <v>0</v>
      </c>
      <c r="Z368" s="243"/>
      <c r="AA368" s="243"/>
    </row>
    <row r="369" spans="6:27">
      <c r="F369" s="656"/>
      <c r="G369" s="307" t="str">
        <f t="shared" si="155"/>
        <v/>
      </c>
      <c r="J369" s="243"/>
      <c r="K369" s="249">
        <f>'IF Factors'!I17</f>
        <v>0</v>
      </c>
      <c r="L369" s="249">
        <f ca="1">OFFSET('IF Factors'!I17,0,$L$171)</f>
        <v>0</v>
      </c>
      <c r="M369" s="251">
        <f ca="1">OFFSET('IF Factors'!I17,0,$M$171)</f>
        <v>0</v>
      </c>
      <c r="O369" s="231">
        <f t="shared" ca="1" si="156"/>
        <v>0</v>
      </c>
      <c r="P369" s="231">
        <f t="shared" ca="1" si="157"/>
        <v>0</v>
      </c>
      <c r="Q369" s="231">
        <f t="shared" ca="1" si="158"/>
        <v>0</v>
      </c>
      <c r="R369" s="231">
        <f t="shared" ca="1" si="159"/>
        <v>0</v>
      </c>
      <c r="S369" s="243"/>
      <c r="T369" s="231">
        <f t="shared" si="160"/>
        <v>1</v>
      </c>
      <c r="U369" s="231">
        <f t="shared" ca="1" si="160"/>
        <v>1</v>
      </c>
      <c r="V369" s="231">
        <f t="shared" ca="1" si="160"/>
        <v>1</v>
      </c>
      <c r="X369" s="231">
        <f t="shared" ca="1" si="161"/>
        <v>0</v>
      </c>
      <c r="Y369" s="231">
        <f t="shared" ca="1" si="154"/>
        <v>0</v>
      </c>
      <c r="Z369" s="243"/>
      <c r="AA369" s="243"/>
    </row>
    <row r="370" spans="6:27">
      <c r="F370" s="657"/>
      <c r="G370" s="307" t="str">
        <f t="shared" si="155"/>
        <v/>
      </c>
      <c r="J370" s="243"/>
      <c r="K370" s="249">
        <f>'IF Factors'!I18</f>
        <v>0</v>
      </c>
      <c r="L370" s="249">
        <f ca="1">OFFSET('IF Factors'!I18,0,$L$171)</f>
        <v>0</v>
      </c>
      <c r="M370" s="251">
        <f ca="1">OFFSET('IF Factors'!I18,0,$M$171)</f>
        <v>0</v>
      </c>
      <c r="O370" s="231">
        <f t="shared" ca="1" si="156"/>
        <v>0</v>
      </c>
      <c r="P370" s="231">
        <f t="shared" ca="1" si="157"/>
        <v>0</v>
      </c>
      <c r="Q370" s="231">
        <f t="shared" ca="1" si="158"/>
        <v>0</v>
      </c>
      <c r="R370" s="231">
        <f t="shared" ca="1" si="159"/>
        <v>0</v>
      </c>
      <c r="S370" s="243"/>
      <c r="T370" s="231">
        <f t="shared" si="160"/>
        <v>1</v>
      </c>
      <c r="U370" s="231">
        <f t="shared" ca="1" si="160"/>
        <v>1</v>
      </c>
      <c r="V370" s="231">
        <f t="shared" ca="1" si="160"/>
        <v>1</v>
      </c>
      <c r="X370" s="231">
        <f t="shared" ca="1" si="161"/>
        <v>0</v>
      </c>
      <c r="Y370" s="231">
        <f t="shared" ca="1" si="154"/>
        <v>0</v>
      </c>
      <c r="Z370" s="243"/>
      <c r="AA370" s="243"/>
    </row>
    <row r="371" spans="6:27">
      <c r="G371" s="307" t="str">
        <f t="shared" si="155"/>
        <v>BRT</v>
      </c>
      <c r="J371" s="243"/>
      <c r="K371" s="249">
        <f>'IF Factors'!I19</f>
        <v>0</v>
      </c>
      <c r="L371" s="249">
        <f ca="1">OFFSET('IF Factors'!I19,0,$L$171)</f>
        <v>0</v>
      </c>
      <c r="M371" s="251">
        <f ca="1">OFFSET('IF Factors'!I19,0,$M$171)</f>
        <v>0</v>
      </c>
      <c r="O371" s="231">
        <f t="shared" ca="1" si="156"/>
        <v>0</v>
      </c>
      <c r="P371" s="231">
        <f t="shared" ca="1" si="157"/>
        <v>0</v>
      </c>
      <c r="Q371" s="231">
        <f t="shared" ca="1" si="158"/>
        <v>0</v>
      </c>
      <c r="R371" s="231">
        <f t="shared" ca="1" si="159"/>
        <v>0</v>
      </c>
      <c r="S371" s="243"/>
      <c r="T371" s="231">
        <f t="shared" si="160"/>
        <v>1</v>
      </c>
      <c r="U371" s="231">
        <f t="shared" ca="1" si="160"/>
        <v>1</v>
      </c>
      <c r="V371" s="231">
        <f t="shared" ca="1" si="160"/>
        <v>1</v>
      </c>
      <c r="X371" s="231">
        <f t="shared" ca="1" si="161"/>
        <v>0</v>
      </c>
      <c r="Y371" s="231">
        <f t="shared" ca="1" si="154"/>
        <v>0</v>
      </c>
      <c r="Z371" s="243"/>
      <c r="AA371" s="243"/>
    </row>
    <row r="372" spans="6:27">
      <c r="G372" s="308"/>
      <c r="J372" s="243"/>
      <c r="K372" s="243"/>
      <c r="L372" s="243"/>
      <c r="M372" s="243"/>
      <c r="N372" s="243"/>
      <c r="O372" s="243"/>
      <c r="P372" s="243"/>
      <c r="Q372" s="243"/>
      <c r="R372" s="243"/>
      <c r="S372" s="243"/>
      <c r="T372" s="243"/>
      <c r="U372" s="243"/>
      <c r="V372" s="243"/>
      <c r="W372" s="243"/>
      <c r="X372" s="243"/>
      <c r="Y372" s="243"/>
      <c r="Z372" s="243"/>
      <c r="AA372" s="243"/>
    </row>
    <row r="373" spans="6:27">
      <c r="G373" s="308"/>
      <c r="J373" s="243"/>
      <c r="K373" s="243"/>
      <c r="L373" s="243"/>
      <c r="M373" s="243"/>
      <c r="N373" s="243"/>
      <c r="O373" s="243"/>
      <c r="P373" s="243"/>
      <c r="Q373" s="243"/>
      <c r="R373" s="243"/>
      <c r="S373" s="243"/>
      <c r="T373" s="243"/>
      <c r="U373" s="243"/>
      <c r="V373" s="243"/>
      <c r="W373" s="243"/>
      <c r="X373" s="243"/>
      <c r="Y373" s="243"/>
      <c r="Z373" s="243"/>
      <c r="AA373" s="243"/>
    </row>
    <row r="374" spans="6:27">
      <c r="G374" s="308"/>
      <c r="H374" s="243"/>
      <c r="I374" s="243"/>
      <c r="J374" s="243"/>
      <c r="K374" s="243"/>
      <c r="L374" s="243"/>
      <c r="M374" s="243"/>
      <c r="N374" s="243"/>
      <c r="O374" s="243"/>
      <c r="P374" s="243"/>
      <c r="Q374" s="243"/>
      <c r="R374" s="243"/>
      <c r="S374" s="243"/>
      <c r="T374" s="243"/>
      <c r="U374" s="243"/>
      <c r="V374" s="243"/>
      <c r="W374" s="243"/>
      <c r="X374" s="243"/>
      <c r="Y374" s="243"/>
      <c r="Z374" s="243"/>
      <c r="AA374" s="243"/>
    </row>
    <row r="375" spans="6:27">
      <c r="G375" s="308" t="s">
        <v>245</v>
      </c>
      <c r="H375" s="243"/>
      <c r="I375" s="243"/>
      <c r="J375" s="243"/>
      <c r="K375" s="243"/>
      <c r="L375" s="243"/>
      <c r="M375" s="243"/>
      <c r="N375" s="243"/>
      <c r="O375" s="243"/>
      <c r="P375" s="243"/>
      <c r="Q375" s="243"/>
      <c r="R375" s="243"/>
      <c r="S375" s="243"/>
      <c r="T375" s="243"/>
      <c r="U375" s="243"/>
      <c r="V375" s="243"/>
      <c r="W375" s="243"/>
      <c r="X375" s="243"/>
      <c r="Y375" s="243"/>
      <c r="Z375" s="243"/>
      <c r="AA375" s="243"/>
    </row>
    <row r="376" spans="6:27">
      <c r="G376" s="306"/>
      <c r="H376" s="244">
        <f>H343</f>
        <v>0</v>
      </c>
      <c r="I376" s="244">
        <f t="shared" ref="I376:AA376" si="162">I343</f>
        <v>1</v>
      </c>
      <c r="J376" s="244">
        <f t="shared" si="162"/>
        <v>2</v>
      </c>
      <c r="K376" s="244">
        <f t="shared" si="162"/>
        <v>3</v>
      </c>
      <c r="L376" s="244">
        <f t="shared" si="162"/>
        <v>4</v>
      </c>
      <c r="M376" s="244">
        <f t="shared" si="162"/>
        <v>5</v>
      </c>
      <c r="N376" s="244">
        <f t="shared" si="162"/>
        <v>6</v>
      </c>
      <c r="O376" s="244">
        <f t="shared" si="162"/>
        <v>7</v>
      </c>
      <c r="P376" s="244">
        <f t="shared" si="162"/>
        <v>8</v>
      </c>
      <c r="Q376" s="244">
        <f t="shared" si="162"/>
        <v>9</v>
      </c>
      <c r="R376" s="244">
        <f t="shared" si="162"/>
        <v>10</v>
      </c>
      <c r="S376" s="244">
        <f t="shared" si="162"/>
        <v>11</v>
      </c>
      <c r="T376" s="244">
        <f t="shared" si="162"/>
        <v>12</v>
      </c>
      <c r="U376" s="244">
        <f t="shared" si="162"/>
        <v>13</v>
      </c>
      <c r="V376" s="244">
        <f t="shared" si="162"/>
        <v>14</v>
      </c>
      <c r="W376" s="244">
        <f t="shared" si="162"/>
        <v>15</v>
      </c>
      <c r="X376" s="244">
        <f t="shared" si="162"/>
        <v>16</v>
      </c>
      <c r="Y376" s="244">
        <f t="shared" si="162"/>
        <v>17</v>
      </c>
      <c r="Z376" s="244">
        <f t="shared" si="162"/>
        <v>18</v>
      </c>
      <c r="AA376" s="244">
        <f t="shared" si="162"/>
        <v>19</v>
      </c>
    </row>
    <row r="377" spans="6:27">
      <c r="F377" s="655" t="s">
        <v>530</v>
      </c>
      <c r="G377" s="307" t="str">
        <f>G344</f>
        <v>Cars</v>
      </c>
      <c r="H377" s="253">
        <f>K361</f>
        <v>0</v>
      </c>
      <c r="I377" s="253">
        <f ca="1">(I$23*$P361)+$O361</f>
        <v>0</v>
      </c>
      <c r="J377" s="253">
        <f t="shared" ref="J377:P377" ca="1" si="163">(J$23*$P361)+$O361</f>
        <v>0</v>
      </c>
      <c r="K377" s="253">
        <f t="shared" ca="1" si="163"/>
        <v>0</v>
      </c>
      <c r="L377" s="253">
        <f t="shared" ca="1" si="163"/>
        <v>0</v>
      </c>
      <c r="M377" s="253">
        <f t="shared" ca="1" si="163"/>
        <v>0</v>
      </c>
      <c r="N377" s="253">
        <f t="shared" ca="1" si="163"/>
        <v>0</v>
      </c>
      <c r="O377" s="253">
        <f t="shared" ca="1" si="163"/>
        <v>0</v>
      </c>
      <c r="P377" s="253">
        <f t="shared" ca="1" si="163"/>
        <v>0</v>
      </c>
      <c r="Q377" s="253">
        <f ca="1">L361</f>
        <v>0</v>
      </c>
      <c r="R377" s="253">
        <f ca="1">(R$23*$R361)+$Q361</f>
        <v>0</v>
      </c>
      <c r="S377" s="253">
        <f t="shared" ref="S377:Z377" ca="1" si="164">(S$23*$R361)+$Q361</f>
        <v>0</v>
      </c>
      <c r="T377" s="253">
        <f t="shared" ca="1" si="164"/>
        <v>0</v>
      </c>
      <c r="U377" s="253">
        <f t="shared" ca="1" si="164"/>
        <v>0</v>
      </c>
      <c r="V377" s="253">
        <f t="shared" ca="1" si="164"/>
        <v>0</v>
      </c>
      <c r="W377" s="253">
        <f t="shared" ca="1" si="164"/>
        <v>0</v>
      </c>
      <c r="X377" s="253">
        <f t="shared" ca="1" si="164"/>
        <v>0</v>
      </c>
      <c r="Y377" s="253">
        <f t="shared" ca="1" si="164"/>
        <v>0</v>
      </c>
      <c r="Z377" s="253">
        <f t="shared" ca="1" si="164"/>
        <v>0</v>
      </c>
      <c r="AA377" s="253">
        <f ca="1">M361</f>
        <v>0</v>
      </c>
    </row>
    <row r="378" spans="6:27">
      <c r="F378" s="656"/>
      <c r="G378" s="307" t="str">
        <f t="shared" ref="G378:G387" si="165">G345</f>
        <v>2-wheeler</v>
      </c>
      <c r="H378" s="253">
        <f t="shared" ref="H378:H387" si="166">K362</f>
        <v>0</v>
      </c>
      <c r="I378" s="253">
        <f t="shared" ref="I378:P387" ca="1" si="167">(I$23*$P362)+$O362</f>
        <v>0</v>
      </c>
      <c r="J378" s="253">
        <f t="shared" ca="1" si="167"/>
        <v>0</v>
      </c>
      <c r="K378" s="253">
        <f t="shared" ca="1" si="167"/>
        <v>0</v>
      </c>
      <c r="L378" s="253">
        <f t="shared" ca="1" si="167"/>
        <v>0</v>
      </c>
      <c r="M378" s="253">
        <f t="shared" ca="1" si="167"/>
        <v>0</v>
      </c>
      <c r="N378" s="253">
        <f t="shared" ca="1" si="167"/>
        <v>0</v>
      </c>
      <c r="O378" s="253">
        <f t="shared" ca="1" si="167"/>
        <v>0</v>
      </c>
      <c r="P378" s="253">
        <f t="shared" ca="1" si="167"/>
        <v>0</v>
      </c>
      <c r="Q378" s="253">
        <f t="shared" ref="Q378:Q387" ca="1" si="168">L362</f>
        <v>0</v>
      </c>
      <c r="R378" s="253">
        <f t="shared" ref="R378:Z387" ca="1" si="169">(R$23*$R362)+$Q362</f>
        <v>0</v>
      </c>
      <c r="S378" s="253">
        <f t="shared" ca="1" si="169"/>
        <v>0</v>
      </c>
      <c r="T378" s="253">
        <f t="shared" ca="1" si="169"/>
        <v>0</v>
      </c>
      <c r="U378" s="253">
        <f t="shared" ca="1" si="169"/>
        <v>0</v>
      </c>
      <c r="V378" s="253">
        <f t="shared" ca="1" si="169"/>
        <v>0</v>
      </c>
      <c r="W378" s="253">
        <f t="shared" ca="1" si="169"/>
        <v>0</v>
      </c>
      <c r="X378" s="253">
        <f t="shared" ca="1" si="169"/>
        <v>0</v>
      </c>
      <c r="Y378" s="253">
        <f t="shared" ca="1" si="169"/>
        <v>0</v>
      </c>
      <c r="Z378" s="253">
        <f t="shared" ca="1" si="169"/>
        <v>0</v>
      </c>
      <c r="AA378" s="253">
        <f t="shared" ref="AA378:AA387" ca="1" si="170">M362</f>
        <v>0</v>
      </c>
    </row>
    <row r="379" spans="6:27">
      <c r="F379" s="656"/>
      <c r="G379" s="307" t="str">
        <f t="shared" si="165"/>
        <v>Taxi</v>
      </c>
      <c r="H379" s="253">
        <f t="shared" si="166"/>
        <v>0</v>
      </c>
      <c r="I379" s="253">
        <f t="shared" ca="1" si="167"/>
        <v>0</v>
      </c>
      <c r="J379" s="253">
        <f t="shared" ca="1" si="167"/>
        <v>0</v>
      </c>
      <c r="K379" s="253">
        <f t="shared" ca="1" si="167"/>
        <v>0</v>
      </c>
      <c r="L379" s="253">
        <f t="shared" ca="1" si="167"/>
        <v>0</v>
      </c>
      <c r="M379" s="253">
        <f t="shared" ca="1" si="167"/>
        <v>0</v>
      </c>
      <c r="N379" s="253">
        <f t="shared" ca="1" si="167"/>
        <v>0</v>
      </c>
      <c r="O379" s="253">
        <f t="shared" ca="1" si="167"/>
        <v>0</v>
      </c>
      <c r="P379" s="253">
        <f t="shared" ca="1" si="167"/>
        <v>0</v>
      </c>
      <c r="Q379" s="253">
        <f t="shared" ca="1" si="168"/>
        <v>0</v>
      </c>
      <c r="R379" s="253">
        <f t="shared" ca="1" si="169"/>
        <v>0</v>
      </c>
      <c r="S379" s="253">
        <f t="shared" ca="1" si="169"/>
        <v>0</v>
      </c>
      <c r="T379" s="253">
        <f t="shared" ca="1" si="169"/>
        <v>0</v>
      </c>
      <c r="U379" s="253">
        <f t="shared" ca="1" si="169"/>
        <v>0</v>
      </c>
      <c r="V379" s="253">
        <f t="shared" ca="1" si="169"/>
        <v>0</v>
      </c>
      <c r="W379" s="253">
        <f t="shared" ca="1" si="169"/>
        <v>0</v>
      </c>
      <c r="X379" s="253">
        <f t="shared" ca="1" si="169"/>
        <v>0</v>
      </c>
      <c r="Y379" s="253">
        <f t="shared" ca="1" si="169"/>
        <v>0</v>
      </c>
      <c r="Z379" s="253">
        <f t="shared" ca="1" si="169"/>
        <v>0</v>
      </c>
      <c r="AA379" s="253">
        <f t="shared" ca="1" si="170"/>
        <v>0</v>
      </c>
    </row>
    <row r="380" spans="6:27">
      <c r="F380" s="656"/>
      <c r="G380" s="307" t="str">
        <f t="shared" si="165"/>
        <v/>
      </c>
      <c r="H380" s="253">
        <f t="shared" si="166"/>
        <v>0</v>
      </c>
      <c r="I380" s="253">
        <f t="shared" ca="1" si="167"/>
        <v>0</v>
      </c>
      <c r="J380" s="253">
        <f t="shared" ca="1" si="167"/>
        <v>0</v>
      </c>
      <c r="K380" s="253">
        <f t="shared" ca="1" si="167"/>
        <v>0</v>
      </c>
      <c r="L380" s="253">
        <f t="shared" ca="1" si="167"/>
        <v>0</v>
      </c>
      <c r="M380" s="253">
        <f t="shared" ca="1" si="167"/>
        <v>0</v>
      </c>
      <c r="N380" s="253">
        <f t="shared" ca="1" si="167"/>
        <v>0</v>
      </c>
      <c r="O380" s="253">
        <f t="shared" ca="1" si="167"/>
        <v>0</v>
      </c>
      <c r="P380" s="253">
        <f t="shared" ca="1" si="167"/>
        <v>0</v>
      </c>
      <c r="Q380" s="253">
        <f t="shared" ca="1" si="168"/>
        <v>0</v>
      </c>
      <c r="R380" s="253">
        <f t="shared" ca="1" si="169"/>
        <v>0</v>
      </c>
      <c r="S380" s="253">
        <f t="shared" ca="1" si="169"/>
        <v>0</v>
      </c>
      <c r="T380" s="253">
        <f t="shared" ca="1" si="169"/>
        <v>0</v>
      </c>
      <c r="U380" s="253">
        <f t="shared" ca="1" si="169"/>
        <v>0</v>
      </c>
      <c r="V380" s="253">
        <f t="shared" ca="1" si="169"/>
        <v>0</v>
      </c>
      <c r="W380" s="253">
        <f t="shared" ca="1" si="169"/>
        <v>0</v>
      </c>
      <c r="X380" s="253">
        <f t="shared" ca="1" si="169"/>
        <v>0</v>
      </c>
      <c r="Y380" s="253">
        <f t="shared" ca="1" si="169"/>
        <v>0</v>
      </c>
      <c r="Z380" s="253">
        <f t="shared" ca="1" si="169"/>
        <v>0</v>
      </c>
      <c r="AA380" s="253">
        <f t="shared" ca="1" si="170"/>
        <v>0</v>
      </c>
    </row>
    <row r="381" spans="6:27">
      <c r="F381" s="656"/>
      <c r="G381" s="307" t="str">
        <f t="shared" si="165"/>
        <v/>
      </c>
      <c r="H381" s="253">
        <f t="shared" si="166"/>
        <v>0</v>
      </c>
      <c r="I381" s="253">
        <f t="shared" ca="1" si="167"/>
        <v>0</v>
      </c>
      <c r="J381" s="253">
        <f t="shared" ca="1" si="167"/>
        <v>0</v>
      </c>
      <c r="K381" s="253">
        <f t="shared" ca="1" si="167"/>
        <v>0</v>
      </c>
      <c r="L381" s="253">
        <f t="shared" ca="1" si="167"/>
        <v>0</v>
      </c>
      <c r="M381" s="253">
        <f t="shared" ca="1" si="167"/>
        <v>0</v>
      </c>
      <c r="N381" s="253">
        <f t="shared" ca="1" si="167"/>
        <v>0</v>
      </c>
      <c r="O381" s="253">
        <f t="shared" ca="1" si="167"/>
        <v>0</v>
      </c>
      <c r="P381" s="253">
        <f t="shared" ca="1" si="167"/>
        <v>0</v>
      </c>
      <c r="Q381" s="253">
        <f t="shared" ca="1" si="168"/>
        <v>0</v>
      </c>
      <c r="R381" s="253">
        <f t="shared" ca="1" si="169"/>
        <v>0</v>
      </c>
      <c r="S381" s="253">
        <f t="shared" ca="1" si="169"/>
        <v>0</v>
      </c>
      <c r="T381" s="253">
        <f t="shared" ca="1" si="169"/>
        <v>0</v>
      </c>
      <c r="U381" s="253">
        <f t="shared" ca="1" si="169"/>
        <v>0</v>
      </c>
      <c r="V381" s="253">
        <f t="shared" ca="1" si="169"/>
        <v>0</v>
      </c>
      <c r="W381" s="253">
        <f t="shared" ca="1" si="169"/>
        <v>0</v>
      </c>
      <c r="X381" s="253">
        <f t="shared" ca="1" si="169"/>
        <v>0</v>
      </c>
      <c r="Y381" s="253">
        <f t="shared" ca="1" si="169"/>
        <v>0</v>
      </c>
      <c r="Z381" s="253">
        <f t="shared" ca="1" si="169"/>
        <v>0</v>
      </c>
      <c r="AA381" s="253">
        <f t="shared" ca="1" si="170"/>
        <v>0</v>
      </c>
    </row>
    <row r="382" spans="6:27">
      <c r="F382" s="656"/>
      <c r="G382" s="307" t="str">
        <f t="shared" si="165"/>
        <v>3-wheeler</v>
      </c>
      <c r="H382" s="253">
        <f t="shared" si="166"/>
        <v>0</v>
      </c>
      <c r="I382" s="253">
        <f t="shared" ca="1" si="167"/>
        <v>0</v>
      </c>
      <c r="J382" s="253">
        <f t="shared" ca="1" si="167"/>
        <v>0</v>
      </c>
      <c r="K382" s="253">
        <f t="shared" ca="1" si="167"/>
        <v>0</v>
      </c>
      <c r="L382" s="253">
        <f t="shared" ca="1" si="167"/>
        <v>0</v>
      </c>
      <c r="M382" s="253">
        <f t="shared" ca="1" si="167"/>
        <v>0</v>
      </c>
      <c r="N382" s="253">
        <f t="shared" ca="1" si="167"/>
        <v>0</v>
      </c>
      <c r="O382" s="253">
        <f t="shared" ca="1" si="167"/>
        <v>0</v>
      </c>
      <c r="P382" s="253">
        <f t="shared" ca="1" si="167"/>
        <v>0</v>
      </c>
      <c r="Q382" s="253">
        <f t="shared" ca="1" si="168"/>
        <v>0</v>
      </c>
      <c r="R382" s="253">
        <f t="shared" ca="1" si="169"/>
        <v>0</v>
      </c>
      <c r="S382" s="253">
        <f t="shared" ca="1" si="169"/>
        <v>0</v>
      </c>
      <c r="T382" s="253">
        <f t="shared" ca="1" si="169"/>
        <v>0</v>
      </c>
      <c r="U382" s="253">
        <f t="shared" ca="1" si="169"/>
        <v>0</v>
      </c>
      <c r="V382" s="253">
        <f t="shared" ca="1" si="169"/>
        <v>0</v>
      </c>
      <c r="W382" s="253">
        <f t="shared" ca="1" si="169"/>
        <v>0</v>
      </c>
      <c r="X382" s="253">
        <f t="shared" ca="1" si="169"/>
        <v>0</v>
      </c>
      <c r="Y382" s="253">
        <f t="shared" ca="1" si="169"/>
        <v>0</v>
      </c>
      <c r="Z382" s="253">
        <f t="shared" ca="1" si="169"/>
        <v>0</v>
      </c>
      <c r="AA382" s="253">
        <f t="shared" ca="1" si="170"/>
        <v>0</v>
      </c>
    </row>
    <row r="383" spans="6:27">
      <c r="F383" s="656"/>
      <c r="G383" s="307" t="str">
        <f t="shared" si="165"/>
        <v>Bus</v>
      </c>
      <c r="H383" s="253">
        <f t="shared" si="166"/>
        <v>0</v>
      </c>
      <c r="I383" s="253">
        <f t="shared" ca="1" si="167"/>
        <v>0</v>
      </c>
      <c r="J383" s="253">
        <f t="shared" ca="1" si="167"/>
        <v>0</v>
      </c>
      <c r="K383" s="253">
        <f t="shared" ca="1" si="167"/>
        <v>0</v>
      </c>
      <c r="L383" s="253">
        <f t="shared" ca="1" si="167"/>
        <v>0</v>
      </c>
      <c r="M383" s="253">
        <f t="shared" ca="1" si="167"/>
        <v>0</v>
      </c>
      <c r="N383" s="253">
        <f t="shared" ca="1" si="167"/>
        <v>0</v>
      </c>
      <c r="O383" s="253">
        <f t="shared" ca="1" si="167"/>
        <v>0</v>
      </c>
      <c r="P383" s="253">
        <f t="shared" ca="1" si="167"/>
        <v>0</v>
      </c>
      <c r="Q383" s="253">
        <f t="shared" ca="1" si="168"/>
        <v>0</v>
      </c>
      <c r="R383" s="253">
        <f t="shared" ca="1" si="169"/>
        <v>0</v>
      </c>
      <c r="S383" s="253">
        <f t="shared" ca="1" si="169"/>
        <v>0</v>
      </c>
      <c r="T383" s="253">
        <f t="shared" ca="1" si="169"/>
        <v>0</v>
      </c>
      <c r="U383" s="253">
        <f t="shared" ca="1" si="169"/>
        <v>0</v>
      </c>
      <c r="V383" s="253">
        <f t="shared" ca="1" si="169"/>
        <v>0</v>
      </c>
      <c r="W383" s="253">
        <f t="shared" ca="1" si="169"/>
        <v>0</v>
      </c>
      <c r="X383" s="253">
        <f t="shared" ca="1" si="169"/>
        <v>0</v>
      </c>
      <c r="Y383" s="253">
        <f t="shared" ca="1" si="169"/>
        <v>0</v>
      </c>
      <c r="Z383" s="253">
        <f t="shared" ca="1" si="169"/>
        <v>0</v>
      </c>
      <c r="AA383" s="253">
        <f t="shared" ca="1" si="170"/>
        <v>0</v>
      </c>
    </row>
    <row r="384" spans="6:27">
      <c r="F384" s="656"/>
      <c r="G384" s="307" t="str">
        <f t="shared" si="165"/>
        <v>Mini-bus</v>
      </c>
      <c r="H384" s="253">
        <f t="shared" si="166"/>
        <v>0</v>
      </c>
      <c r="I384" s="253">
        <f t="shared" ca="1" si="167"/>
        <v>0</v>
      </c>
      <c r="J384" s="253">
        <f t="shared" ca="1" si="167"/>
        <v>0</v>
      </c>
      <c r="K384" s="253">
        <f t="shared" ca="1" si="167"/>
        <v>0</v>
      </c>
      <c r="L384" s="253">
        <f t="shared" ca="1" si="167"/>
        <v>0</v>
      </c>
      <c r="M384" s="253">
        <f t="shared" ca="1" si="167"/>
        <v>0</v>
      </c>
      <c r="N384" s="253">
        <f t="shared" ca="1" si="167"/>
        <v>0</v>
      </c>
      <c r="O384" s="253">
        <f t="shared" ca="1" si="167"/>
        <v>0</v>
      </c>
      <c r="P384" s="253">
        <f t="shared" ca="1" si="167"/>
        <v>0</v>
      </c>
      <c r="Q384" s="253">
        <f t="shared" ca="1" si="168"/>
        <v>0</v>
      </c>
      <c r="R384" s="253">
        <f t="shared" ca="1" si="169"/>
        <v>0</v>
      </c>
      <c r="S384" s="253">
        <f t="shared" ca="1" si="169"/>
        <v>0</v>
      </c>
      <c r="T384" s="253">
        <f t="shared" ca="1" si="169"/>
        <v>0</v>
      </c>
      <c r="U384" s="253">
        <f t="shared" ca="1" si="169"/>
        <v>0</v>
      </c>
      <c r="V384" s="253">
        <f t="shared" ca="1" si="169"/>
        <v>0</v>
      </c>
      <c r="W384" s="253">
        <f t="shared" ca="1" si="169"/>
        <v>0</v>
      </c>
      <c r="X384" s="253">
        <f t="shared" ca="1" si="169"/>
        <v>0</v>
      </c>
      <c r="Y384" s="253">
        <f t="shared" ca="1" si="169"/>
        <v>0</v>
      </c>
      <c r="Z384" s="253">
        <f t="shared" ca="1" si="169"/>
        <v>0</v>
      </c>
      <c r="AA384" s="253">
        <f t="shared" ca="1" si="170"/>
        <v>0</v>
      </c>
    </row>
    <row r="385" spans="6:27">
      <c r="F385" s="656"/>
      <c r="G385" s="307" t="str">
        <f t="shared" si="165"/>
        <v/>
      </c>
      <c r="H385" s="253">
        <f t="shared" si="166"/>
        <v>0</v>
      </c>
      <c r="I385" s="253">
        <f t="shared" ca="1" si="167"/>
        <v>0</v>
      </c>
      <c r="J385" s="253">
        <f t="shared" ca="1" si="167"/>
        <v>0</v>
      </c>
      <c r="K385" s="253">
        <f t="shared" ca="1" si="167"/>
        <v>0</v>
      </c>
      <c r="L385" s="253">
        <f t="shared" ca="1" si="167"/>
        <v>0</v>
      </c>
      <c r="M385" s="253">
        <f t="shared" ca="1" si="167"/>
        <v>0</v>
      </c>
      <c r="N385" s="253">
        <f t="shared" ca="1" si="167"/>
        <v>0</v>
      </c>
      <c r="O385" s="253">
        <f t="shared" ca="1" si="167"/>
        <v>0</v>
      </c>
      <c r="P385" s="253">
        <f t="shared" ca="1" si="167"/>
        <v>0</v>
      </c>
      <c r="Q385" s="253">
        <f t="shared" ca="1" si="168"/>
        <v>0</v>
      </c>
      <c r="R385" s="253">
        <f t="shared" ca="1" si="169"/>
        <v>0</v>
      </c>
      <c r="S385" s="253">
        <f t="shared" ca="1" si="169"/>
        <v>0</v>
      </c>
      <c r="T385" s="253">
        <f t="shared" ca="1" si="169"/>
        <v>0</v>
      </c>
      <c r="U385" s="253">
        <f t="shared" ca="1" si="169"/>
        <v>0</v>
      </c>
      <c r="V385" s="253">
        <f t="shared" ca="1" si="169"/>
        <v>0</v>
      </c>
      <c r="W385" s="253">
        <f t="shared" ca="1" si="169"/>
        <v>0</v>
      </c>
      <c r="X385" s="253">
        <f t="shared" ca="1" si="169"/>
        <v>0</v>
      </c>
      <c r="Y385" s="253">
        <f t="shared" ca="1" si="169"/>
        <v>0</v>
      </c>
      <c r="Z385" s="253">
        <f t="shared" ca="1" si="169"/>
        <v>0</v>
      </c>
      <c r="AA385" s="253">
        <f t="shared" ca="1" si="170"/>
        <v>0</v>
      </c>
    </row>
    <row r="386" spans="6:27">
      <c r="F386" s="657"/>
      <c r="G386" s="307" t="str">
        <f t="shared" si="165"/>
        <v/>
      </c>
      <c r="H386" s="253">
        <f t="shared" si="166"/>
        <v>0</v>
      </c>
      <c r="I386" s="253">
        <f t="shared" ca="1" si="167"/>
        <v>0</v>
      </c>
      <c r="J386" s="253">
        <f t="shared" ca="1" si="167"/>
        <v>0</v>
      </c>
      <c r="K386" s="253">
        <f t="shared" ca="1" si="167"/>
        <v>0</v>
      </c>
      <c r="L386" s="253">
        <f t="shared" ca="1" si="167"/>
        <v>0</v>
      </c>
      <c r="M386" s="253">
        <f t="shared" ca="1" si="167"/>
        <v>0</v>
      </c>
      <c r="N386" s="253">
        <f t="shared" ca="1" si="167"/>
        <v>0</v>
      </c>
      <c r="O386" s="253">
        <f t="shared" ca="1" si="167"/>
        <v>0</v>
      </c>
      <c r="P386" s="253">
        <f t="shared" ca="1" si="167"/>
        <v>0</v>
      </c>
      <c r="Q386" s="253">
        <f t="shared" ca="1" si="168"/>
        <v>0</v>
      </c>
      <c r="R386" s="253">
        <f t="shared" ca="1" si="169"/>
        <v>0</v>
      </c>
      <c r="S386" s="253">
        <f t="shared" ca="1" si="169"/>
        <v>0</v>
      </c>
      <c r="T386" s="253">
        <f t="shared" ca="1" si="169"/>
        <v>0</v>
      </c>
      <c r="U386" s="253">
        <f t="shared" ca="1" si="169"/>
        <v>0</v>
      </c>
      <c r="V386" s="253">
        <f t="shared" ca="1" si="169"/>
        <v>0</v>
      </c>
      <c r="W386" s="253">
        <f t="shared" ca="1" si="169"/>
        <v>0</v>
      </c>
      <c r="X386" s="253">
        <f t="shared" ca="1" si="169"/>
        <v>0</v>
      </c>
      <c r="Y386" s="253">
        <f t="shared" ca="1" si="169"/>
        <v>0</v>
      </c>
      <c r="Z386" s="253">
        <f t="shared" ca="1" si="169"/>
        <v>0</v>
      </c>
      <c r="AA386" s="253">
        <f t="shared" ca="1" si="170"/>
        <v>0</v>
      </c>
    </row>
    <row r="387" spans="6:27">
      <c r="G387" s="307" t="str">
        <f t="shared" si="165"/>
        <v>BRT</v>
      </c>
      <c r="H387" s="253">
        <f t="shared" si="166"/>
        <v>0</v>
      </c>
      <c r="I387" s="253">
        <f t="shared" ca="1" si="167"/>
        <v>0</v>
      </c>
      <c r="J387" s="253">
        <f t="shared" ca="1" si="167"/>
        <v>0</v>
      </c>
      <c r="K387" s="253">
        <f t="shared" ca="1" si="167"/>
        <v>0</v>
      </c>
      <c r="L387" s="253">
        <f t="shared" ca="1" si="167"/>
        <v>0</v>
      </c>
      <c r="M387" s="253">
        <f t="shared" ca="1" si="167"/>
        <v>0</v>
      </c>
      <c r="N387" s="253">
        <f t="shared" ca="1" si="167"/>
        <v>0</v>
      </c>
      <c r="O387" s="253">
        <f t="shared" ca="1" si="167"/>
        <v>0</v>
      </c>
      <c r="P387" s="253">
        <f t="shared" ca="1" si="167"/>
        <v>0</v>
      </c>
      <c r="Q387" s="253">
        <f t="shared" ca="1" si="168"/>
        <v>0</v>
      </c>
      <c r="R387" s="253">
        <f t="shared" ca="1" si="169"/>
        <v>0</v>
      </c>
      <c r="S387" s="253">
        <f t="shared" ca="1" si="169"/>
        <v>0</v>
      </c>
      <c r="T387" s="253">
        <f t="shared" ca="1" si="169"/>
        <v>0</v>
      </c>
      <c r="U387" s="253">
        <f t="shared" ca="1" si="169"/>
        <v>0</v>
      </c>
      <c r="V387" s="253">
        <f t="shared" ca="1" si="169"/>
        <v>0</v>
      </c>
      <c r="W387" s="253">
        <f t="shared" ca="1" si="169"/>
        <v>0</v>
      </c>
      <c r="X387" s="253">
        <f t="shared" ca="1" si="169"/>
        <v>0</v>
      </c>
      <c r="Y387" s="253">
        <f t="shared" ca="1" si="169"/>
        <v>0</v>
      </c>
      <c r="Z387" s="253">
        <f t="shared" ca="1" si="169"/>
        <v>0</v>
      </c>
      <c r="AA387" s="253">
        <f t="shared" ca="1" si="170"/>
        <v>0</v>
      </c>
    </row>
    <row r="388" spans="6:27">
      <c r="G388" s="310"/>
      <c r="H388" s="252"/>
      <c r="I388" s="252"/>
      <c r="J388" s="252"/>
      <c r="K388" s="252"/>
      <c r="L388" s="252"/>
      <c r="M388" s="252"/>
      <c r="N388" s="252"/>
      <c r="O388" s="252"/>
      <c r="P388" s="252"/>
      <c r="Q388" s="252"/>
      <c r="R388" s="252"/>
      <c r="S388" s="252"/>
      <c r="T388" s="252"/>
      <c r="U388" s="252"/>
      <c r="V388" s="252"/>
      <c r="W388" s="252"/>
      <c r="X388" s="252"/>
      <c r="Y388" s="252"/>
      <c r="Z388" s="252"/>
      <c r="AA388" s="252"/>
    </row>
    <row r="389" spans="6:27">
      <c r="G389" s="309" t="s">
        <v>370</v>
      </c>
    </row>
    <row r="390" spans="6:27">
      <c r="G390" s="306"/>
      <c r="H390" s="244">
        <f>H376</f>
        <v>0</v>
      </c>
      <c r="I390" s="244">
        <f t="shared" ref="I390:AA390" si="171">I376</f>
        <v>1</v>
      </c>
      <c r="J390" s="244">
        <f t="shared" si="171"/>
        <v>2</v>
      </c>
      <c r="K390" s="244">
        <f t="shared" si="171"/>
        <v>3</v>
      </c>
      <c r="L390" s="244">
        <f t="shared" si="171"/>
        <v>4</v>
      </c>
      <c r="M390" s="244">
        <f t="shared" si="171"/>
        <v>5</v>
      </c>
      <c r="N390" s="244">
        <f t="shared" si="171"/>
        <v>6</v>
      </c>
      <c r="O390" s="244">
        <f t="shared" si="171"/>
        <v>7</v>
      </c>
      <c r="P390" s="244">
        <f t="shared" si="171"/>
        <v>8</v>
      </c>
      <c r="Q390" s="244">
        <f t="shared" si="171"/>
        <v>9</v>
      </c>
      <c r="R390" s="244">
        <f t="shared" si="171"/>
        <v>10</v>
      </c>
      <c r="S390" s="244">
        <f t="shared" si="171"/>
        <v>11</v>
      </c>
      <c r="T390" s="244">
        <f t="shared" si="171"/>
        <v>12</v>
      </c>
      <c r="U390" s="244">
        <f t="shared" si="171"/>
        <v>13</v>
      </c>
      <c r="V390" s="244">
        <f t="shared" si="171"/>
        <v>14</v>
      </c>
      <c r="W390" s="244">
        <f t="shared" si="171"/>
        <v>15</v>
      </c>
      <c r="X390" s="244">
        <f t="shared" si="171"/>
        <v>16</v>
      </c>
      <c r="Y390" s="244">
        <f t="shared" si="171"/>
        <v>17</v>
      </c>
      <c r="Z390" s="244">
        <f t="shared" si="171"/>
        <v>18</v>
      </c>
      <c r="AA390" s="244">
        <f t="shared" si="171"/>
        <v>19</v>
      </c>
    </row>
    <row r="391" spans="6:27">
      <c r="F391" s="655" t="s">
        <v>530</v>
      </c>
      <c r="G391" s="307" t="str">
        <f>G377</f>
        <v>Cars</v>
      </c>
      <c r="H391" s="248">
        <f>H123*H377</f>
        <v>0</v>
      </c>
      <c r="I391" s="248">
        <f t="shared" ref="I391:AA391" ca="1" si="172">I123*I377</f>
        <v>0</v>
      </c>
      <c r="J391" s="248">
        <f t="shared" ca="1" si="172"/>
        <v>0</v>
      </c>
      <c r="K391" s="248">
        <f t="shared" ca="1" si="172"/>
        <v>0</v>
      </c>
      <c r="L391" s="248">
        <f t="shared" ca="1" si="172"/>
        <v>0</v>
      </c>
      <c r="M391" s="248">
        <f t="shared" ca="1" si="172"/>
        <v>0</v>
      </c>
      <c r="N391" s="248">
        <f t="shared" ca="1" si="172"/>
        <v>0</v>
      </c>
      <c r="O391" s="248">
        <f t="shared" ca="1" si="172"/>
        <v>0</v>
      </c>
      <c r="P391" s="248">
        <f t="shared" ca="1" si="172"/>
        <v>0</v>
      </c>
      <c r="Q391" s="248">
        <f t="shared" ca="1" si="172"/>
        <v>0</v>
      </c>
      <c r="R391" s="248">
        <f t="shared" ca="1" si="172"/>
        <v>0</v>
      </c>
      <c r="S391" s="248">
        <f t="shared" ca="1" si="172"/>
        <v>0</v>
      </c>
      <c r="T391" s="248">
        <f t="shared" ca="1" si="172"/>
        <v>0</v>
      </c>
      <c r="U391" s="248">
        <f t="shared" ca="1" si="172"/>
        <v>0</v>
      </c>
      <c r="V391" s="248">
        <f t="shared" ca="1" si="172"/>
        <v>0</v>
      </c>
      <c r="W391" s="248">
        <f t="shared" ca="1" si="172"/>
        <v>0</v>
      </c>
      <c r="X391" s="248">
        <f t="shared" ca="1" si="172"/>
        <v>0</v>
      </c>
      <c r="Y391" s="248">
        <f t="shared" ca="1" si="172"/>
        <v>0</v>
      </c>
      <c r="Z391" s="248">
        <f t="shared" ca="1" si="172"/>
        <v>0</v>
      </c>
      <c r="AA391" s="248">
        <f t="shared" ca="1" si="172"/>
        <v>0</v>
      </c>
    </row>
    <row r="392" spans="6:27">
      <c r="F392" s="656"/>
      <c r="G392" s="307" t="str">
        <f t="shared" ref="G392:G401" si="173">G378</f>
        <v>2-wheeler</v>
      </c>
      <c r="H392" s="248">
        <f t="shared" ref="H392:AA401" si="174">H124*H378</f>
        <v>0</v>
      </c>
      <c r="I392" s="248">
        <f t="shared" ca="1" si="174"/>
        <v>0</v>
      </c>
      <c r="J392" s="248">
        <f t="shared" ca="1" si="174"/>
        <v>0</v>
      </c>
      <c r="K392" s="248">
        <f t="shared" ca="1" si="174"/>
        <v>0</v>
      </c>
      <c r="L392" s="248">
        <f t="shared" ca="1" si="174"/>
        <v>0</v>
      </c>
      <c r="M392" s="248">
        <f t="shared" ca="1" si="174"/>
        <v>0</v>
      </c>
      <c r="N392" s="248">
        <f t="shared" ca="1" si="174"/>
        <v>0</v>
      </c>
      <c r="O392" s="248">
        <f t="shared" ca="1" si="174"/>
        <v>0</v>
      </c>
      <c r="P392" s="248">
        <f t="shared" ca="1" si="174"/>
        <v>0</v>
      </c>
      <c r="Q392" s="248">
        <f t="shared" ca="1" si="174"/>
        <v>0</v>
      </c>
      <c r="R392" s="248">
        <f t="shared" ca="1" si="174"/>
        <v>0</v>
      </c>
      <c r="S392" s="248">
        <f t="shared" ca="1" si="174"/>
        <v>0</v>
      </c>
      <c r="T392" s="248">
        <f t="shared" ca="1" si="174"/>
        <v>0</v>
      </c>
      <c r="U392" s="248">
        <f t="shared" ca="1" si="174"/>
        <v>0</v>
      </c>
      <c r="V392" s="248">
        <f t="shared" ca="1" si="174"/>
        <v>0</v>
      </c>
      <c r="W392" s="248">
        <f t="shared" ca="1" si="174"/>
        <v>0</v>
      </c>
      <c r="X392" s="248">
        <f t="shared" ca="1" si="174"/>
        <v>0</v>
      </c>
      <c r="Y392" s="248">
        <f t="shared" ca="1" si="174"/>
        <v>0</v>
      </c>
      <c r="Z392" s="248">
        <f t="shared" ca="1" si="174"/>
        <v>0</v>
      </c>
      <c r="AA392" s="248">
        <f t="shared" ca="1" si="174"/>
        <v>0</v>
      </c>
    </row>
    <row r="393" spans="6:27">
      <c r="F393" s="656"/>
      <c r="G393" s="307" t="str">
        <f t="shared" si="173"/>
        <v>Taxi</v>
      </c>
      <c r="H393" s="248">
        <f t="shared" si="174"/>
        <v>0</v>
      </c>
      <c r="I393" s="248">
        <f t="shared" ca="1" si="174"/>
        <v>0</v>
      </c>
      <c r="J393" s="248">
        <f t="shared" ca="1" si="174"/>
        <v>0</v>
      </c>
      <c r="K393" s="248">
        <f t="shared" ca="1" si="174"/>
        <v>0</v>
      </c>
      <c r="L393" s="248">
        <f t="shared" ca="1" si="174"/>
        <v>0</v>
      </c>
      <c r="M393" s="248">
        <f t="shared" ca="1" si="174"/>
        <v>0</v>
      </c>
      <c r="N393" s="248">
        <f t="shared" ca="1" si="174"/>
        <v>0</v>
      </c>
      <c r="O393" s="248">
        <f t="shared" ca="1" si="174"/>
        <v>0</v>
      </c>
      <c r="P393" s="248">
        <f t="shared" ca="1" si="174"/>
        <v>0</v>
      </c>
      <c r="Q393" s="248">
        <f t="shared" ca="1" si="174"/>
        <v>0</v>
      </c>
      <c r="R393" s="248">
        <f t="shared" ca="1" si="174"/>
        <v>0</v>
      </c>
      <c r="S393" s="248">
        <f t="shared" ca="1" si="174"/>
        <v>0</v>
      </c>
      <c r="T393" s="248">
        <f t="shared" ca="1" si="174"/>
        <v>0</v>
      </c>
      <c r="U393" s="248">
        <f t="shared" ca="1" si="174"/>
        <v>0</v>
      </c>
      <c r="V393" s="248">
        <f t="shared" ca="1" si="174"/>
        <v>0</v>
      </c>
      <c r="W393" s="248">
        <f t="shared" ca="1" si="174"/>
        <v>0</v>
      </c>
      <c r="X393" s="248">
        <f t="shared" ca="1" si="174"/>
        <v>0</v>
      </c>
      <c r="Y393" s="248">
        <f t="shared" ca="1" si="174"/>
        <v>0</v>
      </c>
      <c r="Z393" s="248">
        <f t="shared" ca="1" si="174"/>
        <v>0</v>
      </c>
      <c r="AA393" s="248">
        <f t="shared" ca="1" si="174"/>
        <v>0</v>
      </c>
    </row>
    <row r="394" spans="6:27">
      <c r="F394" s="656"/>
      <c r="G394" s="307" t="str">
        <f t="shared" si="173"/>
        <v/>
      </c>
      <c r="H394" s="248">
        <f t="shared" si="174"/>
        <v>0</v>
      </c>
      <c r="I394" s="248">
        <f t="shared" ca="1" si="174"/>
        <v>0</v>
      </c>
      <c r="J394" s="248">
        <f t="shared" ca="1" si="174"/>
        <v>0</v>
      </c>
      <c r="K394" s="248">
        <f t="shared" ca="1" si="174"/>
        <v>0</v>
      </c>
      <c r="L394" s="248">
        <f t="shared" ca="1" si="174"/>
        <v>0</v>
      </c>
      <c r="M394" s="248">
        <f t="shared" ca="1" si="174"/>
        <v>0</v>
      </c>
      <c r="N394" s="248">
        <f t="shared" ca="1" si="174"/>
        <v>0</v>
      </c>
      <c r="O394" s="248">
        <f t="shared" ca="1" si="174"/>
        <v>0</v>
      </c>
      <c r="P394" s="248">
        <f t="shared" ca="1" si="174"/>
        <v>0</v>
      </c>
      <c r="Q394" s="248">
        <f t="shared" ca="1" si="174"/>
        <v>0</v>
      </c>
      <c r="R394" s="248">
        <f t="shared" ca="1" si="174"/>
        <v>0</v>
      </c>
      <c r="S394" s="248">
        <f t="shared" ca="1" si="174"/>
        <v>0</v>
      </c>
      <c r="T394" s="248">
        <f t="shared" ca="1" si="174"/>
        <v>0</v>
      </c>
      <c r="U394" s="248">
        <f t="shared" ca="1" si="174"/>
        <v>0</v>
      </c>
      <c r="V394" s="248">
        <f t="shared" ca="1" si="174"/>
        <v>0</v>
      </c>
      <c r="W394" s="248">
        <f t="shared" ca="1" si="174"/>
        <v>0</v>
      </c>
      <c r="X394" s="248">
        <f t="shared" ca="1" si="174"/>
        <v>0</v>
      </c>
      <c r="Y394" s="248">
        <f t="shared" ca="1" si="174"/>
        <v>0</v>
      </c>
      <c r="Z394" s="248">
        <f t="shared" ca="1" si="174"/>
        <v>0</v>
      </c>
      <c r="AA394" s="248">
        <f t="shared" ca="1" si="174"/>
        <v>0</v>
      </c>
    </row>
    <row r="395" spans="6:27">
      <c r="F395" s="656"/>
      <c r="G395" s="307" t="str">
        <f t="shared" si="173"/>
        <v/>
      </c>
      <c r="H395" s="248">
        <f t="shared" si="174"/>
        <v>0</v>
      </c>
      <c r="I395" s="248">
        <f t="shared" ca="1" si="174"/>
        <v>0</v>
      </c>
      <c r="J395" s="248">
        <f t="shared" ca="1" si="174"/>
        <v>0</v>
      </c>
      <c r="K395" s="248">
        <f t="shared" ca="1" si="174"/>
        <v>0</v>
      </c>
      <c r="L395" s="248">
        <f t="shared" ca="1" si="174"/>
        <v>0</v>
      </c>
      <c r="M395" s="248">
        <f t="shared" ca="1" si="174"/>
        <v>0</v>
      </c>
      <c r="N395" s="248">
        <f t="shared" ca="1" si="174"/>
        <v>0</v>
      </c>
      <c r="O395" s="248">
        <f t="shared" ca="1" si="174"/>
        <v>0</v>
      </c>
      <c r="P395" s="248">
        <f t="shared" ca="1" si="174"/>
        <v>0</v>
      </c>
      <c r="Q395" s="248">
        <f t="shared" ca="1" si="174"/>
        <v>0</v>
      </c>
      <c r="R395" s="248">
        <f t="shared" ca="1" si="174"/>
        <v>0</v>
      </c>
      <c r="S395" s="248">
        <f t="shared" ca="1" si="174"/>
        <v>0</v>
      </c>
      <c r="T395" s="248">
        <f t="shared" ca="1" si="174"/>
        <v>0</v>
      </c>
      <c r="U395" s="248">
        <f t="shared" ca="1" si="174"/>
        <v>0</v>
      </c>
      <c r="V395" s="248">
        <f t="shared" ca="1" si="174"/>
        <v>0</v>
      </c>
      <c r="W395" s="248">
        <f t="shared" ca="1" si="174"/>
        <v>0</v>
      </c>
      <c r="X395" s="248">
        <f t="shared" ca="1" si="174"/>
        <v>0</v>
      </c>
      <c r="Y395" s="248">
        <f t="shared" ca="1" si="174"/>
        <v>0</v>
      </c>
      <c r="Z395" s="248">
        <f t="shared" ca="1" si="174"/>
        <v>0</v>
      </c>
      <c r="AA395" s="248">
        <f t="shared" ca="1" si="174"/>
        <v>0</v>
      </c>
    </row>
    <row r="396" spans="6:27">
      <c r="F396" s="656"/>
      <c r="G396" s="307" t="str">
        <f t="shared" si="173"/>
        <v>3-wheeler</v>
      </c>
      <c r="H396" s="248">
        <f t="shared" si="174"/>
        <v>0</v>
      </c>
      <c r="I396" s="248">
        <f t="shared" ca="1" si="174"/>
        <v>0</v>
      </c>
      <c r="J396" s="248">
        <f t="shared" ca="1" si="174"/>
        <v>0</v>
      </c>
      <c r="K396" s="248">
        <f t="shared" ca="1" si="174"/>
        <v>0</v>
      </c>
      <c r="L396" s="248">
        <f t="shared" ca="1" si="174"/>
        <v>0</v>
      </c>
      <c r="M396" s="248">
        <f t="shared" ca="1" si="174"/>
        <v>0</v>
      </c>
      <c r="N396" s="248">
        <f t="shared" ca="1" si="174"/>
        <v>0</v>
      </c>
      <c r="O396" s="248">
        <f t="shared" ca="1" si="174"/>
        <v>0</v>
      </c>
      <c r="P396" s="248">
        <f t="shared" ca="1" si="174"/>
        <v>0</v>
      </c>
      <c r="Q396" s="248">
        <f t="shared" ca="1" si="174"/>
        <v>0</v>
      </c>
      <c r="R396" s="248">
        <f t="shared" ca="1" si="174"/>
        <v>0</v>
      </c>
      <c r="S396" s="248">
        <f t="shared" ca="1" si="174"/>
        <v>0</v>
      </c>
      <c r="T396" s="248">
        <f t="shared" ca="1" si="174"/>
        <v>0</v>
      </c>
      <c r="U396" s="248">
        <f t="shared" ca="1" si="174"/>
        <v>0</v>
      </c>
      <c r="V396" s="248">
        <f t="shared" ca="1" si="174"/>
        <v>0</v>
      </c>
      <c r="W396" s="248">
        <f t="shared" ca="1" si="174"/>
        <v>0</v>
      </c>
      <c r="X396" s="248">
        <f t="shared" ca="1" si="174"/>
        <v>0</v>
      </c>
      <c r="Y396" s="248">
        <f t="shared" ca="1" si="174"/>
        <v>0</v>
      </c>
      <c r="Z396" s="248">
        <f t="shared" ca="1" si="174"/>
        <v>0</v>
      </c>
      <c r="AA396" s="248">
        <f t="shared" ca="1" si="174"/>
        <v>0</v>
      </c>
    </row>
    <row r="397" spans="6:27">
      <c r="F397" s="656"/>
      <c r="G397" s="307" t="str">
        <f t="shared" si="173"/>
        <v>Bus</v>
      </c>
      <c r="H397" s="248">
        <f t="shared" si="174"/>
        <v>0</v>
      </c>
      <c r="I397" s="248">
        <f t="shared" ca="1" si="174"/>
        <v>0</v>
      </c>
      <c r="J397" s="248">
        <f t="shared" ca="1" si="174"/>
        <v>0</v>
      </c>
      <c r="K397" s="248">
        <f t="shared" ca="1" si="174"/>
        <v>0</v>
      </c>
      <c r="L397" s="248">
        <f t="shared" ca="1" si="174"/>
        <v>0</v>
      </c>
      <c r="M397" s="248">
        <f t="shared" ca="1" si="174"/>
        <v>0</v>
      </c>
      <c r="N397" s="248">
        <f t="shared" ca="1" si="174"/>
        <v>0</v>
      </c>
      <c r="O397" s="248">
        <f t="shared" ca="1" si="174"/>
        <v>0</v>
      </c>
      <c r="P397" s="248">
        <f t="shared" ca="1" si="174"/>
        <v>0</v>
      </c>
      <c r="Q397" s="248">
        <f t="shared" ca="1" si="174"/>
        <v>0</v>
      </c>
      <c r="R397" s="248">
        <f t="shared" ca="1" si="174"/>
        <v>0</v>
      </c>
      <c r="S397" s="248">
        <f t="shared" ca="1" si="174"/>
        <v>0</v>
      </c>
      <c r="T397" s="248">
        <f t="shared" ca="1" si="174"/>
        <v>0</v>
      </c>
      <c r="U397" s="248">
        <f t="shared" ca="1" si="174"/>
        <v>0</v>
      </c>
      <c r="V397" s="248">
        <f t="shared" ca="1" si="174"/>
        <v>0</v>
      </c>
      <c r="W397" s="248">
        <f t="shared" ca="1" si="174"/>
        <v>0</v>
      </c>
      <c r="X397" s="248">
        <f t="shared" ca="1" si="174"/>
        <v>0</v>
      </c>
      <c r="Y397" s="248">
        <f t="shared" ca="1" si="174"/>
        <v>0</v>
      </c>
      <c r="Z397" s="248">
        <f t="shared" ca="1" si="174"/>
        <v>0</v>
      </c>
      <c r="AA397" s="248">
        <f t="shared" ca="1" si="174"/>
        <v>0</v>
      </c>
    </row>
    <row r="398" spans="6:27">
      <c r="F398" s="656"/>
      <c r="G398" s="307" t="str">
        <f t="shared" si="173"/>
        <v>Mini-bus</v>
      </c>
      <c r="H398" s="248">
        <f t="shared" si="174"/>
        <v>0</v>
      </c>
      <c r="I398" s="248">
        <f t="shared" ca="1" si="174"/>
        <v>0</v>
      </c>
      <c r="J398" s="248">
        <f t="shared" ca="1" si="174"/>
        <v>0</v>
      </c>
      <c r="K398" s="248">
        <f t="shared" ca="1" si="174"/>
        <v>0</v>
      </c>
      <c r="L398" s="248">
        <f t="shared" ca="1" si="174"/>
        <v>0</v>
      </c>
      <c r="M398" s="248">
        <f t="shared" ca="1" si="174"/>
        <v>0</v>
      </c>
      <c r="N398" s="248">
        <f t="shared" ca="1" si="174"/>
        <v>0</v>
      </c>
      <c r="O398" s="248">
        <f t="shared" ca="1" si="174"/>
        <v>0</v>
      </c>
      <c r="P398" s="248">
        <f t="shared" ca="1" si="174"/>
        <v>0</v>
      </c>
      <c r="Q398" s="248">
        <f t="shared" ca="1" si="174"/>
        <v>0</v>
      </c>
      <c r="R398" s="248">
        <f t="shared" ca="1" si="174"/>
        <v>0</v>
      </c>
      <c r="S398" s="248">
        <f t="shared" ca="1" si="174"/>
        <v>0</v>
      </c>
      <c r="T398" s="248">
        <f t="shared" ca="1" si="174"/>
        <v>0</v>
      </c>
      <c r="U398" s="248">
        <f t="shared" ca="1" si="174"/>
        <v>0</v>
      </c>
      <c r="V398" s="248">
        <f t="shared" ca="1" si="174"/>
        <v>0</v>
      </c>
      <c r="W398" s="248">
        <f t="shared" ca="1" si="174"/>
        <v>0</v>
      </c>
      <c r="X398" s="248">
        <f t="shared" ca="1" si="174"/>
        <v>0</v>
      </c>
      <c r="Y398" s="248">
        <f t="shared" ca="1" si="174"/>
        <v>0</v>
      </c>
      <c r="Z398" s="248">
        <f t="shared" ca="1" si="174"/>
        <v>0</v>
      </c>
      <c r="AA398" s="248">
        <f t="shared" ca="1" si="174"/>
        <v>0</v>
      </c>
    </row>
    <row r="399" spans="6:27">
      <c r="F399" s="656"/>
      <c r="G399" s="307" t="str">
        <f t="shared" si="173"/>
        <v/>
      </c>
      <c r="H399" s="248">
        <f t="shared" si="174"/>
        <v>0</v>
      </c>
      <c r="I399" s="248">
        <f t="shared" ca="1" si="174"/>
        <v>0</v>
      </c>
      <c r="J399" s="248">
        <f t="shared" ca="1" si="174"/>
        <v>0</v>
      </c>
      <c r="K399" s="248">
        <f t="shared" ca="1" si="174"/>
        <v>0</v>
      </c>
      <c r="L399" s="248">
        <f t="shared" ca="1" si="174"/>
        <v>0</v>
      </c>
      <c r="M399" s="248">
        <f t="shared" ca="1" si="174"/>
        <v>0</v>
      </c>
      <c r="N399" s="248">
        <f t="shared" ca="1" si="174"/>
        <v>0</v>
      </c>
      <c r="O399" s="248">
        <f t="shared" ca="1" si="174"/>
        <v>0</v>
      </c>
      <c r="P399" s="248">
        <f t="shared" ca="1" si="174"/>
        <v>0</v>
      </c>
      <c r="Q399" s="248">
        <f t="shared" ca="1" si="174"/>
        <v>0</v>
      </c>
      <c r="R399" s="248">
        <f t="shared" ca="1" si="174"/>
        <v>0</v>
      </c>
      <c r="S399" s="248">
        <f t="shared" ca="1" si="174"/>
        <v>0</v>
      </c>
      <c r="T399" s="248">
        <f t="shared" ca="1" si="174"/>
        <v>0</v>
      </c>
      <c r="U399" s="248">
        <f t="shared" ca="1" si="174"/>
        <v>0</v>
      </c>
      <c r="V399" s="248">
        <f t="shared" ca="1" si="174"/>
        <v>0</v>
      </c>
      <c r="W399" s="248">
        <f t="shared" ca="1" si="174"/>
        <v>0</v>
      </c>
      <c r="X399" s="248">
        <f t="shared" ca="1" si="174"/>
        <v>0</v>
      </c>
      <c r="Y399" s="248">
        <f t="shared" ca="1" si="174"/>
        <v>0</v>
      </c>
      <c r="Z399" s="248">
        <f t="shared" ca="1" si="174"/>
        <v>0</v>
      </c>
      <c r="AA399" s="248">
        <f t="shared" ca="1" si="174"/>
        <v>0</v>
      </c>
    </row>
    <row r="400" spans="6:27">
      <c r="F400" s="657"/>
      <c r="G400" s="307" t="str">
        <f t="shared" si="173"/>
        <v/>
      </c>
      <c r="H400" s="248">
        <f t="shared" si="174"/>
        <v>0</v>
      </c>
      <c r="I400" s="248">
        <f t="shared" ca="1" si="174"/>
        <v>0</v>
      </c>
      <c r="J400" s="248">
        <f t="shared" ca="1" si="174"/>
        <v>0</v>
      </c>
      <c r="K400" s="248">
        <f t="shared" ca="1" si="174"/>
        <v>0</v>
      </c>
      <c r="L400" s="248">
        <f t="shared" ca="1" si="174"/>
        <v>0</v>
      </c>
      <c r="M400" s="248">
        <f t="shared" ca="1" si="174"/>
        <v>0</v>
      </c>
      <c r="N400" s="248">
        <f t="shared" ca="1" si="174"/>
        <v>0</v>
      </c>
      <c r="O400" s="248">
        <f t="shared" ca="1" si="174"/>
        <v>0</v>
      </c>
      <c r="P400" s="248">
        <f t="shared" ca="1" si="174"/>
        <v>0</v>
      </c>
      <c r="Q400" s="248">
        <f t="shared" ca="1" si="174"/>
        <v>0</v>
      </c>
      <c r="R400" s="248">
        <f t="shared" ca="1" si="174"/>
        <v>0</v>
      </c>
      <c r="S400" s="248">
        <f t="shared" ca="1" si="174"/>
        <v>0</v>
      </c>
      <c r="T400" s="248">
        <f t="shared" ca="1" si="174"/>
        <v>0</v>
      </c>
      <c r="U400" s="248">
        <f t="shared" ca="1" si="174"/>
        <v>0</v>
      </c>
      <c r="V400" s="248">
        <f t="shared" ca="1" si="174"/>
        <v>0</v>
      </c>
      <c r="W400" s="248">
        <f t="shared" ca="1" si="174"/>
        <v>0</v>
      </c>
      <c r="X400" s="248">
        <f t="shared" ca="1" si="174"/>
        <v>0</v>
      </c>
      <c r="Y400" s="248">
        <f t="shared" ca="1" si="174"/>
        <v>0</v>
      </c>
      <c r="Z400" s="248">
        <f t="shared" ca="1" si="174"/>
        <v>0</v>
      </c>
      <c r="AA400" s="248">
        <f t="shared" ca="1" si="174"/>
        <v>0</v>
      </c>
    </row>
    <row r="401" spans="6:27">
      <c r="G401" s="307" t="str">
        <f t="shared" si="173"/>
        <v>BRT</v>
      </c>
      <c r="H401" s="248">
        <f t="shared" si="174"/>
        <v>0</v>
      </c>
      <c r="I401" s="248">
        <f t="shared" ca="1" si="174"/>
        <v>0</v>
      </c>
      <c r="J401" s="248">
        <f t="shared" ca="1" si="174"/>
        <v>0</v>
      </c>
      <c r="K401" s="248">
        <f t="shared" ca="1" si="174"/>
        <v>0</v>
      </c>
      <c r="L401" s="248">
        <f t="shared" ca="1" si="174"/>
        <v>0</v>
      </c>
      <c r="M401" s="248">
        <f t="shared" ca="1" si="174"/>
        <v>0</v>
      </c>
      <c r="N401" s="248">
        <f t="shared" ca="1" si="174"/>
        <v>0</v>
      </c>
      <c r="O401" s="248">
        <f t="shared" ca="1" si="174"/>
        <v>0</v>
      </c>
      <c r="P401" s="248">
        <f t="shared" ca="1" si="174"/>
        <v>0</v>
      </c>
      <c r="Q401" s="248">
        <f t="shared" ca="1" si="174"/>
        <v>0</v>
      </c>
      <c r="R401" s="248">
        <f t="shared" ca="1" si="174"/>
        <v>0</v>
      </c>
      <c r="S401" s="248">
        <f t="shared" ca="1" si="174"/>
        <v>0</v>
      </c>
      <c r="T401" s="248">
        <f t="shared" ca="1" si="174"/>
        <v>0</v>
      </c>
      <c r="U401" s="248">
        <f t="shared" ca="1" si="174"/>
        <v>0</v>
      </c>
      <c r="V401" s="248">
        <f t="shared" ca="1" si="174"/>
        <v>0</v>
      </c>
      <c r="W401" s="248">
        <f t="shared" ca="1" si="174"/>
        <v>0</v>
      </c>
      <c r="X401" s="248">
        <f t="shared" ca="1" si="174"/>
        <v>0</v>
      </c>
      <c r="Y401" s="248">
        <f t="shared" ca="1" si="174"/>
        <v>0</v>
      </c>
      <c r="Z401" s="248">
        <f t="shared" ca="1" si="174"/>
        <v>0</v>
      </c>
      <c r="AA401" s="248">
        <f t="shared" ca="1" si="174"/>
        <v>0</v>
      </c>
    </row>
    <row r="404" spans="6:27">
      <c r="G404" s="305" t="str">
        <f>IF('IF Factors'!J8="","not included",CONCATENATE('IF Factors'!J8,"VKT"))</f>
        <v>EthanolVKT</v>
      </c>
    </row>
    <row r="405" spans="6:27">
      <c r="K405" s="242" t="s">
        <v>366</v>
      </c>
    </row>
    <row r="406" spans="6:27">
      <c r="H406" s="243"/>
      <c r="I406" s="243"/>
      <c r="J406" s="243"/>
      <c r="K406" s="244" t="s">
        <v>367</v>
      </c>
      <c r="L406" s="231">
        <v>7</v>
      </c>
      <c r="M406" s="244">
        <v>14</v>
      </c>
      <c r="O406" s="55" t="s">
        <v>387</v>
      </c>
      <c r="Q406" s="55" t="s">
        <v>388</v>
      </c>
      <c r="S406" s="243"/>
      <c r="T406" s="243"/>
      <c r="U406" s="243"/>
      <c r="V406" s="243"/>
      <c r="W406" s="243"/>
      <c r="X406" s="243"/>
      <c r="Y406" s="243"/>
      <c r="Z406" s="243"/>
      <c r="AA406" s="243"/>
    </row>
    <row r="407" spans="6:27">
      <c r="G407" s="306"/>
      <c r="J407" s="243"/>
      <c r="K407" s="244">
        <f>H423</f>
        <v>0</v>
      </c>
      <c r="L407" s="244">
        <f>Q423</f>
        <v>9</v>
      </c>
      <c r="M407" s="244">
        <f>AA423</f>
        <v>19</v>
      </c>
      <c r="O407" s="231" t="s">
        <v>389</v>
      </c>
      <c r="P407" s="231" t="s">
        <v>390</v>
      </c>
      <c r="Q407" s="231" t="s">
        <v>389</v>
      </c>
      <c r="R407" s="231" t="s">
        <v>390</v>
      </c>
      <c r="S407" s="243"/>
      <c r="T407" s="231">
        <f>K407</f>
        <v>0</v>
      </c>
      <c r="U407" s="231">
        <f>L407</f>
        <v>9</v>
      </c>
      <c r="V407" s="231">
        <f>M407</f>
        <v>19</v>
      </c>
      <c r="X407" s="231" t="s">
        <v>387</v>
      </c>
      <c r="Y407" s="231" t="s">
        <v>388</v>
      </c>
      <c r="Z407" s="243"/>
      <c r="AA407" s="243"/>
    </row>
    <row r="408" spans="6:27">
      <c r="F408" s="655" t="s">
        <v>530</v>
      </c>
      <c r="G408" s="307" t="str">
        <f>G361</f>
        <v>Car</v>
      </c>
      <c r="J408" s="243"/>
      <c r="K408" s="249">
        <f>'IF Factors'!J9</f>
        <v>0</v>
      </c>
      <c r="L408" s="249">
        <f ca="1">OFFSET('IF Factors'!J9,0,$L$171)</f>
        <v>0</v>
      </c>
      <c r="M408" s="251">
        <f ca="1">OFFSET('IF Factors'!J9,0,$M$171)</f>
        <v>0</v>
      </c>
      <c r="O408" s="231">
        <f ca="1">INTERCEPT(K408:L408,$K$7:$L$7)</f>
        <v>0</v>
      </c>
      <c r="P408" s="231">
        <f ca="1">SLOPE(K408:L408,$K$7:$L$7)</f>
        <v>0</v>
      </c>
      <c r="Q408" s="231">
        <f ca="1">INTERCEPT(L408:M408,$L$7:$M$7)</f>
        <v>0</v>
      </c>
      <c r="R408" s="231">
        <f ca="1">SLOPE(L408:M408,$L$7:$M$7)</f>
        <v>0</v>
      </c>
      <c r="S408" s="243"/>
      <c r="T408" s="231">
        <f>IF(K408&lt;&gt;0,0,1)</f>
        <v>1</v>
      </c>
      <c r="U408" s="231">
        <f ca="1">IF(L408&lt;&gt;0,0,1)</f>
        <v>1</v>
      </c>
      <c r="V408" s="231">
        <f ca="1">IF(M408&lt;&gt;0,0,1)</f>
        <v>1</v>
      </c>
      <c r="X408" s="231">
        <f ca="1">IF(T408+U408=1,1,0)</f>
        <v>0</v>
      </c>
      <c r="Y408" s="231">
        <f t="shared" ref="Y408:Y418" ca="1" si="175">IF(U408+V408=1,1,0)</f>
        <v>0</v>
      </c>
      <c r="Z408" s="243"/>
      <c r="AA408" s="243"/>
    </row>
    <row r="409" spans="6:27">
      <c r="F409" s="656"/>
      <c r="G409" s="307" t="str">
        <f t="shared" ref="G409:G418" si="176">G362</f>
        <v>2-wheeler</v>
      </c>
      <c r="J409" s="243"/>
      <c r="K409" s="249">
        <f>'IF Factors'!J10</f>
        <v>0</v>
      </c>
      <c r="L409" s="249">
        <f ca="1">OFFSET('IF Factors'!J10,0,$L$171)</f>
        <v>0</v>
      </c>
      <c r="M409" s="251">
        <f ca="1">OFFSET('IF Factors'!J10,0,$M$171)</f>
        <v>0</v>
      </c>
      <c r="O409" s="231">
        <f t="shared" ref="O409:O418" ca="1" si="177">INTERCEPT(K409:L409,$K$7:$L$7)</f>
        <v>0</v>
      </c>
      <c r="P409" s="231">
        <f t="shared" ref="P409:P418" ca="1" si="178">SLOPE(K409:L409,$K$7:$L$7)</f>
        <v>0</v>
      </c>
      <c r="Q409" s="231">
        <f t="shared" ref="Q409:Q418" ca="1" si="179">INTERCEPT(L409:M409,$L$7:$M$7)</f>
        <v>0</v>
      </c>
      <c r="R409" s="231">
        <f t="shared" ref="R409:R418" ca="1" si="180">SLOPE(L409:M409,$L$7:$M$7)</f>
        <v>0</v>
      </c>
      <c r="S409" s="243"/>
      <c r="T409" s="231">
        <f t="shared" ref="T409:V418" si="181">IF(K409&lt;&gt;0,0,1)</f>
        <v>1</v>
      </c>
      <c r="U409" s="231">
        <f t="shared" ca="1" si="181"/>
        <v>1</v>
      </c>
      <c r="V409" s="231">
        <f t="shared" ca="1" si="181"/>
        <v>1</v>
      </c>
      <c r="X409" s="231">
        <f t="shared" ref="X409:X418" ca="1" si="182">IF(T409+U409=1,1,0)</f>
        <v>0</v>
      </c>
      <c r="Y409" s="231">
        <f t="shared" ca="1" si="175"/>
        <v>0</v>
      </c>
      <c r="Z409" s="243"/>
      <c r="AA409" s="243"/>
    </row>
    <row r="410" spans="6:27">
      <c r="F410" s="656"/>
      <c r="G410" s="307" t="str">
        <f t="shared" si="176"/>
        <v>Taxi</v>
      </c>
      <c r="J410" s="243"/>
      <c r="K410" s="249">
        <f>'IF Factors'!J11</f>
        <v>0</v>
      </c>
      <c r="L410" s="249">
        <f ca="1">OFFSET('IF Factors'!J11,0,$L$171)</f>
        <v>0</v>
      </c>
      <c r="M410" s="251">
        <f ca="1">OFFSET('IF Factors'!J11,0,$M$171)</f>
        <v>0</v>
      </c>
      <c r="O410" s="231">
        <f t="shared" ca="1" si="177"/>
        <v>0</v>
      </c>
      <c r="P410" s="231">
        <f t="shared" ca="1" si="178"/>
        <v>0</v>
      </c>
      <c r="Q410" s="231">
        <f t="shared" ca="1" si="179"/>
        <v>0</v>
      </c>
      <c r="R410" s="231">
        <f t="shared" ca="1" si="180"/>
        <v>0</v>
      </c>
      <c r="S410" s="243"/>
      <c r="T410" s="231">
        <f t="shared" si="181"/>
        <v>1</v>
      </c>
      <c r="U410" s="231">
        <f t="shared" ca="1" si="181"/>
        <v>1</v>
      </c>
      <c r="V410" s="231">
        <f t="shared" ca="1" si="181"/>
        <v>1</v>
      </c>
      <c r="X410" s="231">
        <f t="shared" ca="1" si="182"/>
        <v>0</v>
      </c>
      <c r="Y410" s="231">
        <f t="shared" ca="1" si="175"/>
        <v>0</v>
      </c>
      <c r="Z410" s="243"/>
      <c r="AA410" s="243"/>
    </row>
    <row r="411" spans="6:27">
      <c r="F411" s="656"/>
      <c r="G411" s="307" t="str">
        <f t="shared" si="176"/>
        <v/>
      </c>
      <c r="J411" s="243"/>
      <c r="K411" s="249">
        <f>'IF Factors'!J12</f>
        <v>0</v>
      </c>
      <c r="L411" s="249">
        <f ca="1">OFFSET('IF Factors'!J12,0,$L$171)</f>
        <v>0</v>
      </c>
      <c r="M411" s="251">
        <f ca="1">OFFSET('IF Factors'!J12,0,$M$171)</f>
        <v>0</v>
      </c>
      <c r="O411" s="231">
        <f t="shared" ca="1" si="177"/>
        <v>0</v>
      </c>
      <c r="P411" s="231">
        <f t="shared" ca="1" si="178"/>
        <v>0</v>
      </c>
      <c r="Q411" s="231">
        <f t="shared" ca="1" si="179"/>
        <v>0</v>
      </c>
      <c r="R411" s="231">
        <f t="shared" ca="1" si="180"/>
        <v>0</v>
      </c>
      <c r="S411" s="243"/>
      <c r="T411" s="231">
        <f t="shared" si="181"/>
        <v>1</v>
      </c>
      <c r="U411" s="231">
        <f t="shared" ca="1" si="181"/>
        <v>1</v>
      </c>
      <c r="V411" s="231">
        <f t="shared" ca="1" si="181"/>
        <v>1</v>
      </c>
      <c r="X411" s="231">
        <f t="shared" ca="1" si="182"/>
        <v>0</v>
      </c>
      <c r="Y411" s="231">
        <f t="shared" ca="1" si="175"/>
        <v>0</v>
      </c>
      <c r="Z411" s="243"/>
      <c r="AA411" s="243"/>
    </row>
    <row r="412" spans="6:27">
      <c r="F412" s="656"/>
      <c r="G412" s="307" t="str">
        <f t="shared" si="176"/>
        <v/>
      </c>
      <c r="J412" s="243"/>
      <c r="K412" s="249">
        <f>'IF Factors'!J13</f>
        <v>0</v>
      </c>
      <c r="L412" s="249">
        <f ca="1">OFFSET('IF Factors'!J13,0,$L$171)</f>
        <v>0</v>
      </c>
      <c r="M412" s="251">
        <f ca="1">OFFSET('IF Factors'!J13,0,$M$171)</f>
        <v>0</v>
      </c>
      <c r="O412" s="231">
        <f t="shared" ca="1" si="177"/>
        <v>0</v>
      </c>
      <c r="P412" s="231">
        <f t="shared" ca="1" si="178"/>
        <v>0</v>
      </c>
      <c r="Q412" s="231">
        <f t="shared" ca="1" si="179"/>
        <v>0</v>
      </c>
      <c r="R412" s="231">
        <f t="shared" ca="1" si="180"/>
        <v>0</v>
      </c>
      <c r="S412" s="243"/>
      <c r="T412" s="231">
        <f t="shared" si="181"/>
        <v>1</v>
      </c>
      <c r="U412" s="231">
        <f t="shared" ca="1" si="181"/>
        <v>1</v>
      </c>
      <c r="V412" s="231">
        <f t="shared" ca="1" si="181"/>
        <v>1</v>
      </c>
      <c r="X412" s="231">
        <f t="shared" ca="1" si="182"/>
        <v>0</v>
      </c>
      <c r="Y412" s="231">
        <f t="shared" ca="1" si="175"/>
        <v>0</v>
      </c>
      <c r="Z412" s="243"/>
      <c r="AA412" s="243"/>
    </row>
    <row r="413" spans="6:27">
      <c r="F413" s="656"/>
      <c r="G413" s="307" t="str">
        <f t="shared" si="176"/>
        <v>3-wheeler</v>
      </c>
      <c r="J413" s="243"/>
      <c r="K413" s="249">
        <f>'IF Factors'!J14</f>
        <v>0</v>
      </c>
      <c r="L413" s="249">
        <f ca="1">OFFSET('IF Factors'!J14,0,$L$171)</f>
        <v>0</v>
      </c>
      <c r="M413" s="251">
        <f ca="1">OFFSET('IF Factors'!J14,0,$M$171)</f>
        <v>0</v>
      </c>
      <c r="O413" s="231">
        <f t="shared" ca="1" si="177"/>
        <v>0</v>
      </c>
      <c r="P413" s="231">
        <f t="shared" ca="1" si="178"/>
        <v>0</v>
      </c>
      <c r="Q413" s="231">
        <f t="shared" ca="1" si="179"/>
        <v>0</v>
      </c>
      <c r="R413" s="231">
        <f t="shared" ca="1" si="180"/>
        <v>0</v>
      </c>
      <c r="S413" s="243"/>
      <c r="T413" s="231">
        <f t="shared" si="181"/>
        <v>1</v>
      </c>
      <c r="U413" s="231">
        <f t="shared" ca="1" si="181"/>
        <v>1</v>
      </c>
      <c r="V413" s="231">
        <f t="shared" ca="1" si="181"/>
        <v>1</v>
      </c>
      <c r="X413" s="231">
        <f t="shared" ca="1" si="182"/>
        <v>0</v>
      </c>
      <c r="Y413" s="231">
        <f t="shared" ca="1" si="175"/>
        <v>0</v>
      </c>
      <c r="Z413" s="243"/>
      <c r="AA413" s="243"/>
    </row>
    <row r="414" spans="6:27">
      <c r="F414" s="656"/>
      <c r="G414" s="307" t="str">
        <f t="shared" si="176"/>
        <v>Bus</v>
      </c>
      <c r="J414" s="243"/>
      <c r="K414" s="249">
        <f>'IF Factors'!J15</f>
        <v>0</v>
      </c>
      <c r="L414" s="249">
        <f ca="1">OFFSET('IF Factors'!J15,0,$L$171)</f>
        <v>0</v>
      </c>
      <c r="M414" s="251">
        <f ca="1">OFFSET('IF Factors'!J15,0,$M$171)</f>
        <v>0</v>
      </c>
      <c r="O414" s="231">
        <f t="shared" ca="1" si="177"/>
        <v>0</v>
      </c>
      <c r="P414" s="231">
        <f t="shared" ca="1" si="178"/>
        <v>0</v>
      </c>
      <c r="Q414" s="231">
        <f t="shared" ca="1" si="179"/>
        <v>0</v>
      </c>
      <c r="R414" s="231">
        <f t="shared" ca="1" si="180"/>
        <v>0</v>
      </c>
      <c r="S414" s="243"/>
      <c r="T414" s="231">
        <f t="shared" si="181"/>
        <v>1</v>
      </c>
      <c r="U414" s="231">
        <f t="shared" ca="1" si="181"/>
        <v>1</v>
      </c>
      <c r="V414" s="231">
        <f t="shared" ca="1" si="181"/>
        <v>1</v>
      </c>
      <c r="X414" s="231">
        <f t="shared" ca="1" si="182"/>
        <v>0</v>
      </c>
      <c r="Y414" s="231">
        <f t="shared" ca="1" si="175"/>
        <v>0</v>
      </c>
      <c r="Z414" s="243"/>
      <c r="AA414" s="243"/>
    </row>
    <row r="415" spans="6:27">
      <c r="F415" s="656"/>
      <c r="G415" s="307" t="str">
        <f t="shared" si="176"/>
        <v>Mini-bus</v>
      </c>
      <c r="J415" s="243"/>
      <c r="K415" s="249">
        <f>'IF Factors'!J16</f>
        <v>0</v>
      </c>
      <c r="L415" s="249">
        <f ca="1">OFFSET('IF Factors'!J16,0,$L$171)</f>
        <v>0</v>
      </c>
      <c r="M415" s="251">
        <f ca="1">OFFSET('IF Factors'!J16,0,$M$171)</f>
        <v>0</v>
      </c>
      <c r="O415" s="231">
        <f t="shared" ca="1" si="177"/>
        <v>0</v>
      </c>
      <c r="P415" s="231">
        <f t="shared" ca="1" si="178"/>
        <v>0</v>
      </c>
      <c r="Q415" s="231">
        <f t="shared" ca="1" si="179"/>
        <v>0</v>
      </c>
      <c r="R415" s="231">
        <f t="shared" ca="1" si="180"/>
        <v>0</v>
      </c>
      <c r="S415" s="243"/>
      <c r="T415" s="231">
        <f t="shared" si="181"/>
        <v>1</v>
      </c>
      <c r="U415" s="231">
        <f t="shared" ca="1" si="181"/>
        <v>1</v>
      </c>
      <c r="V415" s="231">
        <f t="shared" ca="1" si="181"/>
        <v>1</v>
      </c>
      <c r="X415" s="231">
        <f t="shared" ca="1" si="182"/>
        <v>0</v>
      </c>
      <c r="Y415" s="231">
        <f t="shared" ca="1" si="175"/>
        <v>0</v>
      </c>
      <c r="Z415" s="243"/>
      <c r="AA415" s="243"/>
    </row>
    <row r="416" spans="6:27">
      <c r="F416" s="656"/>
      <c r="G416" s="307" t="str">
        <f t="shared" si="176"/>
        <v/>
      </c>
      <c r="J416" s="243"/>
      <c r="K416" s="249">
        <f>'IF Factors'!J17</f>
        <v>0</v>
      </c>
      <c r="L416" s="249">
        <f ca="1">OFFSET('IF Factors'!J17,0,$L$171)</f>
        <v>0</v>
      </c>
      <c r="M416" s="251">
        <f ca="1">OFFSET('IF Factors'!J17,0,$M$171)</f>
        <v>0</v>
      </c>
      <c r="O416" s="231">
        <f t="shared" ca="1" si="177"/>
        <v>0</v>
      </c>
      <c r="P416" s="231">
        <f t="shared" ca="1" si="178"/>
        <v>0</v>
      </c>
      <c r="Q416" s="231">
        <f t="shared" ca="1" si="179"/>
        <v>0</v>
      </c>
      <c r="R416" s="231">
        <f t="shared" ca="1" si="180"/>
        <v>0</v>
      </c>
      <c r="S416" s="243"/>
      <c r="T416" s="231">
        <f t="shared" si="181"/>
        <v>1</v>
      </c>
      <c r="U416" s="231">
        <f t="shared" ca="1" si="181"/>
        <v>1</v>
      </c>
      <c r="V416" s="231">
        <f t="shared" ca="1" si="181"/>
        <v>1</v>
      </c>
      <c r="X416" s="231">
        <f t="shared" ca="1" si="182"/>
        <v>0</v>
      </c>
      <c r="Y416" s="231">
        <f t="shared" ca="1" si="175"/>
        <v>0</v>
      </c>
      <c r="Z416" s="243"/>
      <c r="AA416" s="243"/>
    </row>
    <row r="417" spans="6:27">
      <c r="F417" s="657"/>
      <c r="G417" s="307" t="str">
        <f t="shared" si="176"/>
        <v/>
      </c>
      <c r="J417" s="243"/>
      <c r="K417" s="249">
        <f>'IF Factors'!J18</f>
        <v>0</v>
      </c>
      <c r="L417" s="249">
        <f ca="1">OFFSET('IF Factors'!J18,0,$L$171)</f>
        <v>0</v>
      </c>
      <c r="M417" s="251">
        <f ca="1">OFFSET('IF Factors'!J18,0,$M$171)</f>
        <v>0</v>
      </c>
      <c r="O417" s="231">
        <f t="shared" ca="1" si="177"/>
        <v>0</v>
      </c>
      <c r="P417" s="231">
        <f t="shared" ca="1" si="178"/>
        <v>0</v>
      </c>
      <c r="Q417" s="231">
        <f t="shared" ca="1" si="179"/>
        <v>0</v>
      </c>
      <c r="R417" s="231">
        <f t="shared" ca="1" si="180"/>
        <v>0</v>
      </c>
      <c r="S417" s="243"/>
      <c r="T417" s="231">
        <f t="shared" si="181"/>
        <v>1</v>
      </c>
      <c r="U417" s="231">
        <f t="shared" ca="1" si="181"/>
        <v>1</v>
      </c>
      <c r="V417" s="231">
        <f t="shared" ca="1" si="181"/>
        <v>1</v>
      </c>
      <c r="X417" s="231">
        <f t="shared" ca="1" si="182"/>
        <v>0</v>
      </c>
      <c r="Y417" s="231">
        <f t="shared" ca="1" si="175"/>
        <v>0</v>
      </c>
      <c r="Z417" s="243"/>
      <c r="AA417" s="243"/>
    </row>
    <row r="418" spans="6:27">
      <c r="G418" s="307" t="str">
        <f t="shared" si="176"/>
        <v>BRT</v>
      </c>
      <c r="J418" s="243"/>
      <c r="K418" s="249">
        <f>'IF Factors'!J19</f>
        <v>0</v>
      </c>
      <c r="L418" s="249">
        <f ca="1">OFFSET('IF Factors'!J19,0,$L$171)</f>
        <v>0</v>
      </c>
      <c r="M418" s="251">
        <f ca="1">OFFSET('IF Factors'!J19,0,$M$171)</f>
        <v>0</v>
      </c>
      <c r="O418" s="231">
        <f t="shared" ca="1" si="177"/>
        <v>0</v>
      </c>
      <c r="P418" s="231">
        <f t="shared" ca="1" si="178"/>
        <v>0</v>
      </c>
      <c r="Q418" s="231">
        <f t="shared" ca="1" si="179"/>
        <v>0</v>
      </c>
      <c r="R418" s="231">
        <f t="shared" ca="1" si="180"/>
        <v>0</v>
      </c>
      <c r="S418" s="243"/>
      <c r="T418" s="231">
        <f t="shared" si="181"/>
        <v>1</v>
      </c>
      <c r="U418" s="231">
        <f t="shared" ca="1" si="181"/>
        <v>1</v>
      </c>
      <c r="V418" s="231">
        <f t="shared" ca="1" si="181"/>
        <v>1</v>
      </c>
      <c r="X418" s="231">
        <f t="shared" ca="1" si="182"/>
        <v>0</v>
      </c>
      <c r="Y418" s="231">
        <f t="shared" ca="1" si="175"/>
        <v>0</v>
      </c>
      <c r="Z418" s="243"/>
      <c r="AA418" s="243"/>
    </row>
    <row r="419" spans="6:27">
      <c r="G419" s="308"/>
      <c r="H419" s="243"/>
      <c r="I419" s="243"/>
      <c r="J419" s="243"/>
      <c r="K419" s="243"/>
      <c r="L419" s="243"/>
      <c r="M419" s="243"/>
      <c r="N419" s="243"/>
      <c r="O419" s="243"/>
      <c r="P419" s="243"/>
      <c r="Q419" s="243"/>
      <c r="R419" s="243"/>
      <c r="S419" s="243"/>
      <c r="T419" s="243"/>
      <c r="U419" s="243"/>
      <c r="V419" s="243"/>
      <c r="W419" s="243"/>
      <c r="X419" s="243"/>
      <c r="Y419" s="243"/>
      <c r="Z419" s="243"/>
      <c r="AA419" s="243"/>
    </row>
    <row r="420" spans="6:27">
      <c r="G420" s="308"/>
      <c r="H420" s="243"/>
      <c r="I420" s="243"/>
      <c r="J420" s="243"/>
      <c r="K420" s="243"/>
      <c r="L420" s="243"/>
      <c r="M420" s="243"/>
      <c r="N420" s="243"/>
      <c r="O420" s="243"/>
      <c r="P420" s="243"/>
      <c r="Q420" s="243"/>
      <c r="R420" s="243"/>
      <c r="S420" s="243"/>
      <c r="T420" s="243"/>
      <c r="U420" s="243"/>
      <c r="V420" s="243"/>
      <c r="W420" s="243"/>
      <c r="X420" s="243"/>
      <c r="Y420" s="243"/>
      <c r="Z420" s="243"/>
      <c r="AA420" s="243"/>
    </row>
    <row r="421" spans="6:27">
      <c r="G421" s="308"/>
      <c r="H421" s="243"/>
      <c r="I421" s="243"/>
      <c r="J421" s="243"/>
      <c r="K421" s="243"/>
      <c r="L421" s="243"/>
      <c r="M421" s="243"/>
      <c r="N421" s="243"/>
      <c r="O421" s="243"/>
      <c r="P421" s="243"/>
      <c r="Q421" s="243"/>
      <c r="R421" s="243"/>
      <c r="S421" s="243"/>
      <c r="T421" s="243"/>
      <c r="U421" s="243"/>
      <c r="V421" s="243"/>
      <c r="W421" s="243"/>
      <c r="X421" s="243"/>
      <c r="Y421" s="243"/>
      <c r="Z421" s="243"/>
      <c r="AA421" s="243"/>
    </row>
    <row r="422" spans="6:27">
      <c r="G422" s="308" t="s">
        <v>245</v>
      </c>
      <c r="H422" s="243"/>
      <c r="I422" s="243"/>
      <c r="J422" s="243"/>
      <c r="K422" s="243"/>
      <c r="L422" s="243"/>
      <c r="M422" s="243"/>
      <c r="N422" s="243"/>
      <c r="O422" s="243"/>
      <c r="P422" s="243"/>
      <c r="Q422" s="243"/>
      <c r="R422" s="243"/>
      <c r="S422" s="243"/>
      <c r="T422" s="243"/>
      <c r="U422" s="243"/>
      <c r="V422" s="243"/>
      <c r="W422" s="243"/>
      <c r="X422" s="243"/>
      <c r="Y422" s="243"/>
      <c r="Z422" s="243"/>
      <c r="AA422" s="243"/>
    </row>
    <row r="423" spans="6:27">
      <c r="G423" s="306"/>
      <c r="H423" s="244">
        <f>H390</f>
        <v>0</v>
      </c>
      <c r="I423" s="244">
        <f t="shared" ref="I423:AA423" si="183">I390</f>
        <v>1</v>
      </c>
      <c r="J423" s="244">
        <f t="shared" si="183"/>
        <v>2</v>
      </c>
      <c r="K423" s="244">
        <f t="shared" si="183"/>
        <v>3</v>
      </c>
      <c r="L423" s="244">
        <f t="shared" si="183"/>
        <v>4</v>
      </c>
      <c r="M423" s="244">
        <f t="shared" si="183"/>
        <v>5</v>
      </c>
      <c r="N423" s="244">
        <f t="shared" si="183"/>
        <v>6</v>
      </c>
      <c r="O423" s="244">
        <f t="shared" si="183"/>
        <v>7</v>
      </c>
      <c r="P423" s="244">
        <f t="shared" si="183"/>
        <v>8</v>
      </c>
      <c r="Q423" s="244">
        <f t="shared" si="183"/>
        <v>9</v>
      </c>
      <c r="R423" s="244">
        <f t="shared" si="183"/>
        <v>10</v>
      </c>
      <c r="S423" s="244">
        <f t="shared" si="183"/>
        <v>11</v>
      </c>
      <c r="T423" s="244">
        <f t="shared" si="183"/>
        <v>12</v>
      </c>
      <c r="U423" s="244">
        <f t="shared" si="183"/>
        <v>13</v>
      </c>
      <c r="V423" s="244">
        <f t="shared" si="183"/>
        <v>14</v>
      </c>
      <c r="W423" s="244">
        <f t="shared" si="183"/>
        <v>15</v>
      </c>
      <c r="X423" s="244">
        <f t="shared" si="183"/>
        <v>16</v>
      </c>
      <c r="Y423" s="244">
        <f t="shared" si="183"/>
        <v>17</v>
      </c>
      <c r="Z423" s="244">
        <f t="shared" si="183"/>
        <v>18</v>
      </c>
      <c r="AA423" s="244">
        <f t="shared" si="183"/>
        <v>19</v>
      </c>
    </row>
    <row r="424" spans="6:27">
      <c r="F424" s="655" t="s">
        <v>530</v>
      </c>
      <c r="G424" s="307" t="str">
        <f>G391</f>
        <v>Cars</v>
      </c>
      <c r="H424" s="253">
        <f>K408</f>
        <v>0</v>
      </c>
      <c r="I424" s="253">
        <f ca="1">(I$23*$P408)+$O408</f>
        <v>0</v>
      </c>
      <c r="J424" s="253">
        <f t="shared" ref="J424:P424" ca="1" si="184">(J$23*$P408)+$O408</f>
        <v>0</v>
      </c>
      <c r="K424" s="253">
        <f t="shared" ca="1" si="184"/>
        <v>0</v>
      </c>
      <c r="L424" s="253">
        <f t="shared" ca="1" si="184"/>
        <v>0</v>
      </c>
      <c r="M424" s="253">
        <f t="shared" ca="1" si="184"/>
        <v>0</v>
      </c>
      <c r="N424" s="253">
        <f t="shared" ca="1" si="184"/>
        <v>0</v>
      </c>
      <c r="O424" s="253">
        <f t="shared" ca="1" si="184"/>
        <v>0</v>
      </c>
      <c r="P424" s="253">
        <f t="shared" ca="1" si="184"/>
        <v>0</v>
      </c>
      <c r="Q424" s="253">
        <f ca="1">L408</f>
        <v>0</v>
      </c>
      <c r="R424" s="253">
        <f ca="1">(R$23*$R408)+$Q408</f>
        <v>0</v>
      </c>
      <c r="S424" s="253">
        <f t="shared" ref="S424:Z424" ca="1" si="185">(S$23*$R408)+$Q408</f>
        <v>0</v>
      </c>
      <c r="T424" s="253">
        <f t="shared" ca="1" si="185"/>
        <v>0</v>
      </c>
      <c r="U424" s="253">
        <f t="shared" ca="1" si="185"/>
        <v>0</v>
      </c>
      <c r="V424" s="253">
        <f t="shared" ca="1" si="185"/>
        <v>0</v>
      </c>
      <c r="W424" s="253">
        <f t="shared" ca="1" si="185"/>
        <v>0</v>
      </c>
      <c r="X424" s="253">
        <f t="shared" ca="1" si="185"/>
        <v>0</v>
      </c>
      <c r="Y424" s="253">
        <f t="shared" ca="1" si="185"/>
        <v>0</v>
      </c>
      <c r="Z424" s="253">
        <f t="shared" ca="1" si="185"/>
        <v>0</v>
      </c>
      <c r="AA424" s="253">
        <f ca="1">M408</f>
        <v>0</v>
      </c>
    </row>
    <row r="425" spans="6:27">
      <c r="F425" s="656"/>
      <c r="G425" s="307" t="str">
        <f t="shared" ref="G425:G434" si="186">G392</f>
        <v>2-wheeler</v>
      </c>
      <c r="H425" s="253">
        <f t="shared" ref="H425:H434" si="187">K409</f>
        <v>0</v>
      </c>
      <c r="I425" s="253">
        <f t="shared" ref="I425:P434" ca="1" si="188">(I$23*$P409)+$O409</f>
        <v>0</v>
      </c>
      <c r="J425" s="253">
        <f t="shared" ca="1" si="188"/>
        <v>0</v>
      </c>
      <c r="K425" s="253">
        <f t="shared" ca="1" si="188"/>
        <v>0</v>
      </c>
      <c r="L425" s="253">
        <f t="shared" ca="1" si="188"/>
        <v>0</v>
      </c>
      <c r="M425" s="253">
        <f t="shared" ca="1" si="188"/>
        <v>0</v>
      </c>
      <c r="N425" s="253">
        <f t="shared" ca="1" si="188"/>
        <v>0</v>
      </c>
      <c r="O425" s="253">
        <f t="shared" ca="1" si="188"/>
        <v>0</v>
      </c>
      <c r="P425" s="253">
        <f t="shared" ca="1" si="188"/>
        <v>0</v>
      </c>
      <c r="Q425" s="253">
        <f t="shared" ref="Q425:Q434" ca="1" si="189">L409</f>
        <v>0</v>
      </c>
      <c r="R425" s="253">
        <f t="shared" ref="R425:Z434" ca="1" si="190">(R$23*$R409)+$Q409</f>
        <v>0</v>
      </c>
      <c r="S425" s="253">
        <f t="shared" ca="1" si="190"/>
        <v>0</v>
      </c>
      <c r="T425" s="253">
        <f t="shared" ca="1" si="190"/>
        <v>0</v>
      </c>
      <c r="U425" s="253">
        <f t="shared" ca="1" si="190"/>
        <v>0</v>
      </c>
      <c r="V425" s="253">
        <f t="shared" ca="1" si="190"/>
        <v>0</v>
      </c>
      <c r="W425" s="253">
        <f t="shared" ca="1" si="190"/>
        <v>0</v>
      </c>
      <c r="X425" s="253">
        <f t="shared" ca="1" si="190"/>
        <v>0</v>
      </c>
      <c r="Y425" s="253">
        <f t="shared" ca="1" si="190"/>
        <v>0</v>
      </c>
      <c r="Z425" s="253">
        <f t="shared" ca="1" si="190"/>
        <v>0</v>
      </c>
      <c r="AA425" s="253">
        <f t="shared" ref="AA425:AA434" ca="1" si="191">M409</f>
        <v>0</v>
      </c>
    </row>
    <row r="426" spans="6:27">
      <c r="F426" s="656"/>
      <c r="G426" s="307" t="str">
        <f t="shared" si="186"/>
        <v>Taxi</v>
      </c>
      <c r="H426" s="253">
        <f t="shared" si="187"/>
        <v>0</v>
      </c>
      <c r="I426" s="253">
        <f t="shared" ca="1" si="188"/>
        <v>0</v>
      </c>
      <c r="J426" s="253">
        <f t="shared" ca="1" si="188"/>
        <v>0</v>
      </c>
      <c r="K426" s="253">
        <f t="shared" ca="1" si="188"/>
        <v>0</v>
      </c>
      <c r="L426" s="253">
        <f t="shared" ca="1" si="188"/>
        <v>0</v>
      </c>
      <c r="M426" s="253">
        <f t="shared" ca="1" si="188"/>
        <v>0</v>
      </c>
      <c r="N426" s="253">
        <f t="shared" ca="1" si="188"/>
        <v>0</v>
      </c>
      <c r="O426" s="253">
        <f t="shared" ca="1" si="188"/>
        <v>0</v>
      </c>
      <c r="P426" s="253">
        <f t="shared" ca="1" si="188"/>
        <v>0</v>
      </c>
      <c r="Q426" s="253">
        <f t="shared" ca="1" si="189"/>
        <v>0</v>
      </c>
      <c r="R426" s="253">
        <f t="shared" ca="1" si="190"/>
        <v>0</v>
      </c>
      <c r="S426" s="253">
        <f t="shared" ca="1" si="190"/>
        <v>0</v>
      </c>
      <c r="T426" s="253">
        <f t="shared" ca="1" si="190"/>
        <v>0</v>
      </c>
      <c r="U426" s="253">
        <f t="shared" ca="1" si="190"/>
        <v>0</v>
      </c>
      <c r="V426" s="253">
        <f t="shared" ca="1" si="190"/>
        <v>0</v>
      </c>
      <c r="W426" s="253">
        <f t="shared" ca="1" si="190"/>
        <v>0</v>
      </c>
      <c r="X426" s="253">
        <f t="shared" ca="1" si="190"/>
        <v>0</v>
      </c>
      <c r="Y426" s="253">
        <f t="shared" ca="1" si="190"/>
        <v>0</v>
      </c>
      <c r="Z426" s="253">
        <f t="shared" ca="1" si="190"/>
        <v>0</v>
      </c>
      <c r="AA426" s="253">
        <f t="shared" ca="1" si="191"/>
        <v>0</v>
      </c>
    </row>
    <row r="427" spans="6:27">
      <c r="F427" s="656"/>
      <c r="G427" s="307" t="str">
        <f t="shared" si="186"/>
        <v/>
      </c>
      <c r="H427" s="253">
        <f t="shared" si="187"/>
        <v>0</v>
      </c>
      <c r="I427" s="253">
        <f t="shared" ca="1" si="188"/>
        <v>0</v>
      </c>
      <c r="J427" s="253">
        <f t="shared" ca="1" si="188"/>
        <v>0</v>
      </c>
      <c r="K427" s="253">
        <f t="shared" ca="1" si="188"/>
        <v>0</v>
      </c>
      <c r="L427" s="253">
        <f t="shared" ca="1" si="188"/>
        <v>0</v>
      </c>
      <c r="M427" s="253">
        <f t="shared" ca="1" si="188"/>
        <v>0</v>
      </c>
      <c r="N427" s="253">
        <f t="shared" ca="1" si="188"/>
        <v>0</v>
      </c>
      <c r="O427" s="253">
        <f t="shared" ca="1" si="188"/>
        <v>0</v>
      </c>
      <c r="P427" s="253">
        <f t="shared" ca="1" si="188"/>
        <v>0</v>
      </c>
      <c r="Q427" s="253">
        <f t="shared" ca="1" si="189"/>
        <v>0</v>
      </c>
      <c r="R427" s="253">
        <f t="shared" ca="1" si="190"/>
        <v>0</v>
      </c>
      <c r="S427" s="253">
        <f t="shared" ca="1" si="190"/>
        <v>0</v>
      </c>
      <c r="T427" s="253">
        <f t="shared" ca="1" si="190"/>
        <v>0</v>
      </c>
      <c r="U427" s="253">
        <f t="shared" ca="1" si="190"/>
        <v>0</v>
      </c>
      <c r="V427" s="253">
        <f t="shared" ca="1" si="190"/>
        <v>0</v>
      </c>
      <c r="W427" s="253">
        <f t="shared" ca="1" si="190"/>
        <v>0</v>
      </c>
      <c r="X427" s="253">
        <f t="shared" ca="1" si="190"/>
        <v>0</v>
      </c>
      <c r="Y427" s="253">
        <f t="shared" ca="1" si="190"/>
        <v>0</v>
      </c>
      <c r="Z427" s="253">
        <f t="shared" ca="1" si="190"/>
        <v>0</v>
      </c>
      <c r="AA427" s="253">
        <f t="shared" ca="1" si="191"/>
        <v>0</v>
      </c>
    </row>
    <row r="428" spans="6:27">
      <c r="F428" s="656"/>
      <c r="G428" s="307" t="str">
        <f t="shared" si="186"/>
        <v/>
      </c>
      <c r="H428" s="253">
        <f t="shared" si="187"/>
        <v>0</v>
      </c>
      <c r="I428" s="253">
        <f t="shared" ca="1" si="188"/>
        <v>0</v>
      </c>
      <c r="J428" s="253">
        <f t="shared" ca="1" si="188"/>
        <v>0</v>
      </c>
      <c r="K428" s="253">
        <f t="shared" ca="1" si="188"/>
        <v>0</v>
      </c>
      <c r="L428" s="253">
        <f t="shared" ca="1" si="188"/>
        <v>0</v>
      </c>
      <c r="M428" s="253">
        <f t="shared" ca="1" si="188"/>
        <v>0</v>
      </c>
      <c r="N428" s="253">
        <f t="shared" ca="1" si="188"/>
        <v>0</v>
      </c>
      <c r="O428" s="253">
        <f t="shared" ca="1" si="188"/>
        <v>0</v>
      </c>
      <c r="P428" s="253">
        <f t="shared" ca="1" si="188"/>
        <v>0</v>
      </c>
      <c r="Q428" s="253">
        <f t="shared" ca="1" si="189"/>
        <v>0</v>
      </c>
      <c r="R428" s="253">
        <f t="shared" ca="1" si="190"/>
        <v>0</v>
      </c>
      <c r="S428" s="253">
        <f t="shared" ca="1" si="190"/>
        <v>0</v>
      </c>
      <c r="T428" s="253">
        <f t="shared" ca="1" si="190"/>
        <v>0</v>
      </c>
      <c r="U428" s="253">
        <f t="shared" ca="1" si="190"/>
        <v>0</v>
      </c>
      <c r="V428" s="253">
        <f t="shared" ca="1" si="190"/>
        <v>0</v>
      </c>
      <c r="W428" s="253">
        <f t="shared" ca="1" si="190"/>
        <v>0</v>
      </c>
      <c r="X428" s="253">
        <f t="shared" ca="1" si="190"/>
        <v>0</v>
      </c>
      <c r="Y428" s="253">
        <f t="shared" ca="1" si="190"/>
        <v>0</v>
      </c>
      <c r="Z428" s="253">
        <f t="shared" ca="1" si="190"/>
        <v>0</v>
      </c>
      <c r="AA428" s="253">
        <f t="shared" ca="1" si="191"/>
        <v>0</v>
      </c>
    </row>
    <row r="429" spans="6:27">
      <c r="F429" s="656"/>
      <c r="G429" s="307" t="str">
        <f t="shared" si="186"/>
        <v>3-wheeler</v>
      </c>
      <c r="H429" s="253">
        <f t="shared" si="187"/>
        <v>0</v>
      </c>
      <c r="I429" s="253">
        <f t="shared" ca="1" si="188"/>
        <v>0</v>
      </c>
      <c r="J429" s="253">
        <f t="shared" ca="1" si="188"/>
        <v>0</v>
      </c>
      <c r="K429" s="253">
        <f t="shared" ca="1" si="188"/>
        <v>0</v>
      </c>
      <c r="L429" s="253">
        <f t="shared" ca="1" si="188"/>
        <v>0</v>
      </c>
      <c r="M429" s="253">
        <f t="shared" ca="1" si="188"/>
        <v>0</v>
      </c>
      <c r="N429" s="253">
        <f t="shared" ca="1" si="188"/>
        <v>0</v>
      </c>
      <c r="O429" s="253">
        <f t="shared" ca="1" si="188"/>
        <v>0</v>
      </c>
      <c r="P429" s="253">
        <f t="shared" ca="1" si="188"/>
        <v>0</v>
      </c>
      <c r="Q429" s="253">
        <f t="shared" ca="1" si="189"/>
        <v>0</v>
      </c>
      <c r="R429" s="253">
        <f t="shared" ca="1" si="190"/>
        <v>0</v>
      </c>
      <c r="S429" s="253">
        <f t="shared" ca="1" si="190"/>
        <v>0</v>
      </c>
      <c r="T429" s="253">
        <f t="shared" ca="1" si="190"/>
        <v>0</v>
      </c>
      <c r="U429" s="253">
        <f t="shared" ca="1" si="190"/>
        <v>0</v>
      </c>
      <c r="V429" s="253">
        <f t="shared" ca="1" si="190"/>
        <v>0</v>
      </c>
      <c r="W429" s="253">
        <f t="shared" ca="1" si="190"/>
        <v>0</v>
      </c>
      <c r="X429" s="253">
        <f t="shared" ca="1" si="190"/>
        <v>0</v>
      </c>
      <c r="Y429" s="253">
        <f t="shared" ca="1" si="190"/>
        <v>0</v>
      </c>
      <c r="Z429" s="253">
        <f t="shared" ca="1" si="190"/>
        <v>0</v>
      </c>
      <c r="AA429" s="253">
        <f t="shared" ca="1" si="191"/>
        <v>0</v>
      </c>
    </row>
    <row r="430" spans="6:27">
      <c r="F430" s="656"/>
      <c r="G430" s="307" t="str">
        <f t="shared" si="186"/>
        <v>Bus</v>
      </c>
      <c r="H430" s="253">
        <f t="shared" si="187"/>
        <v>0</v>
      </c>
      <c r="I430" s="253">
        <f t="shared" ca="1" si="188"/>
        <v>0</v>
      </c>
      <c r="J430" s="253">
        <f t="shared" ca="1" si="188"/>
        <v>0</v>
      </c>
      <c r="K430" s="253">
        <f t="shared" ca="1" si="188"/>
        <v>0</v>
      </c>
      <c r="L430" s="253">
        <f t="shared" ca="1" si="188"/>
        <v>0</v>
      </c>
      <c r="M430" s="253">
        <f t="shared" ca="1" si="188"/>
        <v>0</v>
      </c>
      <c r="N430" s="253">
        <f t="shared" ca="1" si="188"/>
        <v>0</v>
      </c>
      <c r="O430" s="253">
        <f t="shared" ca="1" si="188"/>
        <v>0</v>
      </c>
      <c r="P430" s="253">
        <f t="shared" ca="1" si="188"/>
        <v>0</v>
      </c>
      <c r="Q430" s="253">
        <f t="shared" ca="1" si="189"/>
        <v>0</v>
      </c>
      <c r="R430" s="253">
        <f t="shared" ca="1" si="190"/>
        <v>0</v>
      </c>
      <c r="S430" s="253">
        <f t="shared" ca="1" si="190"/>
        <v>0</v>
      </c>
      <c r="T430" s="253">
        <f t="shared" ca="1" si="190"/>
        <v>0</v>
      </c>
      <c r="U430" s="253">
        <f t="shared" ca="1" si="190"/>
        <v>0</v>
      </c>
      <c r="V430" s="253">
        <f t="shared" ca="1" si="190"/>
        <v>0</v>
      </c>
      <c r="W430" s="253">
        <f t="shared" ca="1" si="190"/>
        <v>0</v>
      </c>
      <c r="X430" s="253">
        <f t="shared" ca="1" si="190"/>
        <v>0</v>
      </c>
      <c r="Y430" s="253">
        <f t="shared" ca="1" si="190"/>
        <v>0</v>
      </c>
      <c r="Z430" s="253">
        <f t="shared" ca="1" si="190"/>
        <v>0</v>
      </c>
      <c r="AA430" s="253">
        <f t="shared" ca="1" si="191"/>
        <v>0</v>
      </c>
    </row>
    <row r="431" spans="6:27">
      <c r="F431" s="656"/>
      <c r="G431" s="307" t="str">
        <f t="shared" si="186"/>
        <v>Mini-bus</v>
      </c>
      <c r="H431" s="253">
        <f t="shared" si="187"/>
        <v>0</v>
      </c>
      <c r="I431" s="253">
        <f t="shared" ca="1" si="188"/>
        <v>0</v>
      </c>
      <c r="J431" s="253">
        <f t="shared" ca="1" si="188"/>
        <v>0</v>
      </c>
      <c r="K431" s="253">
        <f t="shared" ca="1" si="188"/>
        <v>0</v>
      </c>
      <c r="L431" s="253">
        <f t="shared" ca="1" si="188"/>
        <v>0</v>
      </c>
      <c r="M431" s="253">
        <f t="shared" ca="1" si="188"/>
        <v>0</v>
      </c>
      <c r="N431" s="253">
        <f t="shared" ca="1" si="188"/>
        <v>0</v>
      </c>
      <c r="O431" s="253">
        <f t="shared" ca="1" si="188"/>
        <v>0</v>
      </c>
      <c r="P431" s="253">
        <f t="shared" ca="1" si="188"/>
        <v>0</v>
      </c>
      <c r="Q431" s="253">
        <f t="shared" ca="1" si="189"/>
        <v>0</v>
      </c>
      <c r="R431" s="253">
        <f t="shared" ca="1" si="190"/>
        <v>0</v>
      </c>
      <c r="S431" s="253">
        <f t="shared" ca="1" si="190"/>
        <v>0</v>
      </c>
      <c r="T431" s="253">
        <f t="shared" ca="1" si="190"/>
        <v>0</v>
      </c>
      <c r="U431" s="253">
        <f t="shared" ca="1" si="190"/>
        <v>0</v>
      </c>
      <c r="V431" s="253">
        <f t="shared" ca="1" si="190"/>
        <v>0</v>
      </c>
      <c r="W431" s="253">
        <f t="shared" ca="1" si="190"/>
        <v>0</v>
      </c>
      <c r="X431" s="253">
        <f t="shared" ca="1" si="190"/>
        <v>0</v>
      </c>
      <c r="Y431" s="253">
        <f t="shared" ca="1" si="190"/>
        <v>0</v>
      </c>
      <c r="Z431" s="253">
        <f t="shared" ca="1" si="190"/>
        <v>0</v>
      </c>
      <c r="AA431" s="253">
        <f t="shared" ca="1" si="191"/>
        <v>0</v>
      </c>
    </row>
    <row r="432" spans="6:27">
      <c r="F432" s="656"/>
      <c r="G432" s="307" t="str">
        <f t="shared" si="186"/>
        <v/>
      </c>
      <c r="H432" s="253">
        <f t="shared" si="187"/>
        <v>0</v>
      </c>
      <c r="I432" s="253">
        <f t="shared" ca="1" si="188"/>
        <v>0</v>
      </c>
      <c r="J432" s="253">
        <f t="shared" ca="1" si="188"/>
        <v>0</v>
      </c>
      <c r="K432" s="253">
        <f t="shared" ca="1" si="188"/>
        <v>0</v>
      </c>
      <c r="L432" s="253">
        <f t="shared" ca="1" si="188"/>
        <v>0</v>
      </c>
      <c r="M432" s="253">
        <f t="shared" ca="1" si="188"/>
        <v>0</v>
      </c>
      <c r="N432" s="253">
        <f t="shared" ca="1" si="188"/>
        <v>0</v>
      </c>
      <c r="O432" s="253">
        <f t="shared" ca="1" si="188"/>
        <v>0</v>
      </c>
      <c r="P432" s="253">
        <f t="shared" ca="1" si="188"/>
        <v>0</v>
      </c>
      <c r="Q432" s="253">
        <f t="shared" ca="1" si="189"/>
        <v>0</v>
      </c>
      <c r="R432" s="253">
        <f t="shared" ca="1" si="190"/>
        <v>0</v>
      </c>
      <c r="S432" s="253">
        <f t="shared" ca="1" si="190"/>
        <v>0</v>
      </c>
      <c r="T432" s="253">
        <f t="shared" ca="1" si="190"/>
        <v>0</v>
      </c>
      <c r="U432" s="253">
        <f t="shared" ca="1" si="190"/>
        <v>0</v>
      </c>
      <c r="V432" s="253">
        <f t="shared" ca="1" si="190"/>
        <v>0</v>
      </c>
      <c r="W432" s="253">
        <f t="shared" ca="1" si="190"/>
        <v>0</v>
      </c>
      <c r="X432" s="253">
        <f t="shared" ca="1" si="190"/>
        <v>0</v>
      </c>
      <c r="Y432" s="253">
        <f t="shared" ca="1" si="190"/>
        <v>0</v>
      </c>
      <c r="Z432" s="253">
        <f t="shared" ca="1" si="190"/>
        <v>0</v>
      </c>
      <c r="AA432" s="253">
        <f t="shared" ca="1" si="191"/>
        <v>0</v>
      </c>
    </row>
    <row r="433" spans="6:27">
      <c r="F433" s="657"/>
      <c r="G433" s="307" t="str">
        <f t="shared" si="186"/>
        <v/>
      </c>
      <c r="H433" s="253">
        <f t="shared" si="187"/>
        <v>0</v>
      </c>
      <c r="I433" s="253">
        <f t="shared" ca="1" si="188"/>
        <v>0</v>
      </c>
      <c r="J433" s="253">
        <f t="shared" ca="1" si="188"/>
        <v>0</v>
      </c>
      <c r="K433" s="253">
        <f t="shared" ca="1" si="188"/>
        <v>0</v>
      </c>
      <c r="L433" s="253">
        <f t="shared" ca="1" si="188"/>
        <v>0</v>
      </c>
      <c r="M433" s="253">
        <f t="shared" ca="1" si="188"/>
        <v>0</v>
      </c>
      <c r="N433" s="253">
        <f t="shared" ca="1" si="188"/>
        <v>0</v>
      </c>
      <c r="O433" s="253">
        <f t="shared" ca="1" si="188"/>
        <v>0</v>
      </c>
      <c r="P433" s="253">
        <f t="shared" ca="1" si="188"/>
        <v>0</v>
      </c>
      <c r="Q433" s="253">
        <f t="shared" ca="1" si="189"/>
        <v>0</v>
      </c>
      <c r="R433" s="253">
        <f t="shared" ca="1" si="190"/>
        <v>0</v>
      </c>
      <c r="S433" s="253">
        <f t="shared" ca="1" si="190"/>
        <v>0</v>
      </c>
      <c r="T433" s="253">
        <f t="shared" ca="1" si="190"/>
        <v>0</v>
      </c>
      <c r="U433" s="253">
        <f t="shared" ca="1" si="190"/>
        <v>0</v>
      </c>
      <c r="V433" s="253">
        <f t="shared" ca="1" si="190"/>
        <v>0</v>
      </c>
      <c r="W433" s="253">
        <f t="shared" ca="1" si="190"/>
        <v>0</v>
      </c>
      <c r="X433" s="253">
        <f t="shared" ca="1" si="190"/>
        <v>0</v>
      </c>
      <c r="Y433" s="253">
        <f t="shared" ca="1" si="190"/>
        <v>0</v>
      </c>
      <c r="Z433" s="253">
        <f t="shared" ca="1" si="190"/>
        <v>0</v>
      </c>
      <c r="AA433" s="253">
        <f t="shared" ca="1" si="191"/>
        <v>0</v>
      </c>
    </row>
    <row r="434" spans="6:27">
      <c r="G434" s="307" t="str">
        <f t="shared" si="186"/>
        <v>BRT</v>
      </c>
      <c r="H434" s="253">
        <f t="shared" si="187"/>
        <v>0</v>
      </c>
      <c r="I434" s="253">
        <f t="shared" ca="1" si="188"/>
        <v>0</v>
      </c>
      <c r="J434" s="253">
        <f t="shared" ca="1" si="188"/>
        <v>0</v>
      </c>
      <c r="K434" s="253">
        <f t="shared" ca="1" si="188"/>
        <v>0</v>
      </c>
      <c r="L434" s="253">
        <f t="shared" ca="1" si="188"/>
        <v>0</v>
      </c>
      <c r="M434" s="253">
        <f t="shared" ca="1" si="188"/>
        <v>0</v>
      </c>
      <c r="N434" s="253">
        <f t="shared" ca="1" si="188"/>
        <v>0</v>
      </c>
      <c r="O434" s="253">
        <f t="shared" ca="1" si="188"/>
        <v>0</v>
      </c>
      <c r="P434" s="253">
        <f t="shared" ca="1" si="188"/>
        <v>0</v>
      </c>
      <c r="Q434" s="253">
        <f t="shared" ca="1" si="189"/>
        <v>0</v>
      </c>
      <c r="R434" s="253">
        <f t="shared" ca="1" si="190"/>
        <v>0</v>
      </c>
      <c r="S434" s="253">
        <f t="shared" ca="1" si="190"/>
        <v>0</v>
      </c>
      <c r="T434" s="253">
        <f t="shared" ca="1" si="190"/>
        <v>0</v>
      </c>
      <c r="U434" s="253">
        <f t="shared" ca="1" si="190"/>
        <v>0</v>
      </c>
      <c r="V434" s="253">
        <f t="shared" ca="1" si="190"/>
        <v>0</v>
      </c>
      <c r="W434" s="253">
        <f t="shared" ca="1" si="190"/>
        <v>0</v>
      </c>
      <c r="X434" s="253">
        <f t="shared" ca="1" si="190"/>
        <v>0</v>
      </c>
      <c r="Y434" s="253">
        <f t="shared" ca="1" si="190"/>
        <v>0</v>
      </c>
      <c r="Z434" s="253">
        <f t="shared" ca="1" si="190"/>
        <v>0</v>
      </c>
      <c r="AA434" s="253">
        <f t="shared" ca="1" si="191"/>
        <v>0</v>
      </c>
    </row>
    <row r="435" spans="6:27">
      <c r="G435" s="310"/>
      <c r="H435" s="252"/>
      <c r="I435" s="252"/>
      <c r="J435" s="252"/>
      <c r="K435" s="252"/>
      <c r="L435" s="252"/>
      <c r="M435" s="252"/>
      <c r="N435" s="252"/>
      <c r="O435" s="252"/>
      <c r="P435" s="252"/>
      <c r="Q435" s="252"/>
      <c r="R435" s="252"/>
      <c r="S435" s="252"/>
      <c r="T435" s="252"/>
      <c r="U435" s="252"/>
      <c r="V435" s="252"/>
      <c r="W435" s="252"/>
      <c r="X435" s="252"/>
      <c r="Y435" s="252"/>
      <c r="Z435" s="252"/>
      <c r="AA435" s="252"/>
    </row>
    <row r="436" spans="6:27">
      <c r="G436" s="309" t="str">
        <f>IF('IF Factors'!J8="","not included",CONCATENATE('IF Factors'!J8,"VKT"))</f>
        <v>EthanolVKT</v>
      </c>
    </row>
    <row r="437" spans="6:27">
      <c r="G437" s="306"/>
      <c r="H437" s="244">
        <f>H423</f>
        <v>0</v>
      </c>
      <c r="I437" s="244">
        <f t="shared" ref="I437:AA437" si="192">I423</f>
        <v>1</v>
      </c>
      <c r="J437" s="244">
        <f t="shared" si="192"/>
        <v>2</v>
      </c>
      <c r="K437" s="244">
        <f t="shared" si="192"/>
        <v>3</v>
      </c>
      <c r="L437" s="244">
        <f t="shared" si="192"/>
        <v>4</v>
      </c>
      <c r="M437" s="244">
        <f t="shared" si="192"/>
        <v>5</v>
      </c>
      <c r="N437" s="244">
        <f t="shared" si="192"/>
        <v>6</v>
      </c>
      <c r="O437" s="244">
        <f t="shared" si="192"/>
        <v>7</v>
      </c>
      <c r="P437" s="244">
        <f t="shared" si="192"/>
        <v>8</v>
      </c>
      <c r="Q437" s="244">
        <f t="shared" si="192"/>
        <v>9</v>
      </c>
      <c r="R437" s="244">
        <f t="shared" si="192"/>
        <v>10</v>
      </c>
      <c r="S437" s="244">
        <f t="shared" si="192"/>
        <v>11</v>
      </c>
      <c r="T437" s="244">
        <f t="shared" si="192"/>
        <v>12</v>
      </c>
      <c r="U437" s="244">
        <f t="shared" si="192"/>
        <v>13</v>
      </c>
      <c r="V437" s="244">
        <f t="shared" si="192"/>
        <v>14</v>
      </c>
      <c r="W437" s="244">
        <f t="shared" si="192"/>
        <v>15</v>
      </c>
      <c r="X437" s="244">
        <f t="shared" si="192"/>
        <v>16</v>
      </c>
      <c r="Y437" s="244">
        <f t="shared" si="192"/>
        <v>17</v>
      </c>
      <c r="Z437" s="244">
        <f t="shared" si="192"/>
        <v>18</v>
      </c>
      <c r="AA437" s="244">
        <f t="shared" si="192"/>
        <v>19</v>
      </c>
    </row>
    <row r="438" spans="6:27">
      <c r="F438" s="655" t="s">
        <v>530</v>
      </c>
      <c r="G438" s="307" t="str">
        <f>G424</f>
        <v>Cars</v>
      </c>
      <c r="H438" s="248">
        <f>H123*H424</f>
        <v>0</v>
      </c>
      <c r="I438" s="248">
        <f t="shared" ref="I438:AA438" ca="1" si="193">I123*I424</f>
        <v>0</v>
      </c>
      <c r="J438" s="248">
        <f t="shared" ca="1" si="193"/>
        <v>0</v>
      </c>
      <c r="K438" s="248">
        <f t="shared" ca="1" si="193"/>
        <v>0</v>
      </c>
      <c r="L438" s="248">
        <f t="shared" ca="1" si="193"/>
        <v>0</v>
      </c>
      <c r="M438" s="248">
        <f t="shared" ca="1" si="193"/>
        <v>0</v>
      </c>
      <c r="N438" s="248">
        <f t="shared" ca="1" si="193"/>
        <v>0</v>
      </c>
      <c r="O438" s="248">
        <f t="shared" ca="1" si="193"/>
        <v>0</v>
      </c>
      <c r="P438" s="248">
        <f t="shared" ca="1" si="193"/>
        <v>0</v>
      </c>
      <c r="Q438" s="248">
        <f t="shared" ca="1" si="193"/>
        <v>0</v>
      </c>
      <c r="R438" s="248">
        <f t="shared" ca="1" si="193"/>
        <v>0</v>
      </c>
      <c r="S438" s="248">
        <f t="shared" ca="1" si="193"/>
        <v>0</v>
      </c>
      <c r="T438" s="248">
        <f t="shared" ca="1" si="193"/>
        <v>0</v>
      </c>
      <c r="U438" s="248">
        <f t="shared" ca="1" si="193"/>
        <v>0</v>
      </c>
      <c r="V438" s="248">
        <f t="shared" ca="1" si="193"/>
        <v>0</v>
      </c>
      <c r="W438" s="248">
        <f t="shared" ca="1" si="193"/>
        <v>0</v>
      </c>
      <c r="X438" s="248">
        <f t="shared" ca="1" si="193"/>
        <v>0</v>
      </c>
      <c r="Y438" s="248">
        <f t="shared" ca="1" si="193"/>
        <v>0</v>
      </c>
      <c r="Z438" s="248">
        <f t="shared" ca="1" si="193"/>
        <v>0</v>
      </c>
      <c r="AA438" s="248">
        <f t="shared" ca="1" si="193"/>
        <v>0</v>
      </c>
    </row>
    <row r="439" spans="6:27">
      <c r="F439" s="656"/>
      <c r="G439" s="307" t="str">
        <f t="shared" ref="G439:G448" si="194">G425</f>
        <v>2-wheeler</v>
      </c>
      <c r="H439" s="248">
        <f t="shared" ref="H439:AA448" si="195">H124*H425</f>
        <v>0</v>
      </c>
      <c r="I439" s="248">
        <f t="shared" ca="1" si="195"/>
        <v>0</v>
      </c>
      <c r="J439" s="248">
        <f t="shared" ca="1" si="195"/>
        <v>0</v>
      </c>
      <c r="K439" s="248">
        <f t="shared" ca="1" si="195"/>
        <v>0</v>
      </c>
      <c r="L439" s="248">
        <f t="shared" ca="1" si="195"/>
        <v>0</v>
      </c>
      <c r="M439" s="248">
        <f t="shared" ca="1" si="195"/>
        <v>0</v>
      </c>
      <c r="N439" s="248">
        <f t="shared" ca="1" si="195"/>
        <v>0</v>
      </c>
      <c r="O439" s="248">
        <f t="shared" ca="1" si="195"/>
        <v>0</v>
      </c>
      <c r="P439" s="248">
        <f t="shared" ca="1" si="195"/>
        <v>0</v>
      </c>
      <c r="Q439" s="248">
        <f t="shared" ca="1" si="195"/>
        <v>0</v>
      </c>
      <c r="R439" s="248">
        <f t="shared" ca="1" si="195"/>
        <v>0</v>
      </c>
      <c r="S439" s="248">
        <f t="shared" ca="1" si="195"/>
        <v>0</v>
      </c>
      <c r="T439" s="248">
        <f t="shared" ca="1" si="195"/>
        <v>0</v>
      </c>
      <c r="U439" s="248">
        <f t="shared" ca="1" si="195"/>
        <v>0</v>
      </c>
      <c r="V439" s="248">
        <f t="shared" ca="1" si="195"/>
        <v>0</v>
      </c>
      <c r="W439" s="248">
        <f t="shared" ca="1" si="195"/>
        <v>0</v>
      </c>
      <c r="X439" s="248">
        <f t="shared" ca="1" si="195"/>
        <v>0</v>
      </c>
      <c r="Y439" s="248">
        <f t="shared" ca="1" si="195"/>
        <v>0</v>
      </c>
      <c r="Z439" s="248">
        <f t="shared" ca="1" si="195"/>
        <v>0</v>
      </c>
      <c r="AA439" s="248">
        <f t="shared" ca="1" si="195"/>
        <v>0</v>
      </c>
    </row>
    <row r="440" spans="6:27">
      <c r="F440" s="656"/>
      <c r="G440" s="307" t="str">
        <f t="shared" si="194"/>
        <v>Taxi</v>
      </c>
      <c r="H440" s="248">
        <f t="shared" si="195"/>
        <v>0</v>
      </c>
      <c r="I440" s="248">
        <f t="shared" ca="1" si="195"/>
        <v>0</v>
      </c>
      <c r="J440" s="248">
        <f t="shared" ca="1" si="195"/>
        <v>0</v>
      </c>
      <c r="K440" s="248">
        <f t="shared" ca="1" si="195"/>
        <v>0</v>
      </c>
      <c r="L440" s="248">
        <f t="shared" ca="1" si="195"/>
        <v>0</v>
      </c>
      <c r="M440" s="248">
        <f t="shared" ca="1" si="195"/>
        <v>0</v>
      </c>
      <c r="N440" s="248">
        <f t="shared" ca="1" si="195"/>
        <v>0</v>
      </c>
      <c r="O440" s="248">
        <f t="shared" ca="1" si="195"/>
        <v>0</v>
      </c>
      <c r="P440" s="248">
        <f t="shared" ca="1" si="195"/>
        <v>0</v>
      </c>
      <c r="Q440" s="248">
        <f t="shared" ca="1" si="195"/>
        <v>0</v>
      </c>
      <c r="R440" s="248">
        <f t="shared" ca="1" si="195"/>
        <v>0</v>
      </c>
      <c r="S440" s="248">
        <f t="shared" ca="1" si="195"/>
        <v>0</v>
      </c>
      <c r="T440" s="248">
        <f t="shared" ca="1" si="195"/>
        <v>0</v>
      </c>
      <c r="U440" s="248">
        <f t="shared" ca="1" si="195"/>
        <v>0</v>
      </c>
      <c r="V440" s="248">
        <f t="shared" ca="1" si="195"/>
        <v>0</v>
      </c>
      <c r="W440" s="248">
        <f t="shared" ca="1" si="195"/>
        <v>0</v>
      </c>
      <c r="X440" s="248">
        <f t="shared" ca="1" si="195"/>
        <v>0</v>
      </c>
      <c r="Y440" s="248">
        <f t="shared" ca="1" si="195"/>
        <v>0</v>
      </c>
      <c r="Z440" s="248">
        <f t="shared" ca="1" si="195"/>
        <v>0</v>
      </c>
      <c r="AA440" s="248">
        <f t="shared" ca="1" si="195"/>
        <v>0</v>
      </c>
    </row>
    <row r="441" spans="6:27">
      <c r="F441" s="656"/>
      <c r="G441" s="307" t="str">
        <f t="shared" si="194"/>
        <v/>
      </c>
      <c r="H441" s="248">
        <f t="shared" si="195"/>
        <v>0</v>
      </c>
      <c r="I441" s="248">
        <f t="shared" ca="1" si="195"/>
        <v>0</v>
      </c>
      <c r="J441" s="248">
        <f t="shared" ca="1" si="195"/>
        <v>0</v>
      </c>
      <c r="K441" s="248">
        <f t="shared" ca="1" si="195"/>
        <v>0</v>
      </c>
      <c r="L441" s="248">
        <f t="shared" ca="1" si="195"/>
        <v>0</v>
      </c>
      <c r="M441" s="248">
        <f t="shared" ca="1" si="195"/>
        <v>0</v>
      </c>
      <c r="N441" s="248">
        <f t="shared" ca="1" si="195"/>
        <v>0</v>
      </c>
      <c r="O441" s="248">
        <f t="shared" ca="1" si="195"/>
        <v>0</v>
      </c>
      <c r="P441" s="248">
        <f t="shared" ca="1" si="195"/>
        <v>0</v>
      </c>
      <c r="Q441" s="248">
        <f t="shared" ca="1" si="195"/>
        <v>0</v>
      </c>
      <c r="R441" s="248">
        <f t="shared" ca="1" si="195"/>
        <v>0</v>
      </c>
      <c r="S441" s="248">
        <f t="shared" ca="1" si="195"/>
        <v>0</v>
      </c>
      <c r="T441" s="248">
        <f t="shared" ca="1" si="195"/>
        <v>0</v>
      </c>
      <c r="U441" s="248">
        <f t="shared" ca="1" si="195"/>
        <v>0</v>
      </c>
      <c r="V441" s="248">
        <f t="shared" ca="1" si="195"/>
        <v>0</v>
      </c>
      <c r="W441" s="248">
        <f t="shared" ca="1" si="195"/>
        <v>0</v>
      </c>
      <c r="X441" s="248">
        <f t="shared" ca="1" si="195"/>
        <v>0</v>
      </c>
      <c r="Y441" s="248">
        <f t="shared" ca="1" si="195"/>
        <v>0</v>
      </c>
      <c r="Z441" s="248">
        <f t="shared" ca="1" si="195"/>
        <v>0</v>
      </c>
      <c r="AA441" s="248">
        <f t="shared" ca="1" si="195"/>
        <v>0</v>
      </c>
    </row>
    <row r="442" spans="6:27">
      <c r="F442" s="656"/>
      <c r="G442" s="307" t="str">
        <f t="shared" si="194"/>
        <v/>
      </c>
      <c r="H442" s="248">
        <f t="shared" si="195"/>
        <v>0</v>
      </c>
      <c r="I442" s="248">
        <f t="shared" ca="1" si="195"/>
        <v>0</v>
      </c>
      <c r="J442" s="248">
        <f t="shared" ca="1" si="195"/>
        <v>0</v>
      </c>
      <c r="K442" s="248">
        <f t="shared" ca="1" si="195"/>
        <v>0</v>
      </c>
      <c r="L442" s="248">
        <f t="shared" ca="1" si="195"/>
        <v>0</v>
      </c>
      <c r="M442" s="248">
        <f t="shared" ca="1" si="195"/>
        <v>0</v>
      </c>
      <c r="N442" s="248">
        <f t="shared" ca="1" si="195"/>
        <v>0</v>
      </c>
      <c r="O442" s="248">
        <f t="shared" ca="1" si="195"/>
        <v>0</v>
      </c>
      <c r="P442" s="248">
        <f t="shared" ca="1" si="195"/>
        <v>0</v>
      </c>
      <c r="Q442" s="248">
        <f t="shared" ca="1" si="195"/>
        <v>0</v>
      </c>
      <c r="R442" s="248">
        <f t="shared" ca="1" si="195"/>
        <v>0</v>
      </c>
      <c r="S442" s="248">
        <f t="shared" ca="1" si="195"/>
        <v>0</v>
      </c>
      <c r="T442" s="248">
        <f t="shared" ca="1" si="195"/>
        <v>0</v>
      </c>
      <c r="U442" s="248">
        <f t="shared" ca="1" si="195"/>
        <v>0</v>
      </c>
      <c r="V442" s="248">
        <f t="shared" ca="1" si="195"/>
        <v>0</v>
      </c>
      <c r="W442" s="248">
        <f t="shared" ca="1" si="195"/>
        <v>0</v>
      </c>
      <c r="X442" s="248">
        <f t="shared" ca="1" si="195"/>
        <v>0</v>
      </c>
      <c r="Y442" s="248">
        <f t="shared" ca="1" si="195"/>
        <v>0</v>
      </c>
      <c r="Z442" s="248">
        <f t="shared" ca="1" si="195"/>
        <v>0</v>
      </c>
      <c r="AA442" s="248">
        <f t="shared" ca="1" si="195"/>
        <v>0</v>
      </c>
    </row>
    <row r="443" spans="6:27">
      <c r="F443" s="656"/>
      <c r="G443" s="307" t="str">
        <f t="shared" si="194"/>
        <v>3-wheeler</v>
      </c>
      <c r="H443" s="248">
        <f t="shared" si="195"/>
        <v>0</v>
      </c>
      <c r="I443" s="248">
        <f t="shared" ca="1" si="195"/>
        <v>0</v>
      </c>
      <c r="J443" s="248">
        <f t="shared" ca="1" si="195"/>
        <v>0</v>
      </c>
      <c r="K443" s="248">
        <f t="shared" ca="1" si="195"/>
        <v>0</v>
      </c>
      <c r="L443" s="248">
        <f t="shared" ca="1" si="195"/>
        <v>0</v>
      </c>
      <c r="M443" s="248">
        <f t="shared" ca="1" si="195"/>
        <v>0</v>
      </c>
      <c r="N443" s="248">
        <f t="shared" ca="1" si="195"/>
        <v>0</v>
      </c>
      <c r="O443" s="248">
        <f t="shared" ca="1" si="195"/>
        <v>0</v>
      </c>
      <c r="P443" s="248">
        <f t="shared" ca="1" si="195"/>
        <v>0</v>
      </c>
      <c r="Q443" s="248">
        <f t="shared" ca="1" si="195"/>
        <v>0</v>
      </c>
      <c r="R443" s="248">
        <f t="shared" ca="1" si="195"/>
        <v>0</v>
      </c>
      <c r="S443" s="248">
        <f t="shared" ca="1" si="195"/>
        <v>0</v>
      </c>
      <c r="T443" s="248">
        <f t="shared" ca="1" si="195"/>
        <v>0</v>
      </c>
      <c r="U443" s="248">
        <f t="shared" ca="1" si="195"/>
        <v>0</v>
      </c>
      <c r="V443" s="248">
        <f t="shared" ca="1" si="195"/>
        <v>0</v>
      </c>
      <c r="W443" s="248">
        <f t="shared" ca="1" si="195"/>
        <v>0</v>
      </c>
      <c r="X443" s="248">
        <f t="shared" ca="1" si="195"/>
        <v>0</v>
      </c>
      <c r="Y443" s="248">
        <f t="shared" ca="1" si="195"/>
        <v>0</v>
      </c>
      <c r="Z443" s="248">
        <f t="shared" ca="1" si="195"/>
        <v>0</v>
      </c>
      <c r="AA443" s="248">
        <f t="shared" ca="1" si="195"/>
        <v>0</v>
      </c>
    </row>
    <row r="444" spans="6:27">
      <c r="F444" s="656"/>
      <c r="G444" s="307" t="str">
        <f t="shared" si="194"/>
        <v>Bus</v>
      </c>
      <c r="H444" s="248">
        <f t="shared" si="195"/>
        <v>0</v>
      </c>
      <c r="I444" s="248">
        <f t="shared" ca="1" si="195"/>
        <v>0</v>
      </c>
      <c r="J444" s="248">
        <f t="shared" ca="1" si="195"/>
        <v>0</v>
      </c>
      <c r="K444" s="248">
        <f t="shared" ca="1" si="195"/>
        <v>0</v>
      </c>
      <c r="L444" s="248">
        <f t="shared" ca="1" si="195"/>
        <v>0</v>
      </c>
      <c r="M444" s="248">
        <f t="shared" ca="1" si="195"/>
        <v>0</v>
      </c>
      <c r="N444" s="248">
        <f t="shared" ca="1" si="195"/>
        <v>0</v>
      </c>
      <c r="O444" s="248">
        <f t="shared" ca="1" si="195"/>
        <v>0</v>
      </c>
      <c r="P444" s="248">
        <f t="shared" ca="1" si="195"/>
        <v>0</v>
      </c>
      <c r="Q444" s="248">
        <f t="shared" ca="1" si="195"/>
        <v>0</v>
      </c>
      <c r="R444" s="248">
        <f t="shared" ca="1" si="195"/>
        <v>0</v>
      </c>
      <c r="S444" s="248">
        <f t="shared" ca="1" si="195"/>
        <v>0</v>
      </c>
      <c r="T444" s="248">
        <f t="shared" ca="1" si="195"/>
        <v>0</v>
      </c>
      <c r="U444" s="248">
        <f t="shared" ca="1" si="195"/>
        <v>0</v>
      </c>
      <c r="V444" s="248">
        <f t="shared" ca="1" si="195"/>
        <v>0</v>
      </c>
      <c r="W444" s="248">
        <f t="shared" ca="1" si="195"/>
        <v>0</v>
      </c>
      <c r="X444" s="248">
        <f t="shared" ca="1" si="195"/>
        <v>0</v>
      </c>
      <c r="Y444" s="248">
        <f t="shared" ca="1" si="195"/>
        <v>0</v>
      </c>
      <c r="Z444" s="248">
        <f t="shared" ca="1" si="195"/>
        <v>0</v>
      </c>
      <c r="AA444" s="248">
        <f t="shared" ca="1" si="195"/>
        <v>0</v>
      </c>
    </row>
    <row r="445" spans="6:27">
      <c r="F445" s="656"/>
      <c r="G445" s="307" t="str">
        <f t="shared" si="194"/>
        <v>Mini-bus</v>
      </c>
      <c r="H445" s="248">
        <f t="shared" si="195"/>
        <v>0</v>
      </c>
      <c r="I445" s="248">
        <f t="shared" ca="1" si="195"/>
        <v>0</v>
      </c>
      <c r="J445" s="248">
        <f t="shared" ca="1" si="195"/>
        <v>0</v>
      </c>
      <c r="K445" s="248">
        <f t="shared" ca="1" si="195"/>
        <v>0</v>
      </c>
      <c r="L445" s="248">
        <f t="shared" ca="1" si="195"/>
        <v>0</v>
      </c>
      <c r="M445" s="248">
        <f t="shared" ca="1" si="195"/>
        <v>0</v>
      </c>
      <c r="N445" s="248">
        <f t="shared" ca="1" si="195"/>
        <v>0</v>
      </c>
      <c r="O445" s="248">
        <f t="shared" ca="1" si="195"/>
        <v>0</v>
      </c>
      <c r="P445" s="248">
        <f t="shared" ca="1" si="195"/>
        <v>0</v>
      </c>
      <c r="Q445" s="248">
        <f t="shared" ca="1" si="195"/>
        <v>0</v>
      </c>
      <c r="R445" s="248">
        <f t="shared" ca="1" si="195"/>
        <v>0</v>
      </c>
      <c r="S445" s="248">
        <f t="shared" ca="1" si="195"/>
        <v>0</v>
      </c>
      <c r="T445" s="248">
        <f t="shared" ca="1" si="195"/>
        <v>0</v>
      </c>
      <c r="U445" s="248">
        <f t="shared" ca="1" si="195"/>
        <v>0</v>
      </c>
      <c r="V445" s="248">
        <f t="shared" ca="1" si="195"/>
        <v>0</v>
      </c>
      <c r="W445" s="248">
        <f t="shared" ca="1" si="195"/>
        <v>0</v>
      </c>
      <c r="X445" s="248">
        <f t="shared" ca="1" si="195"/>
        <v>0</v>
      </c>
      <c r="Y445" s="248">
        <f t="shared" ca="1" si="195"/>
        <v>0</v>
      </c>
      <c r="Z445" s="248">
        <f t="shared" ca="1" si="195"/>
        <v>0</v>
      </c>
      <c r="AA445" s="248">
        <f t="shared" ca="1" si="195"/>
        <v>0</v>
      </c>
    </row>
    <row r="446" spans="6:27">
      <c r="F446" s="656"/>
      <c r="G446" s="307" t="str">
        <f t="shared" si="194"/>
        <v/>
      </c>
      <c r="H446" s="248">
        <f t="shared" si="195"/>
        <v>0</v>
      </c>
      <c r="I446" s="248">
        <f t="shared" ca="1" si="195"/>
        <v>0</v>
      </c>
      <c r="J446" s="248">
        <f t="shared" ca="1" si="195"/>
        <v>0</v>
      </c>
      <c r="K446" s="248">
        <f t="shared" ca="1" si="195"/>
        <v>0</v>
      </c>
      <c r="L446" s="248">
        <f t="shared" ca="1" si="195"/>
        <v>0</v>
      </c>
      <c r="M446" s="248">
        <f t="shared" ca="1" si="195"/>
        <v>0</v>
      </c>
      <c r="N446" s="248">
        <f t="shared" ca="1" si="195"/>
        <v>0</v>
      </c>
      <c r="O446" s="248">
        <f t="shared" ca="1" si="195"/>
        <v>0</v>
      </c>
      <c r="P446" s="248">
        <f t="shared" ca="1" si="195"/>
        <v>0</v>
      </c>
      <c r="Q446" s="248">
        <f t="shared" ca="1" si="195"/>
        <v>0</v>
      </c>
      <c r="R446" s="248">
        <f t="shared" ca="1" si="195"/>
        <v>0</v>
      </c>
      <c r="S446" s="248">
        <f t="shared" ca="1" si="195"/>
        <v>0</v>
      </c>
      <c r="T446" s="248">
        <f t="shared" ca="1" si="195"/>
        <v>0</v>
      </c>
      <c r="U446" s="248">
        <f t="shared" ca="1" si="195"/>
        <v>0</v>
      </c>
      <c r="V446" s="248">
        <f t="shared" ca="1" si="195"/>
        <v>0</v>
      </c>
      <c r="W446" s="248">
        <f t="shared" ca="1" si="195"/>
        <v>0</v>
      </c>
      <c r="X446" s="248">
        <f t="shared" ca="1" si="195"/>
        <v>0</v>
      </c>
      <c r="Y446" s="248">
        <f t="shared" ca="1" si="195"/>
        <v>0</v>
      </c>
      <c r="Z446" s="248">
        <f t="shared" ca="1" si="195"/>
        <v>0</v>
      </c>
      <c r="AA446" s="248">
        <f t="shared" ca="1" si="195"/>
        <v>0</v>
      </c>
    </row>
    <row r="447" spans="6:27">
      <c r="F447" s="657"/>
      <c r="G447" s="307" t="str">
        <f t="shared" si="194"/>
        <v/>
      </c>
      <c r="H447" s="248">
        <f t="shared" si="195"/>
        <v>0</v>
      </c>
      <c r="I447" s="248">
        <f t="shared" ca="1" si="195"/>
        <v>0</v>
      </c>
      <c r="J447" s="248">
        <f t="shared" ca="1" si="195"/>
        <v>0</v>
      </c>
      <c r="K447" s="248">
        <f t="shared" ca="1" si="195"/>
        <v>0</v>
      </c>
      <c r="L447" s="248">
        <f t="shared" ca="1" si="195"/>
        <v>0</v>
      </c>
      <c r="M447" s="248">
        <f t="shared" ca="1" si="195"/>
        <v>0</v>
      </c>
      <c r="N447" s="248">
        <f t="shared" ca="1" si="195"/>
        <v>0</v>
      </c>
      <c r="O447" s="248">
        <f t="shared" ca="1" si="195"/>
        <v>0</v>
      </c>
      <c r="P447" s="248">
        <f t="shared" ca="1" si="195"/>
        <v>0</v>
      </c>
      <c r="Q447" s="248">
        <f t="shared" ca="1" si="195"/>
        <v>0</v>
      </c>
      <c r="R447" s="248">
        <f t="shared" ca="1" si="195"/>
        <v>0</v>
      </c>
      <c r="S447" s="248">
        <f t="shared" ca="1" si="195"/>
        <v>0</v>
      </c>
      <c r="T447" s="248">
        <f t="shared" ca="1" si="195"/>
        <v>0</v>
      </c>
      <c r="U447" s="248">
        <f t="shared" ca="1" si="195"/>
        <v>0</v>
      </c>
      <c r="V447" s="248">
        <f t="shared" ca="1" si="195"/>
        <v>0</v>
      </c>
      <c r="W447" s="248">
        <f t="shared" ca="1" si="195"/>
        <v>0</v>
      </c>
      <c r="X447" s="248">
        <f t="shared" ca="1" si="195"/>
        <v>0</v>
      </c>
      <c r="Y447" s="248">
        <f t="shared" ca="1" si="195"/>
        <v>0</v>
      </c>
      <c r="Z447" s="248">
        <f t="shared" ca="1" si="195"/>
        <v>0</v>
      </c>
      <c r="AA447" s="248">
        <f t="shared" ca="1" si="195"/>
        <v>0</v>
      </c>
    </row>
    <row r="448" spans="6:27">
      <c r="G448" s="307" t="str">
        <f t="shared" si="194"/>
        <v>BRT</v>
      </c>
      <c r="H448" s="248">
        <f t="shared" si="195"/>
        <v>0</v>
      </c>
      <c r="I448" s="248">
        <f t="shared" ca="1" si="195"/>
        <v>0</v>
      </c>
      <c r="J448" s="248">
        <f t="shared" ca="1" si="195"/>
        <v>0</v>
      </c>
      <c r="K448" s="248">
        <f t="shared" ca="1" si="195"/>
        <v>0</v>
      </c>
      <c r="L448" s="248">
        <f t="shared" ca="1" si="195"/>
        <v>0</v>
      </c>
      <c r="M448" s="248">
        <f t="shared" ca="1" si="195"/>
        <v>0</v>
      </c>
      <c r="N448" s="248">
        <f t="shared" ca="1" si="195"/>
        <v>0</v>
      </c>
      <c r="O448" s="248">
        <f t="shared" ca="1" si="195"/>
        <v>0</v>
      </c>
      <c r="P448" s="248">
        <f t="shared" ca="1" si="195"/>
        <v>0</v>
      </c>
      <c r="Q448" s="248">
        <f t="shared" ca="1" si="195"/>
        <v>0</v>
      </c>
      <c r="R448" s="248">
        <f t="shared" ca="1" si="195"/>
        <v>0</v>
      </c>
      <c r="S448" s="248">
        <f t="shared" ca="1" si="195"/>
        <v>0</v>
      </c>
      <c r="T448" s="248">
        <f t="shared" ca="1" si="195"/>
        <v>0</v>
      </c>
      <c r="U448" s="248">
        <f t="shared" ca="1" si="195"/>
        <v>0</v>
      </c>
      <c r="V448" s="248">
        <f t="shared" ca="1" si="195"/>
        <v>0</v>
      </c>
      <c r="W448" s="248">
        <f t="shared" ca="1" si="195"/>
        <v>0</v>
      </c>
      <c r="X448" s="248">
        <f t="shared" ca="1" si="195"/>
        <v>0</v>
      </c>
      <c r="Y448" s="248">
        <f t="shared" ca="1" si="195"/>
        <v>0</v>
      </c>
      <c r="Z448" s="248">
        <f t="shared" ca="1" si="195"/>
        <v>0</v>
      </c>
      <c r="AA448" s="248">
        <f t="shared" ca="1" si="195"/>
        <v>0</v>
      </c>
    </row>
    <row r="451" spans="6:27">
      <c r="G451" s="305" t="s">
        <v>373</v>
      </c>
    </row>
    <row r="452" spans="6:27">
      <c r="K452" s="242" t="s">
        <v>372</v>
      </c>
    </row>
    <row r="453" spans="6:27">
      <c r="J453" s="243"/>
      <c r="K453" s="244" t="s">
        <v>367</v>
      </c>
      <c r="L453" s="231">
        <v>7</v>
      </c>
      <c r="M453" s="244">
        <v>14</v>
      </c>
      <c r="O453" s="55" t="s">
        <v>387</v>
      </c>
      <c r="Q453" s="55" t="s">
        <v>388</v>
      </c>
      <c r="Z453" s="243"/>
      <c r="AA453" s="243"/>
    </row>
    <row r="454" spans="6:27">
      <c r="G454" s="306"/>
      <c r="J454" s="243"/>
      <c r="K454" s="244">
        <f>H470</f>
        <v>0</v>
      </c>
      <c r="L454" s="244">
        <f>Q470</f>
        <v>9</v>
      </c>
      <c r="M454" s="244">
        <f>AA470</f>
        <v>19</v>
      </c>
      <c r="O454" s="231" t="s">
        <v>389</v>
      </c>
      <c r="P454" s="231" t="s">
        <v>390</v>
      </c>
      <c r="Q454" s="231" t="s">
        <v>389</v>
      </c>
      <c r="R454" s="231" t="s">
        <v>390</v>
      </c>
      <c r="T454" s="231">
        <f>K454</f>
        <v>0</v>
      </c>
      <c r="U454" s="231">
        <f>L454</f>
        <v>9</v>
      </c>
      <c r="V454" s="231">
        <f>M454</f>
        <v>19</v>
      </c>
      <c r="X454" s="231" t="s">
        <v>387</v>
      </c>
      <c r="Y454" s="231" t="s">
        <v>388</v>
      </c>
      <c r="Z454" s="243"/>
      <c r="AA454" s="243"/>
    </row>
    <row r="455" spans="6:27">
      <c r="F455" s="655" t="s">
        <v>530</v>
      </c>
      <c r="G455" s="307" t="str">
        <f>G438</f>
        <v>Cars</v>
      </c>
      <c r="J455" s="243"/>
      <c r="K455" s="246">
        <f>'IF Factors'!E195</f>
        <v>0</v>
      </c>
      <c r="L455" s="246">
        <f ca="1">OFFSET('IF Factors'!E195,0,$L$171)</f>
        <v>0</v>
      </c>
      <c r="M455" s="246">
        <f ca="1">OFFSET('IF Factors'!E195,0,$M$171)</f>
        <v>0</v>
      </c>
      <c r="O455" s="231">
        <f ca="1">INTERCEPT(K455:L455,$K$7:$L$7)</f>
        <v>0</v>
      </c>
      <c r="P455" s="231">
        <f ca="1">SLOPE(K455:L455,$K$7:$L$7)</f>
        <v>0</v>
      </c>
      <c r="Q455" s="231">
        <f ca="1">INTERCEPT(L455:M455,$L$7:$M$7)</f>
        <v>0</v>
      </c>
      <c r="R455" s="231">
        <f ca="1">SLOPE(L455:M455,$L$7:$M$7)</f>
        <v>0</v>
      </c>
      <c r="T455" s="231">
        <f>IF(K455&lt;&gt;0,0,1)</f>
        <v>1</v>
      </c>
      <c r="U455" s="231">
        <f ca="1">IF(L455&lt;&gt;0,0,1)</f>
        <v>1</v>
      </c>
      <c r="V455" s="231">
        <f ca="1">IF(M455&lt;&gt;0,0,1)</f>
        <v>1</v>
      </c>
      <c r="X455" s="231">
        <f ca="1">IF(T455+U455=1,1,0)</f>
        <v>0</v>
      </c>
      <c r="Y455" s="231">
        <f t="shared" ref="Y455:Y465" ca="1" si="196">IF(U455+V455=1,1,0)</f>
        <v>0</v>
      </c>
      <c r="Z455" s="243"/>
      <c r="AA455" s="243"/>
    </row>
    <row r="456" spans="6:27">
      <c r="F456" s="656"/>
      <c r="G456" s="307" t="str">
        <f t="shared" ref="G456:G465" si="197">G439</f>
        <v>2-wheeler</v>
      </c>
      <c r="J456" s="243"/>
      <c r="K456" s="246">
        <f>'IF Factors'!E196</f>
        <v>0</v>
      </c>
      <c r="L456" s="246">
        <f ca="1">OFFSET('IF Factors'!E196,0,$L$171)</f>
        <v>0</v>
      </c>
      <c r="M456" s="246">
        <f ca="1">OFFSET('IF Factors'!E196,0,$M$171)</f>
        <v>0</v>
      </c>
      <c r="O456" s="231">
        <f t="shared" ref="O456:O465" ca="1" si="198">INTERCEPT(K456:L456,$K$7:$L$7)</f>
        <v>0</v>
      </c>
      <c r="P456" s="231">
        <f t="shared" ref="P456:P465" ca="1" si="199">SLOPE(K456:L456,$K$7:$L$7)</f>
        <v>0</v>
      </c>
      <c r="Q456" s="231">
        <f t="shared" ref="Q456:Q465" ca="1" si="200">INTERCEPT(L456:M456,$L$7:$M$7)</f>
        <v>0</v>
      </c>
      <c r="R456" s="231">
        <f t="shared" ref="R456:R465" ca="1" si="201">SLOPE(L456:M456,$L$7:$M$7)</f>
        <v>0</v>
      </c>
      <c r="T456" s="231">
        <f t="shared" ref="T456:V465" si="202">IF(K456&lt;&gt;0,0,1)</f>
        <v>1</v>
      </c>
      <c r="U456" s="231">
        <f t="shared" ca="1" si="202"/>
        <v>1</v>
      </c>
      <c r="V456" s="231">
        <f t="shared" ca="1" si="202"/>
        <v>1</v>
      </c>
      <c r="X456" s="231">
        <f t="shared" ref="X456:X465" ca="1" si="203">IF(T456+U456=1,1,0)</f>
        <v>0</v>
      </c>
      <c r="Y456" s="231">
        <f t="shared" ca="1" si="196"/>
        <v>0</v>
      </c>
      <c r="Z456" s="243"/>
      <c r="AA456" s="243"/>
    </row>
    <row r="457" spans="6:27">
      <c r="F457" s="656"/>
      <c r="G457" s="307" t="str">
        <f t="shared" si="197"/>
        <v>Taxi</v>
      </c>
      <c r="J457" s="243"/>
      <c r="K457" s="246">
        <f>'IF Factors'!E197</f>
        <v>0</v>
      </c>
      <c r="L457" s="246">
        <f ca="1">OFFSET('IF Factors'!E197,0,$L$171)</f>
        <v>0</v>
      </c>
      <c r="M457" s="246">
        <f ca="1">OFFSET('IF Factors'!E197,0,$M$171)</f>
        <v>0</v>
      </c>
      <c r="O457" s="231">
        <f t="shared" ca="1" si="198"/>
        <v>0</v>
      </c>
      <c r="P457" s="231">
        <f t="shared" ca="1" si="199"/>
        <v>0</v>
      </c>
      <c r="Q457" s="231">
        <f t="shared" ca="1" si="200"/>
        <v>0</v>
      </c>
      <c r="R457" s="231">
        <f t="shared" ca="1" si="201"/>
        <v>0</v>
      </c>
      <c r="T457" s="231">
        <f t="shared" si="202"/>
        <v>1</v>
      </c>
      <c r="U457" s="231">
        <f t="shared" ca="1" si="202"/>
        <v>1</v>
      </c>
      <c r="V457" s="231">
        <f t="shared" ca="1" si="202"/>
        <v>1</v>
      </c>
      <c r="X457" s="231">
        <f t="shared" ca="1" si="203"/>
        <v>0</v>
      </c>
      <c r="Y457" s="231">
        <f t="shared" ca="1" si="196"/>
        <v>0</v>
      </c>
      <c r="Z457" s="243"/>
      <c r="AA457" s="243"/>
    </row>
    <row r="458" spans="6:27">
      <c r="F458" s="656"/>
      <c r="G458" s="307" t="str">
        <f t="shared" si="197"/>
        <v/>
      </c>
      <c r="J458" s="243"/>
      <c r="K458" s="246">
        <f>'IF Factors'!E198</f>
        <v>0</v>
      </c>
      <c r="L458" s="246">
        <f ca="1">OFFSET('IF Factors'!E198,0,$L$171)</f>
        <v>0</v>
      </c>
      <c r="M458" s="246">
        <f ca="1">OFFSET('IF Factors'!E198,0,$M$171)</f>
        <v>0</v>
      </c>
      <c r="O458" s="231">
        <f t="shared" ca="1" si="198"/>
        <v>0</v>
      </c>
      <c r="P458" s="231">
        <f t="shared" ca="1" si="199"/>
        <v>0</v>
      </c>
      <c r="Q458" s="231">
        <f t="shared" ca="1" si="200"/>
        <v>0</v>
      </c>
      <c r="R458" s="231">
        <f t="shared" ca="1" si="201"/>
        <v>0</v>
      </c>
      <c r="T458" s="231">
        <f t="shared" si="202"/>
        <v>1</v>
      </c>
      <c r="U458" s="231">
        <f t="shared" ca="1" si="202"/>
        <v>1</v>
      </c>
      <c r="V458" s="231">
        <f t="shared" ca="1" si="202"/>
        <v>1</v>
      </c>
      <c r="X458" s="231">
        <f t="shared" ca="1" si="203"/>
        <v>0</v>
      </c>
      <c r="Y458" s="231">
        <f t="shared" ca="1" si="196"/>
        <v>0</v>
      </c>
      <c r="Z458" s="243"/>
      <c r="AA458" s="243"/>
    </row>
    <row r="459" spans="6:27">
      <c r="F459" s="656"/>
      <c r="G459" s="307" t="str">
        <f t="shared" si="197"/>
        <v/>
      </c>
      <c r="J459" s="243"/>
      <c r="K459" s="246">
        <f>'IF Factors'!E199</f>
        <v>0</v>
      </c>
      <c r="L459" s="246">
        <f ca="1">OFFSET('IF Factors'!E199,0,$L$171)</f>
        <v>0</v>
      </c>
      <c r="M459" s="246">
        <f ca="1">OFFSET('IF Factors'!E199,0,$M$171)</f>
        <v>0</v>
      </c>
      <c r="O459" s="231">
        <f t="shared" ca="1" si="198"/>
        <v>0</v>
      </c>
      <c r="P459" s="231">
        <f t="shared" ca="1" si="199"/>
        <v>0</v>
      </c>
      <c r="Q459" s="231">
        <f t="shared" ca="1" si="200"/>
        <v>0</v>
      </c>
      <c r="R459" s="231">
        <f t="shared" ca="1" si="201"/>
        <v>0</v>
      </c>
      <c r="T459" s="231">
        <f t="shared" si="202"/>
        <v>1</v>
      </c>
      <c r="U459" s="231">
        <f t="shared" ca="1" si="202"/>
        <v>1</v>
      </c>
      <c r="V459" s="231">
        <f t="shared" ca="1" si="202"/>
        <v>1</v>
      </c>
      <c r="X459" s="231">
        <f t="shared" ca="1" si="203"/>
        <v>0</v>
      </c>
      <c r="Y459" s="231">
        <f t="shared" ca="1" si="196"/>
        <v>0</v>
      </c>
      <c r="Z459" s="243"/>
      <c r="AA459" s="243"/>
    </row>
    <row r="460" spans="6:27">
      <c r="F460" s="656"/>
      <c r="G460" s="307" t="str">
        <f t="shared" si="197"/>
        <v>3-wheeler</v>
      </c>
      <c r="J460" s="243"/>
      <c r="K460" s="246">
        <f>'IF Factors'!E200</f>
        <v>0</v>
      </c>
      <c r="L460" s="246">
        <f ca="1">OFFSET('IF Factors'!E200,0,$L$171)</f>
        <v>0</v>
      </c>
      <c r="M460" s="246">
        <f ca="1">OFFSET('IF Factors'!E200,0,$M$171)</f>
        <v>0</v>
      </c>
      <c r="O460" s="231">
        <f t="shared" ca="1" si="198"/>
        <v>0</v>
      </c>
      <c r="P460" s="231">
        <f t="shared" ca="1" si="199"/>
        <v>0</v>
      </c>
      <c r="Q460" s="231">
        <f t="shared" ca="1" si="200"/>
        <v>0</v>
      </c>
      <c r="R460" s="231">
        <f t="shared" ca="1" si="201"/>
        <v>0</v>
      </c>
      <c r="T460" s="231">
        <f t="shared" si="202"/>
        <v>1</v>
      </c>
      <c r="U460" s="231">
        <f t="shared" ca="1" si="202"/>
        <v>1</v>
      </c>
      <c r="V460" s="231">
        <f t="shared" ca="1" si="202"/>
        <v>1</v>
      </c>
      <c r="X460" s="231">
        <f t="shared" ca="1" si="203"/>
        <v>0</v>
      </c>
      <c r="Y460" s="231">
        <f t="shared" ca="1" si="196"/>
        <v>0</v>
      </c>
      <c r="Z460" s="243"/>
      <c r="AA460" s="243"/>
    </row>
    <row r="461" spans="6:27">
      <c r="F461" s="656"/>
      <c r="G461" s="307" t="str">
        <f t="shared" si="197"/>
        <v>Bus</v>
      </c>
      <c r="J461" s="243"/>
      <c r="K461" s="246">
        <f>'IF Factors'!E201</f>
        <v>0</v>
      </c>
      <c r="L461" s="246">
        <f ca="1">OFFSET('IF Factors'!E201,0,$L$171)</f>
        <v>0</v>
      </c>
      <c r="M461" s="246">
        <f ca="1">OFFSET('IF Factors'!E201,0,$M$171)</f>
        <v>0</v>
      </c>
      <c r="O461" s="231">
        <f t="shared" ca="1" si="198"/>
        <v>0</v>
      </c>
      <c r="P461" s="231">
        <f t="shared" ca="1" si="199"/>
        <v>0</v>
      </c>
      <c r="Q461" s="231">
        <f t="shared" ca="1" si="200"/>
        <v>0</v>
      </c>
      <c r="R461" s="231">
        <f t="shared" ca="1" si="201"/>
        <v>0</v>
      </c>
      <c r="T461" s="231">
        <f t="shared" si="202"/>
        <v>1</v>
      </c>
      <c r="U461" s="231">
        <f t="shared" ca="1" si="202"/>
        <v>1</v>
      </c>
      <c r="V461" s="231">
        <f t="shared" ca="1" si="202"/>
        <v>1</v>
      </c>
      <c r="X461" s="231">
        <f t="shared" ca="1" si="203"/>
        <v>0</v>
      </c>
      <c r="Y461" s="231">
        <f t="shared" ca="1" si="196"/>
        <v>0</v>
      </c>
      <c r="Z461" s="243"/>
      <c r="AA461" s="243"/>
    </row>
    <row r="462" spans="6:27">
      <c r="F462" s="656"/>
      <c r="G462" s="307" t="str">
        <f t="shared" si="197"/>
        <v>Mini-bus</v>
      </c>
      <c r="J462" s="243"/>
      <c r="K462" s="246">
        <f>'IF Factors'!E202</f>
        <v>0</v>
      </c>
      <c r="L462" s="246">
        <f ca="1">OFFSET('IF Factors'!E202,0,$L$171)</f>
        <v>0</v>
      </c>
      <c r="M462" s="246">
        <f ca="1">OFFSET('IF Factors'!E202,0,$M$171)</f>
        <v>0</v>
      </c>
      <c r="O462" s="231">
        <f t="shared" ca="1" si="198"/>
        <v>0</v>
      </c>
      <c r="P462" s="231">
        <f t="shared" ca="1" si="199"/>
        <v>0</v>
      </c>
      <c r="Q462" s="231">
        <f t="shared" ca="1" si="200"/>
        <v>0</v>
      </c>
      <c r="R462" s="231">
        <f t="shared" ca="1" si="201"/>
        <v>0</v>
      </c>
      <c r="T462" s="231">
        <f t="shared" si="202"/>
        <v>1</v>
      </c>
      <c r="U462" s="231">
        <f t="shared" ca="1" si="202"/>
        <v>1</v>
      </c>
      <c r="V462" s="231">
        <f t="shared" ca="1" si="202"/>
        <v>1</v>
      </c>
      <c r="X462" s="231">
        <f t="shared" ca="1" si="203"/>
        <v>0</v>
      </c>
      <c r="Y462" s="231">
        <f t="shared" ca="1" si="196"/>
        <v>0</v>
      </c>
      <c r="Z462" s="243"/>
      <c r="AA462" s="243"/>
    </row>
    <row r="463" spans="6:27">
      <c r="F463" s="656"/>
      <c r="G463" s="307" t="str">
        <f t="shared" si="197"/>
        <v/>
      </c>
      <c r="J463" s="243"/>
      <c r="K463" s="246">
        <f>'IF Factors'!E203</f>
        <v>0</v>
      </c>
      <c r="L463" s="246">
        <f ca="1">OFFSET('IF Factors'!E203,0,$L$171)</f>
        <v>0</v>
      </c>
      <c r="M463" s="246">
        <f ca="1">OFFSET('IF Factors'!E203,0,$M$171)</f>
        <v>0</v>
      </c>
      <c r="O463" s="231">
        <f t="shared" ca="1" si="198"/>
        <v>0</v>
      </c>
      <c r="P463" s="231">
        <f t="shared" ca="1" si="199"/>
        <v>0</v>
      </c>
      <c r="Q463" s="231">
        <f t="shared" ca="1" si="200"/>
        <v>0</v>
      </c>
      <c r="R463" s="231">
        <f t="shared" ca="1" si="201"/>
        <v>0</v>
      </c>
      <c r="T463" s="231">
        <f t="shared" si="202"/>
        <v>1</v>
      </c>
      <c r="U463" s="231">
        <f t="shared" ca="1" si="202"/>
        <v>1</v>
      </c>
      <c r="V463" s="231">
        <f t="shared" ca="1" si="202"/>
        <v>1</v>
      </c>
      <c r="X463" s="231">
        <f t="shared" ca="1" si="203"/>
        <v>0</v>
      </c>
      <c r="Y463" s="231">
        <f t="shared" ca="1" si="196"/>
        <v>0</v>
      </c>
      <c r="Z463" s="243"/>
      <c r="AA463" s="243"/>
    </row>
    <row r="464" spans="6:27">
      <c r="F464" s="657"/>
      <c r="G464" s="307" t="str">
        <f t="shared" si="197"/>
        <v/>
      </c>
      <c r="J464" s="243"/>
      <c r="K464" s="246">
        <f>'IF Factors'!E204</f>
        <v>0</v>
      </c>
      <c r="L464" s="246">
        <f ca="1">OFFSET('IF Factors'!E204,0,$L$171)</f>
        <v>0</v>
      </c>
      <c r="M464" s="246">
        <f ca="1">OFFSET('IF Factors'!E204,0,$M$171)</f>
        <v>0</v>
      </c>
      <c r="O464" s="231">
        <f t="shared" ca="1" si="198"/>
        <v>0</v>
      </c>
      <c r="P464" s="231">
        <f t="shared" ca="1" si="199"/>
        <v>0</v>
      </c>
      <c r="Q464" s="231">
        <f t="shared" ca="1" si="200"/>
        <v>0</v>
      </c>
      <c r="R464" s="231">
        <f t="shared" ca="1" si="201"/>
        <v>0</v>
      </c>
      <c r="T464" s="231">
        <f t="shared" si="202"/>
        <v>1</v>
      </c>
      <c r="U464" s="231">
        <f t="shared" ca="1" si="202"/>
        <v>1</v>
      </c>
      <c r="V464" s="231">
        <f t="shared" ca="1" si="202"/>
        <v>1</v>
      </c>
      <c r="X464" s="231">
        <f t="shared" ca="1" si="203"/>
        <v>0</v>
      </c>
      <c r="Y464" s="231">
        <f t="shared" ca="1" si="196"/>
        <v>0</v>
      </c>
      <c r="Z464" s="243"/>
      <c r="AA464" s="243"/>
    </row>
    <row r="465" spans="6:27">
      <c r="G465" s="307" t="str">
        <f t="shared" si="197"/>
        <v>BRT</v>
      </c>
      <c r="J465" s="243"/>
      <c r="K465" s="246">
        <f>'IF Factors'!E205</f>
        <v>0</v>
      </c>
      <c r="L465" s="246">
        <f ca="1">OFFSET('IF Factors'!E205,0,$L$171)</f>
        <v>0</v>
      </c>
      <c r="M465" s="246">
        <f ca="1">OFFSET('IF Factors'!E205,0,$M$171)</f>
        <v>0</v>
      </c>
      <c r="O465" s="231">
        <f t="shared" ca="1" si="198"/>
        <v>0</v>
      </c>
      <c r="P465" s="231">
        <f t="shared" ca="1" si="199"/>
        <v>0</v>
      </c>
      <c r="Q465" s="231">
        <f t="shared" ca="1" si="200"/>
        <v>0</v>
      </c>
      <c r="R465" s="231">
        <f t="shared" ca="1" si="201"/>
        <v>0</v>
      </c>
      <c r="T465" s="231">
        <f t="shared" si="202"/>
        <v>1</v>
      </c>
      <c r="U465" s="231">
        <f t="shared" ca="1" si="202"/>
        <v>1</v>
      </c>
      <c r="V465" s="231">
        <f t="shared" ca="1" si="202"/>
        <v>1</v>
      </c>
      <c r="X465" s="231">
        <f t="shared" ca="1" si="203"/>
        <v>0</v>
      </c>
      <c r="Y465" s="231">
        <f t="shared" ca="1" si="196"/>
        <v>0</v>
      </c>
      <c r="Z465" s="243"/>
      <c r="AA465" s="243"/>
    </row>
    <row r="466" spans="6:27">
      <c r="G466" s="308"/>
      <c r="J466" s="243"/>
      <c r="K466" s="243"/>
      <c r="L466" s="243"/>
      <c r="M466" s="243"/>
      <c r="N466" s="243"/>
      <c r="O466" s="243"/>
      <c r="P466" s="243"/>
      <c r="Q466" s="243"/>
      <c r="R466" s="243"/>
      <c r="S466" s="243"/>
      <c r="T466" s="243"/>
      <c r="U466" s="243"/>
      <c r="V466" s="243"/>
      <c r="W466" s="243"/>
      <c r="X466" s="243"/>
      <c r="Y466" s="243"/>
      <c r="Z466" s="243"/>
      <c r="AA466" s="243"/>
    </row>
    <row r="467" spans="6:27">
      <c r="G467" s="308"/>
      <c r="H467" s="243"/>
      <c r="I467" s="243"/>
      <c r="J467" s="243"/>
      <c r="K467" s="243"/>
      <c r="L467" s="243"/>
      <c r="M467" s="243"/>
      <c r="N467" s="243"/>
      <c r="O467" s="243"/>
      <c r="P467" s="243"/>
      <c r="Q467" s="243"/>
      <c r="R467" s="243"/>
      <c r="S467" s="243"/>
      <c r="T467" s="243"/>
      <c r="U467" s="243"/>
      <c r="V467" s="243"/>
      <c r="W467" s="243"/>
      <c r="X467" s="243"/>
      <c r="Y467" s="243"/>
      <c r="Z467" s="243"/>
      <c r="AA467" s="243"/>
    </row>
    <row r="468" spans="6:27">
      <c r="G468" s="308"/>
      <c r="H468" s="243"/>
      <c r="I468" s="243"/>
      <c r="J468" s="243"/>
      <c r="K468" s="243"/>
      <c r="L468" s="243"/>
      <c r="M468" s="243"/>
      <c r="N468" s="243"/>
      <c r="O468" s="243"/>
      <c r="P468" s="243"/>
      <c r="Q468" s="243"/>
      <c r="R468" s="243"/>
      <c r="S468" s="243"/>
      <c r="T468" s="243"/>
      <c r="U468" s="243"/>
      <c r="V468" s="243"/>
      <c r="W468" s="243"/>
      <c r="X468" s="243"/>
      <c r="Y468" s="243"/>
      <c r="Z468" s="243"/>
      <c r="AA468" s="243"/>
    </row>
    <row r="469" spans="6:27">
      <c r="G469" s="308" t="s">
        <v>371</v>
      </c>
      <c r="H469" s="243"/>
      <c r="I469" s="243"/>
      <c r="J469" s="243"/>
      <c r="K469" s="243"/>
      <c r="L469" s="243"/>
      <c r="M469" s="243"/>
      <c r="N469" s="243"/>
      <c r="O469" s="243"/>
      <c r="P469" s="243"/>
      <c r="Q469" s="243"/>
      <c r="R469" s="243"/>
      <c r="S469" s="243"/>
      <c r="T469" s="243"/>
      <c r="U469" s="243"/>
      <c r="V469" s="243"/>
      <c r="W469" s="243"/>
      <c r="X469" s="243"/>
      <c r="Y469" s="243"/>
      <c r="Z469" s="243"/>
      <c r="AA469" s="243"/>
    </row>
    <row r="470" spans="6:27">
      <c r="G470" s="306"/>
      <c r="H470" s="244">
        <f>H437</f>
        <v>0</v>
      </c>
      <c r="I470" s="244">
        <f t="shared" ref="I470:AA470" si="204">I437</f>
        <v>1</v>
      </c>
      <c r="J470" s="244">
        <f t="shared" si="204"/>
        <v>2</v>
      </c>
      <c r="K470" s="244">
        <f t="shared" si="204"/>
        <v>3</v>
      </c>
      <c r="L470" s="244">
        <f t="shared" si="204"/>
        <v>4</v>
      </c>
      <c r="M470" s="244">
        <f t="shared" si="204"/>
        <v>5</v>
      </c>
      <c r="N470" s="244">
        <f t="shared" si="204"/>
        <v>6</v>
      </c>
      <c r="O470" s="244">
        <f t="shared" si="204"/>
        <v>7</v>
      </c>
      <c r="P470" s="244">
        <f t="shared" si="204"/>
        <v>8</v>
      </c>
      <c r="Q470" s="244">
        <f t="shared" si="204"/>
        <v>9</v>
      </c>
      <c r="R470" s="244">
        <f t="shared" si="204"/>
        <v>10</v>
      </c>
      <c r="S470" s="244">
        <f t="shared" si="204"/>
        <v>11</v>
      </c>
      <c r="T470" s="244">
        <f t="shared" si="204"/>
        <v>12</v>
      </c>
      <c r="U470" s="244">
        <f t="shared" si="204"/>
        <v>13</v>
      </c>
      <c r="V470" s="244">
        <f t="shared" si="204"/>
        <v>14</v>
      </c>
      <c r="W470" s="244">
        <f t="shared" si="204"/>
        <v>15</v>
      </c>
      <c r="X470" s="244">
        <f t="shared" si="204"/>
        <v>16</v>
      </c>
      <c r="Y470" s="244">
        <f t="shared" si="204"/>
        <v>17</v>
      </c>
      <c r="Z470" s="244">
        <f t="shared" si="204"/>
        <v>18</v>
      </c>
      <c r="AA470" s="244">
        <f t="shared" si="204"/>
        <v>19</v>
      </c>
    </row>
    <row r="471" spans="6:27">
      <c r="F471" s="655" t="s">
        <v>530</v>
      </c>
      <c r="G471" s="307" t="str">
        <f>G438</f>
        <v>Cars</v>
      </c>
      <c r="H471" s="261">
        <f>K455</f>
        <v>0</v>
      </c>
      <c r="I471" s="261">
        <f ca="1">(I$23*$P455)+$O455</f>
        <v>0</v>
      </c>
      <c r="J471" s="261">
        <f t="shared" ref="J471:P471" ca="1" si="205">(J$23*$P455)+$O455</f>
        <v>0</v>
      </c>
      <c r="K471" s="261">
        <f t="shared" ca="1" si="205"/>
        <v>0</v>
      </c>
      <c r="L471" s="261">
        <f t="shared" ca="1" si="205"/>
        <v>0</v>
      </c>
      <c r="M471" s="261">
        <f t="shared" ca="1" si="205"/>
        <v>0</v>
      </c>
      <c r="N471" s="261">
        <f t="shared" ca="1" si="205"/>
        <v>0</v>
      </c>
      <c r="O471" s="261">
        <f t="shared" ca="1" si="205"/>
        <v>0</v>
      </c>
      <c r="P471" s="261">
        <f t="shared" ca="1" si="205"/>
        <v>0</v>
      </c>
      <c r="Q471" s="261">
        <f ca="1">L455</f>
        <v>0</v>
      </c>
      <c r="R471" s="261">
        <f ca="1">(R$23*$R455)+$Q455</f>
        <v>0</v>
      </c>
      <c r="S471" s="261">
        <f t="shared" ref="S471:Z471" ca="1" si="206">(S$23*$R455)+$Q455</f>
        <v>0</v>
      </c>
      <c r="T471" s="261">
        <f t="shared" ca="1" si="206"/>
        <v>0</v>
      </c>
      <c r="U471" s="261">
        <f t="shared" ca="1" si="206"/>
        <v>0</v>
      </c>
      <c r="V471" s="261">
        <f t="shared" ca="1" si="206"/>
        <v>0</v>
      </c>
      <c r="W471" s="261">
        <f t="shared" ca="1" si="206"/>
        <v>0</v>
      </c>
      <c r="X471" s="261">
        <f t="shared" ca="1" si="206"/>
        <v>0</v>
      </c>
      <c r="Y471" s="261">
        <f t="shared" ca="1" si="206"/>
        <v>0</v>
      </c>
      <c r="Z471" s="261">
        <f t="shared" ca="1" si="206"/>
        <v>0</v>
      </c>
      <c r="AA471" s="261">
        <f ca="1">M455</f>
        <v>0</v>
      </c>
    </row>
    <row r="472" spans="6:27">
      <c r="F472" s="656"/>
      <c r="G472" s="307" t="str">
        <f t="shared" ref="G472:G481" si="207">G439</f>
        <v>2-wheeler</v>
      </c>
      <c r="H472" s="261">
        <f t="shared" ref="H472:H481" si="208">K456</f>
        <v>0</v>
      </c>
      <c r="I472" s="261">
        <f t="shared" ref="I472:P481" ca="1" si="209">(I$23*$P456)+$O456</f>
        <v>0</v>
      </c>
      <c r="J472" s="261">
        <f t="shared" ca="1" si="209"/>
        <v>0</v>
      </c>
      <c r="K472" s="261">
        <f t="shared" ca="1" si="209"/>
        <v>0</v>
      </c>
      <c r="L472" s="261">
        <f t="shared" ca="1" si="209"/>
        <v>0</v>
      </c>
      <c r="M472" s="261">
        <f t="shared" ca="1" si="209"/>
        <v>0</v>
      </c>
      <c r="N472" s="261">
        <f t="shared" ca="1" si="209"/>
        <v>0</v>
      </c>
      <c r="O472" s="261">
        <f t="shared" ca="1" si="209"/>
        <v>0</v>
      </c>
      <c r="P472" s="261">
        <f t="shared" ca="1" si="209"/>
        <v>0</v>
      </c>
      <c r="Q472" s="261">
        <f t="shared" ref="Q472:Q481" ca="1" si="210">L456</f>
        <v>0</v>
      </c>
      <c r="R472" s="261">
        <f t="shared" ref="R472:Z481" ca="1" si="211">(R$23*$R456)+$Q456</f>
        <v>0</v>
      </c>
      <c r="S472" s="261">
        <f t="shared" ca="1" si="211"/>
        <v>0</v>
      </c>
      <c r="T472" s="261">
        <f t="shared" ca="1" si="211"/>
        <v>0</v>
      </c>
      <c r="U472" s="261">
        <f t="shared" ca="1" si="211"/>
        <v>0</v>
      </c>
      <c r="V472" s="261">
        <f t="shared" ca="1" si="211"/>
        <v>0</v>
      </c>
      <c r="W472" s="261">
        <f t="shared" ca="1" si="211"/>
        <v>0</v>
      </c>
      <c r="X472" s="261">
        <f t="shared" ca="1" si="211"/>
        <v>0</v>
      </c>
      <c r="Y472" s="261">
        <f t="shared" ca="1" si="211"/>
        <v>0</v>
      </c>
      <c r="Z472" s="261">
        <f t="shared" ca="1" si="211"/>
        <v>0</v>
      </c>
      <c r="AA472" s="261">
        <f t="shared" ref="AA472:AA481" ca="1" si="212">M456</f>
        <v>0</v>
      </c>
    </row>
    <row r="473" spans="6:27">
      <c r="F473" s="656"/>
      <c r="G473" s="307" t="str">
        <f t="shared" si="207"/>
        <v>Taxi</v>
      </c>
      <c r="H473" s="261">
        <f t="shared" si="208"/>
        <v>0</v>
      </c>
      <c r="I473" s="261">
        <f t="shared" ca="1" si="209"/>
        <v>0</v>
      </c>
      <c r="J473" s="261">
        <f t="shared" ca="1" si="209"/>
        <v>0</v>
      </c>
      <c r="K473" s="261">
        <f t="shared" ca="1" si="209"/>
        <v>0</v>
      </c>
      <c r="L473" s="261">
        <f t="shared" ca="1" si="209"/>
        <v>0</v>
      </c>
      <c r="M473" s="261">
        <f t="shared" ca="1" si="209"/>
        <v>0</v>
      </c>
      <c r="N473" s="261">
        <f t="shared" ca="1" si="209"/>
        <v>0</v>
      </c>
      <c r="O473" s="261">
        <f t="shared" ca="1" si="209"/>
        <v>0</v>
      </c>
      <c r="P473" s="261">
        <f t="shared" ca="1" si="209"/>
        <v>0</v>
      </c>
      <c r="Q473" s="261">
        <f t="shared" ca="1" si="210"/>
        <v>0</v>
      </c>
      <c r="R473" s="261">
        <f t="shared" ca="1" si="211"/>
        <v>0</v>
      </c>
      <c r="S473" s="261">
        <f t="shared" ca="1" si="211"/>
        <v>0</v>
      </c>
      <c r="T473" s="261">
        <f t="shared" ca="1" si="211"/>
        <v>0</v>
      </c>
      <c r="U473" s="261">
        <f t="shared" ca="1" si="211"/>
        <v>0</v>
      </c>
      <c r="V473" s="261">
        <f t="shared" ca="1" si="211"/>
        <v>0</v>
      </c>
      <c r="W473" s="261">
        <f t="shared" ca="1" si="211"/>
        <v>0</v>
      </c>
      <c r="X473" s="261">
        <f t="shared" ca="1" si="211"/>
        <v>0</v>
      </c>
      <c r="Y473" s="261">
        <f t="shared" ca="1" si="211"/>
        <v>0</v>
      </c>
      <c r="Z473" s="261">
        <f t="shared" ca="1" si="211"/>
        <v>0</v>
      </c>
      <c r="AA473" s="261">
        <f t="shared" ca="1" si="212"/>
        <v>0</v>
      </c>
    </row>
    <row r="474" spans="6:27">
      <c r="F474" s="656"/>
      <c r="G474" s="307" t="str">
        <f t="shared" si="207"/>
        <v/>
      </c>
      <c r="H474" s="261">
        <f t="shared" si="208"/>
        <v>0</v>
      </c>
      <c r="I474" s="261">
        <f t="shared" ca="1" si="209"/>
        <v>0</v>
      </c>
      <c r="J474" s="261">
        <f t="shared" ca="1" si="209"/>
        <v>0</v>
      </c>
      <c r="K474" s="261">
        <f t="shared" ca="1" si="209"/>
        <v>0</v>
      </c>
      <c r="L474" s="261">
        <f t="shared" ca="1" si="209"/>
        <v>0</v>
      </c>
      <c r="M474" s="261">
        <f t="shared" ca="1" si="209"/>
        <v>0</v>
      </c>
      <c r="N474" s="261">
        <f t="shared" ca="1" si="209"/>
        <v>0</v>
      </c>
      <c r="O474" s="261">
        <f t="shared" ca="1" si="209"/>
        <v>0</v>
      </c>
      <c r="P474" s="261">
        <f t="shared" ca="1" si="209"/>
        <v>0</v>
      </c>
      <c r="Q474" s="261">
        <f t="shared" ca="1" si="210"/>
        <v>0</v>
      </c>
      <c r="R474" s="261">
        <f t="shared" ca="1" si="211"/>
        <v>0</v>
      </c>
      <c r="S474" s="261">
        <f t="shared" ca="1" si="211"/>
        <v>0</v>
      </c>
      <c r="T474" s="261">
        <f t="shared" ca="1" si="211"/>
        <v>0</v>
      </c>
      <c r="U474" s="261">
        <f t="shared" ca="1" si="211"/>
        <v>0</v>
      </c>
      <c r="V474" s="261">
        <f t="shared" ca="1" si="211"/>
        <v>0</v>
      </c>
      <c r="W474" s="261">
        <f t="shared" ca="1" si="211"/>
        <v>0</v>
      </c>
      <c r="X474" s="261">
        <f t="shared" ca="1" si="211"/>
        <v>0</v>
      </c>
      <c r="Y474" s="261">
        <f t="shared" ca="1" si="211"/>
        <v>0</v>
      </c>
      <c r="Z474" s="261">
        <f t="shared" ca="1" si="211"/>
        <v>0</v>
      </c>
      <c r="AA474" s="261">
        <f t="shared" ca="1" si="212"/>
        <v>0</v>
      </c>
    </row>
    <row r="475" spans="6:27">
      <c r="F475" s="656"/>
      <c r="G475" s="307" t="str">
        <f t="shared" si="207"/>
        <v/>
      </c>
      <c r="H475" s="261">
        <f t="shared" si="208"/>
        <v>0</v>
      </c>
      <c r="I475" s="261">
        <f t="shared" ca="1" si="209"/>
        <v>0</v>
      </c>
      <c r="J475" s="261">
        <f t="shared" ca="1" si="209"/>
        <v>0</v>
      </c>
      <c r="K475" s="261">
        <f t="shared" ca="1" si="209"/>
        <v>0</v>
      </c>
      <c r="L475" s="261">
        <f t="shared" ca="1" si="209"/>
        <v>0</v>
      </c>
      <c r="M475" s="261">
        <f t="shared" ca="1" si="209"/>
        <v>0</v>
      </c>
      <c r="N475" s="261">
        <f t="shared" ca="1" si="209"/>
        <v>0</v>
      </c>
      <c r="O475" s="261">
        <f t="shared" ca="1" si="209"/>
        <v>0</v>
      </c>
      <c r="P475" s="261">
        <f t="shared" ca="1" si="209"/>
        <v>0</v>
      </c>
      <c r="Q475" s="261">
        <f t="shared" ca="1" si="210"/>
        <v>0</v>
      </c>
      <c r="R475" s="261">
        <f t="shared" ca="1" si="211"/>
        <v>0</v>
      </c>
      <c r="S475" s="261">
        <f t="shared" ca="1" si="211"/>
        <v>0</v>
      </c>
      <c r="T475" s="261">
        <f t="shared" ca="1" si="211"/>
        <v>0</v>
      </c>
      <c r="U475" s="261">
        <f t="shared" ca="1" si="211"/>
        <v>0</v>
      </c>
      <c r="V475" s="261">
        <f t="shared" ca="1" si="211"/>
        <v>0</v>
      </c>
      <c r="W475" s="261">
        <f t="shared" ca="1" si="211"/>
        <v>0</v>
      </c>
      <c r="X475" s="261">
        <f t="shared" ca="1" si="211"/>
        <v>0</v>
      </c>
      <c r="Y475" s="261">
        <f t="shared" ca="1" si="211"/>
        <v>0</v>
      </c>
      <c r="Z475" s="261">
        <f t="shared" ca="1" si="211"/>
        <v>0</v>
      </c>
      <c r="AA475" s="261">
        <f t="shared" ca="1" si="212"/>
        <v>0</v>
      </c>
    </row>
    <row r="476" spans="6:27">
      <c r="F476" s="656"/>
      <c r="G476" s="307" t="str">
        <f t="shared" si="207"/>
        <v>3-wheeler</v>
      </c>
      <c r="H476" s="261">
        <f t="shared" si="208"/>
        <v>0</v>
      </c>
      <c r="I476" s="261">
        <f t="shared" ca="1" si="209"/>
        <v>0</v>
      </c>
      <c r="J476" s="261">
        <f t="shared" ca="1" si="209"/>
        <v>0</v>
      </c>
      <c r="K476" s="261">
        <f t="shared" ca="1" si="209"/>
        <v>0</v>
      </c>
      <c r="L476" s="261">
        <f t="shared" ca="1" si="209"/>
        <v>0</v>
      </c>
      <c r="M476" s="261">
        <f t="shared" ca="1" si="209"/>
        <v>0</v>
      </c>
      <c r="N476" s="261">
        <f t="shared" ca="1" si="209"/>
        <v>0</v>
      </c>
      <c r="O476" s="261">
        <f t="shared" ca="1" si="209"/>
        <v>0</v>
      </c>
      <c r="P476" s="261">
        <f t="shared" ca="1" si="209"/>
        <v>0</v>
      </c>
      <c r="Q476" s="261">
        <f t="shared" ca="1" si="210"/>
        <v>0</v>
      </c>
      <c r="R476" s="261">
        <f t="shared" ca="1" si="211"/>
        <v>0</v>
      </c>
      <c r="S476" s="261">
        <f t="shared" ca="1" si="211"/>
        <v>0</v>
      </c>
      <c r="T476" s="261">
        <f t="shared" ca="1" si="211"/>
        <v>0</v>
      </c>
      <c r="U476" s="261">
        <f t="shared" ca="1" si="211"/>
        <v>0</v>
      </c>
      <c r="V476" s="261">
        <f t="shared" ca="1" si="211"/>
        <v>0</v>
      </c>
      <c r="W476" s="261">
        <f t="shared" ca="1" si="211"/>
        <v>0</v>
      </c>
      <c r="X476" s="261">
        <f t="shared" ca="1" si="211"/>
        <v>0</v>
      </c>
      <c r="Y476" s="261">
        <f t="shared" ca="1" si="211"/>
        <v>0</v>
      </c>
      <c r="Z476" s="261">
        <f t="shared" ca="1" si="211"/>
        <v>0</v>
      </c>
      <c r="AA476" s="261">
        <f t="shared" ca="1" si="212"/>
        <v>0</v>
      </c>
    </row>
    <row r="477" spans="6:27">
      <c r="F477" s="656"/>
      <c r="G477" s="307" t="str">
        <f t="shared" si="207"/>
        <v>Bus</v>
      </c>
      <c r="H477" s="261">
        <f t="shared" si="208"/>
        <v>0</v>
      </c>
      <c r="I477" s="261">
        <f t="shared" ca="1" si="209"/>
        <v>0</v>
      </c>
      <c r="J477" s="261">
        <f t="shared" ca="1" si="209"/>
        <v>0</v>
      </c>
      <c r="K477" s="261">
        <f t="shared" ca="1" si="209"/>
        <v>0</v>
      </c>
      <c r="L477" s="261">
        <f t="shared" ca="1" si="209"/>
        <v>0</v>
      </c>
      <c r="M477" s="261">
        <f t="shared" ca="1" si="209"/>
        <v>0</v>
      </c>
      <c r="N477" s="261">
        <f t="shared" ca="1" si="209"/>
        <v>0</v>
      </c>
      <c r="O477" s="261">
        <f t="shared" ca="1" si="209"/>
        <v>0</v>
      </c>
      <c r="P477" s="261">
        <f t="shared" ca="1" si="209"/>
        <v>0</v>
      </c>
      <c r="Q477" s="261">
        <f t="shared" ca="1" si="210"/>
        <v>0</v>
      </c>
      <c r="R477" s="261">
        <f t="shared" ca="1" si="211"/>
        <v>0</v>
      </c>
      <c r="S477" s="261">
        <f t="shared" ca="1" si="211"/>
        <v>0</v>
      </c>
      <c r="T477" s="261">
        <f t="shared" ca="1" si="211"/>
        <v>0</v>
      </c>
      <c r="U477" s="261">
        <f t="shared" ca="1" si="211"/>
        <v>0</v>
      </c>
      <c r="V477" s="261">
        <f t="shared" ca="1" si="211"/>
        <v>0</v>
      </c>
      <c r="W477" s="261">
        <f t="shared" ca="1" si="211"/>
        <v>0</v>
      </c>
      <c r="X477" s="261">
        <f t="shared" ca="1" si="211"/>
        <v>0</v>
      </c>
      <c r="Y477" s="261">
        <f t="shared" ca="1" si="211"/>
        <v>0</v>
      </c>
      <c r="Z477" s="261">
        <f t="shared" ca="1" si="211"/>
        <v>0</v>
      </c>
      <c r="AA477" s="261">
        <f t="shared" ca="1" si="212"/>
        <v>0</v>
      </c>
    </row>
    <row r="478" spans="6:27">
      <c r="F478" s="656"/>
      <c r="G478" s="307" t="str">
        <f t="shared" si="207"/>
        <v>Mini-bus</v>
      </c>
      <c r="H478" s="261">
        <f t="shared" si="208"/>
        <v>0</v>
      </c>
      <c r="I478" s="261">
        <f t="shared" ca="1" si="209"/>
        <v>0</v>
      </c>
      <c r="J478" s="261">
        <f t="shared" ca="1" si="209"/>
        <v>0</v>
      </c>
      <c r="K478" s="261">
        <f t="shared" ca="1" si="209"/>
        <v>0</v>
      </c>
      <c r="L478" s="261">
        <f t="shared" ca="1" si="209"/>
        <v>0</v>
      </c>
      <c r="M478" s="261">
        <f t="shared" ca="1" si="209"/>
        <v>0</v>
      </c>
      <c r="N478" s="261">
        <f t="shared" ca="1" si="209"/>
        <v>0</v>
      </c>
      <c r="O478" s="261">
        <f t="shared" ca="1" si="209"/>
        <v>0</v>
      </c>
      <c r="P478" s="261">
        <f t="shared" ca="1" si="209"/>
        <v>0</v>
      </c>
      <c r="Q478" s="261">
        <f t="shared" ca="1" si="210"/>
        <v>0</v>
      </c>
      <c r="R478" s="261">
        <f t="shared" ca="1" si="211"/>
        <v>0</v>
      </c>
      <c r="S478" s="261">
        <f t="shared" ca="1" si="211"/>
        <v>0</v>
      </c>
      <c r="T478" s="261">
        <f t="shared" ca="1" si="211"/>
        <v>0</v>
      </c>
      <c r="U478" s="261">
        <f t="shared" ca="1" si="211"/>
        <v>0</v>
      </c>
      <c r="V478" s="261">
        <f t="shared" ca="1" si="211"/>
        <v>0</v>
      </c>
      <c r="W478" s="261">
        <f t="shared" ca="1" si="211"/>
        <v>0</v>
      </c>
      <c r="X478" s="261">
        <f t="shared" ca="1" si="211"/>
        <v>0</v>
      </c>
      <c r="Y478" s="261">
        <f t="shared" ca="1" si="211"/>
        <v>0</v>
      </c>
      <c r="Z478" s="261">
        <f t="shared" ca="1" si="211"/>
        <v>0</v>
      </c>
      <c r="AA478" s="261">
        <f t="shared" ca="1" si="212"/>
        <v>0</v>
      </c>
    </row>
    <row r="479" spans="6:27">
      <c r="F479" s="656"/>
      <c r="G479" s="307" t="str">
        <f t="shared" si="207"/>
        <v/>
      </c>
      <c r="H479" s="261">
        <f t="shared" si="208"/>
        <v>0</v>
      </c>
      <c r="I479" s="261">
        <f t="shared" ca="1" si="209"/>
        <v>0</v>
      </c>
      <c r="J479" s="261">
        <f t="shared" ca="1" si="209"/>
        <v>0</v>
      </c>
      <c r="K479" s="261">
        <f t="shared" ca="1" si="209"/>
        <v>0</v>
      </c>
      <c r="L479" s="261">
        <f t="shared" ca="1" si="209"/>
        <v>0</v>
      </c>
      <c r="M479" s="261">
        <f t="shared" ca="1" si="209"/>
        <v>0</v>
      </c>
      <c r="N479" s="261">
        <f t="shared" ca="1" si="209"/>
        <v>0</v>
      </c>
      <c r="O479" s="261">
        <f t="shared" ca="1" si="209"/>
        <v>0</v>
      </c>
      <c r="P479" s="261">
        <f t="shared" ca="1" si="209"/>
        <v>0</v>
      </c>
      <c r="Q479" s="261">
        <f t="shared" ca="1" si="210"/>
        <v>0</v>
      </c>
      <c r="R479" s="261">
        <f t="shared" ca="1" si="211"/>
        <v>0</v>
      </c>
      <c r="S479" s="261">
        <f t="shared" ca="1" si="211"/>
        <v>0</v>
      </c>
      <c r="T479" s="261">
        <f t="shared" ca="1" si="211"/>
        <v>0</v>
      </c>
      <c r="U479" s="261">
        <f t="shared" ca="1" si="211"/>
        <v>0</v>
      </c>
      <c r="V479" s="261">
        <f t="shared" ca="1" si="211"/>
        <v>0</v>
      </c>
      <c r="W479" s="261">
        <f t="shared" ca="1" si="211"/>
        <v>0</v>
      </c>
      <c r="X479" s="261">
        <f t="shared" ca="1" si="211"/>
        <v>0</v>
      </c>
      <c r="Y479" s="261">
        <f t="shared" ca="1" si="211"/>
        <v>0</v>
      </c>
      <c r="Z479" s="261">
        <f t="shared" ca="1" si="211"/>
        <v>0</v>
      </c>
      <c r="AA479" s="261">
        <f t="shared" ca="1" si="212"/>
        <v>0</v>
      </c>
    </row>
    <row r="480" spans="6:27">
      <c r="F480" s="657"/>
      <c r="G480" s="307" t="str">
        <f t="shared" si="207"/>
        <v/>
      </c>
      <c r="H480" s="261">
        <f t="shared" si="208"/>
        <v>0</v>
      </c>
      <c r="I480" s="261">
        <f t="shared" ca="1" si="209"/>
        <v>0</v>
      </c>
      <c r="J480" s="261">
        <f t="shared" ca="1" si="209"/>
        <v>0</v>
      </c>
      <c r="K480" s="261">
        <f t="shared" ca="1" si="209"/>
        <v>0</v>
      </c>
      <c r="L480" s="261">
        <f t="shared" ca="1" si="209"/>
        <v>0</v>
      </c>
      <c r="M480" s="261">
        <f t="shared" ca="1" si="209"/>
        <v>0</v>
      </c>
      <c r="N480" s="261">
        <f t="shared" ca="1" si="209"/>
        <v>0</v>
      </c>
      <c r="O480" s="261">
        <f t="shared" ca="1" si="209"/>
        <v>0</v>
      </c>
      <c r="P480" s="261">
        <f t="shared" ca="1" si="209"/>
        <v>0</v>
      </c>
      <c r="Q480" s="261">
        <f t="shared" ca="1" si="210"/>
        <v>0</v>
      </c>
      <c r="R480" s="261">
        <f t="shared" ca="1" si="211"/>
        <v>0</v>
      </c>
      <c r="S480" s="261">
        <f t="shared" ca="1" si="211"/>
        <v>0</v>
      </c>
      <c r="T480" s="261">
        <f t="shared" ca="1" si="211"/>
        <v>0</v>
      </c>
      <c r="U480" s="261">
        <f t="shared" ca="1" si="211"/>
        <v>0</v>
      </c>
      <c r="V480" s="261">
        <f t="shared" ca="1" si="211"/>
        <v>0</v>
      </c>
      <c r="W480" s="261">
        <f t="shared" ca="1" si="211"/>
        <v>0</v>
      </c>
      <c r="X480" s="261">
        <f t="shared" ca="1" si="211"/>
        <v>0</v>
      </c>
      <c r="Y480" s="261">
        <f t="shared" ca="1" si="211"/>
        <v>0</v>
      </c>
      <c r="Z480" s="261">
        <f t="shared" ca="1" si="211"/>
        <v>0</v>
      </c>
      <c r="AA480" s="261">
        <f t="shared" ca="1" si="212"/>
        <v>0</v>
      </c>
    </row>
    <row r="481" spans="6:27">
      <c r="G481" s="307" t="str">
        <f t="shared" si="207"/>
        <v>BRT</v>
      </c>
      <c r="H481" s="261">
        <f t="shared" si="208"/>
        <v>0</v>
      </c>
      <c r="I481" s="261">
        <f t="shared" ca="1" si="209"/>
        <v>0</v>
      </c>
      <c r="J481" s="261">
        <f t="shared" ca="1" si="209"/>
        <v>0</v>
      </c>
      <c r="K481" s="261">
        <f t="shared" ca="1" si="209"/>
        <v>0</v>
      </c>
      <c r="L481" s="261">
        <f t="shared" ca="1" si="209"/>
        <v>0</v>
      </c>
      <c r="M481" s="261">
        <f t="shared" ca="1" si="209"/>
        <v>0</v>
      </c>
      <c r="N481" s="261">
        <f t="shared" ca="1" si="209"/>
        <v>0</v>
      </c>
      <c r="O481" s="261">
        <f t="shared" ca="1" si="209"/>
        <v>0</v>
      </c>
      <c r="P481" s="261">
        <f t="shared" ca="1" si="209"/>
        <v>0</v>
      </c>
      <c r="Q481" s="261">
        <f t="shared" ca="1" si="210"/>
        <v>0</v>
      </c>
      <c r="R481" s="261">
        <f t="shared" ca="1" si="211"/>
        <v>0</v>
      </c>
      <c r="S481" s="261">
        <f t="shared" ca="1" si="211"/>
        <v>0</v>
      </c>
      <c r="T481" s="261">
        <f t="shared" ca="1" si="211"/>
        <v>0</v>
      </c>
      <c r="U481" s="261">
        <f t="shared" ca="1" si="211"/>
        <v>0</v>
      </c>
      <c r="V481" s="261">
        <f t="shared" ca="1" si="211"/>
        <v>0</v>
      </c>
      <c r="W481" s="261">
        <f t="shared" ca="1" si="211"/>
        <v>0</v>
      </c>
      <c r="X481" s="261">
        <f t="shared" ca="1" si="211"/>
        <v>0</v>
      </c>
      <c r="Y481" s="261">
        <f t="shared" ca="1" si="211"/>
        <v>0</v>
      </c>
      <c r="Z481" s="261">
        <f t="shared" ca="1" si="211"/>
        <v>0</v>
      </c>
      <c r="AA481" s="261">
        <f t="shared" ca="1" si="212"/>
        <v>0</v>
      </c>
    </row>
    <row r="484" spans="6:27">
      <c r="G484" s="305" t="s">
        <v>374</v>
      </c>
    </row>
    <row r="485" spans="6:27">
      <c r="K485" s="242" t="s">
        <v>372</v>
      </c>
    </row>
    <row r="486" spans="6:27">
      <c r="J486" s="243"/>
      <c r="K486" s="244" t="s">
        <v>367</v>
      </c>
      <c r="L486" s="231">
        <v>7</v>
      </c>
      <c r="M486" s="244">
        <v>14</v>
      </c>
      <c r="O486" s="55" t="s">
        <v>387</v>
      </c>
      <c r="Q486" s="55" t="s">
        <v>388</v>
      </c>
      <c r="Z486" s="243"/>
      <c r="AA486" s="243"/>
    </row>
    <row r="487" spans="6:27">
      <c r="G487" s="306"/>
      <c r="J487" s="243"/>
      <c r="K487" s="244">
        <f>H503</f>
        <v>0</v>
      </c>
      <c r="L487" s="244">
        <f>Q503</f>
        <v>9</v>
      </c>
      <c r="M487" s="244">
        <f>AA503</f>
        <v>19</v>
      </c>
      <c r="O487" s="231" t="s">
        <v>389</v>
      </c>
      <c r="P487" s="231" t="s">
        <v>390</v>
      </c>
      <c r="Q487" s="231" t="s">
        <v>389</v>
      </c>
      <c r="R487" s="231" t="s">
        <v>390</v>
      </c>
      <c r="T487" s="231">
        <f>K487</f>
        <v>0</v>
      </c>
      <c r="U487" s="231">
        <f>L487</f>
        <v>9</v>
      </c>
      <c r="V487" s="231">
        <f>M487</f>
        <v>19</v>
      </c>
      <c r="X487" s="231" t="s">
        <v>387</v>
      </c>
      <c r="Y487" s="231" t="s">
        <v>388</v>
      </c>
      <c r="Z487" s="243"/>
      <c r="AA487" s="243"/>
    </row>
    <row r="488" spans="6:27">
      <c r="F488" s="655" t="s">
        <v>530</v>
      </c>
      <c r="G488" s="307" t="str">
        <f>G455</f>
        <v>Cars</v>
      </c>
      <c r="J488" s="243"/>
      <c r="K488" s="246">
        <f>'IF Factors'!F195</f>
        <v>0</v>
      </c>
      <c r="L488" s="246">
        <f ca="1">OFFSET('IF Factors'!F195,0,$L$171)</f>
        <v>0</v>
      </c>
      <c r="M488" s="246">
        <f ca="1">OFFSET('IF Factors'!F195,0,$M$171)</f>
        <v>0</v>
      </c>
      <c r="O488" s="231">
        <f ca="1">INTERCEPT(K488:L488,$K$7:$L$7)</f>
        <v>0</v>
      </c>
      <c r="P488" s="231">
        <f ca="1">SLOPE(K488:L488,$K$7:$L$7)</f>
        <v>0</v>
      </c>
      <c r="Q488" s="231">
        <f ca="1">INTERCEPT(L488:M488,$L$7:$M$7)</f>
        <v>0</v>
      </c>
      <c r="R488" s="231">
        <f ca="1">SLOPE(L488:M488,$L$7:$M$7)</f>
        <v>0</v>
      </c>
      <c r="T488" s="231">
        <f>IF(K488&lt;&gt;0,0,1)</f>
        <v>1</v>
      </c>
      <c r="U488" s="231">
        <f ca="1">IF(L488&lt;&gt;0,0,1)</f>
        <v>1</v>
      </c>
      <c r="V488" s="231">
        <f ca="1">IF(M488&lt;&gt;0,0,1)</f>
        <v>1</v>
      </c>
      <c r="X488" s="231">
        <f ca="1">IF(T488+U488=1,1,0)</f>
        <v>0</v>
      </c>
      <c r="Y488" s="231">
        <f t="shared" ref="Y488:Y498" ca="1" si="213">IF(U488+V488=1,1,0)</f>
        <v>0</v>
      </c>
      <c r="Z488" s="243"/>
      <c r="AA488" s="243"/>
    </row>
    <row r="489" spans="6:27">
      <c r="F489" s="656"/>
      <c r="G489" s="307" t="str">
        <f t="shared" ref="G489:G498" si="214">G456</f>
        <v>2-wheeler</v>
      </c>
      <c r="J489" s="243"/>
      <c r="K489" s="246">
        <f>'IF Factors'!F196</f>
        <v>0</v>
      </c>
      <c r="L489" s="246">
        <f ca="1">OFFSET('IF Factors'!F196,0,$L$171)</f>
        <v>0</v>
      </c>
      <c r="M489" s="246">
        <f ca="1">OFFSET('IF Factors'!F196,0,$M$171)</f>
        <v>0</v>
      </c>
      <c r="O489" s="231">
        <f t="shared" ref="O489:O498" ca="1" si="215">INTERCEPT(K489:L489,$K$7:$L$7)</f>
        <v>0</v>
      </c>
      <c r="P489" s="231">
        <f t="shared" ref="P489:P498" ca="1" si="216">SLOPE(K489:L489,$K$7:$L$7)</f>
        <v>0</v>
      </c>
      <c r="Q489" s="231">
        <f t="shared" ref="Q489:Q498" ca="1" si="217">INTERCEPT(L489:M489,$L$7:$M$7)</f>
        <v>0</v>
      </c>
      <c r="R489" s="231">
        <f t="shared" ref="R489:R498" ca="1" si="218">SLOPE(L489:M489,$L$7:$M$7)</f>
        <v>0</v>
      </c>
      <c r="T489" s="231">
        <f t="shared" ref="T489:V498" si="219">IF(K489&lt;&gt;0,0,1)</f>
        <v>1</v>
      </c>
      <c r="U489" s="231">
        <f t="shared" ca="1" si="219"/>
        <v>1</v>
      </c>
      <c r="V489" s="231">
        <f t="shared" ca="1" si="219"/>
        <v>1</v>
      </c>
      <c r="X489" s="231">
        <f t="shared" ref="X489:X498" ca="1" si="220">IF(T489+U489=1,1,0)</f>
        <v>0</v>
      </c>
      <c r="Y489" s="231">
        <f t="shared" ca="1" si="213"/>
        <v>0</v>
      </c>
      <c r="Z489" s="243"/>
      <c r="AA489" s="243"/>
    </row>
    <row r="490" spans="6:27">
      <c r="F490" s="656"/>
      <c r="G490" s="307" t="str">
        <f t="shared" si="214"/>
        <v>Taxi</v>
      </c>
      <c r="J490" s="243"/>
      <c r="K490" s="246">
        <f>'IF Factors'!F197</f>
        <v>0</v>
      </c>
      <c r="L490" s="246">
        <f ca="1">OFFSET('IF Factors'!F197,0,$L$171)</f>
        <v>0</v>
      </c>
      <c r="M490" s="246">
        <f ca="1">OFFSET('IF Factors'!F197,0,$M$171)</f>
        <v>0</v>
      </c>
      <c r="O490" s="231">
        <f t="shared" ca="1" si="215"/>
        <v>0</v>
      </c>
      <c r="P490" s="231">
        <f t="shared" ca="1" si="216"/>
        <v>0</v>
      </c>
      <c r="Q490" s="231">
        <f t="shared" ca="1" si="217"/>
        <v>0</v>
      </c>
      <c r="R490" s="231">
        <f t="shared" ca="1" si="218"/>
        <v>0</v>
      </c>
      <c r="T490" s="231">
        <f t="shared" si="219"/>
        <v>1</v>
      </c>
      <c r="U490" s="231">
        <f t="shared" ca="1" si="219"/>
        <v>1</v>
      </c>
      <c r="V490" s="231">
        <f t="shared" ca="1" si="219"/>
        <v>1</v>
      </c>
      <c r="X490" s="231">
        <f t="shared" ca="1" si="220"/>
        <v>0</v>
      </c>
      <c r="Y490" s="231">
        <f t="shared" ca="1" si="213"/>
        <v>0</v>
      </c>
      <c r="Z490" s="243"/>
      <c r="AA490" s="243"/>
    </row>
    <row r="491" spans="6:27">
      <c r="F491" s="656"/>
      <c r="G491" s="307" t="str">
        <f t="shared" si="214"/>
        <v/>
      </c>
      <c r="J491" s="243"/>
      <c r="K491" s="246">
        <f>'IF Factors'!F198</f>
        <v>0</v>
      </c>
      <c r="L491" s="246">
        <f ca="1">OFFSET('IF Factors'!F198,0,$L$171)</f>
        <v>0</v>
      </c>
      <c r="M491" s="246">
        <f ca="1">OFFSET('IF Factors'!F198,0,$M$171)</f>
        <v>0</v>
      </c>
      <c r="O491" s="231">
        <f t="shared" ca="1" si="215"/>
        <v>0</v>
      </c>
      <c r="P491" s="231">
        <f t="shared" ca="1" si="216"/>
        <v>0</v>
      </c>
      <c r="Q491" s="231">
        <f t="shared" ca="1" si="217"/>
        <v>0</v>
      </c>
      <c r="R491" s="231">
        <f t="shared" ca="1" si="218"/>
        <v>0</v>
      </c>
      <c r="T491" s="231">
        <f t="shared" si="219"/>
        <v>1</v>
      </c>
      <c r="U491" s="231">
        <f t="shared" ca="1" si="219"/>
        <v>1</v>
      </c>
      <c r="V491" s="231">
        <f t="shared" ca="1" si="219"/>
        <v>1</v>
      </c>
      <c r="X491" s="231">
        <f t="shared" ca="1" si="220"/>
        <v>0</v>
      </c>
      <c r="Y491" s="231">
        <f t="shared" ca="1" si="213"/>
        <v>0</v>
      </c>
      <c r="Z491" s="243"/>
      <c r="AA491" s="243"/>
    </row>
    <row r="492" spans="6:27">
      <c r="F492" s="656"/>
      <c r="G492" s="307" t="str">
        <f t="shared" si="214"/>
        <v/>
      </c>
      <c r="J492" s="243"/>
      <c r="K492" s="246">
        <f>'IF Factors'!F199</f>
        <v>0</v>
      </c>
      <c r="L492" s="246">
        <f ca="1">OFFSET('IF Factors'!F199,0,$L$171)</f>
        <v>0</v>
      </c>
      <c r="M492" s="246">
        <f ca="1">OFFSET('IF Factors'!F199,0,$M$171)</f>
        <v>0</v>
      </c>
      <c r="O492" s="231">
        <f t="shared" ca="1" si="215"/>
        <v>0</v>
      </c>
      <c r="P492" s="231">
        <f t="shared" ca="1" si="216"/>
        <v>0</v>
      </c>
      <c r="Q492" s="231">
        <f t="shared" ca="1" si="217"/>
        <v>0</v>
      </c>
      <c r="R492" s="231">
        <f t="shared" ca="1" si="218"/>
        <v>0</v>
      </c>
      <c r="T492" s="231">
        <f t="shared" si="219"/>
        <v>1</v>
      </c>
      <c r="U492" s="231">
        <f t="shared" ca="1" si="219"/>
        <v>1</v>
      </c>
      <c r="V492" s="231">
        <f t="shared" ca="1" si="219"/>
        <v>1</v>
      </c>
      <c r="X492" s="231">
        <f t="shared" ca="1" si="220"/>
        <v>0</v>
      </c>
      <c r="Y492" s="231">
        <f t="shared" ca="1" si="213"/>
        <v>0</v>
      </c>
      <c r="Z492" s="243"/>
      <c r="AA492" s="243"/>
    </row>
    <row r="493" spans="6:27">
      <c r="F493" s="656"/>
      <c r="G493" s="307" t="str">
        <f t="shared" si="214"/>
        <v>3-wheeler</v>
      </c>
      <c r="J493" s="243"/>
      <c r="K493" s="246">
        <f>'IF Factors'!F200</f>
        <v>0</v>
      </c>
      <c r="L493" s="246">
        <f ca="1">OFFSET('IF Factors'!F200,0,$L$171)</f>
        <v>0</v>
      </c>
      <c r="M493" s="246">
        <f ca="1">OFFSET('IF Factors'!F200,0,$M$171)</f>
        <v>0</v>
      </c>
      <c r="O493" s="231">
        <f t="shared" ca="1" si="215"/>
        <v>0</v>
      </c>
      <c r="P493" s="231">
        <f t="shared" ca="1" si="216"/>
        <v>0</v>
      </c>
      <c r="Q493" s="231">
        <f t="shared" ca="1" si="217"/>
        <v>0</v>
      </c>
      <c r="R493" s="231">
        <f t="shared" ca="1" si="218"/>
        <v>0</v>
      </c>
      <c r="T493" s="231">
        <f t="shared" si="219"/>
        <v>1</v>
      </c>
      <c r="U493" s="231">
        <f t="shared" ca="1" si="219"/>
        <v>1</v>
      </c>
      <c r="V493" s="231">
        <f t="shared" ca="1" si="219"/>
        <v>1</v>
      </c>
      <c r="X493" s="231">
        <f t="shared" ca="1" si="220"/>
        <v>0</v>
      </c>
      <c r="Y493" s="231">
        <f t="shared" ca="1" si="213"/>
        <v>0</v>
      </c>
      <c r="Z493" s="243"/>
      <c r="AA493" s="243"/>
    </row>
    <row r="494" spans="6:27">
      <c r="F494" s="656"/>
      <c r="G494" s="307" t="str">
        <f t="shared" si="214"/>
        <v>Bus</v>
      </c>
      <c r="J494" s="243"/>
      <c r="K494" s="246">
        <f>'IF Factors'!F201</f>
        <v>0</v>
      </c>
      <c r="L494" s="246">
        <f ca="1">OFFSET('IF Factors'!F201,0,$L$171)</f>
        <v>0</v>
      </c>
      <c r="M494" s="246">
        <f ca="1">OFFSET('IF Factors'!F201,0,$M$171)</f>
        <v>0</v>
      </c>
      <c r="O494" s="231">
        <f t="shared" ca="1" si="215"/>
        <v>0</v>
      </c>
      <c r="P494" s="231">
        <f t="shared" ca="1" si="216"/>
        <v>0</v>
      </c>
      <c r="Q494" s="231">
        <f t="shared" ca="1" si="217"/>
        <v>0</v>
      </c>
      <c r="R494" s="231">
        <f t="shared" ca="1" si="218"/>
        <v>0</v>
      </c>
      <c r="T494" s="231">
        <f t="shared" si="219"/>
        <v>1</v>
      </c>
      <c r="U494" s="231">
        <f t="shared" ca="1" si="219"/>
        <v>1</v>
      </c>
      <c r="V494" s="231">
        <f t="shared" ca="1" si="219"/>
        <v>1</v>
      </c>
      <c r="X494" s="231">
        <f t="shared" ca="1" si="220"/>
        <v>0</v>
      </c>
      <c r="Y494" s="231">
        <f t="shared" ca="1" si="213"/>
        <v>0</v>
      </c>
      <c r="Z494" s="243"/>
      <c r="AA494" s="243"/>
    </row>
    <row r="495" spans="6:27">
      <c r="F495" s="656"/>
      <c r="G495" s="307" t="str">
        <f t="shared" si="214"/>
        <v>Mini-bus</v>
      </c>
      <c r="J495" s="243"/>
      <c r="K495" s="246">
        <f>'IF Factors'!F202</f>
        <v>0</v>
      </c>
      <c r="L495" s="246">
        <f ca="1">OFFSET('IF Factors'!F202,0,$L$171)</f>
        <v>0</v>
      </c>
      <c r="M495" s="246">
        <f ca="1">OFFSET('IF Factors'!F202,0,$M$171)</f>
        <v>0</v>
      </c>
      <c r="O495" s="231">
        <f t="shared" ca="1" si="215"/>
        <v>0</v>
      </c>
      <c r="P495" s="231">
        <f t="shared" ca="1" si="216"/>
        <v>0</v>
      </c>
      <c r="Q495" s="231">
        <f t="shared" ca="1" si="217"/>
        <v>0</v>
      </c>
      <c r="R495" s="231">
        <f t="shared" ca="1" si="218"/>
        <v>0</v>
      </c>
      <c r="T495" s="231">
        <f t="shared" si="219"/>
        <v>1</v>
      </c>
      <c r="U495" s="231">
        <f t="shared" ca="1" si="219"/>
        <v>1</v>
      </c>
      <c r="V495" s="231">
        <f t="shared" ca="1" si="219"/>
        <v>1</v>
      </c>
      <c r="X495" s="231">
        <f t="shared" ca="1" si="220"/>
        <v>0</v>
      </c>
      <c r="Y495" s="231">
        <f t="shared" ca="1" si="213"/>
        <v>0</v>
      </c>
      <c r="Z495" s="243"/>
      <c r="AA495" s="243"/>
    </row>
    <row r="496" spans="6:27">
      <c r="F496" s="656"/>
      <c r="G496" s="307" t="str">
        <f t="shared" si="214"/>
        <v/>
      </c>
      <c r="J496" s="243"/>
      <c r="K496" s="246">
        <f>'IF Factors'!F203</f>
        <v>0</v>
      </c>
      <c r="L496" s="246">
        <f ca="1">OFFSET('IF Factors'!F203,0,$L$171)</f>
        <v>0</v>
      </c>
      <c r="M496" s="246">
        <f ca="1">OFFSET('IF Factors'!F203,0,$M$171)</f>
        <v>0</v>
      </c>
      <c r="O496" s="231">
        <f t="shared" ca="1" si="215"/>
        <v>0</v>
      </c>
      <c r="P496" s="231">
        <f t="shared" ca="1" si="216"/>
        <v>0</v>
      </c>
      <c r="Q496" s="231">
        <f t="shared" ca="1" si="217"/>
        <v>0</v>
      </c>
      <c r="R496" s="231">
        <f t="shared" ca="1" si="218"/>
        <v>0</v>
      </c>
      <c r="T496" s="231">
        <f t="shared" si="219"/>
        <v>1</v>
      </c>
      <c r="U496" s="231">
        <f t="shared" ca="1" si="219"/>
        <v>1</v>
      </c>
      <c r="V496" s="231">
        <f t="shared" ca="1" si="219"/>
        <v>1</v>
      </c>
      <c r="X496" s="231">
        <f t="shared" ca="1" si="220"/>
        <v>0</v>
      </c>
      <c r="Y496" s="231">
        <f t="shared" ca="1" si="213"/>
        <v>0</v>
      </c>
      <c r="Z496" s="243"/>
      <c r="AA496" s="243"/>
    </row>
    <row r="497" spans="6:27">
      <c r="F497" s="657"/>
      <c r="G497" s="307" t="str">
        <f t="shared" si="214"/>
        <v/>
      </c>
      <c r="J497" s="243"/>
      <c r="K497" s="246">
        <f>'IF Factors'!F204</f>
        <v>0</v>
      </c>
      <c r="L497" s="246">
        <f ca="1">OFFSET('IF Factors'!F204,0,$L$171)</f>
        <v>0</v>
      </c>
      <c r="M497" s="246">
        <f ca="1">OFFSET('IF Factors'!F204,0,$M$171)</f>
        <v>0</v>
      </c>
      <c r="O497" s="231">
        <f t="shared" ca="1" si="215"/>
        <v>0</v>
      </c>
      <c r="P497" s="231">
        <f t="shared" ca="1" si="216"/>
        <v>0</v>
      </c>
      <c r="Q497" s="231">
        <f t="shared" ca="1" si="217"/>
        <v>0</v>
      </c>
      <c r="R497" s="231">
        <f t="shared" ca="1" si="218"/>
        <v>0</v>
      </c>
      <c r="T497" s="231">
        <f t="shared" si="219"/>
        <v>1</v>
      </c>
      <c r="U497" s="231">
        <f t="shared" ca="1" si="219"/>
        <v>1</v>
      </c>
      <c r="V497" s="231">
        <f t="shared" ca="1" si="219"/>
        <v>1</v>
      </c>
      <c r="X497" s="231">
        <f t="shared" ca="1" si="220"/>
        <v>0</v>
      </c>
      <c r="Y497" s="231">
        <f t="shared" ca="1" si="213"/>
        <v>0</v>
      </c>
      <c r="Z497" s="243"/>
      <c r="AA497" s="243"/>
    </row>
    <row r="498" spans="6:27">
      <c r="G498" s="307" t="str">
        <f t="shared" si="214"/>
        <v>BRT</v>
      </c>
      <c r="J498" s="243"/>
      <c r="K498" s="246">
        <f>'IF Factors'!F205</f>
        <v>0</v>
      </c>
      <c r="L498" s="246">
        <f ca="1">OFFSET('IF Factors'!F205,0,$L$171)</f>
        <v>0</v>
      </c>
      <c r="M498" s="246">
        <f ca="1">OFFSET('IF Factors'!F205,0,$M$171)</f>
        <v>0</v>
      </c>
      <c r="O498" s="231">
        <f t="shared" ca="1" si="215"/>
        <v>0</v>
      </c>
      <c r="P498" s="231">
        <f t="shared" ca="1" si="216"/>
        <v>0</v>
      </c>
      <c r="Q498" s="231">
        <f t="shared" ca="1" si="217"/>
        <v>0</v>
      </c>
      <c r="R498" s="231">
        <f t="shared" ca="1" si="218"/>
        <v>0</v>
      </c>
      <c r="T498" s="231">
        <f t="shared" si="219"/>
        <v>1</v>
      </c>
      <c r="U498" s="231">
        <f t="shared" ca="1" si="219"/>
        <v>1</v>
      </c>
      <c r="V498" s="231">
        <f t="shared" ca="1" si="219"/>
        <v>1</v>
      </c>
      <c r="X498" s="231">
        <f t="shared" ca="1" si="220"/>
        <v>0</v>
      </c>
      <c r="Y498" s="231">
        <f t="shared" ca="1" si="213"/>
        <v>0</v>
      </c>
      <c r="Z498" s="243"/>
      <c r="AA498" s="243"/>
    </row>
    <row r="499" spans="6:27">
      <c r="G499" s="308"/>
      <c r="H499" s="243"/>
      <c r="I499" s="243"/>
      <c r="J499" s="243"/>
      <c r="K499" s="243"/>
      <c r="L499" s="243"/>
      <c r="M499" s="243"/>
      <c r="N499" s="243"/>
      <c r="O499" s="243"/>
      <c r="P499" s="243"/>
      <c r="Q499" s="243"/>
      <c r="R499" s="243"/>
      <c r="S499" s="243"/>
      <c r="T499" s="243"/>
      <c r="U499" s="243"/>
      <c r="V499" s="243"/>
      <c r="W499" s="243"/>
      <c r="X499" s="243"/>
      <c r="Y499" s="243"/>
      <c r="Z499" s="243"/>
      <c r="AA499" s="243"/>
    </row>
    <row r="500" spans="6:27">
      <c r="G500" s="308"/>
      <c r="H500" s="243"/>
      <c r="I500" s="243"/>
      <c r="J500" s="243"/>
      <c r="K500" s="243"/>
      <c r="L500" s="243"/>
      <c r="M500" s="243"/>
      <c r="N500" s="243"/>
      <c r="O500" s="243"/>
      <c r="P500" s="243"/>
      <c r="Q500" s="243"/>
      <c r="R500" s="243"/>
      <c r="S500" s="243"/>
      <c r="T500" s="243"/>
      <c r="U500" s="243"/>
      <c r="V500" s="243"/>
      <c r="W500" s="243"/>
      <c r="X500" s="243"/>
      <c r="Y500" s="243"/>
      <c r="Z500" s="243"/>
      <c r="AA500" s="243"/>
    </row>
    <row r="501" spans="6:27">
      <c r="G501" s="308"/>
      <c r="H501" s="243"/>
      <c r="I501" s="243"/>
      <c r="J501" s="243"/>
      <c r="K501" s="243"/>
      <c r="L501" s="243"/>
      <c r="M501" s="243"/>
      <c r="N501" s="243"/>
      <c r="O501" s="243"/>
      <c r="P501" s="243"/>
      <c r="Q501" s="243"/>
      <c r="R501" s="243"/>
      <c r="S501" s="243"/>
      <c r="T501" s="243"/>
      <c r="U501" s="243"/>
      <c r="V501" s="243"/>
      <c r="W501" s="243"/>
      <c r="X501" s="243"/>
      <c r="Y501" s="243"/>
      <c r="Z501" s="243"/>
      <c r="AA501" s="243"/>
    </row>
    <row r="502" spans="6:27">
      <c r="G502" s="308" t="s">
        <v>374</v>
      </c>
      <c r="H502" s="243"/>
      <c r="I502" s="243"/>
      <c r="J502" s="243"/>
      <c r="K502" s="243"/>
      <c r="L502" s="243"/>
      <c r="M502" s="243"/>
      <c r="N502" s="243"/>
      <c r="O502" s="243"/>
      <c r="P502" s="243"/>
      <c r="Q502" s="243"/>
      <c r="R502" s="243"/>
      <c r="S502" s="243"/>
      <c r="T502" s="243"/>
      <c r="U502" s="243"/>
      <c r="V502" s="243"/>
      <c r="W502" s="243"/>
      <c r="X502" s="243"/>
      <c r="Y502" s="243"/>
      <c r="Z502" s="243"/>
      <c r="AA502" s="243"/>
    </row>
    <row r="503" spans="6:27">
      <c r="G503" s="306"/>
      <c r="H503" s="244">
        <f>H470</f>
        <v>0</v>
      </c>
      <c r="I503" s="244">
        <f t="shared" ref="I503:AA503" si="221">I470</f>
        <v>1</v>
      </c>
      <c r="J503" s="244">
        <f t="shared" si="221"/>
        <v>2</v>
      </c>
      <c r="K503" s="244">
        <f t="shared" si="221"/>
        <v>3</v>
      </c>
      <c r="L503" s="244">
        <f t="shared" si="221"/>
        <v>4</v>
      </c>
      <c r="M503" s="244">
        <f t="shared" si="221"/>
        <v>5</v>
      </c>
      <c r="N503" s="244">
        <f t="shared" si="221"/>
        <v>6</v>
      </c>
      <c r="O503" s="244">
        <f t="shared" si="221"/>
        <v>7</v>
      </c>
      <c r="P503" s="244">
        <f t="shared" si="221"/>
        <v>8</v>
      </c>
      <c r="Q503" s="244">
        <f t="shared" si="221"/>
        <v>9</v>
      </c>
      <c r="R503" s="244">
        <f t="shared" si="221"/>
        <v>10</v>
      </c>
      <c r="S503" s="244">
        <f t="shared" si="221"/>
        <v>11</v>
      </c>
      <c r="T503" s="244">
        <f t="shared" si="221"/>
        <v>12</v>
      </c>
      <c r="U503" s="244">
        <f t="shared" si="221"/>
        <v>13</v>
      </c>
      <c r="V503" s="244">
        <f t="shared" si="221"/>
        <v>14</v>
      </c>
      <c r="W503" s="244">
        <f t="shared" si="221"/>
        <v>15</v>
      </c>
      <c r="X503" s="244">
        <f t="shared" si="221"/>
        <v>16</v>
      </c>
      <c r="Y503" s="244">
        <f t="shared" si="221"/>
        <v>17</v>
      </c>
      <c r="Z503" s="244">
        <f t="shared" si="221"/>
        <v>18</v>
      </c>
      <c r="AA503" s="244">
        <f t="shared" si="221"/>
        <v>19</v>
      </c>
    </row>
    <row r="504" spans="6:27">
      <c r="F504" s="655" t="s">
        <v>530</v>
      </c>
      <c r="G504" s="307" t="str">
        <f>G471</f>
        <v>Cars</v>
      </c>
      <c r="H504" s="261">
        <f>K488</f>
        <v>0</v>
      </c>
      <c r="I504" s="261">
        <f ca="1">(I$23*$P488)+$O488</f>
        <v>0</v>
      </c>
      <c r="J504" s="261">
        <f t="shared" ref="J504:P504" ca="1" si="222">(J$23*$P488)+$O488</f>
        <v>0</v>
      </c>
      <c r="K504" s="261">
        <f t="shared" ca="1" si="222"/>
        <v>0</v>
      </c>
      <c r="L504" s="261">
        <f t="shared" ca="1" si="222"/>
        <v>0</v>
      </c>
      <c r="M504" s="261">
        <f t="shared" ca="1" si="222"/>
        <v>0</v>
      </c>
      <c r="N504" s="261">
        <f t="shared" ca="1" si="222"/>
        <v>0</v>
      </c>
      <c r="O504" s="261">
        <f t="shared" ca="1" si="222"/>
        <v>0</v>
      </c>
      <c r="P504" s="261">
        <f t="shared" ca="1" si="222"/>
        <v>0</v>
      </c>
      <c r="Q504" s="261">
        <f ca="1">L488</f>
        <v>0</v>
      </c>
      <c r="R504" s="261">
        <f ca="1">(R$23*$R488)+$Q488</f>
        <v>0</v>
      </c>
      <c r="S504" s="261">
        <f t="shared" ref="S504:Z504" ca="1" si="223">(S$23*$R488)+$Q488</f>
        <v>0</v>
      </c>
      <c r="T504" s="261">
        <f t="shared" ca="1" si="223"/>
        <v>0</v>
      </c>
      <c r="U504" s="261">
        <f t="shared" ca="1" si="223"/>
        <v>0</v>
      </c>
      <c r="V504" s="261">
        <f t="shared" ca="1" si="223"/>
        <v>0</v>
      </c>
      <c r="W504" s="261">
        <f t="shared" ca="1" si="223"/>
        <v>0</v>
      </c>
      <c r="X504" s="261">
        <f t="shared" ca="1" si="223"/>
        <v>0</v>
      </c>
      <c r="Y504" s="261">
        <f t="shared" ca="1" si="223"/>
        <v>0</v>
      </c>
      <c r="Z504" s="261">
        <f t="shared" ca="1" si="223"/>
        <v>0</v>
      </c>
      <c r="AA504" s="261">
        <f ca="1">M488</f>
        <v>0</v>
      </c>
    </row>
    <row r="505" spans="6:27">
      <c r="F505" s="656"/>
      <c r="G505" s="307" t="str">
        <f t="shared" ref="G505:G514" si="224">G472</f>
        <v>2-wheeler</v>
      </c>
      <c r="H505" s="261">
        <f t="shared" ref="H505:H514" si="225">K489</f>
        <v>0</v>
      </c>
      <c r="I505" s="261">
        <f t="shared" ref="I505:P514" ca="1" si="226">(I$23*$P489)+$O489</f>
        <v>0</v>
      </c>
      <c r="J505" s="261">
        <f t="shared" ca="1" si="226"/>
        <v>0</v>
      </c>
      <c r="K505" s="261">
        <f t="shared" ca="1" si="226"/>
        <v>0</v>
      </c>
      <c r="L505" s="261">
        <f t="shared" ca="1" si="226"/>
        <v>0</v>
      </c>
      <c r="M505" s="261">
        <f t="shared" ca="1" si="226"/>
        <v>0</v>
      </c>
      <c r="N505" s="261">
        <f t="shared" ca="1" si="226"/>
        <v>0</v>
      </c>
      <c r="O505" s="261">
        <f t="shared" ca="1" si="226"/>
        <v>0</v>
      </c>
      <c r="P505" s="261">
        <f t="shared" ca="1" si="226"/>
        <v>0</v>
      </c>
      <c r="Q505" s="261">
        <f t="shared" ref="Q505:Q514" ca="1" si="227">L489</f>
        <v>0</v>
      </c>
      <c r="R505" s="261">
        <f t="shared" ref="R505:Z514" ca="1" si="228">(R$23*$R489)+$Q489</f>
        <v>0</v>
      </c>
      <c r="S505" s="261">
        <f t="shared" ca="1" si="228"/>
        <v>0</v>
      </c>
      <c r="T505" s="261">
        <f t="shared" ca="1" si="228"/>
        <v>0</v>
      </c>
      <c r="U505" s="261">
        <f t="shared" ca="1" si="228"/>
        <v>0</v>
      </c>
      <c r="V505" s="261">
        <f t="shared" ca="1" si="228"/>
        <v>0</v>
      </c>
      <c r="W505" s="261">
        <f t="shared" ca="1" si="228"/>
        <v>0</v>
      </c>
      <c r="X505" s="261">
        <f t="shared" ca="1" si="228"/>
        <v>0</v>
      </c>
      <c r="Y505" s="261">
        <f t="shared" ca="1" si="228"/>
        <v>0</v>
      </c>
      <c r="Z505" s="261">
        <f t="shared" ca="1" si="228"/>
        <v>0</v>
      </c>
      <c r="AA505" s="261">
        <f t="shared" ref="AA505:AA514" ca="1" si="229">M489</f>
        <v>0</v>
      </c>
    </row>
    <row r="506" spans="6:27">
      <c r="F506" s="656"/>
      <c r="G506" s="307" t="str">
        <f t="shared" si="224"/>
        <v>Taxi</v>
      </c>
      <c r="H506" s="261">
        <f t="shared" si="225"/>
        <v>0</v>
      </c>
      <c r="I506" s="261">
        <f t="shared" ca="1" si="226"/>
        <v>0</v>
      </c>
      <c r="J506" s="261">
        <f t="shared" ca="1" si="226"/>
        <v>0</v>
      </c>
      <c r="K506" s="261">
        <f t="shared" ca="1" si="226"/>
        <v>0</v>
      </c>
      <c r="L506" s="261">
        <f t="shared" ca="1" si="226"/>
        <v>0</v>
      </c>
      <c r="M506" s="261">
        <f t="shared" ca="1" si="226"/>
        <v>0</v>
      </c>
      <c r="N506" s="261">
        <f t="shared" ca="1" si="226"/>
        <v>0</v>
      </c>
      <c r="O506" s="261">
        <f t="shared" ca="1" si="226"/>
        <v>0</v>
      </c>
      <c r="P506" s="261">
        <f t="shared" ca="1" si="226"/>
        <v>0</v>
      </c>
      <c r="Q506" s="261">
        <f t="shared" ca="1" si="227"/>
        <v>0</v>
      </c>
      <c r="R506" s="261">
        <f t="shared" ca="1" si="228"/>
        <v>0</v>
      </c>
      <c r="S506" s="261">
        <f t="shared" ca="1" si="228"/>
        <v>0</v>
      </c>
      <c r="T506" s="261">
        <f t="shared" ca="1" si="228"/>
        <v>0</v>
      </c>
      <c r="U506" s="261">
        <f t="shared" ca="1" si="228"/>
        <v>0</v>
      </c>
      <c r="V506" s="261">
        <f t="shared" ca="1" si="228"/>
        <v>0</v>
      </c>
      <c r="W506" s="261">
        <f t="shared" ca="1" si="228"/>
        <v>0</v>
      </c>
      <c r="X506" s="261">
        <f t="shared" ca="1" si="228"/>
        <v>0</v>
      </c>
      <c r="Y506" s="261">
        <f t="shared" ca="1" si="228"/>
        <v>0</v>
      </c>
      <c r="Z506" s="261">
        <f t="shared" ca="1" si="228"/>
        <v>0</v>
      </c>
      <c r="AA506" s="261">
        <f t="shared" ca="1" si="229"/>
        <v>0</v>
      </c>
    </row>
    <row r="507" spans="6:27">
      <c r="F507" s="656"/>
      <c r="G507" s="307" t="str">
        <f t="shared" si="224"/>
        <v/>
      </c>
      <c r="H507" s="261">
        <f t="shared" si="225"/>
        <v>0</v>
      </c>
      <c r="I507" s="261">
        <f t="shared" ca="1" si="226"/>
        <v>0</v>
      </c>
      <c r="J507" s="261">
        <f t="shared" ca="1" si="226"/>
        <v>0</v>
      </c>
      <c r="K507" s="261">
        <f t="shared" ca="1" si="226"/>
        <v>0</v>
      </c>
      <c r="L507" s="261">
        <f t="shared" ca="1" si="226"/>
        <v>0</v>
      </c>
      <c r="M507" s="261">
        <f t="shared" ca="1" si="226"/>
        <v>0</v>
      </c>
      <c r="N507" s="261">
        <f t="shared" ca="1" si="226"/>
        <v>0</v>
      </c>
      <c r="O507" s="261">
        <f t="shared" ca="1" si="226"/>
        <v>0</v>
      </c>
      <c r="P507" s="261">
        <f t="shared" ca="1" si="226"/>
        <v>0</v>
      </c>
      <c r="Q507" s="261">
        <f t="shared" ca="1" si="227"/>
        <v>0</v>
      </c>
      <c r="R507" s="261">
        <f t="shared" ca="1" si="228"/>
        <v>0</v>
      </c>
      <c r="S507" s="261">
        <f t="shared" ca="1" si="228"/>
        <v>0</v>
      </c>
      <c r="T507" s="261">
        <f t="shared" ca="1" si="228"/>
        <v>0</v>
      </c>
      <c r="U507" s="261">
        <f t="shared" ca="1" si="228"/>
        <v>0</v>
      </c>
      <c r="V507" s="261">
        <f t="shared" ca="1" si="228"/>
        <v>0</v>
      </c>
      <c r="W507" s="261">
        <f t="shared" ca="1" si="228"/>
        <v>0</v>
      </c>
      <c r="X507" s="261">
        <f t="shared" ca="1" si="228"/>
        <v>0</v>
      </c>
      <c r="Y507" s="261">
        <f t="shared" ca="1" si="228"/>
        <v>0</v>
      </c>
      <c r="Z507" s="261">
        <f t="shared" ca="1" si="228"/>
        <v>0</v>
      </c>
      <c r="AA507" s="261">
        <f t="shared" ca="1" si="229"/>
        <v>0</v>
      </c>
    </row>
    <row r="508" spans="6:27">
      <c r="F508" s="656"/>
      <c r="G508" s="307" t="str">
        <f t="shared" si="224"/>
        <v/>
      </c>
      <c r="H508" s="261">
        <f t="shared" si="225"/>
        <v>0</v>
      </c>
      <c r="I508" s="261">
        <f t="shared" ca="1" si="226"/>
        <v>0</v>
      </c>
      <c r="J508" s="261">
        <f t="shared" ca="1" si="226"/>
        <v>0</v>
      </c>
      <c r="K508" s="261">
        <f t="shared" ca="1" si="226"/>
        <v>0</v>
      </c>
      <c r="L508" s="261">
        <f t="shared" ca="1" si="226"/>
        <v>0</v>
      </c>
      <c r="M508" s="261">
        <f t="shared" ca="1" si="226"/>
        <v>0</v>
      </c>
      <c r="N508" s="261">
        <f t="shared" ca="1" si="226"/>
        <v>0</v>
      </c>
      <c r="O508" s="261">
        <f t="shared" ca="1" si="226"/>
        <v>0</v>
      </c>
      <c r="P508" s="261">
        <f t="shared" ca="1" si="226"/>
        <v>0</v>
      </c>
      <c r="Q508" s="261">
        <f t="shared" ca="1" si="227"/>
        <v>0</v>
      </c>
      <c r="R508" s="261">
        <f t="shared" ca="1" si="228"/>
        <v>0</v>
      </c>
      <c r="S508" s="261">
        <f t="shared" ca="1" si="228"/>
        <v>0</v>
      </c>
      <c r="T508" s="261">
        <f t="shared" ca="1" si="228"/>
        <v>0</v>
      </c>
      <c r="U508" s="261">
        <f t="shared" ca="1" si="228"/>
        <v>0</v>
      </c>
      <c r="V508" s="261">
        <f t="shared" ca="1" si="228"/>
        <v>0</v>
      </c>
      <c r="W508" s="261">
        <f t="shared" ca="1" si="228"/>
        <v>0</v>
      </c>
      <c r="X508" s="261">
        <f t="shared" ca="1" si="228"/>
        <v>0</v>
      </c>
      <c r="Y508" s="261">
        <f t="shared" ca="1" si="228"/>
        <v>0</v>
      </c>
      <c r="Z508" s="261">
        <f t="shared" ca="1" si="228"/>
        <v>0</v>
      </c>
      <c r="AA508" s="261">
        <f t="shared" ca="1" si="229"/>
        <v>0</v>
      </c>
    </row>
    <row r="509" spans="6:27">
      <c r="F509" s="656"/>
      <c r="G509" s="307" t="str">
        <f t="shared" si="224"/>
        <v>3-wheeler</v>
      </c>
      <c r="H509" s="261">
        <f t="shared" si="225"/>
        <v>0</v>
      </c>
      <c r="I509" s="261">
        <f t="shared" ca="1" si="226"/>
        <v>0</v>
      </c>
      <c r="J509" s="261">
        <f t="shared" ca="1" si="226"/>
        <v>0</v>
      </c>
      <c r="K509" s="261">
        <f t="shared" ca="1" si="226"/>
        <v>0</v>
      </c>
      <c r="L509" s="261">
        <f t="shared" ca="1" si="226"/>
        <v>0</v>
      </c>
      <c r="M509" s="261">
        <f t="shared" ca="1" si="226"/>
        <v>0</v>
      </c>
      <c r="N509" s="261">
        <f t="shared" ca="1" si="226"/>
        <v>0</v>
      </c>
      <c r="O509" s="261">
        <f t="shared" ca="1" si="226"/>
        <v>0</v>
      </c>
      <c r="P509" s="261">
        <f t="shared" ca="1" si="226"/>
        <v>0</v>
      </c>
      <c r="Q509" s="261">
        <f t="shared" ca="1" si="227"/>
        <v>0</v>
      </c>
      <c r="R509" s="261">
        <f t="shared" ca="1" si="228"/>
        <v>0</v>
      </c>
      <c r="S509" s="261">
        <f t="shared" ca="1" si="228"/>
        <v>0</v>
      </c>
      <c r="T509" s="261">
        <f t="shared" ca="1" si="228"/>
        <v>0</v>
      </c>
      <c r="U509" s="261">
        <f t="shared" ca="1" si="228"/>
        <v>0</v>
      </c>
      <c r="V509" s="261">
        <f t="shared" ca="1" si="228"/>
        <v>0</v>
      </c>
      <c r="W509" s="261">
        <f t="shared" ca="1" si="228"/>
        <v>0</v>
      </c>
      <c r="X509" s="261">
        <f t="shared" ca="1" si="228"/>
        <v>0</v>
      </c>
      <c r="Y509" s="261">
        <f t="shared" ca="1" si="228"/>
        <v>0</v>
      </c>
      <c r="Z509" s="261">
        <f t="shared" ca="1" si="228"/>
        <v>0</v>
      </c>
      <c r="AA509" s="261">
        <f t="shared" ca="1" si="229"/>
        <v>0</v>
      </c>
    </row>
    <row r="510" spans="6:27">
      <c r="F510" s="656"/>
      <c r="G510" s="307" t="str">
        <f t="shared" si="224"/>
        <v>Bus</v>
      </c>
      <c r="H510" s="261">
        <f t="shared" si="225"/>
        <v>0</v>
      </c>
      <c r="I510" s="261">
        <f t="shared" ca="1" si="226"/>
        <v>0</v>
      </c>
      <c r="J510" s="261">
        <f t="shared" ca="1" si="226"/>
        <v>0</v>
      </c>
      <c r="K510" s="261">
        <f t="shared" ca="1" si="226"/>
        <v>0</v>
      </c>
      <c r="L510" s="261">
        <f t="shared" ca="1" si="226"/>
        <v>0</v>
      </c>
      <c r="M510" s="261">
        <f t="shared" ca="1" si="226"/>
        <v>0</v>
      </c>
      <c r="N510" s="261">
        <f t="shared" ca="1" si="226"/>
        <v>0</v>
      </c>
      <c r="O510" s="261">
        <f t="shared" ca="1" si="226"/>
        <v>0</v>
      </c>
      <c r="P510" s="261">
        <f t="shared" ca="1" si="226"/>
        <v>0</v>
      </c>
      <c r="Q510" s="261">
        <f t="shared" ca="1" si="227"/>
        <v>0</v>
      </c>
      <c r="R510" s="261">
        <f t="shared" ca="1" si="228"/>
        <v>0</v>
      </c>
      <c r="S510" s="261">
        <f t="shared" ca="1" si="228"/>
        <v>0</v>
      </c>
      <c r="T510" s="261">
        <f t="shared" ca="1" si="228"/>
        <v>0</v>
      </c>
      <c r="U510" s="261">
        <f t="shared" ca="1" si="228"/>
        <v>0</v>
      </c>
      <c r="V510" s="261">
        <f t="shared" ca="1" si="228"/>
        <v>0</v>
      </c>
      <c r="W510" s="261">
        <f t="shared" ca="1" si="228"/>
        <v>0</v>
      </c>
      <c r="X510" s="261">
        <f t="shared" ca="1" si="228"/>
        <v>0</v>
      </c>
      <c r="Y510" s="261">
        <f t="shared" ca="1" si="228"/>
        <v>0</v>
      </c>
      <c r="Z510" s="261">
        <f t="shared" ca="1" si="228"/>
        <v>0</v>
      </c>
      <c r="AA510" s="261">
        <f t="shared" ca="1" si="229"/>
        <v>0</v>
      </c>
    </row>
    <row r="511" spans="6:27">
      <c r="F511" s="656"/>
      <c r="G511" s="307" t="str">
        <f t="shared" si="224"/>
        <v>Mini-bus</v>
      </c>
      <c r="H511" s="261">
        <f t="shared" si="225"/>
        <v>0</v>
      </c>
      <c r="I511" s="261">
        <f t="shared" ca="1" si="226"/>
        <v>0</v>
      </c>
      <c r="J511" s="261">
        <f t="shared" ca="1" si="226"/>
        <v>0</v>
      </c>
      <c r="K511" s="261">
        <f t="shared" ca="1" si="226"/>
        <v>0</v>
      </c>
      <c r="L511" s="261">
        <f t="shared" ca="1" si="226"/>
        <v>0</v>
      </c>
      <c r="M511" s="261">
        <f t="shared" ca="1" si="226"/>
        <v>0</v>
      </c>
      <c r="N511" s="261">
        <f t="shared" ca="1" si="226"/>
        <v>0</v>
      </c>
      <c r="O511" s="261">
        <f t="shared" ca="1" si="226"/>
        <v>0</v>
      </c>
      <c r="P511" s="261">
        <f t="shared" ca="1" si="226"/>
        <v>0</v>
      </c>
      <c r="Q511" s="261">
        <f t="shared" ca="1" si="227"/>
        <v>0</v>
      </c>
      <c r="R511" s="261">
        <f t="shared" ca="1" si="228"/>
        <v>0</v>
      </c>
      <c r="S511" s="261">
        <f t="shared" ca="1" si="228"/>
        <v>0</v>
      </c>
      <c r="T511" s="261">
        <f t="shared" ca="1" si="228"/>
        <v>0</v>
      </c>
      <c r="U511" s="261">
        <f t="shared" ca="1" si="228"/>
        <v>0</v>
      </c>
      <c r="V511" s="261">
        <f t="shared" ca="1" si="228"/>
        <v>0</v>
      </c>
      <c r="W511" s="261">
        <f t="shared" ca="1" si="228"/>
        <v>0</v>
      </c>
      <c r="X511" s="261">
        <f t="shared" ca="1" si="228"/>
        <v>0</v>
      </c>
      <c r="Y511" s="261">
        <f t="shared" ca="1" si="228"/>
        <v>0</v>
      </c>
      <c r="Z511" s="261">
        <f t="shared" ca="1" si="228"/>
        <v>0</v>
      </c>
      <c r="AA511" s="261">
        <f t="shared" ca="1" si="229"/>
        <v>0</v>
      </c>
    </row>
    <row r="512" spans="6:27">
      <c r="F512" s="656"/>
      <c r="G512" s="307" t="str">
        <f t="shared" si="224"/>
        <v/>
      </c>
      <c r="H512" s="261">
        <f t="shared" si="225"/>
        <v>0</v>
      </c>
      <c r="I512" s="261">
        <f t="shared" ca="1" si="226"/>
        <v>0</v>
      </c>
      <c r="J512" s="261">
        <f t="shared" ca="1" si="226"/>
        <v>0</v>
      </c>
      <c r="K512" s="261">
        <f t="shared" ca="1" si="226"/>
        <v>0</v>
      </c>
      <c r="L512" s="261">
        <f t="shared" ca="1" si="226"/>
        <v>0</v>
      </c>
      <c r="M512" s="261">
        <f t="shared" ca="1" si="226"/>
        <v>0</v>
      </c>
      <c r="N512" s="261">
        <f t="shared" ca="1" si="226"/>
        <v>0</v>
      </c>
      <c r="O512" s="261">
        <f t="shared" ca="1" si="226"/>
        <v>0</v>
      </c>
      <c r="P512" s="261">
        <f t="shared" ca="1" si="226"/>
        <v>0</v>
      </c>
      <c r="Q512" s="261">
        <f t="shared" ca="1" si="227"/>
        <v>0</v>
      </c>
      <c r="R512" s="261">
        <f t="shared" ca="1" si="228"/>
        <v>0</v>
      </c>
      <c r="S512" s="261">
        <f t="shared" ca="1" si="228"/>
        <v>0</v>
      </c>
      <c r="T512" s="261">
        <f t="shared" ca="1" si="228"/>
        <v>0</v>
      </c>
      <c r="U512" s="261">
        <f t="shared" ca="1" si="228"/>
        <v>0</v>
      </c>
      <c r="V512" s="261">
        <f t="shared" ca="1" si="228"/>
        <v>0</v>
      </c>
      <c r="W512" s="261">
        <f t="shared" ca="1" si="228"/>
        <v>0</v>
      </c>
      <c r="X512" s="261">
        <f t="shared" ca="1" si="228"/>
        <v>0</v>
      </c>
      <c r="Y512" s="261">
        <f t="shared" ca="1" si="228"/>
        <v>0</v>
      </c>
      <c r="Z512" s="261">
        <f t="shared" ca="1" si="228"/>
        <v>0</v>
      </c>
      <c r="AA512" s="261">
        <f t="shared" ca="1" si="229"/>
        <v>0</v>
      </c>
    </row>
    <row r="513" spans="6:27">
      <c r="F513" s="657"/>
      <c r="G513" s="307" t="str">
        <f t="shared" si="224"/>
        <v/>
      </c>
      <c r="H513" s="261">
        <f t="shared" si="225"/>
        <v>0</v>
      </c>
      <c r="I513" s="261">
        <f t="shared" ca="1" si="226"/>
        <v>0</v>
      </c>
      <c r="J513" s="261">
        <f t="shared" ca="1" si="226"/>
        <v>0</v>
      </c>
      <c r="K513" s="261">
        <f t="shared" ca="1" si="226"/>
        <v>0</v>
      </c>
      <c r="L513" s="261">
        <f t="shared" ca="1" si="226"/>
        <v>0</v>
      </c>
      <c r="M513" s="261">
        <f t="shared" ca="1" si="226"/>
        <v>0</v>
      </c>
      <c r="N513" s="261">
        <f t="shared" ca="1" si="226"/>
        <v>0</v>
      </c>
      <c r="O513" s="261">
        <f t="shared" ca="1" si="226"/>
        <v>0</v>
      </c>
      <c r="P513" s="261">
        <f t="shared" ca="1" si="226"/>
        <v>0</v>
      </c>
      <c r="Q513" s="261">
        <f t="shared" ca="1" si="227"/>
        <v>0</v>
      </c>
      <c r="R513" s="261">
        <f t="shared" ca="1" si="228"/>
        <v>0</v>
      </c>
      <c r="S513" s="261">
        <f t="shared" ca="1" si="228"/>
        <v>0</v>
      </c>
      <c r="T513" s="261">
        <f t="shared" ca="1" si="228"/>
        <v>0</v>
      </c>
      <c r="U513" s="261">
        <f t="shared" ca="1" si="228"/>
        <v>0</v>
      </c>
      <c r="V513" s="261">
        <f t="shared" ca="1" si="228"/>
        <v>0</v>
      </c>
      <c r="W513" s="261">
        <f t="shared" ca="1" si="228"/>
        <v>0</v>
      </c>
      <c r="X513" s="261">
        <f t="shared" ca="1" si="228"/>
        <v>0</v>
      </c>
      <c r="Y513" s="261">
        <f t="shared" ca="1" si="228"/>
        <v>0</v>
      </c>
      <c r="Z513" s="261">
        <f t="shared" ca="1" si="228"/>
        <v>0</v>
      </c>
      <c r="AA513" s="261">
        <f t="shared" ca="1" si="229"/>
        <v>0</v>
      </c>
    </row>
    <row r="514" spans="6:27">
      <c r="G514" s="307" t="str">
        <f t="shared" si="224"/>
        <v>BRT</v>
      </c>
      <c r="H514" s="261">
        <f t="shared" si="225"/>
        <v>0</v>
      </c>
      <c r="I514" s="261">
        <f t="shared" ca="1" si="226"/>
        <v>0</v>
      </c>
      <c r="J514" s="261">
        <f t="shared" ca="1" si="226"/>
        <v>0</v>
      </c>
      <c r="K514" s="261">
        <f t="shared" ca="1" si="226"/>
        <v>0</v>
      </c>
      <c r="L514" s="261">
        <f t="shared" ca="1" si="226"/>
        <v>0</v>
      </c>
      <c r="M514" s="261">
        <f t="shared" ca="1" si="226"/>
        <v>0</v>
      </c>
      <c r="N514" s="261">
        <f t="shared" ca="1" si="226"/>
        <v>0</v>
      </c>
      <c r="O514" s="261">
        <f t="shared" ca="1" si="226"/>
        <v>0</v>
      </c>
      <c r="P514" s="261">
        <f t="shared" ca="1" si="226"/>
        <v>0</v>
      </c>
      <c r="Q514" s="261">
        <f t="shared" ca="1" si="227"/>
        <v>0</v>
      </c>
      <c r="R514" s="261">
        <f t="shared" ca="1" si="228"/>
        <v>0</v>
      </c>
      <c r="S514" s="261">
        <f t="shared" ca="1" si="228"/>
        <v>0</v>
      </c>
      <c r="T514" s="261">
        <f t="shared" ca="1" si="228"/>
        <v>0</v>
      </c>
      <c r="U514" s="261">
        <f t="shared" ca="1" si="228"/>
        <v>0</v>
      </c>
      <c r="V514" s="261">
        <f t="shared" ca="1" si="228"/>
        <v>0</v>
      </c>
      <c r="W514" s="261">
        <f t="shared" ca="1" si="228"/>
        <v>0</v>
      </c>
      <c r="X514" s="261">
        <f t="shared" ca="1" si="228"/>
        <v>0</v>
      </c>
      <c r="Y514" s="261">
        <f t="shared" ca="1" si="228"/>
        <v>0</v>
      </c>
      <c r="Z514" s="261">
        <f t="shared" ca="1" si="228"/>
        <v>0</v>
      </c>
      <c r="AA514" s="261">
        <f t="shared" ca="1" si="229"/>
        <v>0</v>
      </c>
    </row>
    <row r="517" spans="6:27">
      <c r="G517" s="305" t="s">
        <v>375</v>
      </c>
    </row>
    <row r="518" spans="6:27">
      <c r="K518" s="242" t="s">
        <v>372</v>
      </c>
    </row>
    <row r="519" spans="6:27">
      <c r="J519" s="243"/>
      <c r="K519" s="244" t="s">
        <v>367</v>
      </c>
      <c r="L519" s="231">
        <v>7</v>
      </c>
      <c r="M519" s="244">
        <v>14</v>
      </c>
      <c r="O519" s="55" t="s">
        <v>387</v>
      </c>
      <c r="Q519" s="55" t="s">
        <v>388</v>
      </c>
      <c r="Z519" s="243"/>
      <c r="AA519" s="243"/>
    </row>
    <row r="520" spans="6:27">
      <c r="G520" s="306"/>
      <c r="J520" s="243"/>
      <c r="K520" s="244">
        <f>H536</f>
        <v>0</v>
      </c>
      <c r="L520" s="244">
        <f>Q536</f>
        <v>9</v>
      </c>
      <c r="M520" s="244">
        <f>AA536</f>
        <v>19</v>
      </c>
      <c r="O520" s="231" t="s">
        <v>389</v>
      </c>
      <c r="P520" s="231" t="s">
        <v>390</v>
      </c>
      <c r="Q520" s="231" t="s">
        <v>389</v>
      </c>
      <c r="R520" s="231" t="s">
        <v>390</v>
      </c>
      <c r="T520" s="231">
        <f>K520</f>
        <v>0</v>
      </c>
      <c r="U520" s="231">
        <f>L520</f>
        <v>9</v>
      </c>
      <c r="V520" s="231">
        <f>M520</f>
        <v>19</v>
      </c>
      <c r="X520" s="231" t="s">
        <v>387</v>
      </c>
      <c r="Y520" s="231" t="s">
        <v>388</v>
      </c>
      <c r="Z520" s="243"/>
      <c r="AA520" s="243"/>
    </row>
    <row r="521" spans="6:27">
      <c r="F521" s="655" t="s">
        <v>530</v>
      </c>
      <c r="G521" s="307" t="str">
        <f>G488</f>
        <v>Cars</v>
      </c>
      <c r="J521" s="243"/>
      <c r="K521" s="246">
        <f>'IF Factors'!G195</f>
        <v>0</v>
      </c>
      <c r="L521" s="246">
        <f ca="1">OFFSET('IF Factors'!G195,0,$L$171)</f>
        <v>0</v>
      </c>
      <c r="M521" s="246">
        <f ca="1">OFFSET('IF Factors'!G195,0,$M$171)</f>
        <v>0</v>
      </c>
      <c r="O521" s="231">
        <f ca="1">INTERCEPT(K521:L521,$K$7:$L$7)</f>
        <v>0</v>
      </c>
      <c r="P521" s="231">
        <f ca="1">SLOPE(K521:L521,$K$7:$L$7)</f>
        <v>0</v>
      </c>
      <c r="Q521" s="231">
        <f ca="1">INTERCEPT(L521:M521,$L$7:$M$7)</f>
        <v>0</v>
      </c>
      <c r="R521" s="231">
        <f ca="1">SLOPE(L521:M521,$L$7:$M$7)</f>
        <v>0</v>
      </c>
      <c r="T521" s="231">
        <f>IF(K521&lt;&gt;0,0,1)</f>
        <v>1</v>
      </c>
      <c r="U521" s="231">
        <f ca="1">IF(L521&lt;&gt;0,0,1)</f>
        <v>1</v>
      </c>
      <c r="V521" s="231">
        <f ca="1">IF(M521&lt;&gt;0,0,1)</f>
        <v>1</v>
      </c>
      <c r="X521" s="231">
        <f ca="1">IF(T521+U521=1,1,0)</f>
        <v>0</v>
      </c>
      <c r="Y521" s="231">
        <f t="shared" ref="Y521:Y531" ca="1" si="230">IF(U521+V521=1,1,0)</f>
        <v>0</v>
      </c>
      <c r="Z521" s="243"/>
      <c r="AA521" s="243"/>
    </row>
    <row r="522" spans="6:27">
      <c r="F522" s="656"/>
      <c r="G522" s="307" t="str">
        <f t="shared" ref="G522:G531" si="231">G489</f>
        <v>2-wheeler</v>
      </c>
      <c r="J522" s="243"/>
      <c r="K522" s="246">
        <f>'IF Factors'!G196</f>
        <v>0</v>
      </c>
      <c r="L522" s="246">
        <f ca="1">OFFSET('IF Factors'!G196,0,$L$171)</f>
        <v>0</v>
      </c>
      <c r="M522" s="246">
        <f ca="1">OFFSET('IF Factors'!G196,0,$M$171)</f>
        <v>0</v>
      </c>
      <c r="O522" s="231">
        <f t="shared" ref="O522:O531" ca="1" si="232">INTERCEPT(K522:L522,$K$7:$L$7)</f>
        <v>0</v>
      </c>
      <c r="P522" s="231">
        <f t="shared" ref="P522:P531" ca="1" si="233">SLOPE(K522:L522,$K$7:$L$7)</f>
        <v>0</v>
      </c>
      <c r="Q522" s="231">
        <f t="shared" ref="Q522:Q531" ca="1" si="234">INTERCEPT(L522:M522,$L$7:$M$7)</f>
        <v>0</v>
      </c>
      <c r="R522" s="231">
        <f t="shared" ref="R522:R531" ca="1" si="235">SLOPE(L522:M522,$L$7:$M$7)</f>
        <v>0</v>
      </c>
      <c r="T522" s="231">
        <f t="shared" ref="T522:V531" si="236">IF(K522&lt;&gt;0,0,1)</f>
        <v>1</v>
      </c>
      <c r="U522" s="231">
        <f t="shared" ca="1" si="236"/>
        <v>1</v>
      </c>
      <c r="V522" s="231">
        <f t="shared" ca="1" si="236"/>
        <v>1</v>
      </c>
      <c r="X522" s="231">
        <f t="shared" ref="X522:X531" ca="1" si="237">IF(T522+U522=1,1,0)</f>
        <v>0</v>
      </c>
      <c r="Y522" s="231">
        <f t="shared" ca="1" si="230"/>
        <v>0</v>
      </c>
      <c r="Z522" s="243"/>
      <c r="AA522" s="243"/>
    </row>
    <row r="523" spans="6:27">
      <c r="F523" s="656"/>
      <c r="G523" s="307" t="str">
        <f t="shared" si="231"/>
        <v>Taxi</v>
      </c>
      <c r="J523" s="243"/>
      <c r="K523" s="246">
        <f>'IF Factors'!G197</f>
        <v>0</v>
      </c>
      <c r="L523" s="246">
        <f ca="1">OFFSET('IF Factors'!G197,0,$L$171)</f>
        <v>0</v>
      </c>
      <c r="M523" s="246">
        <f ca="1">OFFSET('IF Factors'!G197,0,$M$171)</f>
        <v>0</v>
      </c>
      <c r="O523" s="231">
        <f t="shared" ca="1" si="232"/>
        <v>0</v>
      </c>
      <c r="P523" s="231">
        <f t="shared" ca="1" si="233"/>
        <v>0</v>
      </c>
      <c r="Q523" s="231">
        <f t="shared" ca="1" si="234"/>
        <v>0</v>
      </c>
      <c r="R523" s="231">
        <f t="shared" ca="1" si="235"/>
        <v>0</v>
      </c>
      <c r="T523" s="231">
        <f t="shared" si="236"/>
        <v>1</v>
      </c>
      <c r="U523" s="231">
        <f t="shared" ca="1" si="236"/>
        <v>1</v>
      </c>
      <c r="V523" s="231">
        <f t="shared" ca="1" si="236"/>
        <v>1</v>
      </c>
      <c r="X523" s="231">
        <f t="shared" ca="1" si="237"/>
        <v>0</v>
      </c>
      <c r="Y523" s="231">
        <f t="shared" ca="1" si="230"/>
        <v>0</v>
      </c>
      <c r="Z523" s="243"/>
      <c r="AA523" s="243"/>
    </row>
    <row r="524" spans="6:27">
      <c r="F524" s="656"/>
      <c r="G524" s="307" t="str">
        <f t="shared" si="231"/>
        <v/>
      </c>
      <c r="J524" s="243"/>
      <c r="K524" s="246">
        <f>'IF Factors'!G198</f>
        <v>0</v>
      </c>
      <c r="L524" s="246">
        <f ca="1">OFFSET('IF Factors'!G198,0,$L$171)</f>
        <v>0</v>
      </c>
      <c r="M524" s="246">
        <f ca="1">OFFSET('IF Factors'!G198,0,$M$171)</f>
        <v>0</v>
      </c>
      <c r="O524" s="231">
        <f t="shared" ca="1" si="232"/>
        <v>0</v>
      </c>
      <c r="P524" s="231">
        <f t="shared" ca="1" si="233"/>
        <v>0</v>
      </c>
      <c r="Q524" s="231">
        <f t="shared" ca="1" si="234"/>
        <v>0</v>
      </c>
      <c r="R524" s="231">
        <f t="shared" ca="1" si="235"/>
        <v>0</v>
      </c>
      <c r="T524" s="231">
        <f t="shared" si="236"/>
        <v>1</v>
      </c>
      <c r="U524" s="231">
        <f t="shared" ca="1" si="236"/>
        <v>1</v>
      </c>
      <c r="V524" s="231">
        <f t="shared" ca="1" si="236"/>
        <v>1</v>
      </c>
      <c r="X524" s="231">
        <f t="shared" ca="1" si="237"/>
        <v>0</v>
      </c>
      <c r="Y524" s="231">
        <f t="shared" ca="1" si="230"/>
        <v>0</v>
      </c>
      <c r="Z524" s="243"/>
      <c r="AA524" s="243"/>
    </row>
    <row r="525" spans="6:27">
      <c r="F525" s="656"/>
      <c r="G525" s="307" t="str">
        <f t="shared" si="231"/>
        <v/>
      </c>
      <c r="J525" s="243"/>
      <c r="K525" s="246">
        <f>'IF Factors'!G199</f>
        <v>0</v>
      </c>
      <c r="L525" s="246">
        <f ca="1">OFFSET('IF Factors'!G199,0,$L$171)</f>
        <v>0</v>
      </c>
      <c r="M525" s="246">
        <f ca="1">OFFSET('IF Factors'!G199,0,$M$171)</f>
        <v>0</v>
      </c>
      <c r="O525" s="231">
        <f t="shared" ca="1" si="232"/>
        <v>0</v>
      </c>
      <c r="P525" s="231">
        <f t="shared" ca="1" si="233"/>
        <v>0</v>
      </c>
      <c r="Q525" s="231">
        <f t="shared" ca="1" si="234"/>
        <v>0</v>
      </c>
      <c r="R525" s="231">
        <f t="shared" ca="1" si="235"/>
        <v>0</v>
      </c>
      <c r="T525" s="231">
        <f t="shared" si="236"/>
        <v>1</v>
      </c>
      <c r="U525" s="231">
        <f t="shared" ca="1" si="236"/>
        <v>1</v>
      </c>
      <c r="V525" s="231">
        <f t="shared" ca="1" si="236"/>
        <v>1</v>
      </c>
      <c r="X525" s="231">
        <f t="shared" ca="1" si="237"/>
        <v>0</v>
      </c>
      <c r="Y525" s="231">
        <f t="shared" ca="1" si="230"/>
        <v>0</v>
      </c>
      <c r="Z525" s="243"/>
      <c r="AA525" s="243"/>
    </row>
    <row r="526" spans="6:27">
      <c r="F526" s="656"/>
      <c r="G526" s="307" t="str">
        <f t="shared" si="231"/>
        <v>3-wheeler</v>
      </c>
      <c r="J526" s="243"/>
      <c r="K526" s="246">
        <f>'IF Factors'!G200</f>
        <v>0</v>
      </c>
      <c r="L526" s="246">
        <f ca="1">OFFSET('IF Factors'!G200,0,$L$171)</f>
        <v>0</v>
      </c>
      <c r="M526" s="246">
        <f ca="1">OFFSET('IF Factors'!G200,0,$M$171)</f>
        <v>0</v>
      </c>
      <c r="O526" s="231">
        <f t="shared" ca="1" si="232"/>
        <v>0</v>
      </c>
      <c r="P526" s="231">
        <f t="shared" ca="1" si="233"/>
        <v>0</v>
      </c>
      <c r="Q526" s="231">
        <f t="shared" ca="1" si="234"/>
        <v>0</v>
      </c>
      <c r="R526" s="231">
        <f t="shared" ca="1" si="235"/>
        <v>0</v>
      </c>
      <c r="T526" s="231">
        <f t="shared" si="236"/>
        <v>1</v>
      </c>
      <c r="U526" s="231">
        <f t="shared" ca="1" si="236"/>
        <v>1</v>
      </c>
      <c r="V526" s="231">
        <f t="shared" ca="1" si="236"/>
        <v>1</v>
      </c>
      <c r="X526" s="231">
        <f t="shared" ca="1" si="237"/>
        <v>0</v>
      </c>
      <c r="Y526" s="231">
        <f t="shared" ca="1" si="230"/>
        <v>0</v>
      </c>
      <c r="Z526" s="243"/>
      <c r="AA526" s="243"/>
    </row>
    <row r="527" spans="6:27">
      <c r="F527" s="656"/>
      <c r="G527" s="307" t="str">
        <f t="shared" si="231"/>
        <v>Bus</v>
      </c>
      <c r="J527" s="243"/>
      <c r="K527" s="246">
        <f>'IF Factors'!G201</f>
        <v>0</v>
      </c>
      <c r="L527" s="246">
        <f ca="1">OFFSET('IF Factors'!G201,0,$L$171)</f>
        <v>0</v>
      </c>
      <c r="M527" s="246">
        <f ca="1">OFFSET('IF Factors'!G201,0,$M$171)</f>
        <v>0</v>
      </c>
      <c r="O527" s="231">
        <f t="shared" ca="1" si="232"/>
        <v>0</v>
      </c>
      <c r="P527" s="231">
        <f t="shared" ca="1" si="233"/>
        <v>0</v>
      </c>
      <c r="Q527" s="231">
        <f t="shared" ca="1" si="234"/>
        <v>0</v>
      </c>
      <c r="R527" s="231">
        <f t="shared" ca="1" si="235"/>
        <v>0</v>
      </c>
      <c r="T527" s="231">
        <f t="shared" si="236"/>
        <v>1</v>
      </c>
      <c r="U527" s="231">
        <f t="shared" ca="1" si="236"/>
        <v>1</v>
      </c>
      <c r="V527" s="231">
        <f t="shared" ca="1" si="236"/>
        <v>1</v>
      </c>
      <c r="X527" s="231">
        <f t="shared" ca="1" si="237"/>
        <v>0</v>
      </c>
      <c r="Y527" s="231">
        <f t="shared" ca="1" si="230"/>
        <v>0</v>
      </c>
      <c r="Z527" s="243"/>
      <c r="AA527" s="243"/>
    </row>
    <row r="528" spans="6:27">
      <c r="F528" s="656"/>
      <c r="G528" s="307" t="str">
        <f t="shared" si="231"/>
        <v>Mini-bus</v>
      </c>
      <c r="J528" s="243"/>
      <c r="K528" s="246">
        <f>'IF Factors'!G202</f>
        <v>0</v>
      </c>
      <c r="L528" s="246">
        <f ca="1">OFFSET('IF Factors'!G202,0,$L$171)</f>
        <v>0</v>
      </c>
      <c r="M528" s="246">
        <f ca="1">OFFSET('IF Factors'!G202,0,$M$171)</f>
        <v>0</v>
      </c>
      <c r="O528" s="231">
        <f t="shared" ca="1" si="232"/>
        <v>0</v>
      </c>
      <c r="P528" s="231">
        <f t="shared" ca="1" si="233"/>
        <v>0</v>
      </c>
      <c r="Q528" s="231">
        <f t="shared" ca="1" si="234"/>
        <v>0</v>
      </c>
      <c r="R528" s="231">
        <f t="shared" ca="1" si="235"/>
        <v>0</v>
      </c>
      <c r="T528" s="231">
        <f t="shared" si="236"/>
        <v>1</v>
      </c>
      <c r="U528" s="231">
        <f t="shared" ca="1" si="236"/>
        <v>1</v>
      </c>
      <c r="V528" s="231">
        <f t="shared" ca="1" si="236"/>
        <v>1</v>
      </c>
      <c r="X528" s="231">
        <f t="shared" ca="1" si="237"/>
        <v>0</v>
      </c>
      <c r="Y528" s="231">
        <f t="shared" ca="1" si="230"/>
        <v>0</v>
      </c>
      <c r="Z528" s="243"/>
      <c r="AA528" s="243"/>
    </row>
    <row r="529" spans="6:27">
      <c r="F529" s="656"/>
      <c r="G529" s="307" t="str">
        <f t="shared" si="231"/>
        <v/>
      </c>
      <c r="J529" s="243"/>
      <c r="K529" s="246">
        <f>'IF Factors'!G203</f>
        <v>0</v>
      </c>
      <c r="L529" s="246">
        <f ca="1">OFFSET('IF Factors'!G203,0,$L$171)</f>
        <v>0</v>
      </c>
      <c r="M529" s="246">
        <f ca="1">OFFSET('IF Factors'!G203,0,$M$171)</f>
        <v>0</v>
      </c>
      <c r="O529" s="231">
        <f t="shared" ca="1" si="232"/>
        <v>0</v>
      </c>
      <c r="P529" s="231">
        <f t="shared" ca="1" si="233"/>
        <v>0</v>
      </c>
      <c r="Q529" s="231">
        <f t="shared" ca="1" si="234"/>
        <v>0</v>
      </c>
      <c r="R529" s="231">
        <f t="shared" ca="1" si="235"/>
        <v>0</v>
      </c>
      <c r="T529" s="231">
        <f t="shared" si="236"/>
        <v>1</v>
      </c>
      <c r="U529" s="231">
        <f t="shared" ca="1" si="236"/>
        <v>1</v>
      </c>
      <c r="V529" s="231">
        <f t="shared" ca="1" si="236"/>
        <v>1</v>
      </c>
      <c r="X529" s="231">
        <f t="shared" ca="1" si="237"/>
        <v>0</v>
      </c>
      <c r="Y529" s="231">
        <f t="shared" ca="1" si="230"/>
        <v>0</v>
      </c>
      <c r="Z529" s="243"/>
      <c r="AA529" s="243"/>
    </row>
    <row r="530" spans="6:27">
      <c r="F530" s="657"/>
      <c r="G530" s="307" t="str">
        <f t="shared" si="231"/>
        <v/>
      </c>
      <c r="J530" s="243"/>
      <c r="K530" s="246">
        <f>'IF Factors'!G204</f>
        <v>0</v>
      </c>
      <c r="L530" s="246">
        <f ca="1">OFFSET('IF Factors'!G204,0,$L$171)</f>
        <v>0</v>
      </c>
      <c r="M530" s="246">
        <f ca="1">OFFSET('IF Factors'!G204,0,$M$171)</f>
        <v>0</v>
      </c>
      <c r="O530" s="231">
        <f t="shared" ca="1" si="232"/>
        <v>0</v>
      </c>
      <c r="P530" s="231">
        <f t="shared" ca="1" si="233"/>
        <v>0</v>
      </c>
      <c r="Q530" s="231">
        <f t="shared" ca="1" si="234"/>
        <v>0</v>
      </c>
      <c r="R530" s="231">
        <f t="shared" ca="1" si="235"/>
        <v>0</v>
      </c>
      <c r="T530" s="231">
        <f t="shared" si="236"/>
        <v>1</v>
      </c>
      <c r="U530" s="231">
        <f t="shared" ca="1" si="236"/>
        <v>1</v>
      </c>
      <c r="V530" s="231">
        <f t="shared" ca="1" si="236"/>
        <v>1</v>
      </c>
      <c r="X530" s="231">
        <f t="shared" ca="1" si="237"/>
        <v>0</v>
      </c>
      <c r="Y530" s="231">
        <f t="shared" ca="1" si="230"/>
        <v>0</v>
      </c>
      <c r="Z530" s="243"/>
      <c r="AA530" s="243"/>
    </row>
    <row r="531" spans="6:27">
      <c r="G531" s="307" t="str">
        <f t="shared" si="231"/>
        <v>BRT</v>
      </c>
      <c r="J531" s="243"/>
      <c r="K531" s="246">
        <f>'IF Factors'!G205</f>
        <v>0</v>
      </c>
      <c r="L531" s="246">
        <f ca="1">OFFSET('IF Factors'!G205,0,$L$171)</f>
        <v>0</v>
      </c>
      <c r="M531" s="246">
        <f ca="1">OFFSET('IF Factors'!G205,0,$M$171)</f>
        <v>0</v>
      </c>
      <c r="O531" s="231">
        <f t="shared" ca="1" si="232"/>
        <v>0</v>
      </c>
      <c r="P531" s="231">
        <f t="shared" ca="1" si="233"/>
        <v>0</v>
      </c>
      <c r="Q531" s="231">
        <f t="shared" ca="1" si="234"/>
        <v>0</v>
      </c>
      <c r="R531" s="231">
        <f t="shared" ca="1" si="235"/>
        <v>0</v>
      </c>
      <c r="T531" s="231">
        <f t="shared" si="236"/>
        <v>1</v>
      </c>
      <c r="U531" s="231">
        <f t="shared" ca="1" si="236"/>
        <v>1</v>
      </c>
      <c r="V531" s="231">
        <f t="shared" ca="1" si="236"/>
        <v>1</v>
      </c>
      <c r="X531" s="231">
        <f t="shared" ca="1" si="237"/>
        <v>0</v>
      </c>
      <c r="Y531" s="231">
        <f t="shared" ca="1" si="230"/>
        <v>0</v>
      </c>
      <c r="Z531" s="243"/>
      <c r="AA531" s="243"/>
    </row>
    <row r="532" spans="6:27">
      <c r="G532" s="308"/>
      <c r="J532" s="243"/>
      <c r="K532" s="243"/>
      <c r="L532" s="243"/>
      <c r="M532" s="243"/>
      <c r="N532" s="243"/>
      <c r="O532" s="243"/>
      <c r="P532" s="243"/>
      <c r="Q532" s="243"/>
      <c r="R532" s="243"/>
      <c r="S532" s="243"/>
      <c r="T532" s="243"/>
      <c r="U532" s="243"/>
      <c r="V532" s="243"/>
      <c r="W532" s="243"/>
      <c r="X532" s="243"/>
      <c r="Y532" s="243"/>
      <c r="Z532" s="243"/>
      <c r="AA532" s="243"/>
    </row>
    <row r="533" spans="6:27">
      <c r="G533" s="308"/>
      <c r="H533" s="243"/>
      <c r="I533" s="243"/>
      <c r="J533" s="243"/>
      <c r="K533" s="243"/>
      <c r="L533" s="243"/>
      <c r="M533" s="243"/>
      <c r="N533" s="243"/>
      <c r="O533" s="243"/>
      <c r="P533" s="243"/>
      <c r="Q533" s="243"/>
      <c r="R533" s="243"/>
      <c r="S533" s="243"/>
      <c r="T533" s="243"/>
      <c r="U533" s="243"/>
      <c r="V533" s="243"/>
      <c r="W533" s="243"/>
      <c r="X533" s="243"/>
      <c r="Y533" s="243"/>
      <c r="Z533" s="243"/>
      <c r="AA533" s="243"/>
    </row>
    <row r="534" spans="6:27">
      <c r="G534" s="308"/>
      <c r="H534" s="243"/>
      <c r="I534" s="243"/>
      <c r="J534" s="243"/>
      <c r="K534" s="243"/>
      <c r="L534" s="243"/>
      <c r="M534" s="243"/>
      <c r="N534" s="243"/>
      <c r="O534" s="243"/>
      <c r="P534" s="243"/>
      <c r="Q534" s="243"/>
      <c r="R534" s="243"/>
      <c r="S534" s="243"/>
      <c r="T534" s="243"/>
      <c r="U534" s="243"/>
      <c r="V534" s="243"/>
      <c r="W534" s="243"/>
      <c r="X534" s="243"/>
      <c r="Y534" s="243"/>
      <c r="Z534" s="243"/>
      <c r="AA534" s="243"/>
    </row>
    <row r="535" spans="6:27">
      <c r="G535" s="308" t="s">
        <v>375</v>
      </c>
      <c r="H535" s="243"/>
      <c r="I535" s="243"/>
      <c r="J535" s="243"/>
      <c r="K535" s="243"/>
      <c r="L535" s="243"/>
      <c r="M535" s="243"/>
      <c r="N535" s="243"/>
      <c r="O535" s="243"/>
      <c r="P535" s="243"/>
      <c r="Q535" s="243"/>
      <c r="R535" s="243"/>
      <c r="S535" s="243"/>
      <c r="T535" s="243"/>
      <c r="U535" s="243"/>
      <c r="V535" s="243"/>
      <c r="W535" s="243"/>
      <c r="X535" s="243"/>
      <c r="Y535" s="243"/>
      <c r="Z535" s="243"/>
      <c r="AA535" s="243"/>
    </row>
    <row r="536" spans="6:27">
      <c r="G536" s="306"/>
      <c r="H536" s="244">
        <f>H503</f>
        <v>0</v>
      </c>
      <c r="I536" s="244">
        <f t="shared" ref="I536:AA536" si="238">I503</f>
        <v>1</v>
      </c>
      <c r="J536" s="244">
        <f t="shared" si="238"/>
        <v>2</v>
      </c>
      <c r="K536" s="244">
        <f t="shared" si="238"/>
        <v>3</v>
      </c>
      <c r="L536" s="244">
        <f t="shared" si="238"/>
        <v>4</v>
      </c>
      <c r="M536" s="244">
        <f t="shared" si="238"/>
        <v>5</v>
      </c>
      <c r="N536" s="244">
        <f t="shared" si="238"/>
        <v>6</v>
      </c>
      <c r="O536" s="244">
        <f t="shared" si="238"/>
        <v>7</v>
      </c>
      <c r="P536" s="244">
        <f t="shared" si="238"/>
        <v>8</v>
      </c>
      <c r="Q536" s="244">
        <f t="shared" si="238"/>
        <v>9</v>
      </c>
      <c r="R536" s="244">
        <f t="shared" si="238"/>
        <v>10</v>
      </c>
      <c r="S536" s="244">
        <f t="shared" si="238"/>
        <v>11</v>
      </c>
      <c r="T536" s="244">
        <f t="shared" si="238"/>
        <v>12</v>
      </c>
      <c r="U536" s="244">
        <f t="shared" si="238"/>
        <v>13</v>
      </c>
      <c r="V536" s="244">
        <f t="shared" si="238"/>
        <v>14</v>
      </c>
      <c r="W536" s="244">
        <f t="shared" si="238"/>
        <v>15</v>
      </c>
      <c r="X536" s="244">
        <f t="shared" si="238"/>
        <v>16</v>
      </c>
      <c r="Y536" s="244">
        <f t="shared" si="238"/>
        <v>17</v>
      </c>
      <c r="Z536" s="244">
        <f t="shared" si="238"/>
        <v>18</v>
      </c>
      <c r="AA536" s="244">
        <f t="shared" si="238"/>
        <v>19</v>
      </c>
    </row>
    <row r="537" spans="6:27">
      <c r="F537" s="655" t="s">
        <v>530</v>
      </c>
      <c r="G537" s="307" t="str">
        <f>G504</f>
        <v>Cars</v>
      </c>
      <c r="H537" s="261">
        <f>K521</f>
        <v>0</v>
      </c>
      <c r="I537" s="261">
        <f ca="1">(I$23*$P521)+$O521</f>
        <v>0</v>
      </c>
      <c r="J537" s="261">
        <f t="shared" ref="J537:P537" ca="1" si="239">(J$23*$P521)+$O521</f>
        <v>0</v>
      </c>
      <c r="K537" s="261">
        <f t="shared" ca="1" si="239"/>
        <v>0</v>
      </c>
      <c r="L537" s="261">
        <f t="shared" ca="1" si="239"/>
        <v>0</v>
      </c>
      <c r="M537" s="261">
        <f t="shared" ca="1" si="239"/>
        <v>0</v>
      </c>
      <c r="N537" s="261">
        <f t="shared" ca="1" si="239"/>
        <v>0</v>
      </c>
      <c r="O537" s="261">
        <f t="shared" ca="1" si="239"/>
        <v>0</v>
      </c>
      <c r="P537" s="261">
        <f t="shared" ca="1" si="239"/>
        <v>0</v>
      </c>
      <c r="Q537" s="261">
        <f ca="1">L521</f>
        <v>0</v>
      </c>
      <c r="R537" s="261">
        <f ca="1">(R$23*$R521)+$Q521</f>
        <v>0</v>
      </c>
      <c r="S537" s="261">
        <f t="shared" ref="S537:Z537" ca="1" si="240">(S$23*$R521)+$Q521</f>
        <v>0</v>
      </c>
      <c r="T537" s="261">
        <f t="shared" ca="1" si="240"/>
        <v>0</v>
      </c>
      <c r="U537" s="261">
        <f t="shared" ca="1" si="240"/>
        <v>0</v>
      </c>
      <c r="V537" s="261">
        <f t="shared" ca="1" si="240"/>
        <v>0</v>
      </c>
      <c r="W537" s="261">
        <f t="shared" ca="1" si="240"/>
        <v>0</v>
      </c>
      <c r="X537" s="261">
        <f t="shared" ca="1" si="240"/>
        <v>0</v>
      </c>
      <c r="Y537" s="261">
        <f t="shared" ca="1" si="240"/>
        <v>0</v>
      </c>
      <c r="Z537" s="261">
        <f t="shared" ca="1" si="240"/>
        <v>0</v>
      </c>
      <c r="AA537" s="261">
        <f ca="1">M521</f>
        <v>0</v>
      </c>
    </row>
    <row r="538" spans="6:27">
      <c r="F538" s="656"/>
      <c r="G538" s="307" t="str">
        <f t="shared" ref="G538:G547" si="241">G505</f>
        <v>2-wheeler</v>
      </c>
      <c r="H538" s="261">
        <f t="shared" ref="H538:H547" si="242">K522</f>
        <v>0</v>
      </c>
      <c r="I538" s="261">
        <f t="shared" ref="I538:P547" ca="1" si="243">(I$23*$P522)+$O522</f>
        <v>0</v>
      </c>
      <c r="J538" s="261">
        <f t="shared" ca="1" si="243"/>
        <v>0</v>
      </c>
      <c r="K538" s="261">
        <f t="shared" ca="1" si="243"/>
        <v>0</v>
      </c>
      <c r="L538" s="261">
        <f t="shared" ca="1" si="243"/>
        <v>0</v>
      </c>
      <c r="M538" s="261">
        <f t="shared" ca="1" si="243"/>
        <v>0</v>
      </c>
      <c r="N538" s="261">
        <f t="shared" ca="1" si="243"/>
        <v>0</v>
      </c>
      <c r="O538" s="261">
        <f t="shared" ca="1" si="243"/>
        <v>0</v>
      </c>
      <c r="P538" s="261">
        <f t="shared" ca="1" si="243"/>
        <v>0</v>
      </c>
      <c r="Q538" s="261">
        <f t="shared" ref="Q538:Q547" ca="1" si="244">L522</f>
        <v>0</v>
      </c>
      <c r="R538" s="261">
        <f t="shared" ref="R538:Z547" ca="1" si="245">(R$23*$R522)+$Q522</f>
        <v>0</v>
      </c>
      <c r="S538" s="261">
        <f t="shared" ca="1" si="245"/>
        <v>0</v>
      </c>
      <c r="T538" s="261">
        <f t="shared" ca="1" si="245"/>
        <v>0</v>
      </c>
      <c r="U538" s="261">
        <f t="shared" ca="1" si="245"/>
        <v>0</v>
      </c>
      <c r="V538" s="261">
        <f t="shared" ca="1" si="245"/>
        <v>0</v>
      </c>
      <c r="W538" s="261">
        <f t="shared" ca="1" si="245"/>
        <v>0</v>
      </c>
      <c r="X538" s="261">
        <f t="shared" ca="1" si="245"/>
        <v>0</v>
      </c>
      <c r="Y538" s="261">
        <f t="shared" ca="1" si="245"/>
        <v>0</v>
      </c>
      <c r="Z538" s="261">
        <f t="shared" ca="1" si="245"/>
        <v>0</v>
      </c>
      <c r="AA538" s="261">
        <f t="shared" ref="AA538:AA547" ca="1" si="246">M522</f>
        <v>0</v>
      </c>
    </row>
    <row r="539" spans="6:27">
      <c r="F539" s="656"/>
      <c r="G539" s="307" t="str">
        <f t="shared" si="241"/>
        <v>Taxi</v>
      </c>
      <c r="H539" s="261">
        <f t="shared" si="242"/>
        <v>0</v>
      </c>
      <c r="I539" s="261">
        <f t="shared" ca="1" si="243"/>
        <v>0</v>
      </c>
      <c r="J539" s="261">
        <f t="shared" ca="1" si="243"/>
        <v>0</v>
      </c>
      <c r="K539" s="261">
        <f t="shared" ca="1" si="243"/>
        <v>0</v>
      </c>
      <c r="L539" s="261">
        <f t="shared" ca="1" si="243"/>
        <v>0</v>
      </c>
      <c r="M539" s="261">
        <f t="shared" ca="1" si="243"/>
        <v>0</v>
      </c>
      <c r="N539" s="261">
        <f t="shared" ca="1" si="243"/>
        <v>0</v>
      </c>
      <c r="O539" s="261">
        <f t="shared" ca="1" si="243"/>
        <v>0</v>
      </c>
      <c r="P539" s="261">
        <f t="shared" ca="1" si="243"/>
        <v>0</v>
      </c>
      <c r="Q539" s="261">
        <f t="shared" ca="1" si="244"/>
        <v>0</v>
      </c>
      <c r="R539" s="261">
        <f t="shared" ca="1" si="245"/>
        <v>0</v>
      </c>
      <c r="S539" s="261">
        <f t="shared" ca="1" si="245"/>
        <v>0</v>
      </c>
      <c r="T539" s="261">
        <f t="shared" ca="1" si="245"/>
        <v>0</v>
      </c>
      <c r="U539" s="261">
        <f t="shared" ca="1" si="245"/>
        <v>0</v>
      </c>
      <c r="V539" s="261">
        <f t="shared" ca="1" si="245"/>
        <v>0</v>
      </c>
      <c r="W539" s="261">
        <f t="shared" ca="1" si="245"/>
        <v>0</v>
      </c>
      <c r="X539" s="261">
        <f t="shared" ca="1" si="245"/>
        <v>0</v>
      </c>
      <c r="Y539" s="261">
        <f t="shared" ca="1" si="245"/>
        <v>0</v>
      </c>
      <c r="Z539" s="261">
        <f t="shared" ca="1" si="245"/>
        <v>0</v>
      </c>
      <c r="AA539" s="261">
        <f t="shared" ca="1" si="246"/>
        <v>0</v>
      </c>
    </row>
    <row r="540" spans="6:27">
      <c r="F540" s="656"/>
      <c r="G540" s="307" t="str">
        <f t="shared" si="241"/>
        <v/>
      </c>
      <c r="H540" s="261">
        <f t="shared" si="242"/>
        <v>0</v>
      </c>
      <c r="I540" s="261">
        <f t="shared" ca="1" si="243"/>
        <v>0</v>
      </c>
      <c r="J540" s="261">
        <f t="shared" ca="1" si="243"/>
        <v>0</v>
      </c>
      <c r="K540" s="261">
        <f t="shared" ca="1" si="243"/>
        <v>0</v>
      </c>
      <c r="L540" s="261">
        <f t="shared" ca="1" si="243"/>
        <v>0</v>
      </c>
      <c r="M540" s="261">
        <f t="shared" ca="1" si="243"/>
        <v>0</v>
      </c>
      <c r="N540" s="261">
        <f t="shared" ca="1" si="243"/>
        <v>0</v>
      </c>
      <c r="O540" s="261">
        <f t="shared" ca="1" si="243"/>
        <v>0</v>
      </c>
      <c r="P540" s="261">
        <f t="shared" ca="1" si="243"/>
        <v>0</v>
      </c>
      <c r="Q540" s="261">
        <f t="shared" ca="1" si="244"/>
        <v>0</v>
      </c>
      <c r="R540" s="261">
        <f t="shared" ca="1" si="245"/>
        <v>0</v>
      </c>
      <c r="S540" s="261">
        <f t="shared" ca="1" si="245"/>
        <v>0</v>
      </c>
      <c r="T540" s="261">
        <f t="shared" ca="1" si="245"/>
        <v>0</v>
      </c>
      <c r="U540" s="261">
        <f t="shared" ca="1" si="245"/>
        <v>0</v>
      </c>
      <c r="V540" s="261">
        <f t="shared" ca="1" si="245"/>
        <v>0</v>
      </c>
      <c r="W540" s="261">
        <f t="shared" ca="1" si="245"/>
        <v>0</v>
      </c>
      <c r="X540" s="261">
        <f t="shared" ca="1" si="245"/>
        <v>0</v>
      </c>
      <c r="Y540" s="261">
        <f t="shared" ca="1" si="245"/>
        <v>0</v>
      </c>
      <c r="Z540" s="261">
        <f t="shared" ca="1" si="245"/>
        <v>0</v>
      </c>
      <c r="AA540" s="261">
        <f t="shared" ca="1" si="246"/>
        <v>0</v>
      </c>
    </row>
    <row r="541" spans="6:27">
      <c r="F541" s="656"/>
      <c r="G541" s="307" t="str">
        <f t="shared" si="241"/>
        <v/>
      </c>
      <c r="H541" s="261">
        <f t="shared" si="242"/>
        <v>0</v>
      </c>
      <c r="I541" s="261">
        <f t="shared" ca="1" si="243"/>
        <v>0</v>
      </c>
      <c r="J541" s="261">
        <f t="shared" ca="1" si="243"/>
        <v>0</v>
      </c>
      <c r="K541" s="261">
        <f t="shared" ca="1" si="243"/>
        <v>0</v>
      </c>
      <c r="L541" s="261">
        <f t="shared" ca="1" si="243"/>
        <v>0</v>
      </c>
      <c r="M541" s="261">
        <f t="shared" ca="1" si="243"/>
        <v>0</v>
      </c>
      <c r="N541" s="261">
        <f t="shared" ca="1" si="243"/>
        <v>0</v>
      </c>
      <c r="O541" s="261">
        <f t="shared" ca="1" si="243"/>
        <v>0</v>
      </c>
      <c r="P541" s="261">
        <f t="shared" ca="1" si="243"/>
        <v>0</v>
      </c>
      <c r="Q541" s="261">
        <f t="shared" ca="1" si="244"/>
        <v>0</v>
      </c>
      <c r="R541" s="261">
        <f t="shared" ca="1" si="245"/>
        <v>0</v>
      </c>
      <c r="S541" s="261">
        <f t="shared" ca="1" si="245"/>
        <v>0</v>
      </c>
      <c r="T541" s="261">
        <f t="shared" ca="1" si="245"/>
        <v>0</v>
      </c>
      <c r="U541" s="261">
        <f t="shared" ca="1" si="245"/>
        <v>0</v>
      </c>
      <c r="V541" s="261">
        <f t="shared" ca="1" si="245"/>
        <v>0</v>
      </c>
      <c r="W541" s="261">
        <f t="shared" ca="1" si="245"/>
        <v>0</v>
      </c>
      <c r="X541" s="261">
        <f t="shared" ca="1" si="245"/>
        <v>0</v>
      </c>
      <c r="Y541" s="261">
        <f t="shared" ca="1" si="245"/>
        <v>0</v>
      </c>
      <c r="Z541" s="261">
        <f t="shared" ca="1" si="245"/>
        <v>0</v>
      </c>
      <c r="AA541" s="261">
        <f t="shared" ca="1" si="246"/>
        <v>0</v>
      </c>
    </row>
    <row r="542" spans="6:27">
      <c r="F542" s="656"/>
      <c r="G542" s="307" t="str">
        <f t="shared" si="241"/>
        <v>3-wheeler</v>
      </c>
      <c r="H542" s="261">
        <f t="shared" si="242"/>
        <v>0</v>
      </c>
      <c r="I542" s="261">
        <f t="shared" ca="1" si="243"/>
        <v>0</v>
      </c>
      <c r="J542" s="261">
        <f t="shared" ca="1" si="243"/>
        <v>0</v>
      </c>
      <c r="K542" s="261">
        <f t="shared" ca="1" si="243"/>
        <v>0</v>
      </c>
      <c r="L542" s="261">
        <f t="shared" ca="1" si="243"/>
        <v>0</v>
      </c>
      <c r="M542" s="261">
        <f t="shared" ca="1" si="243"/>
        <v>0</v>
      </c>
      <c r="N542" s="261">
        <f t="shared" ca="1" si="243"/>
        <v>0</v>
      </c>
      <c r="O542" s="261">
        <f t="shared" ca="1" si="243"/>
        <v>0</v>
      </c>
      <c r="P542" s="261">
        <f t="shared" ca="1" si="243"/>
        <v>0</v>
      </c>
      <c r="Q542" s="261">
        <f t="shared" ca="1" si="244"/>
        <v>0</v>
      </c>
      <c r="R542" s="261">
        <f t="shared" ca="1" si="245"/>
        <v>0</v>
      </c>
      <c r="S542" s="261">
        <f t="shared" ca="1" si="245"/>
        <v>0</v>
      </c>
      <c r="T542" s="261">
        <f t="shared" ca="1" si="245"/>
        <v>0</v>
      </c>
      <c r="U542" s="261">
        <f t="shared" ca="1" si="245"/>
        <v>0</v>
      </c>
      <c r="V542" s="261">
        <f t="shared" ca="1" si="245"/>
        <v>0</v>
      </c>
      <c r="W542" s="261">
        <f t="shared" ca="1" si="245"/>
        <v>0</v>
      </c>
      <c r="X542" s="261">
        <f t="shared" ca="1" si="245"/>
        <v>0</v>
      </c>
      <c r="Y542" s="261">
        <f t="shared" ca="1" si="245"/>
        <v>0</v>
      </c>
      <c r="Z542" s="261">
        <f t="shared" ca="1" si="245"/>
        <v>0</v>
      </c>
      <c r="AA542" s="261">
        <f t="shared" ca="1" si="246"/>
        <v>0</v>
      </c>
    </row>
    <row r="543" spans="6:27">
      <c r="F543" s="656"/>
      <c r="G543" s="307" t="str">
        <f t="shared" si="241"/>
        <v>Bus</v>
      </c>
      <c r="H543" s="261">
        <f t="shared" si="242"/>
        <v>0</v>
      </c>
      <c r="I543" s="261">
        <f t="shared" ca="1" si="243"/>
        <v>0</v>
      </c>
      <c r="J543" s="261">
        <f t="shared" ca="1" si="243"/>
        <v>0</v>
      </c>
      <c r="K543" s="261">
        <f t="shared" ca="1" si="243"/>
        <v>0</v>
      </c>
      <c r="L543" s="261">
        <f t="shared" ca="1" si="243"/>
        <v>0</v>
      </c>
      <c r="M543" s="261">
        <f t="shared" ca="1" si="243"/>
        <v>0</v>
      </c>
      <c r="N543" s="261">
        <f t="shared" ca="1" si="243"/>
        <v>0</v>
      </c>
      <c r="O543" s="261">
        <f t="shared" ca="1" si="243"/>
        <v>0</v>
      </c>
      <c r="P543" s="261">
        <f t="shared" ca="1" si="243"/>
        <v>0</v>
      </c>
      <c r="Q543" s="261">
        <f t="shared" ca="1" si="244"/>
        <v>0</v>
      </c>
      <c r="R543" s="261">
        <f t="shared" ca="1" si="245"/>
        <v>0</v>
      </c>
      <c r="S543" s="261">
        <f t="shared" ca="1" si="245"/>
        <v>0</v>
      </c>
      <c r="T543" s="261">
        <f t="shared" ca="1" si="245"/>
        <v>0</v>
      </c>
      <c r="U543" s="261">
        <f t="shared" ca="1" si="245"/>
        <v>0</v>
      </c>
      <c r="V543" s="261">
        <f t="shared" ca="1" si="245"/>
        <v>0</v>
      </c>
      <c r="W543" s="261">
        <f t="shared" ca="1" si="245"/>
        <v>0</v>
      </c>
      <c r="X543" s="261">
        <f t="shared" ca="1" si="245"/>
        <v>0</v>
      </c>
      <c r="Y543" s="261">
        <f t="shared" ca="1" si="245"/>
        <v>0</v>
      </c>
      <c r="Z543" s="261">
        <f t="shared" ca="1" si="245"/>
        <v>0</v>
      </c>
      <c r="AA543" s="261">
        <f t="shared" ca="1" si="246"/>
        <v>0</v>
      </c>
    </row>
    <row r="544" spans="6:27">
      <c r="F544" s="656"/>
      <c r="G544" s="307" t="str">
        <f t="shared" si="241"/>
        <v>Mini-bus</v>
      </c>
      <c r="H544" s="261">
        <f t="shared" si="242"/>
        <v>0</v>
      </c>
      <c r="I544" s="261">
        <f t="shared" ca="1" si="243"/>
        <v>0</v>
      </c>
      <c r="J544" s="261">
        <f t="shared" ca="1" si="243"/>
        <v>0</v>
      </c>
      <c r="K544" s="261">
        <f t="shared" ca="1" si="243"/>
        <v>0</v>
      </c>
      <c r="L544" s="261">
        <f t="shared" ca="1" si="243"/>
        <v>0</v>
      </c>
      <c r="M544" s="261">
        <f t="shared" ca="1" si="243"/>
        <v>0</v>
      </c>
      <c r="N544" s="261">
        <f t="shared" ca="1" si="243"/>
        <v>0</v>
      </c>
      <c r="O544" s="261">
        <f t="shared" ca="1" si="243"/>
        <v>0</v>
      </c>
      <c r="P544" s="261">
        <f t="shared" ca="1" si="243"/>
        <v>0</v>
      </c>
      <c r="Q544" s="261">
        <f t="shared" ca="1" si="244"/>
        <v>0</v>
      </c>
      <c r="R544" s="261">
        <f t="shared" ca="1" si="245"/>
        <v>0</v>
      </c>
      <c r="S544" s="261">
        <f t="shared" ca="1" si="245"/>
        <v>0</v>
      </c>
      <c r="T544" s="261">
        <f t="shared" ca="1" si="245"/>
        <v>0</v>
      </c>
      <c r="U544" s="261">
        <f t="shared" ca="1" si="245"/>
        <v>0</v>
      </c>
      <c r="V544" s="261">
        <f t="shared" ca="1" si="245"/>
        <v>0</v>
      </c>
      <c r="W544" s="261">
        <f t="shared" ca="1" si="245"/>
        <v>0</v>
      </c>
      <c r="X544" s="261">
        <f t="shared" ca="1" si="245"/>
        <v>0</v>
      </c>
      <c r="Y544" s="261">
        <f t="shared" ca="1" si="245"/>
        <v>0</v>
      </c>
      <c r="Z544" s="261">
        <f t="shared" ca="1" si="245"/>
        <v>0</v>
      </c>
      <c r="AA544" s="261">
        <f t="shared" ca="1" si="246"/>
        <v>0</v>
      </c>
    </row>
    <row r="545" spans="6:27">
      <c r="F545" s="656"/>
      <c r="G545" s="307" t="str">
        <f t="shared" si="241"/>
        <v/>
      </c>
      <c r="H545" s="261">
        <f t="shared" si="242"/>
        <v>0</v>
      </c>
      <c r="I545" s="261">
        <f t="shared" ca="1" si="243"/>
        <v>0</v>
      </c>
      <c r="J545" s="261">
        <f t="shared" ca="1" si="243"/>
        <v>0</v>
      </c>
      <c r="K545" s="261">
        <f t="shared" ca="1" si="243"/>
        <v>0</v>
      </c>
      <c r="L545" s="261">
        <f t="shared" ca="1" si="243"/>
        <v>0</v>
      </c>
      <c r="M545" s="261">
        <f t="shared" ca="1" si="243"/>
        <v>0</v>
      </c>
      <c r="N545" s="261">
        <f t="shared" ca="1" si="243"/>
        <v>0</v>
      </c>
      <c r="O545" s="261">
        <f t="shared" ca="1" si="243"/>
        <v>0</v>
      </c>
      <c r="P545" s="261">
        <f t="shared" ca="1" si="243"/>
        <v>0</v>
      </c>
      <c r="Q545" s="261">
        <f t="shared" ca="1" si="244"/>
        <v>0</v>
      </c>
      <c r="R545" s="261">
        <f t="shared" ca="1" si="245"/>
        <v>0</v>
      </c>
      <c r="S545" s="261">
        <f t="shared" ca="1" si="245"/>
        <v>0</v>
      </c>
      <c r="T545" s="261">
        <f t="shared" ca="1" si="245"/>
        <v>0</v>
      </c>
      <c r="U545" s="261">
        <f t="shared" ca="1" si="245"/>
        <v>0</v>
      </c>
      <c r="V545" s="261">
        <f t="shared" ca="1" si="245"/>
        <v>0</v>
      </c>
      <c r="W545" s="261">
        <f t="shared" ca="1" si="245"/>
        <v>0</v>
      </c>
      <c r="X545" s="261">
        <f t="shared" ca="1" si="245"/>
        <v>0</v>
      </c>
      <c r="Y545" s="261">
        <f t="shared" ca="1" si="245"/>
        <v>0</v>
      </c>
      <c r="Z545" s="261">
        <f t="shared" ca="1" si="245"/>
        <v>0</v>
      </c>
      <c r="AA545" s="261">
        <f t="shared" ca="1" si="246"/>
        <v>0</v>
      </c>
    </row>
    <row r="546" spans="6:27">
      <c r="F546" s="657"/>
      <c r="G546" s="307" t="str">
        <f t="shared" si="241"/>
        <v/>
      </c>
      <c r="H546" s="261">
        <f t="shared" si="242"/>
        <v>0</v>
      </c>
      <c r="I546" s="261">
        <f t="shared" ca="1" si="243"/>
        <v>0</v>
      </c>
      <c r="J546" s="261">
        <f t="shared" ca="1" si="243"/>
        <v>0</v>
      </c>
      <c r="K546" s="261">
        <f t="shared" ca="1" si="243"/>
        <v>0</v>
      </c>
      <c r="L546" s="261">
        <f t="shared" ca="1" si="243"/>
        <v>0</v>
      </c>
      <c r="M546" s="261">
        <f t="shared" ca="1" si="243"/>
        <v>0</v>
      </c>
      <c r="N546" s="261">
        <f t="shared" ca="1" si="243"/>
        <v>0</v>
      </c>
      <c r="O546" s="261">
        <f t="shared" ca="1" si="243"/>
        <v>0</v>
      </c>
      <c r="P546" s="261">
        <f t="shared" ca="1" si="243"/>
        <v>0</v>
      </c>
      <c r="Q546" s="261">
        <f t="shared" ca="1" si="244"/>
        <v>0</v>
      </c>
      <c r="R546" s="261">
        <f t="shared" ca="1" si="245"/>
        <v>0</v>
      </c>
      <c r="S546" s="261">
        <f t="shared" ca="1" si="245"/>
        <v>0</v>
      </c>
      <c r="T546" s="261">
        <f t="shared" ca="1" si="245"/>
        <v>0</v>
      </c>
      <c r="U546" s="261">
        <f t="shared" ca="1" si="245"/>
        <v>0</v>
      </c>
      <c r="V546" s="261">
        <f t="shared" ca="1" si="245"/>
        <v>0</v>
      </c>
      <c r="W546" s="261">
        <f t="shared" ca="1" si="245"/>
        <v>0</v>
      </c>
      <c r="X546" s="261">
        <f t="shared" ca="1" si="245"/>
        <v>0</v>
      </c>
      <c r="Y546" s="261">
        <f t="shared" ca="1" si="245"/>
        <v>0</v>
      </c>
      <c r="Z546" s="261">
        <f t="shared" ca="1" si="245"/>
        <v>0</v>
      </c>
      <c r="AA546" s="261">
        <f t="shared" ca="1" si="246"/>
        <v>0</v>
      </c>
    </row>
    <row r="547" spans="6:27">
      <c r="G547" s="307" t="str">
        <f t="shared" si="241"/>
        <v>BRT</v>
      </c>
      <c r="H547" s="261">
        <f t="shared" si="242"/>
        <v>0</v>
      </c>
      <c r="I547" s="261">
        <f t="shared" ca="1" si="243"/>
        <v>0</v>
      </c>
      <c r="J547" s="261">
        <f t="shared" ca="1" si="243"/>
        <v>0</v>
      </c>
      <c r="K547" s="261">
        <f t="shared" ca="1" si="243"/>
        <v>0</v>
      </c>
      <c r="L547" s="261">
        <f t="shared" ca="1" si="243"/>
        <v>0</v>
      </c>
      <c r="M547" s="261">
        <f t="shared" ca="1" si="243"/>
        <v>0</v>
      </c>
      <c r="N547" s="261">
        <f t="shared" ca="1" si="243"/>
        <v>0</v>
      </c>
      <c r="O547" s="261">
        <f t="shared" ca="1" si="243"/>
        <v>0</v>
      </c>
      <c r="P547" s="261">
        <f t="shared" ca="1" si="243"/>
        <v>0</v>
      </c>
      <c r="Q547" s="261">
        <f t="shared" ca="1" si="244"/>
        <v>0</v>
      </c>
      <c r="R547" s="261">
        <f t="shared" ca="1" si="245"/>
        <v>0</v>
      </c>
      <c r="S547" s="261">
        <f t="shared" ca="1" si="245"/>
        <v>0</v>
      </c>
      <c r="T547" s="261">
        <f t="shared" ca="1" si="245"/>
        <v>0</v>
      </c>
      <c r="U547" s="261">
        <f t="shared" ca="1" si="245"/>
        <v>0</v>
      </c>
      <c r="V547" s="261">
        <f t="shared" ca="1" si="245"/>
        <v>0</v>
      </c>
      <c r="W547" s="261">
        <f t="shared" ca="1" si="245"/>
        <v>0</v>
      </c>
      <c r="X547" s="261">
        <f t="shared" ca="1" si="245"/>
        <v>0</v>
      </c>
      <c r="Y547" s="261">
        <f t="shared" ca="1" si="245"/>
        <v>0</v>
      </c>
      <c r="Z547" s="261">
        <f t="shared" ca="1" si="245"/>
        <v>0</v>
      </c>
      <c r="AA547" s="261">
        <f t="shared" ca="1" si="246"/>
        <v>0</v>
      </c>
    </row>
    <row r="550" spans="6:27">
      <c r="G550" s="305" t="s">
        <v>376</v>
      </c>
    </row>
    <row r="551" spans="6:27">
      <c r="K551" s="242" t="s">
        <v>372</v>
      </c>
    </row>
    <row r="552" spans="6:27">
      <c r="H552" s="243"/>
      <c r="I552" s="243"/>
      <c r="J552" s="243"/>
      <c r="K552" s="244" t="s">
        <v>367</v>
      </c>
      <c r="L552" s="231">
        <v>7</v>
      </c>
      <c r="M552" s="244">
        <v>14</v>
      </c>
      <c r="O552" s="55" t="s">
        <v>387</v>
      </c>
      <c r="Q552" s="55" t="s">
        <v>388</v>
      </c>
      <c r="Z552" s="243"/>
      <c r="AA552" s="243"/>
    </row>
    <row r="553" spans="6:27">
      <c r="G553" s="306"/>
      <c r="J553" s="243"/>
      <c r="K553" s="244">
        <f>H569</f>
        <v>0</v>
      </c>
      <c r="L553" s="244">
        <f>Q569</f>
        <v>9</v>
      </c>
      <c r="M553" s="244">
        <f>AA569</f>
        <v>19</v>
      </c>
      <c r="O553" s="231" t="s">
        <v>389</v>
      </c>
      <c r="P553" s="231" t="s">
        <v>390</v>
      </c>
      <c r="Q553" s="231" t="s">
        <v>389</v>
      </c>
      <c r="R553" s="231" t="s">
        <v>390</v>
      </c>
      <c r="T553" s="231">
        <f>K553</f>
        <v>0</v>
      </c>
      <c r="U553" s="231">
        <f>L553</f>
        <v>9</v>
      </c>
      <c r="V553" s="231">
        <f>M553</f>
        <v>19</v>
      </c>
      <c r="X553" s="231" t="s">
        <v>387</v>
      </c>
      <c r="Y553" s="231" t="s">
        <v>388</v>
      </c>
      <c r="Z553" s="243"/>
      <c r="AA553" s="243"/>
    </row>
    <row r="554" spans="6:27">
      <c r="F554" s="655" t="s">
        <v>530</v>
      </c>
      <c r="G554" s="307" t="str">
        <f>G521</f>
        <v>Cars</v>
      </c>
      <c r="J554" s="243"/>
      <c r="K554" s="246">
        <f>'IF Factors'!H195</f>
        <v>0</v>
      </c>
      <c r="L554" s="246">
        <f ca="1">OFFSET('IF Factors'!H195,0,$L$171)</f>
        <v>0</v>
      </c>
      <c r="M554" s="246">
        <f ca="1">OFFSET('IF Factors'!H195,0,$M$171)</f>
        <v>0</v>
      </c>
      <c r="O554" s="231">
        <f ca="1">INTERCEPT(K554:L554,$K$7:$L$7)</f>
        <v>0</v>
      </c>
      <c r="P554" s="231">
        <f ca="1">SLOPE(K554:L554,$K$7:$L$7)</f>
        <v>0</v>
      </c>
      <c r="Q554" s="231">
        <f ca="1">INTERCEPT(L554:M554,$L$7:$M$7)</f>
        <v>0</v>
      </c>
      <c r="R554" s="231">
        <f ca="1">SLOPE(L554:M554,$L$7:$M$7)</f>
        <v>0</v>
      </c>
      <c r="T554" s="231">
        <f>IF(K554&lt;&gt;0,0,1)</f>
        <v>1</v>
      </c>
      <c r="U554" s="231">
        <f ca="1">IF(L554&lt;&gt;0,0,1)</f>
        <v>1</v>
      </c>
      <c r="V554" s="231">
        <f ca="1">IF(M554&lt;&gt;0,0,1)</f>
        <v>1</v>
      </c>
      <c r="X554" s="231">
        <f ca="1">IF(T554+U554=1,1,0)</f>
        <v>0</v>
      </c>
      <c r="Y554" s="231">
        <f t="shared" ref="Y554:Y564" ca="1" si="247">IF(U554+V554=1,1,0)</f>
        <v>0</v>
      </c>
      <c r="Z554" s="243"/>
      <c r="AA554" s="243"/>
    </row>
    <row r="555" spans="6:27">
      <c r="F555" s="656"/>
      <c r="G555" s="307" t="str">
        <f t="shared" ref="G555:G564" si="248">G522</f>
        <v>2-wheeler</v>
      </c>
      <c r="J555" s="243"/>
      <c r="K555" s="246">
        <f>'IF Factors'!H196</f>
        <v>0</v>
      </c>
      <c r="L555" s="246">
        <f ca="1">OFFSET('IF Factors'!H196,0,$L$171)</f>
        <v>0</v>
      </c>
      <c r="M555" s="246">
        <f ca="1">OFFSET('IF Factors'!H196,0,$M$171)</f>
        <v>0</v>
      </c>
      <c r="O555" s="231">
        <f t="shared" ref="O555:O564" ca="1" si="249">INTERCEPT(K555:L555,$K$7:$L$7)</f>
        <v>0</v>
      </c>
      <c r="P555" s="231">
        <f t="shared" ref="P555:P564" ca="1" si="250">SLOPE(K555:L555,$K$7:$L$7)</f>
        <v>0</v>
      </c>
      <c r="Q555" s="231">
        <f t="shared" ref="Q555:Q564" ca="1" si="251">INTERCEPT(L555:M555,$L$7:$M$7)</f>
        <v>0</v>
      </c>
      <c r="R555" s="231">
        <f t="shared" ref="R555:R564" ca="1" si="252">SLOPE(L555:M555,$L$7:$M$7)</f>
        <v>0</v>
      </c>
      <c r="T555" s="231">
        <f t="shared" ref="T555:V564" si="253">IF(K555&lt;&gt;0,0,1)</f>
        <v>1</v>
      </c>
      <c r="U555" s="231">
        <f t="shared" ca="1" si="253"/>
        <v>1</v>
      </c>
      <c r="V555" s="231">
        <f t="shared" ca="1" si="253"/>
        <v>1</v>
      </c>
      <c r="X555" s="231">
        <f t="shared" ref="X555:X564" ca="1" si="254">IF(T555+U555=1,1,0)</f>
        <v>0</v>
      </c>
      <c r="Y555" s="231">
        <f t="shared" ca="1" si="247"/>
        <v>0</v>
      </c>
      <c r="Z555" s="243"/>
      <c r="AA555" s="243"/>
    </row>
    <row r="556" spans="6:27">
      <c r="F556" s="656"/>
      <c r="G556" s="307" t="str">
        <f t="shared" si="248"/>
        <v>Taxi</v>
      </c>
      <c r="J556" s="243"/>
      <c r="K556" s="246">
        <f>'IF Factors'!H197</f>
        <v>0</v>
      </c>
      <c r="L556" s="246">
        <f ca="1">OFFSET('IF Factors'!H197,0,$L$171)</f>
        <v>0</v>
      </c>
      <c r="M556" s="246">
        <f ca="1">OFFSET('IF Factors'!H197,0,$M$171)</f>
        <v>0</v>
      </c>
      <c r="O556" s="231">
        <f t="shared" ca="1" si="249"/>
        <v>0</v>
      </c>
      <c r="P556" s="231">
        <f t="shared" ca="1" si="250"/>
        <v>0</v>
      </c>
      <c r="Q556" s="231">
        <f t="shared" ca="1" si="251"/>
        <v>0</v>
      </c>
      <c r="R556" s="231">
        <f t="shared" ca="1" si="252"/>
        <v>0</v>
      </c>
      <c r="T556" s="231">
        <f t="shared" si="253"/>
        <v>1</v>
      </c>
      <c r="U556" s="231">
        <f t="shared" ca="1" si="253"/>
        <v>1</v>
      </c>
      <c r="V556" s="231">
        <f t="shared" ca="1" si="253"/>
        <v>1</v>
      </c>
      <c r="X556" s="231">
        <f t="shared" ca="1" si="254"/>
        <v>0</v>
      </c>
      <c r="Y556" s="231">
        <f t="shared" ca="1" si="247"/>
        <v>0</v>
      </c>
      <c r="Z556" s="243"/>
      <c r="AA556" s="243"/>
    </row>
    <row r="557" spans="6:27">
      <c r="F557" s="656"/>
      <c r="G557" s="307" t="str">
        <f t="shared" si="248"/>
        <v/>
      </c>
      <c r="J557" s="243"/>
      <c r="K557" s="246">
        <f>'IF Factors'!H198</f>
        <v>0</v>
      </c>
      <c r="L557" s="246">
        <f ca="1">OFFSET('IF Factors'!H198,0,$L$171)</f>
        <v>0</v>
      </c>
      <c r="M557" s="246">
        <f ca="1">OFFSET('IF Factors'!H198,0,$M$171)</f>
        <v>0</v>
      </c>
      <c r="O557" s="231">
        <f t="shared" ca="1" si="249"/>
        <v>0</v>
      </c>
      <c r="P557" s="231">
        <f t="shared" ca="1" si="250"/>
        <v>0</v>
      </c>
      <c r="Q557" s="231">
        <f t="shared" ca="1" si="251"/>
        <v>0</v>
      </c>
      <c r="R557" s="231">
        <f t="shared" ca="1" si="252"/>
        <v>0</v>
      </c>
      <c r="T557" s="231">
        <f t="shared" si="253"/>
        <v>1</v>
      </c>
      <c r="U557" s="231">
        <f t="shared" ca="1" si="253"/>
        <v>1</v>
      </c>
      <c r="V557" s="231">
        <f t="shared" ca="1" si="253"/>
        <v>1</v>
      </c>
      <c r="X557" s="231">
        <f t="shared" ca="1" si="254"/>
        <v>0</v>
      </c>
      <c r="Y557" s="231">
        <f t="shared" ca="1" si="247"/>
        <v>0</v>
      </c>
      <c r="Z557" s="243"/>
      <c r="AA557" s="243"/>
    </row>
    <row r="558" spans="6:27">
      <c r="F558" s="656"/>
      <c r="G558" s="307" t="str">
        <f t="shared" si="248"/>
        <v/>
      </c>
      <c r="J558" s="243"/>
      <c r="K558" s="246">
        <f>'IF Factors'!H199</f>
        <v>0</v>
      </c>
      <c r="L558" s="246">
        <f ca="1">OFFSET('IF Factors'!H199,0,$L$171)</f>
        <v>0</v>
      </c>
      <c r="M558" s="246">
        <f ca="1">OFFSET('IF Factors'!H199,0,$M$171)</f>
        <v>0</v>
      </c>
      <c r="O558" s="231">
        <f t="shared" ca="1" si="249"/>
        <v>0</v>
      </c>
      <c r="P558" s="231">
        <f t="shared" ca="1" si="250"/>
        <v>0</v>
      </c>
      <c r="Q558" s="231">
        <f t="shared" ca="1" si="251"/>
        <v>0</v>
      </c>
      <c r="R558" s="231">
        <f t="shared" ca="1" si="252"/>
        <v>0</v>
      </c>
      <c r="T558" s="231">
        <f t="shared" si="253"/>
        <v>1</v>
      </c>
      <c r="U558" s="231">
        <f t="shared" ca="1" si="253"/>
        <v>1</v>
      </c>
      <c r="V558" s="231">
        <f t="shared" ca="1" si="253"/>
        <v>1</v>
      </c>
      <c r="X558" s="231">
        <f t="shared" ca="1" si="254"/>
        <v>0</v>
      </c>
      <c r="Y558" s="231">
        <f t="shared" ca="1" si="247"/>
        <v>0</v>
      </c>
      <c r="Z558" s="243"/>
      <c r="AA558" s="243"/>
    </row>
    <row r="559" spans="6:27">
      <c r="F559" s="656"/>
      <c r="G559" s="307" t="str">
        <f t="shared" si="248"/>
        <v>3-wheeler</v>
      </c>
      <c r="J559" s="243"/>
      <c r="K559" s="246">
        <f>'IF Factors'!H200</f>
        <v>0</v>
      </c>
      <c r="L559" s="246">
        <f ca="1">OFFSET('IF Factors'!H200,0,$L$171)</f>
        <v>0</v>
      </c>
      <c r="M559" s="246">
        <f ca="1">OFFSET('IF Factors'!H200,0,$M$171)</f>
        <v>0</v>
      </c>
      <c r="O559" s="231">
        <f t="shared" ca="1" si="249"/>
        <v>0</v>
      </c>
      <c r="P559" s="231">
        <f t="shared" ca="1" si="250"/>
        <v>0</v>
      </c>
      <c r="Q559" s="231">
        <f t="shared" ca="1" si="251"/>
        <v>0</v>
      </c>
      <c r="R559" s="231">
        <f t="shared" ca="1" si="252"/>
        <v>0</v>
      </c>
      <c r="T559" s="231">
        <f t="shared" si="253"/>
        <v>1</v>
      </c>
      <c r="U559" s="231">
        <f t="shared" ca="1" si="253"/>
        <v>1</v>
      </c>
      <c r="V559" s="231">
        <f t="shared" ca="1" si="253"/>
        <v>1</v>
      </c>
      <c r="X559" s="231">
        <f t="shared" ca="1" si="254"/>
        <v>0</v>
      </c>
      <c r="Y559" s="231">
        <f t="shared" ca="1" si="247"/>
        <v>0</v>
      </c>
      <c r="Z559" s="243"/>
      <c r="AA559" s="243"/>
    </row>
    <row r="560" spans="6:27">
      <c r="F560" s="656"/>
      <c r="G560" s="307" t="str">
        <f t="shared" si="248"/>
        <v>Bus</v>
      </c>
      <c r="J560" s="243"/>
      <c r="K560" s="246">
        <f>'IF Factors'!H201</f>
        <v>0</v>
      </c>
      <c r="L560" s="246">
        <f ca="1">OFFSET('IF Factors'!H201,0,$L$171)</f>
        <v>0</v>
      </c>
      <c r="M560" s="246">
        <f ca="1">OFFSET('IF Factors'!H201,0,$M$171)</f>
        <v>0</v>
      </c>
      <c r="O560" s="231">
        <f t="shared" ca="1" si="249"/>
        <v>0</v>
      </c>
      <c r="P560" s="231">
        <f t="shared" ca="1" si="250"/>
        <v>0</v>
      </c>
      <c r="Q560" s="231">
        <f t="shared" ca="1" si="251"/>
        <v>0</v>
      </c>
      <c r="R560" s="231">
        <f t="shared" ca="1" si="252"/>
        <v>0</v>
      </c>
      <c r="T560" s="231">
        <f t="shared" si="253"/>
        <v>1</v>
      </c>
      <c r="U560" s="231">
        <f t="shared" ca="1" si="253"/>
        <v>1</v>
      </c>
      <c r="V560" s="231">
        <f t="shared" ca="1" si="253"/>
        <v>1</v>
      </c>
      <c r="X560" s="231">
        <f t="shared" ca="1" si="254"/>
        <v>0</v>
      </c>
      <c r="Y560" s="231">
        <f t="shared" ca="1" si="247"/>
        <v>0</v>
      </c>
      <c r="Z560" s="243"/>
      <c r="AA560" s="243"/>
    </row>
    <row r="561" spans="6:27">
      <c r="F561" s="656"/>
      <c r="G561" s="307" t="str">
        <f t="shared" si="248"/>
        <v>Mini-bus</v>
      </c>
      <c r="J561" s="243"/>
      <c r="K561" s="246">
        <f>'IF Factors'!H202</f>
        <v>0</v>
      </c>
      <c r="L561" s="246">
        <f ca="1">OFFSET('IF Factors'!H202,0,$L$171)</f>
        <v>0</v>
      </c>
      <c r="M561" s="246">
        <f ca="1">OFFSET('IF Factors'!H202,0,$M$171)</f>
        <v>0</v>
      </c>
      <c r="O561" s="231">
        <f t="shared" ca="1" si="249"/>
        <v>0</v>
      </c>
      <c r="P561" s="231">
        <f t="shared" ca="1" si="250"/>
        <v>0</v>
      </c>
      <c r="Q561" s="231">
        <f t="shared" ca="1" si="251"/>
        <v>0</v>
      </c>
      <c r="R561" s="231">
        <f t="shared" ca="1" si="252"/>
        <v>0</v>
      </c>
      <c r="T561" s="231">
        <f t="shared" si="253"/>
        <v>1</v>
      </c>
      <c r="U561" s="231">
        <f t="shared" ca="1" si="253"/>
        <v>1</v>
      </c>
      <c r="V561" s="231">
        <f t="shared" ca="1" si="253"/>
        <v>1</v>
      </c>
      <c r="X561" s="231">
        <f t="shared" ca="1" si="254"/>
        <v>0</v>
      </c>
      <c r="Y561" s="231">
        <f t="shared" ca="1" si="247"/>
        <v>0</v>
      </c>
      <c r="Z561" s="243"/>
      <c r="AA561" s="243"/>
    </row>
    <row r="562" spans="6:27">
      <c r="F562" s="656"/>
      <c r="G562" s="307" t="str">
        <f t="shared" si="248"/>
        <v/>
      </c>
      <c r="J562" s="243"/>
      <c r="K562" s="246">
        <f>'IF Factors'!H203</f>
        <v>0</v>
      </c>
      <c r="L562" s="246">
        <f ca="1">OFFSET('IF Factors'!H203,0,$L$171)</f>
        <v>0</v>
      </c>
      <c r="M562" s="246">
        <f ca="1">OFFSET('IF Factors'!H203,0,$M$171)</f>
        <v>0</v>
      </c>
      <c r="O562" s="231">
        <f t="shared" ca="1" si="249"/>
        <v>0</v>
      </c>
      <c r="P562" s="231">
        <f t="shared" ca="1" si="250"/>
        <v>0</v>
      </c>
      <c r="Q562" s="231">
        <f t="shared" ca="1" si="251"/>
        <v>0</v>
      </c>
      <c r="R562" s="231">
        <f t="shared" ca="1" si="252"/>
        <v>0</v>
      </c>
      <c r="T562" s="231">
        <f t="shared" si="253"/>
        <v>1</v>
      </c>
      <c r="U562" s="231">
        <f t="shared" ca="1" si="253"/>
        <v>1</v>
      </c>
      <c r="V562" s="231">
        <f t="shared" ca="1" si="253"/>
        <v>1</v>
      </c>
      <c r="X562" s="231">
        <f t="shared" ca="1" si="254"/>
        <v>0</v>
      </c>
      <c r="Y562" s="231">
        <f t="shared" ca="1" si="247"/>
        <v>0</v>
      </c>
      <c r="Z562" s="243"/>
      <c r="AA562" s="243"/>
    </row>
    <row r="563" spans="6:27">
      <c r="F563" s="657"/>
      <c r="G563" s="307" t="str">
        <f t="shared" si="248"/>
        <v/>
      </c>
      <c r="J563" s="243"/>
      <c r="K563" s="246">
        <f>'IF Factors'!H204</f>
        <v>0</v>
      </c>
      <c r="L563" s="246">
        <f ca="1">OFFSET('IF Factors'!H204,0,$L$171)</f>
        <v>0</v>
      </c>
      <c r="M563" s="246">
        <f ca="1">OFFSET('IF Factors'!H204,0,$M$171)</f>
        <v>0</v>
      </c>
      <c r="O563" s="231">
        <f t="shared" ca="1" si="249"/>
        <v>0</v>
      </c>
      <c r="P563" s="231">
        <f t="shared" ca="1" si="250"/>
        <v>0</v>
      </c>
      <c r="Q563" s="231">
        <f t="shared" ca="1" si="251"/>
        <v>0</v>
      </c>
      <c r="R563" s="231">
        <f t="shared" ca="1" si="252"/>
        <v>0</v>
      </c>
      <c r="T563" s="231">
        <f t="shared" si="253"/>
        <v>1</v>
      </c>
      <c r="U563" s="231">
        <f t="shared" ca="1" si="253"/>
        <v>1</v>
      </c>
      <c r="V563" s="231">
        <f t="shared" ca="1" si="253"/>
        <v>1</v>
      </c>
      <c r="X563" s="231">
        <f t="shared" ca="1" si="254"/>
        <v>0</v>
      </c>
      <c r="Y563" s="231">
        <f t="shared" ca="1" si="247"/>
        <v>0</v>
      </c>
      <c r="Z563" s="243"/>
      <c r="AA563" s="243"/>
    </row>
    <row r="564" spans="6:27">
      <c r="G564" s="307" t="str">
        <f t="shared" si="248"/>
        <v>BRT</v>
      </c>
      <c r="J564" s="243"/>
      <c r="K564" s="246">
        <f>'IF Factors'!H205</f>
        <v>0</v>
      </c>
      <c r="L564" s="246">
        <f ca="1">OFFSET('IF Factors'!H205,0,$L$171)</f>
        <v>0</v>
      </c>
      <c r="M564" s="246">
        <f ca="1">OFFSET('IF Factors'!H205,0,$M$171)</f>
        <v>0</v>
      </c>
      <c r="O564" s="231">
        <f t="shared" ca="1" si="249"/>
        <v>0</v>
      </c>
      <c r="P564" s="231">
        <f t="shared" ca="1" si="250"/>
        <v>0</v>
      </c>
      <c r="Q564" s="231">
        <f t="shared" ca="1" si="251"/>
        <v>0</v>
      </c>
      <c r="R564" s="231">
        <f t="shared" ca="1" si="252"/>
        <v>0</v>
      </c>
      <c r="T564" s="231">
        <f t="shared" si="253"/>
        <v>1</v>
      </c>
      <c r="U564" s="231">
        <f t="shared" ca="1" si="253"/>
        <v>1</v>
      </c>
      <c r="V564" s="231">
        <f t="shared" ca="1" si="253"/>
        <v>1</v>
      </c>
      <c r="X564" s="231">
        <f t="shared" ca="1" si="254"/>
        <v>0</v>
      </c>
      <c r="Y564" s="231">
        <f t="shared" ca="1" si="247"/>
        <v>0</v>
      </c>
      <c r="Z564" s="243"/>
      <c r="AA564" s="243"/>
    </row>
    <row r="565" spans="6:27">
      <c r="G565" s="308"/>
      <c r="J565" s="243"/>
      <c r="K565" s="243"/>
      <c r="L565" s="243"/>
      <c r="M565" s="243"/>
      <c r="N565" s="243"/>
      <c r="O565" s="243"/>
      <c r="P565" s="243"/>
      <c r="Q565" s="243"/>
      <c r="R565" s="243"/>
      <c r="S565" s="243"/>
      <c r="T565" s="243"/>
      <c r="U565" s="243"/>
      <c r="V565" s="243"/>
      <c r="W565" s="243"/>
      <c r="X565" s="243"/>
      <c r="Y565" s="243"/>
      <c r="Z565" s="243"/>
      <c r="AA565" s="243"/>
    </row>
    <row r="566" spans="6:27">
      <c r="G566" s="308"/>
      <c r="H566" s="243"/>
      <c r="I566" s="243"/>
      <c r="J566" s="243"/>
      <c r="K566" s="243"/>
      <c r="L566" s="243"/>
      <c r="M566" s="243"/>
      <c r="N566" s="243"/>
      <c r="O566" s="243"/>
      <c r="P566" s="243"/>
      <c r="Q566" s="243"/>
      <c r="R566" s="243"/>
      <c r="S566" s="243"/>
      <c r="T566" s="243"/>
      <c r="U566" s="243"/>
      <c r="V566" s="243"/>
      <c r="W566" s="243"/>
      <c r="X566" s="243"/>
      <c r="Y566" s="243"/>
      <c r="Z566" s="243"/>
      <c r="AA566" s="243"/>
    </row>
    <row r="567" spans="6:27">
      <c r="G567" s="308"/>
      <c r="H567" s="243"/>
      <c r="I567" s="243"/>
      <c r="J567" s="243"/>
      <c r="K567" s="243"/>
      <c r="L567" s="243"/>
      <c r="M567" s="243"/>
      <c r="N567" s="243"/>
      <c r="O567" s="243"/>
      <c r="P567" s="243"/>
      <c r="Q567" s="243"/>
      <c r="R567" s="243"/>
      <c r="S567" s="243"/>
      <c r="T567" s="243"/>
      <c r="U567" s="243"/>
      <c r="V567" s="243"/>
      <c r="W567" s="243"/>
      <c r="X567" s="243"/>
      <c r="Y567" s="243"/>
      <c r="Z567" s="243"/>
      <c r="AA567" s="243"/>
    </row>
    <row r="568" spans="6:27">
      <c r="G568" s="308" t="s">
        <v>376</v>
      </c>
      <c r="H568" s="243"/>
      <c r="I568" s="243"/>
      <c r="J568" s="243"/>
      <c r="K568" s="243"/>
      <c r="L568" s="243"/>
      <c r="M568" s="243"/>
      <c r="N568" s="243"/>
      <c r="O568" s="243"/>
      <c r="P568" s="243"/>
      <c r="Q568" s="243"/>
      <c r="R568" s="243"/>
      <c r="S568" s="243"/>
      <c r="T568" s="243"/>
      <c r="U568" s="243"/>
      <c r="V568" s="243"/>
      <c r="W568" s="243"/>
      <c r="X568" s="243"/>
      <c r="Y568" s="243"/>
      <c r="Z568" s="243"/>
      <c r="AA568" s="243"/>
    </row>
    <row r="569" spans="6:27">
      <c r="G569" s="306"/>
      <c r="H569" s="244">
        <f>H536</f>
        <v>0</v>
      </c>
      <c r="I569" s="244">
        <f t="shared" ref="I569:AA569" si="255">I536</f>
        <v>1</v>
      </c>
      <c r="J569" s="244">
        <f t="shared" si="255"/>
        <v>2</v>
      </c>
      <c r="K569" s="244">
        <f t="shared" si="255"/>
        <v>3</v>
      </c>
      <c r="L569" s="244">
        <f t="shared" si="255"/>
        <v>4</v>
      </c>
      <c r="M569" s="244">
        <f t="shared" si="255"/>
        <v>5</v>
      </c>
      <c r="N569" s="244">
        <f t="shared" si="255"/>
        <v>6</v>
      </c>
      <c r="O569" s="244">
        <f t="shared" si="255"/>
        <v>7</v>
      </c>
      <c r="P569" s="244">
        <f t="shared" si="255"/>
        <v>8</v>
      </c>
      <c r="Q569" s="244">
        <f t="shared" si="255"/>
        <v>9</v>
      </c>
      <c r="R569" s="244">
        <f t="shared" si="255"/>
        <v>10</v>
      </c>
      <c r="S569" s="244">
        <f t="shared" si="255"/>
        <v>11</v>
      </c>
      <c r="T569" s="244">
        <f t="shared" si="255"/>
        <v>12</v>
      </c>
      <c r="U569" s="244">
        <f t="shared" si="255"/>
        <v>13</v>
      </c>
      <c r="V569" s="244">
        <f t="shared" si="255"/>
        <v>14</v>
      </c>
      <c r="W569" s="244">
        <f t="shared" si="255"/>
        <v>15</v>
      </c>
      <c r="X569" s="244">
        <f t="shared" si="255"/>
        <v>16</v>
      </c>
      <c r="Y569" s="244">
        <f t="shared" si="255"/>
        <v>17</v>
      </c>
      <c r="Z569" s="244">
        <f t="shared" si="255"/>
        <v>18</v>
      </c>
      <c r="AA569" s="244">
        <f t="shared" si="255"/>
        <v>19</v>
      </c>
    </row>
    <row r="570" spans="6:27">
      <c r="F570" s="655" t="s">
        <v>530</v>
      </c>
      <c r="G570" s="307" t="str">
        <f>G537</f>
        <v>Cars</v>
      </c>
      <c r="H570" s="261">
        <f>K554</f>
        <v>0</v>
      </c>
      <c r="I570" s="261">
        <f ca="1">(I$23*$P554)+$O554</f>
        <v>0</v>
      </c>
      <c r="J570" s="261">
        <f t="shared" ref="J570:P570" ca="1" si="256">(J$23*$P554)+$O554</f>
        <v>0</v>
      </c>
      <c r="K570" s="261">
        <f t="shared" ca="1" si="256"/>
        <v>0</v>
      </c>
      <c r="L570" s="261">
        <f t="shared" ca="1" si="256"/>
        <v>0</v>
      </c>
      <c r="M570" s="261">
        <f t="shared" ca="1" si="256"/>
        <v>0</v>
      </c>
      <c r="N570" s="261">
        <f t="shared" ca="1" si="256"/>
        <v>0</v>
      </c>
      <c r="O570" s="261">
        <f t="shared" ca="1" si="256"/>
        <v>0</v>
      </c>
      <c r="P570" s="261">
        <f t="shared" ca="1" si="256"/>
        <v>0</v>
      </c>
      <c r="Q570" s="261">
        <f ca="1">L554</f>
        <v>0</v>
      </c>
      <c r="R570" s="261">
        <f ca="1">(R$23*$R554)+$Q554</f>
        <v>0</v>
      </c>
      <c r="S570" s="261">
        <f t="shared" ref="S570:Z570" ca="1" si="257">(S$23*$R554)+$Q554</f>
        <v>0</v>
      </c>
      <c r="T570" s="261">
        <f t="shared" ca="1" si="257"/>
        <v>0</v>
      </c>
      <c r="U570" s="261">
        <f t="shared" ca="1" si="257"/>
        <v>0</v>
      </c>
      <c r="V570" s="261">
        <f t="shared" ca="1" si="257"/>
        <v>0</v>
      </c>
      <c r="W570" s="261">
        <f t="shared" ca="1" si="257"/>
        <v>0</v>
      </c>
      <c r="X570" s="261">
        <f t="shared" ca="1" si="257"/>
        <v>0</v>
      </c>
      <c r="Y570" s="261">
        <f t="shared" ca="1" si="257"/>
        <v>0</v>
      </c>
      <c r="Z570" s="261">
        <f t="shared" ca="1" si="257"/>
        <v>0</v>
      </c>
      <c r="AA570" s="261">
        <f ca="1">M554</f>
        <v>0</v>
      </c>
    </row>
    <row r="571" spans="6:27">
      <c r="F571" s="656"/>
      <c r="G571" s="307" t="str">
        <f t="shared" ref="G571:G580" si="258">G538</f>
        <v>2-wheeler</v>
      </c>
      <c r="H571" s="261">
        <f t="shared" ref="H571:H580" si="259">K555</f>
        <v>0</v>
      </c>
      <c r="I571" s="261">
        <f t="shared" ref="I571:P580" ca="1" si="260">(I$23*$P555)+$O555</f>
        <v>0</v>
      </c>
      <c r="J571" s="261">
        <f t="shared" ca="1" si="260"/>
        <v>0</v>
      </c>
      <c r="K571" s="261">
        <f t="shared" ca="1" si="260"/>
        <v>0</v>
      </c>
      <c r="L571" s="261">
        <f t="shared" ca="1" si="260"/>
        <v>0</v>
      </c>
      <c r="M571" s="261">
        <f t="shared" ca="1" si="260"/>
        <v>0</v>
      </c>
      <c r="N571" s="261">
        <f t="shared" ca="1" si="260"/>
        <v>0</v>
      </c>
      <c r="O571" s="261">
        <f t="shared" ca="1" si="260"/>
        <v>0</v>
      </c>
      <c r="P571" s="261">
        <f t="shared" ca="1" si="260"/>
        <v>0</v>
      </c>
      <c r="Q571" s="261">
        <f t="shared" ref="Q571:Q580" ca="1" si="261">L555</f>
        <v>0</v>
      </c>
      <c r="R571" s="261">
        <f t="shared" ref="R571:Z580" ca="1" si="262">(R$23*$R555)+$Q555</f>
        <v>0</v>
      </c>
      <c r="S571" s="261">
        <f t="shared" ca="1" si="262"/>
        <v>0</v>
      </c>
      <c r="T571" s="261">
        <f t="shared" ca="1" si="262"/>
        <v>0</v>
      </c>
      <c r="U571" s="261">
        <f t="shared" ca="1" si="262"/>
        <v>0</v>
      </c>
      <c r="V571" s="261">
        <f t="shared" ca="1" si="262"/>
        <v>0</v>
      </c>
      <c r="W571" s="261">
        <f t="shared" ca="1" si="262"/>
        <v>0</v>
      </c>
      <c r="X571" s="261">
        <f t="shared" ca="1" si="262"/>
        <v>0</v>
      </c>
      <c r="Y571" s="261">
        <f t="shared" ca="1" si="262"/>
        <v>0</v>
      </c>
      <c r="Z571" s="261">
        <f t="shared" ca="1" si="262"/>
        <v>0</v>
      </c>
      <c r="AA571" s="261">
        <f t="shared" ref="AA571:AA580" ca="1" si="263">M555</f>
        <v>0</v>
      </c>
    </row>
    <row r="572" spans="6:27">
      <c r="F572" s="656"/>
      <c r="G572" s="307" t="str">
        <f t="shared" si="258"/>
        <v>Taxi</v>
      </c>
      <c r="H572" s="261">
        <f t="shared" si="259"/>
        <v>0</v>
      </c>
      <c r="I572" s="261">
        <f t="shared" ca="1" si="260"/>
        <v>0</v>
      </c>
      <c r="J572" s="261">
        <f t="shared" ca="1" si="260"/>
        <v>0</v>
      </c>
      <c r="K572" s="261">
        <f t="shared" ca="1" si="260"/>
        <v>0</v>
      </c>
      <c r="L572" s="261">
        <f t="shared" ca="1" si="260"/>
        <v>0</v>
      </c>
      <c r="M572" s="261">
        <f t="shared" ca="1" si="260"/>
        <v>0</v>
      </c>
      <c r="N572" s="261">
        <f t="shared" ca="1" si="260"/>
        <v>0</v>
      </c>
      <c r="O572" s="261">
        <f t="shared" ca="1" si="260"/>
        <v>0</v>
      </c>
      <c r="P572" s="261">
        <f t="shared" ca="1" si="260"/>
        <v>0</v>
      </c>
      <c r="Q572" s="261">
        <f t="shared" ca="1" si="261"/>
        <v>0</v>
      </c>
      <c r="R572" s="261">
        <f t="shared" ca="1" si="262"/>
        <v>0</v>
      </c>
      <c r="S572" s="261">
        <f t="shared" ca="1" si="262"/>
        <v>0</v>
      </c>
      <c r="T572" s="261">
        <f t="shared" ca="1" si="262"/>
        <v>0</v>
      </c>
      <c r="U572" s="261">
        <f t="shared" ca="1" si="262"/>
        <v>0</v>
      </c>
      <c r="V572" s="261">
        <f t="shared" ca="1" si="262"/>
        <v>0</v>
      </c>
      <c r="W572" s="261">
        <f t="shared" ca="1" si="262"/>
        <v>0</v>
      </c>
      <c r="X572" s="261">
        <f t="shared" ca="1" si="262"/>
        <v>0</v>
      </c>
      <c r="Y572" s="261">
        <f t="shared" ca="1" si="262"/>
        <v>0</v>
      </c>
      <c r="Z572" s="261">
        <f t="shared" ca="1" si="262"/>
        <v>0</v>
      </c>
      <c r="AA572" s="261">
        <f t="shared" ca="1" si="263"/>
        <v>0</v>
      </c>
    </row>
    <row r="573" spans="6:27">
      <c r="F573" s="656"/>
      <c r="G573" s="307" t="str">
        <f t="shared" si="258"/>
        <v/>
      </c>
      <c r="H573" s="261">
        <f t="shared" si="259"/>
        <v>0</v>
      </c>
      <c r="I573" s="261">
        <f t="shared" ca="1" si="260"/>
        <v>0</v>
      </c>
      <c r="J573" s="261">
        <f t="shared" ca="1" si="260"/>
        <v>0</v>
      </c>
      <c r="K573" s="261">
        <f t="shared" ca="1" si="260"/>
        <v>0</v>
      </c>
      <c r="L573" s="261">
        <f t="shared" ca="1" si="260"/>
        <v>0</v>
      </c>
      <c r="M573" s="261">
        <f t="shared" ca="1" si="260"/>
        <v>0</v>
      </c>
      <c r="N573" s="261">
        <f t="shared" ca="1" si="260"/>
        <v>0</v>
      </c>
      <c r="O573" s="261">
        <f t="shared" ca="1" si="260"/>
        <v>0</v>
      </c>
      <c r="P573" s="261">
        <f t="shared" ca="1" si="260"/>
        <v>0</v>
      </c>
      <c r="Q573" s="261">
        <f t="shared" ca="1" si="261"/>
        <v>0</v>
      </c>
      <c r="R573" s="261">
        <f t="shared" ca="1" si="262"/>
        <v>0</v>
      </c>
      <c r="S573" s="261">
        <f t="shared" ca="1" si="262"/>
        <v>0</v>
      </c>
      <c r="T573" s="261">
        <f t="shared" ca="1" si="262"/>
        <v>0</v>
      </c>
      <c r="U573" s="261">
        <f t="shared" ca="1" si="262"/>
        <v>0</v>
      </c>
      <c r="V573" s="261">
        <f t="shared" ca="1" si="262"/>
        <v>0</v>
      </c>
      <c r="W573" s="261">
        <f t="shared" ca="1" si="262"/>
        <v>0</v>
      </c>
      <c r="X573" s="261">
        <f t="shared" ca="1" si="262"/>
        <v>0</v>
      </c>
      <c r="Y573" s="261">
        <f t="shared" ca="1" si="262"/>
        <v>0</v>
      </c>
      <c r="Z573" s="261">
        <f t="shared" ca="1" si="262"/>
        <v>0</v>
      </c>
      <c r="AA573" s="261">
        <f t="shared" ca="1" si="263"/>
        <v>0</v>
      </c>
    </row>
    <row r="574" spans="6:27">
      <c r="F574" s="656"/>
      <c r="G574" s="307" t="str">
        <f t="shared" si="258"/>
        <v/>
      </c>
      <c r="H574" s="261">
        <f t="shared" si="259"/>
        <v>0</v>
      </c>
      <c r="I574" s="261">
        <f t="shared" ca="1" si="260"/>
        <v>0</v>
      </c>
      <c r="J574" s="261">
        <f t="shared" ca="1" si="260"/>
        <v>0</v>
      </c>
      <c r="K574" s="261">
        <f t="shared" ca="1" si="260"/>
        <v>0</v>
      </c>
      <c r="L574" s="261">
        <f t="shared" ca="1" si="260"/>
        <v>0</v>
      </c>
      <c r="M574" s="261">
        <f t="shared" ca="1" si="260"/>
        <v>0</v>
      </c>
      <c r="N574" s="261">
        <f t="shared" ca="1" si="260"/>
        <v>0</v>
      </c>
      <c r="O574" s="261">
        <f t="shared" ca="1" si="260"/>
        <v>0</v>
      </c>
      <c r="P574" s="261">
        <f t="shared" ca="1" si="260"/>
        <v>0</v>
      </c>
      <c r="Q574" s="261">
        <f t="shared" ca="1" si="261"/>
        <v>0</v>
      </c>
      <c r="R574" s="261">
        <f t="shared" ca="1" si="262"/>
        <v>0</v>
      </c>
      <c r="S574" s="261">
        <f t="shared" ca="1" si="262"/>
        <v>0</v>
      </c>
      <c r="T574" s="261">
        <f t="shared" ca="1" si="262"/>
        <v>0</v>
      </c>
      <c r="U574" s="261">
        <f t="shared" ca="1" si="262"/>
        <v>0</v>
      </c>
      <c r="V574" s="261">
        <f t="shared" ca="1" si="262"/>
        <v>0</v>
      </c>
      <c r="W574" s="261">
        <f t="shared" ca="1" si="262"/>
        <v>0</v>
      </c>
      <c r="X574" s="261">
        <f t="shared" ca="1" si="262"/>
        <v>0</v>
      </c>
      <c r="Y574" s="261">
        <f t="shared" ca="1" si="262"/>
        <v>0</v>
      </c>
      <c r="Z574" s="261">
        <f t="shared" ca="1" si="262"/>
        <v>0</v>
      </c>
      <c r="AA574" s="261">
        <f t="shared" ca="1" si="263"/>
        <v>0</v>
      </c>
    </row>
    <row r="575" spans="6:27">
      <c r="F575" s="656"/>
      <c r="G575" s="307" t="str">
        <f t="shared" si="258"/>
        <v>3-wheeler</v>
      </c>
      <c r="H575" s="261">
        <f t="shared" si="259"/>
        <v>0</v>
      </c>
      <c r="I575" s="261">
        <f t="shared" ca="1" si="260"/>
        <v>0</v>
      </c>
      <c r="J575" s="261">
        <f t="shared" ca="1" si="260"/>
        <v>0</v>
      </c>
      <c r="K575" s="261">
        <f t="shared" ca="1" si="260"/>
        <v>0</v>
      </c>
      <c r="L575" s="261">
        <f t="shared" ca="1" si="260"/>
        <v>0</v>
      </c>
      <c r="M575" s="261">
        <f t="shared" ca="1" si="260"/>
        <v>0</v>
      </c>
      <c r="N575" s="261">
        <f t="shared" ca="1" si="260"/>
        <v>0</v>
      </c>
      <c r="O575" s="261">
        <f t="shared" ca="1" si="260"/>
        <v>0</v>
      </c>
      <c r="P575" s="261">
        <f t="shared" ca="1" si="260"/>
        <v>0</v>
      </c>
      <c r="Q575" s="261">
        <f t="shared" ca="1" si="261"/>
        <v>0</v>
      </c>
      <c r="R575" s="261">
        <f t="shared" ca="1" si="262"/>
        <v>0</v>
      </c>
      <c r="S575" s="261">
        <f t="shared" ca="1" si="262"/>
        <v>0</v>
      </c>
      <c r="T575" s="261">
        <f t="shared" ca="1" si="262"/>
        <v>0</v>
      </c>
      <c r="U575" s="261">
        <f t="shared" ca="1" si="262"/>
        <v>0</v>
      </c>
      <c r="V575" s="261">
        <f t="shared" ca="1" si="262"/>
        <v>0</v>
      </c>
      <c r="W575" s="261">
        <f t="shared" ca="1" si="262"/>
        <v>0</v>
      </c>
      <c r="X575" s="261">
        <f t="shared" ca="1" si="262"/>
        <v>0</v>
      </c>
      <c r="Y575" s="261">
        <f t="shared" ca="1" si="262"/>
        <v>0</v>
      </c>
      <c r="Z575" s="261">
        <f t="shared" ca="1" si="262"/>
        <v>0</v>
      </c>
      <c r="AA575" s="261">
        <f t="shared" ca="1" si="263"/>
        <v>0</v>
      </c>
    </row>
    <row r="576" spans="6:27">
      <c r="F576" s="656"/>
      <c r="G576" s="307" t="str">
        <f t="shared" si="258"/>
        <v>Bus</v>
      </c>
      <c r="H576" s="261">
        <f t="shared" si="259"/>
        <v>0</v>
      </c>
      <c r="I576" s="261">
        <f t="shared" ca="1" si="260"/>
        <v>0</v>
      </c>
      <c r="J576" s="261">
        <f t="shared" ca="1" si="260"/>
        <v>0</v>
      </c>
      <c r="K576" s="261">
        <f t="shared" ca="1" si="260"/>
        <v>0</v>
      </c>
      <c r="L576" s="261">
        <f t="shared" ca="1" si="260"/>
        <v>0</v>
      </c>
      <c r="M576" s="261">
        <f t="shared" ca="1" si="260"/>
        <v>0</v>
      </c>
      <c r="N576" s="261">
        <f t="shared" ca="1" si="260"/>
        <v>0</v>
      </c>
      <c r="O576" s="261">
        <f t="shared" ca="1" si="260"/>
        <v>0</v>
      </c>
      <c r="P576" s="261">
        <f t="shared" ca="1" si="260"/>
        <v>0</v>
      </c>
      <c r="Q576" s="261">
        <f t="shared" ca="1" si="261"/>
        <v>0</v>
      </c>
      <c r="R576" s="261">
        <f t="shared" ca="1" si="262"/>
        <v>0</v>
      </c>
      <c r="S576" s="261">
        <f t="shared" ca="1" si="262"/>
        <v>0</v>
      </c>
      <c r="T576" s="261">
        <f t="shared" ca="1" si="262"/>
        <v>0</v>
      </c>
      <c r="U576" s="261">
        <f t="shared" ca="1" si="262"/>
        <v>0</v>
      </c>
      <c r="V576" s="261">
        <f t="shared" ca="1" si="262"/>
        <v>0</v>
      </c>
      <c r="W576" s="261">
        <f t="shared" ca="1" si="262"/>
        <v>0</v>
      </c>
      <c r="X576" s="261">
        <f t="shared" ca="1" si="262"/>
        <v>0</v>
      </c>
      <c r="Y576" s="261">
        <f t="shared" ca="1" si="262"/>
        <v>0</v>
      </c>
      <c r="Z576" s="261">
        <f t="shared" ca="1" si="262"/>
        <v>0</v>
      </c>
      <c r="AA576" s="261">
        <f t="shared" ca="1" si="263"/>
        <v>0</v>
      </c>
    </row>
    <row r="577" spans="6:27">
      <c r="F577" s="656"/>
      <c r="G577" s="307" t="str">
        <f t="shared" si="258"/>
        <v>Mini-bus</v>
      </c>
      <c r="H577" s="261">
        <f t="shared" si="259"/>
        <v>0</v>
      </c>
      <c r="I577" s="261">
        <f t="shared" ca="1" si="260"/>
        <v>0</v>
      </c>
      <c r="J577" s="261">
        <f t="shared" ca="1" si="260"/>
        <v>0</v>
      </c>
      <c r="K577" s="261">
        <f t="shared" ca="1" si="260"/>
        <v>0</v>
      </c>
      <c r="L577" s="261">
        <f t="shared" ca="1" si="260"/>
        <v>0</v>
      </c>
      <c r="M577" s="261">
        <f t="shared" ca="1" si="260"/>
        <v>0</v>
      </c>
      <c r="N577" s="261">
        <f t="shared" ca="1" si="260"/>
        <v>0</v>
      </c>
      <c r="O577" s="261">
        <f t="shared" ca="1" si="260"/>
        <v>0</v>
      </c>
      <c r="P577" s="261">
        <f t="shared" ca="1" si="260"/>
        <v>0</v>
      </c>
      <c r="Q577" s="261">
        <f t="shared" ca="1" si="261"/>
        <v>0</v>
      </c>
      <c r="R577" s="261">
        <f t="shared" ca="1" si="262"/>
        <v>0</v>
      </c>
      <c r="S577" s="261">
        <f t="shared" ca="1" si="262"/>
        <v>0</v>
      </c>
      <c r="T577" s="261">
        <f t="shared" ca="1" si="262"/>
        <v>0</v>
      </c>
      <c r="U577" s="261">
        <f t="shared" ca="1" si="262"/>
        <v>0</v>
      </c>
      <c r="V577" s="261">
        <f t="shared" ca="1" si="262"/>
        <v>0</v>
      </c>
      <c r="W577" s="261">
        <f t="shared" ca="1" si="262"/>
        <v>0</v>
      </c>
      <c r="X577" s="261">
        <f t="shared" ca="1" si="262"/>
        <v>0</v>
      </c>
      <c r="Y577" s="261">
        <f t="shared" ca="1" si="262"/>
        <v>0</v>
      </c>
      <c r="Z577" s="261">
        <f t="shared" ca="1" si="262"/>
        <v>0</v>
      </c>
      <c r="AA577" s="261">
        <f t="shared" ca="1" si="263"/>
        <v>0</v>
      </c>
    </row>
    <row r="578" spans="6:27">
      <c r="F578" s="656"/>
      <c r="G578" s="307" t="str">
        <f t="shared" si="258"/>
        <v/>
      </c>
      <c r="H578" s="261">
        <f t="shared" si="259"/>
        <v>0</v>
      </c>
      <c r="I578" s="261">
        <f t="shared" ca="1" si="260"/>
        <v>0</v>
      </c>
      <c r="J578" s="261">
        <f t="shared" ca="1" si="260"/>
        <v>0</v>
      </c>
      <c r="K578" s="261">
        <f t="shared" ca="1" si="260"/>
        <v>0</v>
      </c>
      <c r="L578" s="261">
        <f t="shared" ca="1" si="260"/>
        <v>0</v>
      </c>
      <c r="M578" s="261">
        <f t="shared" ca="1" si="260"/>
        <v>0</v>
      </c>
      <c r="N578" s="261">
        <f t="shared" ca="1" si="260"/>
        <v>0</v>
      </c>
      <c r="O578" s="261">
        <f t="shared" ca="1" si="260"/>
        <v>0</v>
      </c>
      <c r="P578" s="261">
        <f t="shared" ca="1" si="260"/>
        <v>0</v>
      </c>
      <c r="Q578" s="261">
        <f t="shared" ca="1" si="261"/>
        <v>0</v>
      </c>
      <c r="R578" s="261">
        <f t="shared" ca="1" si="262"/>
        <v>0</v>
      </c>
      <c r="S578" s="261">
        <f t="shared" ca="1" si="262"/>
        <v>0</v>
      </c>
      <c r="T578" s="261">
        <f t="shared" ca="1" si="262"/>
        <v>0</v>
      </c>
      <c r="U578" s="261">
        <f t="shared" ca="1" si="262"/>
        <v>0</v>
      </c>
      <c r="V578" s="261">
        <f t="shared" ca="1" si="262"/>
        <v>0</v>
      </c>
      <c r="W578" s="261">
        <f t="shared" ca="1" si="262"/>
        <v>0</v>
      </c>
      <c r="X578" s="261">
        <f t="shared" ca="1" si="262"/>
        <v>0</v>
      </c>
      <c r="Y578" s="261">
        <f t="shared" ca="1" si="262"/>
        <v>0</v>
      </c>
      <c r="Z578" s="261">
        <f t="shared" ca="1" si="262"/>
        <v>0</v>
      </c>
      <c r="AA578" s="261">
        <f t="shared" ca="1" si="263"/>
        <v>0</v>
      </c>
    </row>
    <row r="579" spans="6:27">
      <c r="F579" s="657"/>
      <c r="G579" s="307" t="str">
        <f t="shared" si="258"/>
        <v/>
      </c>
      <c r="H579" s="261">
        <f t="shared" si="259"/>
        <v>0</v>
      </c>
      <c r="I579" s="261">
        <f t="shared" ca="1" si="260"/>
        <v>0</v>
      </c>
      <c r="J579" s="261">
        <f t="shared" ca="1" si="260"/>
        <v>0</v>
      </c>
      <c r="K579" s="261">
        <f t="shared" ca="1" si="260"/>
        <v>0</v>
      </c>
      <c r="L579" s="261">
        <f t="shared" ca="1" si="260"/>
        <v>0</v>
      </c>
      <c r="M579" s="261">
        <f t="shared" ca="1" si="260"/>
        <v>0</v>
      </c>
      <c r="N579" s="261">
        <f t="shared" ca="1" si="260"/>
        <v>0</v>
      </c>
      <c r="O579" s="261">
        <f t="shared" ca="1" si="260"/>
        <v>0</v>
      </c>
      <c r="P579" s="261">
        <f t="shared" ca="1" si="260"/>
        <v>0</v>
      </c>
      <c r="Q579" s="261">
        <f t="shared" ca="1" si="261"/>
        <v>0</v>
      </c>
      <c r="R579" s="261">
        <f t="shared" ca="1" si="262"/>
        <v>0</v>
      </c>
      <c r="S579" s="261">
        <f t="shared" ca="1" si="262"/>
        <v>0</v>
      </c>
      <c r="T579" s="261">
        <f t="shared" ca="1" si="262"/>
        <v>0</v>
      </c>
      <c r="U579" s="261">
        <f t="shared" ca="1" si="262"/>
        <v>0</v>
      </c>
      <c r="V579" s="261">
        <f t="shared" ca="1" si="262"/>
        <v>0</v>
      </c>
      <c r="W579" s="261">
        <f t="shared" ca="1" si="262"/>
        <v>0</v>
      </c>
      <c r="X579" s="261">
        <f t="shared" ca="1" si="262"/>
        <v>0</v>
      </c>
      <c r="Y579" s="261">
        <f t="shared" ca="1" si="262"/>
        <v>0</v>
      </c>
      <c r="Z579" s="261">
        <f t="shared" ca="1" si="262"/>
        <v>0</v>
      </c>
      <c r="AA579" s="261">
        <f t="shared" ca="1" si="263"/>
        <v>0</v>
      </c>
    </row>
    <row r="580" spans="6:27">
      <c r="G580" s="307" t="str">
        <f t="shared" si="258"/>
        <v>BRT</v>
      </c>
      <c r="H580" s="261">
        <f t="shared" si="259"/>
        <v>0</v>
      </c>
      <c r="I580" s="261">
        <f t="shared" ca="1" si="260"/>
        <v>0</v>
      </c>
      <c r="J580" s="261">
        <f t="shared" ca="1" si="260"/>
        <v>0</v>
      </c>
      <c r="K580" s="261">
        <f t="shared" ca="1" si="260"/>
        <v>0</v>
      </c>
      <c r="L580" s="261">
        <f t="shared" ca="1" si="260"/>
        <v>0</v>
      </c>
      <c r="M580" s="261">
        <f t="shared" ca="1" si="260"/>
        <v>0</v>
      </c>
      <c r="N580" s="261">
        <f t="shared" ca="1" si="260"/>
        <v>0</v>
      </c>
      <c r="O580" s="261">
        <f t="shared" ca="1" si="260"/>
        <v>0</v>
      </c>
      <c r="P580" s="261">
        <f t="shared" ca="1" si="260"/>
        <v>0</v>
      </c>
      <c r="Q580" s="261">
        <f t="shared" ca="1" si="261"/>
        <v>0</v>
      </c>
      <c r="R580" s="261">
        <f t="shared" ca="1" si="262"/>
        <v>0</v>
      </c>
      <c r="S580" s="261">
        <f t="shared" ca="1" si="262"/>
        <v>0</v>
      </c>
      <c r="T580" s="261">
        <f t="shared" ca="1" si="262"/>
        <v>0</v>
      </c>
      <c r="U580" s="261">
        <f t="shared" ca="1" si="262"/>
        <v>0</v>
      </c>
      <c r="V580" s="261">
        <f t="shared" ca="1" si="262"/>
        <v>0</v>
      </c>
      <c r="W580" s="261">
        <f t="shared" ca="1" si="262"/>
        <v>0</v>
      </c>
      <c r="X580" s="261">
        <f t="shared" ca="1" si="262"/>
        <v>0</v>
      </c>
      <c r="Y580" s="261">
        <f t="shared" ca="1" si="262"/>
        <v>0</v>
      </c>
      <c r="Z580" s="261">
        <f t="shared" ca="1" si="262"/>
        <v>0</v>
      </c>
      <c r="AA580" s="261">
        <f t="shared" ca="1" si="263"/>
        <v>0</v>
      </c>
    </row>
    <row r="583" spans="6:27">
      <c r="G583" s="305" t="s">
        <v>377</v>
      </c>
    </row>
    <row r="584" spans="6:27">
      <c r="K584" s="242" t="s">
        <v>372</v>
      </c>
    </row>
    <row r="585" spans="6:27">
      <c r="J585" s="243"/>
      <c r="K585" s="244" t="s">
        <v>367</v>
      </c>
      <c r="L585" s="231">
        <v>7</v>
      </c>
      <c r="M585" s="244">
        <v>14</v>
      </c>
      <c r="O585" s="55" t="s">
        <v>387</v>
      </c>
      <c r="Q585" s="55" t="s">
        <v>388</v>
      </c>
      <c r="Z585" s="243"/>
      <c r="AA585" s="243"/>
    </row>
    <row r="586" spans="6:27">
      <c r="G586" s="306"/>
      <c r="J586" s="243"/>
      <c r="K586" s="244">
        <f>H602</f>
        <v>0</v>
      </c>
      <c r="L586" s="244">
        <f>Q602</f>
        <v>9</v>
      </c>
      <c r="M586" s="244">
        <f>AA602</f>
        <v>19</v>
      </c>
      <c r="O586" s="231" t="s">
        <v>389</v>
      </c>
      <c r="P586" s="231" t="s">
        <v>390</v>
      </c>
      <c r="Q586" s="231" t="s">
        <v>389</v>
      </c>
      <c r="R586" s="231" t="s">
        <v>390</v>
      </c>
      <c r="T586" s="231">
        <f>K586</f>
        <v>0</v>
      </c>
      <c r="U586" s="231">
        <f>L586</f>
        <v>9</v>
      </c>
      <c r="V586" s="231">
        <f>M586</f>
        <v>19</v>
      </c>
      <c r="X586" s="231" t="s">
        <v>387</v>
      </c>
      <c r="Y586" s="231" t="s">
        <v>388</v>
      </c>
      <c r="Z586" s="243"/>
      <c r="AA586" s="243"/>
    </row>
    <row r="587" spans="6:27">
      <c r="F587" s="655" t="s">
        <v>530</v>
      </c>
      <c r="G587" s="307" t="str">
        <f>G554</f>
        <v>Cars</v>
      </c>
      <c r="J587" s="243"/>
      <c r="K587" s="246">
        <f>'IF Factors'!I195</f>
        <v>0</v>
      </c>
      <c r="L587" s="246">
        <f ca="1">OFFSET('IF Factors'!I195,0,$L$171)</f>
        <v>0</v>
      </c>
      <c r="M587" s="246">
        <f ca="1">OFFSET('IF Factors'!I195,0,$M$171)</f>
        <v>0</v>
      </c>
      <c r="O587" s="231">
        <f ca="1">INTERCEPT(K587:L587,$K$7:$L$7)</f>
        <v>0</v>
      </c>
      <c r="P587" s="231">
        <f ca="1">SLOPE(K587:L587,$K$7:$L$7)</f>
        <v>0</v>
      </c>
      <c r="Q587" s="231">
        <f ca="1">INTERCEPT(L587:M587,$L$7:$M$7)</f>
        <v>0</v>
      </c>
      <c r="R587" s="231">
        <f ca="1">SLOPE(L587:M587,$L$7:$M$7)</f>
        <v>0</v>
      </c>
      <c r="T587" s="231">
        <f>IF(K587&lt;&gt;0,0,1)</f>
        <v>1</v>
      </c>
      <c r="U587" s="231">
        <f ca="1">IF(L587&lt;&gt;0,0,1)</f>
        <v>1</v>
      </c>
      <c r="V587" s="231">
        <f ca="1">IF(M587&lt;&gt;0,0,1)</f>
        <v>1</v>
      </c>
      <c r="X587" s="231">
        <f ca="1">IF(T587+U587=1,1,0)</f>
        <v>0</v>
      </c>
      <c r="Y587" s="231">
        <f t="shared" ref="Y587:Y597" ca="1" si="264">IF(U587+V587=1,1,0)</f>
        <v>0</v>
      </c>
      <c r="Z587" s="243"/>
      <c r="AA587" s="243"/>
    </row>
    <row r="588" spans="6:27">
      <c r="F588" s="656"/>
      <c r="G588" s="307" t="str">
        <f t="shared" ref="G588:G597" si="265">G555</f>
        <v>2-wheeler</v>
      </c>
      <c r="J588" s="243"/>
      <c r="K588" s="246">
        <f>'IF Factors'!I196</f>
        <v>0</v>
      </c>
      <c r="L588" s="246">
        <f ca="1">OFFSET('IF Factors'!I196,0,$L$171)</f>
        <v>0</v>
      </c>
      <c r="M588" s="246">
        <f ca="1">OFFSET('IF Factors'!I196,0,$M$171)</f>
        <v>0</v>
      </c>
      <c r="O588" s="231">
        <f t="shared" ref="O588:O597" ca="1" si="266">INTERCEPT(K588:L588,$K$7:$L$7)</f>
        <v>0</v>
      </c>
      <c r="P588" s="231">
        <f t="shared" ref="P588:P597" ca="1" si="267">SLOPE(K588:L588,$K$7:$L$7)</f>
        <v>0</v>
      </c>
      <c r="Q588" s="231">
        <f t="shared" ref="Q588:Q597" ca="1" si="268">INTERCEPT(L588:M588,$L$7:$M$7)</f>
        <v>0</v>
      </c>
      <c r="R588" s="231">
        <f t="shared" ref="R588:R597" ca="1" si="269">SLOPE(L588:M588,$L$7:$M$7)</f>
        <v>0</v>
      </c>
      <c r="T588" s="231">
        <f t="shared" ref="T588:V597" si="270">IF(K588&lt;&gt;0,0,1)</f>
        <v>1</v>
      </c>
      <c r="U588" s="231">
        <f t="shared" ca="1" si="270"/>
        <v>1</v>
      </c>
      <c r="V588" s="231">
        <f t="shared" ca="1" si="270"/>
        <v>1</v>
      </c>
      <c r="X588" s="231">
        <f t="shared" ref="X588:X597" ca="1" si="271">IF(T588+U588=1,1,0)</f>
        <v>0</v>
      </c>
      <c r="Y588" s="231">
        <f t="shared" ca="1" si="264"/>
        <v>0</v>
      </c>
      <c r="Z588" s="243"/>
      <c r="AA588" s="243"/>
    </row>
    <row r="589" spans="6:27">
      <c r="F589" s="656"/>
      <c r="G589" s="307" t="str">
        <f t="shared" si="265"/>
        <v>Taxi</v>
      </c>
      <c r="J589" s="243"/>
      <c r="K589" s="246">
        <f>'IF Factors'!I197</f>
        <v>0</v>
      </c>
      <c r="L589" s="246">
        <f ca="1">OFFSET('IF Factors'!I197,0,$L$171)</f>
        <v>0</v>
      </c>
      <c r="M589" s="246">
        <f ca="1">OFFSET('IF Factors'!I197,0,$M$171)</f>
        <v>0</v>
      </c>
      <c r="O589" s="231">
        <f t="shared" ca="1" si="266"/>
        <v>0</v>
      </c>
      <c r="P589" s="231">
        <f t="shared" ca="1" si="267"/>
        <v>0</v>
      </c>
      <c r="Q589" s="231">
        <f t="shared" ca="1" si="268"/>
        <v>0</v>
      </c>
      <c r="R589" s="231">
        <f t="shared" ca="1" si="269"/>
        <v>0</v>
      </c>
      <c r="T589" s="231">
        <f t="shared" si="270"/>
        <v>1</v>
      </c>
      <c r="U589" s="231">
        <f t="shared" ca="1" si="270"/>
        <v>1</v>
      </c>
      <c r="V589" s="231">
        <f t="shared" ca="1" si="270"/>
        <v>1</v>
      </c>
      <c r="X589" s="231">
        <f t="shared" ca="1" si="271"/>
        <v>0</v>
      </c>
      <c r="Y589" s="231">
        <f t="shared" ca="1" si="264"/>
        <v>0</v>
      </c>
      <c r="Z589" s="243"/>
      <c r="AA589" s="243"/>
    </row>
    <row r="590" spans="6:27">
      <c r="F590" s="656"/>
      <c r="G590" s="307" t="str">
        <f t="shared" si="265"/>
        <v/>
      </c>
      <c r="J590" s="243"/>
      <c r="K590" s="246">
        <f>'IF Factors'!I198</f>
        <v>0</v>
      </c>
      <c r="L590" s="246">
        <f ca="1">OFFSET('IF Factors'!I198,0,$L$171)</f>
        <v>0</v>
      </c>
      <c r="M590" s="246">
        <f ca="1">OFFSET('IF Factors'!I198,0,$M$171)</f>
        <v>0</v>
      </c>
      <c r="O590" s="231">
        <f t="shared" ca="1" si="266"/>
        <v>0</v>
      </c>
      <c r="P590" s="231">
        <f t="shared" ca="1" si="267"/>
        <v>0</v>
      </c>
      <c r="Q590" s="231">
        <f t="shared" ca="1" si="268"/>
        <v>0</v>
      </c>
      <c r="R590" s="231">
        <f t="shared" ca="1" si="269"/>
        <v>0</v>
      </c>
      <c r="T590" s="231">
        <f t="shared" si="270"/>
        <v>1</v>
      </c>
      <c r="U590" s="231">
        <f t="shared" ca="1" si="270"/>
        <v>1</v>
      </c>
      <c r="V590" s="231">
        <f t="shared" ca="1" si="270"/>
        <v>1</v>
      </c>
      <c r="X590" s="231">
        <f t="shared" ca="1" si="271"/>
        <v>0</v>
      </c>
      <c r="Y590" s="231">
        <f t="shared" ca="1" si="264"/>
        <v>0</v>
      </c>
      <c r="Z590" s="243"/>
      <c r="AA590" s="243"/>
    </row>
    <row r="591" spans="6:27">
      <c r="F591" s="656"/>
      <c r="G591" s="307" t="str">
        <f t="shared" si="265"/>
        <v/>
      </c>
      <c r="J591" s="243"/>
      <c r="K591" s="246">
        <f>'IF Factors'!I199</f>
        <v>0</v>
      </c>
      <c r="L591" s="246">
        <f ca="1">OFFSET('IF Factors'!I199,0,$L$171)</f>
        <v>0</v>
      </c>
      <c r="M591" s="246">
        <f ca="1">OFFSET('IF Factors'!I199,0,$M$171)</f>
        <v>0</v>
      </c>
      <c r="O591" s="231">
        <f t="shared" ca="1" si="266"/>
        <v>0</v>
      </c>
      <c r="P591" s="231">
        <f t="shared" ca="1" si="267"/>
        <v>0</v>
      </c>
      <c r="Q591" s="231">
        <f t="shared" ca="1" si="268"/>
        <v>0</v>
      </c>
      <c r="R591" s="231">
        <f t="shared" ca="1" si="269"/>
        <v>0</v>
      </c>
      <c r="T591" s="231">
        <f t="shared" si="270"/>
        <v>1</v>
      </c>
      <c r="U591" s="231">
        <f t="shared" ca="1" si="270"/>
        <v>1</v>
      </c>
      <c r="V591" s="231">
        <f t="shared" ca="1" si="270"/>
        <v>1</v>
      </c>
      <c r="X591" s="231">
        <f t="shared" ca="1" si="271"/>
        <v>0</v>
      </c>
      <c r="Y591" s="231">
        <f t="shared" ca="1" si="264"/>
        <v>0</v>
      </c>
      <c r="Z591" s="243"/>
      <c r="AA591" s="243"/>
    </row>
    <row r="592" spans="6:27">
      <c r="F592" s="656"/>
      <c r="G592" s="307" t="str">
        <f t="shared" si="265"/>
        <v>3-wheeler</v>
      </c>
      <c r="J592" s="243"/>
      <c r="K592" s="246">
        <f>'IF Factors'!I200</f>
        <v>0</v>
      </c>
      <c r="L592" s="246">
        <f ca="1">OFFSET('IF Factors'!I200,0,$L$171)</f>
        <v>0</v>
      </c>
      <c r="M592" s="246">
        <f ca="1">OFFSET('IF Factors'!I200,0,$M$171)</f>
        <v>0</v>
      </c>
      <c r="O592" s="231">
        <f t="shared" ca="1" si="266"/>
        <v>0</v>
      </c>
      <c r="P592" s="231">
        <f t="shared" ca="1" si="267"/>
        <v>0</v>
      </c>
      <c r="Q592" s="231">
        <f t="shared" ca="1" si="268"/>
        <v>0</v>
      </c>
      <c r="R592" s="231">
        <f t="shared" ca="1" si="269"/>
        <v>0</v>
      </c>
      <c r="T592" s="231">
        <f t="shared" si="270"/>
        <v>1</v>
      </c>
      <c r="U592" s="231">
        <f t="shared" ca="1" si="270"/>
        <v>1</v>
      </c>
      <c r="V592" s="231">
        <f t="shared" ca="1" si="270"/>
        <v>1</v>
      </c>
      <c r="X592" s="231">
        <f t="shared" ca="1" si="271"/>
        <v>0</v>
      </c>
      <c r="Y592" s="231">
        <f t="shared" ca="1" si="264"/>
        <v>0</v>
      </c>
      <c r="Z592" s="243"/>
      <c r="AA592" s="243"/>
    </row>
    <row r="593" spans="6:27">
      <c r="F593" s="656"/>
      <c r="G593" s="307" t="str">
        <f t="shared" si="265"/>
        <v>Bus</v>
      </c>
      <c r="J593" s="243"/>
      <c r="K593" s="246">
        <f>'IF Factors'!I201</f>
        <v>0</v>
      </c>
      <c r="L593" s="246">
        <f ca="1">OFFSET('IF Factors'!I201,0,$L$171)</f>
        <v>0</v>
      </c>
      <c r="M593" s="246">
        <f ca="1">OFFSET('IF Factors'!I201,0,$M$171)</f>
        <v>0</v>
      </c>
      <c r="O593" s="231">
        <f t="shared" ca="1" si="266"/>
        <v>0</v>
      </c>
      <c r="P593" s="231">
        <f t="shared" ca="1" si="267"/>
        <v>0</v>
      </c>
      <c r="Q593" s="231">
        <f t="shared" ca="1" si="268"/>
        <v>0</v>
      </c>
      <c r="R593" s="231">
        <f t="shared" ca="1" si="269"/>
        <v>0</v>
      </c>
      <c r="T593" s="231">
        <f t="shared" si="270"/>
        <v>1</v>
      </c>
      <c r="U593" s="231">
        <f t="shared" ca="1" si="270"/>
        <v>1</v>
      </c>
      <c r="V593" s="231">
        <f t="shared" ca="1" si="270"/>
        <v>1</v>
      </c>
      <c r="X593" s="231">
        <f t="shared" ca="1" si="271"/>
        <v>0</v>
      </c>
      <c r="Y593" s="231">
        <f t="shared" ca="1" si="264"/>
        <v>0</v>
      </c>
      <c r="Z593" s="243"/>
      <c r="AA593" s="243"/>
    </row>
    <row r="594" spans="6:27">
      <c r="F594" s="656"/>
      <c r="G594" s="307" t="str">
        <f t="shared" si="265"/>
        <v>Mini-bus</v>
      </c>
      <c r="J594" s="243"/>
      <c r="K594" s="246">
        <f>'IF Factors'!I202</f>
        <v>0</v>
      </c>
      <c r="L594" s="246">
        <f ca="1">OFFSET('IF Factors'!I202,0,$L$171)</f>
        <v>0</v>
      </c>
      <c r="M594" s="246">
        <f ca="1">OFFSET('IF Factors'!I202,0,$M$171)</f>
        <v>0</v>
      </c>
      <c r="O594" s="231">
        <f t="shared" ca="1" si="266"/>
        <v>0</v>
      </c>
      <c r="P594" s="231">
        <f t="shared" ca="1" si="267"/>
        <v>0</v>
      </c>
      <c r="Q594" s="231">
        <f t="shared" ca="1" si="268"/>
        <v>0</v>
      </c>
      <c r="R594" s="231">
        <f t="shared" ca="1" si="269"/>
        <v>0</v>
      </c>
      <c r="T594" s="231">
        <f t="shared" si="270"/>
        <v>1</v>
      </c>
      <c r="U594" s="231">
        <f t="shared" ca="1" si="270"/>
        <v>1</v>
      </c>
      <c r="V594" s="231">
        <f t="shared" ca="1" si="270"/>
        <v>1</v>
      </c>
      <c r="X594" s="231">
        <f t="shared" ca="1" si="271"/>
        <v>0</v>
      </c>
      <c r="Y594" s="231">
        <f t="shared" ca="1" si="264"/>
        <v>0</v>
      </c>
      <c r="Z594" s="243"/>
      <c r="AA594" s="243"/>
    </row>
    <row r="595" spans="6:27">
      <c r="F595" s="656"/>
      <c r="G595" s="307" t="str">
        <f t="shared" si="265"/>
        <v/>
      </c>
      <c r="J595" s="243"/>
      <c r="K595" s="246">
        <f>'IF Factors'!I203</f>
        <v>0</v>
      </c>
      <c r="L595" s="246">
        <f ca="1">OFFSET('IF Factors'!I203,0,$L$171)</f>
        <v>0</v>
      </c>
      <c r="M595" s="246">
        <f ca="1">OFFSET('IF Factors'!I203,0,$M$171)</f>
        <v>0</v>
      </c>
      <c r="O595" s="231">
        <f t="shared" ca="1" si="266"/>
        <v>0</v>
      </c>
      <c r="P595" s="231">
        <f t="shared" ca="1" si="267"/>
        <v>0</v>
      </c>
      <c r="Q595" s="231">
        <f t="shared" ca="1" si="268"/>
        <v>0</v>
      </c>
      <c r="R595" s="231">
        <f t="shared" ca="1" si="269"/>
        <v>0</v>
      </c>
      <c r="T595" s="231">
        <f t="shared" si="270"/>
        <v>1</v>
      </c>
      <c r="U595" s="231">
        <f t="shared" ca="1" si="270"/>
        <v>1</v>
      </c>
      <c r="V595" s="231">
        <f t="shared" ca="1" si="270"/>
        <v>1</v>
      </c>
      <c r="X595" s="231">
        <f t="shared" ca="1" si="271"/>
        <v>0</v>
      </c>
      <c r="Y595" s="231">
        <f t="shared" ca="1" si="264"/>
        <v>0</v>
      </c>
      <c r="Z595" s="243"/>
      <c r="AA595" s="243"/>
    </row>
    <row r="596" spans="6:27">
      <c r="F596" s="657"/>
      <c r="G596" s="307" t="str">
        <f t="shared" si="265"/>
        <v/>
      </c>
      <c r="J596" s="243"/>
      <c r="K596" s="246">
        <f>'IF Factors'!I204</f>
        <v>0</v>
      </c>
      <c r="L596" s="246">
        <f ca="1">OFFSET('IF Factors'!I204,0,$L$171)</f>
        <v>0</v>
      </c>
      <c r="M596" s="246">
        <f ca="1">OFFSET('IF Factors'!I204,0,$M$171)</f>
        <v>0</v>
      </c>
      <c r="O596" s="231">
        <f t="shared" ca="1" si="266"/>
        <v>0</v>
      </c>
      <c r="P596" s="231">
        <f t="shared" ca="1" si="267"/>
        <v>0</v>
      </c>
      <c r="Q596" s="231">
        <f t="shared" ca="1" si="268"/>
        <v>0</v>
      </c>
      <c r="R596" s="231">
        <f t="shared" ca="1" si="269"/>
        <v>0</v>
      </c>
      <c r="T596" s="231">
        <f t="shared" si="270"/>
        <v>1</v>
      </c>
      <c r="U596" s="231">
        <f t="shared" ca="1" si="270"/>
        <v>1</v>
      </c>
      <c r="V596" s="231">
        <f t="shared" ca="1" si="270"/>
        <v>1</v>
      </c>
      <c r="X596" s="231">
        <f t="shared" ca="1" si="271"/>
        <v>0</v>
      </c>
      <c r="Y596" s="231">
        <f t="shared" ca="1" si="264"/>
        <v>0</v>
      </c>
      <c r="Z596" s="243"/>
      <c r="AA596" s="243"/>
    </row>
    <row r="597" spans="6:27">
      <c r="G597" s="307" t="str">
        <f t="shared" si="265"/>
        <v>BRT</v>
      </c>
      <c r="J597" s="243"/>
      <c r="K597" s="246">
        <f>'IF Factors'!I205</f>
        <v>0</v>
      </c>
      <c r="L597" s="246">
        <f ca="1">OFFSET('IF Factors'!I205,0,$L$171)</f>
        <v>0</v>
      </c>
      <c r="M597" s="246">
        <f ca="1">OFFSET('IF Factors'!I205,0,$M$171)</f>
        <v>0</v>
      </c>
      <c r="O597" s="231">
        <f t="shared" ca="1" si="266"/>
        <v>0</v>
      </c>
      <c r="P597" s="231">
        <f t="shared" ca="1" si="267"/>
        <v>0</v>
      </c>
      <c r="Q597" s="231">
        <f t="shared" ca="1" si="268"/>
        <v>0</v>
      </c>
      <c r="R597" s="231">
        <f t="shared" ca="1" si="269"/>
        <v>0</v>
      </c>
      <c r="T597" s="231">
        <f t="shared" si="270"/>
        <v>1</v>
      </c>
      <c r="U597" s="231">
        <f t="shared" ca="1" si="270"/>
        <v>1</v>
      </c>
      <c r="V597" s="231">
        <f t="shared" ca="1" si="270"/>
        <v>1</v>
      </c>
      <c r="X597" s="231">
        <f t="shared" ca="1" si="271"/>
        <v>0</v>
      </c>
      <c r="Y597" s="231">
        <f t="shared" ca="1" si="264"/>
        <v>0</v>
      </c>
      <c r="Z597" s="243"/>
      <c r="AA597" s="243"/>
    </row>
    <row r="598" spans="6:27">
      <c r="G598" s="308"/>
      <c r="J598" s="243"/>
      <c r="K598" s="243"/>
      <c r="L598" s="243"/>
      <c r="M598" s="243"/>
      <c r="N598" s="243"/>
      <c r="O598" s="243"/>
      <c r="P598" s="243"/>
      <c r="Q598" s="243"/>
      <c r="R598" s="243"/>
      <c r="S598" s="243"/>
      <c r="T598" s="243"/>
      <c r="U598" s="243"/>
      <c r="V598" s="243"/>
      <c r="W598" s="243"/>
      <c r="X598" s="243"/>
      <c r="Y598" s="243"/>
      <c r="Z598" s="243"/>
      <c r="AA598" s="243"/>
    </row>
    <row r="599" spans="6:27">
      <c r="G599" s="308"/>
      <c r="H599" s="243"/>
      <c r="I599" s="243"/>
      <c r="J599" s="243"/>
      <c r="K599" s="243"/>
      <c r="L599" s="243"/>
      <c r="M599" s="243"/>
      <c r="N599" s="243"/>
      <c r="O599" s="243"/>
      <c r="P599" s="243"/>
      <c r="Q599" s="243"/>
      <c r="R599" s="243"/>
      <c r="S599" s="243"/>
      <c r="T599" s="243"/>
      <c r="U599" s="243"/>
      <c r="V599" s="243"/>
      <c r="W599" s="243"/>
      <c r="X599" s="243"/>
      <c r="Y599" s="243"/>
      <c r="Z599" s="243"/>
      <c r="AA599" s="243"/>
    </row>
    <row r="600" spans="6:27">
      <c r="G600" s="308"/>
      <c r="H600" s="243"/>
      <c r="I600" s="243"/>
      <c r="J600" s="243"/>
      <c r="K600" s="243"/>
      <c r="L600" s="243"/>
      <c r="M600" s="243"/>
      <c r="N600" s="243"/>
      <c r="O600" s="243"/>
      <c r="P600" s="243"/>
      <c r="Q600" s="243"/>
      <c r="R600" s="243"/>
      <c r="S600" s="243"/>
      <c r="T600" s="243"/>
      <c r="U600" s="243"/>
      <c r="V600" s="243"/>
      <c r="W600" s="243"/>
      <c r="X600" s="243"/>
      <c r="Y600" s="243"/>
      <c r="Z600" s="243"/>
      <c r="AA600" s="243"/>
    </row>
    <row r="601" spans="6:27">
      <c r="G601" s="308" t="s">
        <v>377</v>
      </c>
      <c r="H601" s="243"/>
      <c r="I601" s="243"/>
      <c r="J601" s="243"/>
      <c r="K601" s="243"/>
      <c r="L601" s="243"/>
      <c r="M601" s="243"/>
      <c r="N601" s="243"/>
      <c r="O601" s="243"/>
      <c r="P601" s="243"/>
      <c r="Q601" s="243"/>
      <c r="R601" s="243"/>
      <c r="S601" s="243"/>
      <c r="T601" s="243"/>
      <c r="U601" s="243"/>
      <c r="V601" s="243"/>
      <c r="W601" s="243"/>
      <c r="X601" s="243"/>
      <c r="Y601" s="243"/>
      <c r="Z601" s="243"/>
      <c r="AA601" s="243"/>
    </row>
    <row r="602" spans="6:27">
      <c r="G602" s="306"/>
      <c r="H602" s="244">
        <f>H569</f>
        <v>0</v>
      </c>
      <c r="I602" s="244">
        <f t="shared" ref="I602:AA602" si="272">I569</f>
        <v>1</v>
      </c>
      <c r="J602" s="244">
        <f t="shared" si="272"/>
        <v>2</v>
      </c>
      <c r="K602" s="244">
        <f t="shared" si="272"/>
        <v>3</v>
      </c>
      <c r="L602" s="244">
        <f t="shared" si="272"/>
        <v>4</v>
      </c>
      <c r="M602" s="244">
        <f t="shared" si="272"/>
        <v>5</v>
      </c>
      <c r="N602" s="244">
        <f t="shared" si="272"/>
        <v>6</v>
      </c>
      <c r="O602" s="244">
        <f t="shared" si="272"/>
        <v>7</v>
      </c>
      <c r="P602" s="244">
        <f t="shared" si="272"/>
        <v>8</v>
      </c>
      <c r="Q602" s="244">
        <f t="shared" si="272"/>
        <v>9</v>
      </c>
      <c r="R602" s="244">
        <f t="shared" si="272"/>
        <v>10</v>
      </c>
      <c r="S602" s="244">
        <f t="shared" si="272"/>
        <v>11</v>
      </c>
      <c r="T602" s="244">
        <f t="shared" si="272"/>
        <v>12</v>
      </c>
      <c r="U602" s="244">
        <f t="shared" si="272"/>
        <v>13</v>
      </c>
      <c r="V602" s="244">
        <f t="shared" si="272"/>
        <v>14</v>
      </c>
      <c r="W602" s="244">
        <f t="shared" si="272"/>
        <v>15</v>
      </c>
      <c r="X602" s="244">
        <f t="shared" si="272"/>
        <v>16</v>
      </c>
      <c r="Y602" s="244">
        <f t="shared" si="272"/>
        <v>17</v>
      </c>
      <c r="Z602" s="244">
        <f t="shared" si="272"/>
        <v>18</v>
      </c>
      <c r="AA602" s="244">
        <f t="shared" si="272"/>
        <v>19</v>
      </c>
    </row>
    <row r="603" spans="6:27">
      <c r="F603" s="655" t="s">
        <v>530</v>
      </c>
      <c r="G603" s="307" t="str">
        <f>G570</f>
        <v>Cars</v>
      </c>
      <c r="H603" s="261">
        <f>K587</f>
        <v>0</v>
      </c>
      <c r="I603" s="261">
        <f ca="1">(I$23*$P587)+$O587</f>
        <v>0</v>
      </c>
      <c r="J603" s="261">
        <f t="shared" ref="J603:P603" ca="1" si="273">(J$23*$P587)+$O587</f>
        <v>0</v>
      </c>
      <c r="K603" s="261">
        <f t="shared" ca="1" si="273"/>
        <v>0</v>
      </c>
      <c r="L603" s="261">
        <f t="shared" ca="1" si="273"/>
        <v>0</v>
      </c>
      <c r="M603" s="261">
        <f t="shared" ca="1" si="273"/>
        <v>0</v>
      </c>
      <c r="N603" s="261">
        <f t="shared" ca="1" si="273"/>
        <v>0</v>
      </c>
      <c r="O603" s="261">
        <f t="shared" ca="1" si="273"/>
        <v>0</v>
      </c>
      <c r="P603" s="261">
        <f t="shared" ca="1" si="273"/>
        <v>0</v>
      </c>
      <c r="Q603" s="261">
        <f ca="1">L587</f>
        <v>0</v>
      </c>
      <c r="R603" s="261">
        <f ca="1">(R$23*$R587)+$Q587</f>
        <v>0</v>
      </c>
      <c r="S603" s="261">
        <f t="shared" ref="S603:Z603" ca="1" si="274">(S$23*$R587)+$Q587</f>
        <v>0</v>
      </c>
      <c r="T603" s="261">
        <f t="shared" ca="1" si="274"/>
        <v>0</v>
      </c>
      <c r="U603" s="261">
        <f t="shared" ca="1" si="274"/>
        <v>0</v>
      </c>
      <c r="V603" s="261">
        <f t="shared" ca="1" si="274"/>
        <v>0</v>
      </c>
      <c r="W603" s="261">
        <f t="shared" ca="1" si="274"/>
        <v>0</v>
      </c>
      <c r="X603" s="261">
        <f t="shared" ca="1" si="274"/>
        <v>0</v>
      </c>
      <c r="Y603" s="261">
        <f t="shared" ca="1" si="274"/>
        <v>0</v>
      </c>
      <c r="Z603" s="261">
        <f t="shared" ca="1" si="274"/>
        <v>0</v>
      </c>
      <c r="AA603" s="261">
        <f ca="1">M587</f>
        <v>0</v>
      </c>
    </row>
    <row r="604" spans="6:27">
      <c r="F604" s="656"/>
      <c r="G604" s="307" t="str">
        <f t="shared" ref="G604:G613" si="275">G571</f>
        <v>2-wheeler</v>
      </c>
      <c r="H604" s="261">
        <f t="shared" ref="H604:H613" si="276">K588</f>
        <v>0</v>
      </c>
      <c r="I604" s="261">
        <f t="shared" ref="I604:P613" ca="1" si="277">(I$23*$P588)+$O588</f>
        <v>0</v>
      </c>
      <c r="J604" s="261">
        <f t="shared" ca="1" si="277"/>
        <v>0</v>
      </c>
      <c r="K604" s="261">
        <f t="shared" ca="1" si="277"/>
        <v>0</v>
      </c>
      <c r="L604" s="261">
        <f t="shared" ca="1" si="277"/>
        <v>0</v>
      </c>
      <c r="M604" s="261">
        <f t="shared" ca="1" si="277"/>
        <v>0</v>
      </c>
      <c r="N604" s="261">
        <f t="shared" ca="1" si="277"/>
        <v>0</v>
      </c>
      <c r="O604" s="261">
        <f t="shared" ca="1" si="277"/>
        <v>0</v>
      </c>
      <c r="P604" s="261">
        <f t="shared" ca="1" si="277"/>
        <v>0</v>
      </c>
      <c r="Q604" s="261">
        <f t="shared" ref="Q604:Q613" ca="1" si="278">L588</f>
        <v>0</v>
      </c>
      <c r="R604" s="261">
        <f t="shared" ref="R604:Z613" ca="1" si="279">(R$23*$R588)+$Q588</f>
        <v>0</v>
      </c>
      <c r="S604" s="261">
        <f t="shared" ca="1" si="279"/>
        <v>0</v>
      </c>
      <c r="T604" s="261">
        <f t="shared" ca="1" si="279"/>
        <v>0</v>
      </c>
      <c r="U604" s="261">
        <f t="shared" ca="1" si="279"/>
        <v>0</v>
      </c>
      <c r="V604" s="261">
        <f t="shared" ca="1" si="279"/>
        <v>0</v>
      </c>
      <c r="W604" s="261">
        <f t="shared" ca="1" si="279"/>
        <v>0</v>
      </c>
      <c r="X604" s="261">
        <f t="shared" ca="1" si="279"/>
        <v>0</v>
      </c>
      <c r="Y604" s="261">
        <f t="shared" ca="1" si="279"/>
        <v>0</v>
      </c>
      <c r="Z604" s="261">
        <f t="shared" ca="1" si="279"/>
        <v>0</v>
      </c>
      <c r="AA604" s="261">
        <f t="shared" ref="AA604:AA613" ca="1" si="280">M588</f>
        <v>0</v>
      </c>
    </row>
    <row r="605" spans="6:27">
      <c r="F605" s="656"/>
      <c r="G605" s="307" t="str">
        <f t="shared" si="275"/>
        <v>Taxi</v>
      </c>
      <c r="H605" s="261">
        <f t="shared" si="276"/>
        <v>0</v>
      </c>
      <c r="I605" s="261">
        <f t="shared" ca="1" si="277"/>
        <v>0</v>
      </c>
      <c r="J605" s="261">
        <f t="shared" ca="1" si="277"/>
        <v>0</v>
      </c>
      <c r="K605" s="261">
        <f t="shared" ca="1" si="277"/>
        <v>0</v>
      </c>
      <c r="L605" s="261">
        <f t="shared" ca="1" si="277"/>
        <v>0</v>
      </c>
      <c r="M605" s="261">
        <f t="shared" ca="1" si="277"/>
        <v>0</v>
      </c>
      <c r="N605" s="261">
        <f t="shared" ca="1" si="277"/>
        <v>0</v>
      </c>
      <c r="O605" s="261">
        <f t="shared" ca="1" si="277"/>
        <v>0</v>
      </c>
      <c r="P605" s="261">
        <f t="shared" ca="1" si="277"/>
        <v>0</v>
      </c>
      <c r="Q605" s="261">
        <f t="shared" ca="1" si="278"/>
        <v>0</v>
      </c>
      <c r="R605" s="261">
        <f t="shared" ca="1" si="279"/>
        <v>0</v>
      </c>
      <c r="S605" s="261">
        <f t="shared" ca="1" si="279"/>
        <v>0</v>
      </c>
      <c r="T605" s="261">
        <f t="shared" ca="1" si="279"/>
        <v>0</v>
      </c>
      <c r="U605" s="261">
        <f t="shared" ca="1" si="279"/>
        <v>0</v>
      </c>
      <c r="V605" s="261">
        <f t="shared" ca="1" si="279"/>
        <v>0</v>
      </c>
      <c r="W605" s="261">
        <f t="shared" ca="1" si="279"/>
        <v>0</v>
      </c>
      <c r="X605" s="261">
        <f t="shared" ca="1" si="279"/>
        <v>0</v>
      </c>
      <c r="Y605" s="261">
        <f t="shared" ca="1" si="279"/>
        <v>0</v>
      </c>
      <c r="Z605" s="261">
        <f t="shared" ca="1" si="279"/>
        <v>0</v>
      </c>
      <c r="AA605" s="261">
        <f t="shared" ca="1" si="280"/>
        <v>0</v>
      </c>
    </row>
    <row r="606" spans="6:27">
      <c r="F606" s="656"/>
      <c r="G606" s="307" t="str">
        <f t="shared" si="275"/>
        <v/>
      </c>
      <c r="H606" s="261">
        <f t="shared" si="276"/>
        <v>0</v>
      </c>
      <c r="I606" s="261">
        <f t="shared" ca="1" si="277"/>
        <v>0</v>
      </c>
      <c r="J606" s="261">
        <f t="shared" ca="1" si="277"/>
        <v>0</v>
      </c>
      <c r="K606" s="261">
        <f t="shared" ca="1" si="277"/>
        <v>0</v>
      </c>
      <c r="L606" s="261">
        <f t="shared" ca="1" si="277"/>
        <v>0</v>
      </c>
      <c r="M606" s="261">
        <f t="shared" ca="1" si="277"/>
        <v>0</v>
      </c>
      <c r="N606" s="261">
        <f t="shared" ca="1" si="277"/>
        <v>0</v>
      </c>
      <c r="O606" s="261">
        <f t="shared" ca="1" si="277"/>
        <v>0</v>
      </c>
      <c r="P606" s="261">
        <f t="shared" ca="1" si="277"/>
        <v>0</v>
      </c>
      <c r="Q606" s="261">
        <f t="shared" ca="1" si="278"/>
        <v>0</v>
      </c>
      <c r="R606" s="261">
        <f t="shared" ca="1" si="279"/>
        <v>0</v>
      </c>
      <c r="S606" s="261">
        <f t="shared" ca="1" si="279"/>
        <v>0</v>
      </c>
      <c r="T606" s="261">
        <f t="shared" ca="1" si="279"/>
        <v>0</v>
      </c>
      <c r="U606" s="261">
        <f t="shared" ca="1" si="279"/>
        <v>0</v>
      </c>
      <c r="V606" s="261">
        <f t="shared" ca="1" si="279"/>
        <v>0</v>
      </c>
      <c r="W606" s="261">
        <f t="shared" ca="1" si="279"/>
        <v>0</v>
      </c>
      <c r="X606" s="261">
        <f t="shared" ca="1" si="279"/>
        <v>0</v>
      </c>
      <c r="Y606" s="261">
        <f t="shared" ca="1" si="279"/>
        <v>0</v>
      </c>
      <c r="Z606" s="261">
        <f t="shared" ca="1" si="279"/>
        <v>0</v>
      </c>
      <c r="AA606" s="261">
        <f t="shared" ca="1" si="280"/>
        <v>0</v>
      </c>
    </row>
    <row r="607" spans="6:27">
      <c r="F607" s="656"/>
      <c r="G607" s="307" t="str">
        <f t="shared" si="275"/>
        <v/>
      </c>
      <c r="H607" s="261">
        <f t="shared" si="276"/>
        <v>0</v>
      </c>
      <c r="I607" s="261">
        <f t="shared" ca="1" si="277"/>
        <v>0</v>
      </c>
      <c r="J607" s="261">
        <f t="shared" ca="1" si="277"/>
        <v>0</v>
      </c>
      <c r="K607" s="261">
        <f t="shared" ca="1" si="277"/>
        <v>0</v>
      </c>
      <c r="L607" s="261">
        <f t="shared" ca="1" si="277"/>
        <v>0</v>
      </c>
      <c r="M607" s="261">
        <f t="shared" ca="1" si="277"/>
        <v>0</v>
      </c>
      <c r="N607" s="261">
        <f t="shared" ca="1" si="277"/>
        <v>0</v>
      </c>
      <c r="O607" s="261">
        <f t="shared" ca="1" si="277"/>
        <v>0</v>
      </c>
      <c r="P607" s="261">
        <f t="shared" ca="1" si="277"/>
        <v>0</v>
      </c>
      <c r="Q607" s="261">
        <f t="shared" ca="1" si="278"/>
        <v>0</v>
      </c>
      <c r="R607" s="261">
        <f t="shared" ca="1" si="279"/>
        <v>0</v>
      </c>
      <c r="S607" s="261">
        <f t="shared" ca="1" si="279"/>
        <v>0</v>
      </c>
      <c r="T607" s="261">
        <f t="shared" ca="1" si="279"/>
        <v>0</v>
      </c>
      <c r="U607" s="261">
        <f t="shared" ca="1" si="279"/>
        <v>0</v>
      </c>
      <c r="V607" s="261">
        <f t="shared" ca="1" si="279"/>
        <v>0</v>
      </c>
      <c r="W607" s="261">
        <f t="shared" ca="1" si="279"/>
        <v>0</v>
      </c>
      <c r="X607" s="261">
        <f t="shared" ca="1" si="279"/>
        <v>0</v>
      </c>
      <c r="Y607" s="261">
        <f t="shared" ca="1" si="279"/>
        <v>0</v>
      </c>
      <c r="Z607" s="261">
        <f t="shared" ca="1" si="279"/>
        <v>0</v>
      </c>
      <c r="AA607" s="261">
        <f t="shared" ca="1" si="280"/>
        <v>0</v>
      </c>
    </row>
    <row r="608" spans="6:27">
      <c r="F608" s="656"/>
      <c r="G608" s="307" t="str">
        <f t="shared" si="275"/>
        <v>3-wheeler</v>
      </c>
      <c r="H608" s="261">
        <f t="shared" si="276"/>
        <v>0</v>
      </c>
      <c r="I608" s="261">
        <f t="shared" ca="1" si="277"/>
        <v>0</v>
      </c>
      <c r="J608" s="261">
        <f t="shared" ca="1" si="277"/>
        <v>0</v>
      </c>
      <c r="K608" s="261">
        <f t="shared" ca="1" si="277"/>
        <v>0</v>
      </c>
      <c r="L608" s="261">
        <f t="shared" ca="1" si="277"/>
        <v>0</v>
      </c>
      <c r="M608" s="261">
        <f t="shared" ca="1" si="277"/>
        <v>0</v>
      </c>
      <c r="N608" s="261">
        <f t="shared" ca="1" si="277"/>
        <v>0</v>
      </c>
      <c r="O608" s="261">
        <f t="shared" ca="1" si="277"/>
        <v>0</v>
      </c>
      <c r="P608" s="261">
        <f t="shared" ca="1" si="277"/>
        <v>0</v>
      </c>
      <c r="Q608" s="261">
        <f t="shared" ca="1" si="278"/>
        <v>0</v>
      </c>
      <c r="R608" s="261">
        <f t="shared" ca="1" si="279"/>
        <v>0</v>
      </c>
      <c r="S608" s="261">
        <f t="shared" ca="1" si="279"/>
        <v>0</v>
      </c>
      <c r="T608" s="261">
        <f t="shared" ca="1" si="279"/>
        <v>0</v>
      </c>
      <c r="U608" s="261">
        <f t="shared" ca="1" si="279"/>
        <v>0</v>
      </c>
      <c r="V608" s="261">
        <f t="shared" ca="1" si="279"/>
        <v>0</v>
      </c>
      <c r="W608" s="261">
        <f t="shared" ca="1" si="279"/>
        <v>0</v>
      </c>
      <c r="X608" s="261">
        <f t="shared" ca="1" si="279"/>
        <v>0</v>
      </c>
      <c r="Y608" s="261">
        <f t="shared" ca="1" si="279"/>
        <v>0</v>
      </c>
      <c r="Z608" s="261">
        <f t="shared" ca="1" si="279"/>
        <v>0</v>
      </c>
      <c r="AA608" s="261">
        <f t="shared" ca="1" si="280"/>
        <v>0</v>
      </c>
    </row>
    <row r="609" spans="6:27">
      <c r="F609" s="656"/>
      <c r="G609" s="307" t="str">
        <f t="shared" si="275"/>
        <v>Bus</v>
      </c>
      <c r="H609" s="261">
        <f t="shared" si="276"/>
        <v>0</v>
      </c>
      <c r="I609" s="261">
        <f t="shared" ca="1" si="277"/>
        <v>0</v>
      </c>
      <c r="J609" s="261">
        <f t="shared" ca="1" si="277"/>
        <v>0</v>
      </c>
      <c r="K609" s="261">
        <f t="shared" ca="1" si="277"/>
        <v>0</v>
      </c>
      <c r="L609" s="261">
        <f t="shared" ca="1" si="277"/>
        <v>0</v>
      </c>
      <c r="M609" s="261">
        <f t="shared" ca="1" si="277"/>
        <v>0</v>
      </c>
      <c r="N609" s="261">
        <f t="shared" ca="1" si="277"/>
        <v>0</v>
      </c>
      <c r="O609" s="261">
        <f t="shared" ca="1" si="277"/>
        <v>0</v>
      </c>
      <c r="P609" s="261">
        <f t="shared" ca="1" si="277"/>
        <v>0</v>
      </c>
      <c r="Q609" s="261">
        <f t="shared" ca="1" si="278"/>
        <v>0</v>
      </c>
      <c r="R609" s="261">
        <f t="shared" ca="1" si="279"/>
        <v>0</v>
      </c>
      <c r="S609" s="261">
        <f t="shared" ca="1" si="279"/>
        <v>0</v>
      </c>
      <c r="T609" s="261">
        <f t="shared" ca="1" si="279"/>
        <v>0</v>
      </c>
      <c r="U609" s="261">
        <f t="shared" ca="1" si="279"/>
        <v>0</v>
      </c>
      <c r="V609" s="261">
        <f t="shared" ca="1" si="279"/>
        <v>0</v>
      </c>
      <c r="W609" s="261">
        <f t="shared" ca="1" si="279"/>
        <v>0</v>
      </c>
      <c r="X609" s="261">
        <f t="shared" ca="1" si="279"/>
        <v>0</v>
      </c>
      <c r="Y609" s="261">
        <f t="shared" ca="1" si="279"/>
        <v>0</v>
      </c>
      <c r="Z609" s="261">
        <f t="shared" ca="1" si="279"/>
        <v>0</v>
      </c>
      <c r="AA609" s="261">
        <f t="shared" ca="1" si="280"/>
        <v>0</v>
      </c>
    </row>
    <row r="610" spans="6:27">
      <c r="F610" s="656"/>
      <c r="G610" s="307" t="str">
        <f t="shared" si="275"/>
        <v>Mini-bus</v>
      </c>
      <c r="H610" s="261">
        <f t="shared" si="276"/>
        <v>0</v>
      </c>
      <c r="I610" s="261">
        <f t="shared" ca="1" si="277"/>
        <v>0</v>
      </c>
      <c r="J610" s="261">
        <f t="shared" ca="1" si="277"/>
        <v>0</v>
      </c>
      <c r="K610" s="261">
        <f t="shared" ca="1" si="277"/>
        <v>0</v>
      </c>
      <c r="L610" s="261">
        <f t="shared" ca="1" si="277"/>
        <v>0</v>
      </c>
      <c r="M610" s="261">
        <f t="shared" ca="1" si="277"/>
        <v>0</v>
      </c>
      <c r="N610" s="261">
        <f t="shared" ca="1" si="277"/>
        <v>0</v>
      </c>
      <c r="O610" s="261">
        <f t="shared" ca="1" si="277"/>
        <v>0</v>
      </c>
      <c r="P610" s="261">
        <f t="shared" ca="1" si="277"/>
        <v>0</v>
      </c>
      <c r="Q610" s="261">
        <f t="shared" ca="1" si="278"/>
        <v>0</v>
      </c>
      <c r="R610" s="261">
        <f t="shared" ca="1" si="279"/>
        <v>0</v>
      </c>
      <c r="S610" s="261">
        <f t="shared" ca="1" si="279"/>
        <v>0</v>
      </c>
      <c r="T610" s="261">
        <f t="shared" ca="1" si="279"/>
        <v>0</v>
      </c>
      <c r="U610" s="261">
        <f t="shared" ca="1" si="279"/>
        <v>0</v>
      </c>
      <c r="V610" s="261">
        <f t="shared" ca="1" si="279"/>
        <v>0</v>
      </c>
      <c r="W610" s="261">
        <f t="shared" ca="1" si="279"/>
        <v>0</v>
      </c>
      <c r="X610" s="261">
        <f t="shared" ca="1" si="279"/>
        <v>0</v>
      </c>
      <c r="Y610" s="261">
        <f t="shared" ca="1" si="279"/>
        <v>0</v>
      </c>
      <c r="Z610" s="261">
        <f t="shared" ca="1" si="279"/>
        <v>0</v>
      </c>
      <c r="AA610" s="261">
        <f t="shared" ca="1" si="280"/>
        <v>0</v>
      </c>
    </row>
    <row r="611" spans="6:27">
      <c r="F611" s="656"/>
      <c r="G611" s="307" t="str">
        <f t="shared" si="275"/>
        <v/>
      </c>
      <c r="H611" s="261">
        <f t="shared" si="276"/>
        <v>0</v>
      </c>
      <c r="I611" s="261">
        <f t="shared" ca="1" si="277"/>
        <v>0</v>
      </c>
      <c r="J611" s="261">
        <f t="shared" ca="1" si="277"/>
        <v>0</v>
      </c>
      <c r="K611" s="261">
        <f t="shared" ca="1" si="277"/>
        <v>0</v>
      </c>
      <c r="L611" s="261">
        <f t="shared" ca="1" si="277"/>
        <v>0</v>
      </c>
      <c r="M611" s="261">
        <f t="shared" ca="1" si="277"/>
        <v>0</v>
      </c>
      <c r="N611" s="261">
        <f t="shared" ca="1" si="277"/>
        <v>0</v>
      </c>
      <c r="O611" s="261">
        <f t="shared" ca="1" si="277"/>
        <v>0</v>
      </c>
      <c r="P611" s="261">
        <f t="shared" ca="1" si="277"/>
        <v>0</v>
      </c>
      <c r="Q611" s="261">
        <f t="shared" ca="1" si="278"/>
        <v>0</v>
      </c>
      <c r="R611" s="261">
        <f t="shared" ca="1" si="279"/>
        <v>0</v>
      </c>
      <c r="S611" s="261">
        <f t="shared" ca="1" si="279"/>
        <v>0</v>
      </c>
      <c r="T611" s="261">
        <f t="shared" ca="1" si="279"/>
        <v>0</v>
      </c>
      <c r="U611" s="261">
        <f t="shared" ca="1" si="279"/>
        <v>0</v>
      </c>
      <c r="V611" s="261">
        <f t="shared" ca="1" si="279"/>
        <v>0</v>
      </c>
      <c r="W611" s="261">
        <f t="shared" ca="1" si="279"/>
        <v>0</v>
      </c>
      <c r="X611" s="261">
        <f t="shared" ca="1" si="279"/>
        <v>0</v>
      </c>
      <c r="Y611" s="261">
        <f t="shared" ca="1" si="279"/>
        <v>0</v>
      </c>
      <c r="Z611" s="261">
        <f t="shared" ca="1" si="279"/>
        <v>0</v>
      </c>
      <c r="AA611" s="261">
        <f t="shared" ca="1" si="280"/>
        <v>0</v>
      </c>
    </row>
    <row r="612" spans="6:27">
      <c r="F612" s="657"/>
      <c r="G612" s="307" t="str">
        <f t="shared" si="275"/>
        <v/>
      </c>
      <c r="H612" s="261">
        <f t="shared" si="276"/>
        <v>0</v>
      </c>
      <c r="I612" s="261">
        <f t="shared" ca="1" si="277"/>
        <v>0</v>
      </c>
      <c r="J612" s="261">
        <f t="shared" ca="1" si="277"/>
        <v>0</v>
      </c>
      <c r="K612" s="261">
        <f t="shared" ca="1" si="277"/>
        <v>0</v>
      </c>
      <c r="L612" s="261">
        <f t="shared" ca="1" si="277"/>
        <v>0</v>
      </c>
      <c r="M612" s="261">
        <f t="shared" ca="1" si="277"/>
        <v>0</v>
      </c>
      <c r="N612" s="261">
        <f t="shared" ca="1" si="277"/>
        <v>0</v>
      </c>
      <c r="O612" s="261">
        <f t="shared" ca="1" si="277"/>
        <v>0</v>
      </c>
      <c r="P612" s="261">
        <f t="shared" ca="1" si="277"/>
        <v>0</v>
      </c>
      <c r="Q612" s="261">
        <f t="shared" ca="1" si="278"/>
        <v>0</v>
      </c>
      <c r="R612" s="261">
        <f t="shared" ca="1" si="279"/>
        <v>0</v>
      </c>
      <c r="S612" s="261">
        <f t="shared" ca="1" si="279"/>
        <v>0</v>
      </c>
      <c r="T612" s="261">
        <f t="shared" ca="1" si="279"/>
        <v>0</v>
      </c>
      <c r="U612" s="261">
        <f t="shared" ca="1" si="279"/>
        <v>0</v>
      </c>
      <c r="V612" s="261">
        <f t="shared" ca="1" si="279"/>
        <v>0</v>
      </c>
      <c r="W612" s="261">
        <f t="shared" ca="1" si="279"/>
        <v>0</v>
      </c>
      <c r="X612" s="261">
        <f t="shared" ca="1" si="279"/>
        <v>0</v>
      </c>
      <c r="Y612" s="261">
        <f t="shared" ca="1" si="279"/>
        <v>0</v>
      </c>
      <c r="Z612" s="261">
        <f t="shared" ca="1" si="279"/>
        <v>0</v>
      </c>
      <c r="AA612" s="261">
        <f t="shared" ca="1" si="280"/>
        <v>0</v>
      </c>
    </row>
    <row r="613" spans="6:27">
      <c r="G613" s="307" t="str">
        <f t="shared" si="275"/>
        <v>BRT</v>
      </c>
      <c r="H613" s="261">
        <f t="shared" si="276"/>
        <v>0</v>
      </c>
      <c r="I613" s="261">
        <f t="shared" ca="1" si="277"/>
        <v>0</v>
      </c>
      <c r="J613" s="261">
        <f t="shared" ca="1" si="277"/>
        <v>0</v>
      </c>
      <c r="K613" s="261">
        <f t="shared" ca="1" si="277"/>
        <v>0</v>
      </c>
      <c r="L613" s="261">
        <f t="shared" ca="1" si="277"/>
        <v>0</v>
      </c>
      <c r="M613" s="261">
        <f t="shared" ca="1" si="277"/>
        <v>0</v>
      </c>
      <c r="N613" s="261">
        <f t="shared" ca="1" si="277"/>
        <v>0</v>
      </c>
      <c r="O613" s="261">
        <f t="shared" ca="1" si="277"/>
        <v>0</v>
      </c>
      <c r="P613" s="261">
        <f t="shared" ca="1" si="277"/>
        <v>0</v>
      </c>
      <c r="Q613" s="261">
        <f t="shared" ca="1" si="278"/>
        <v>0</v>
      </c>
      <c r="R613" s="261">
        <f t="shared" ca="1" si="279"/>
        <v>0</v>
      </c>
      <c r="S613" s="261">
        <f t="shared" ca="1" si="279"/>
        <v>0</v>
      </c>
      <c r="T613" s="261">
        <f t="shared" ca="1" si="279"/>
        <v>0</v>
      </c>
      <c r="U613" s="261">
        <f t="shared" ca="1" si="279"/>
        <v>0</v>
      </c>
      <c r="V613" s="261">
        <f t="shared" ca="1" si="279"/>
        <v>0</v>
      </c>
      <c r="W613" s="261">
        <f t="shared" ca="1" si="279"/>
        <v>0</v>
      </c>
      <c r="X613" s="261">
        <f t="shared" ca="1" si="279"/>
        <v>0</v>
      </c>
      <c r="Y613" s="261">
        <f t="shared" ca="1" si="279"/>
        <v>0</v>
      </c>
      <c r="Z613" s="261">
        <f t="shared" ca="1" si="279"/>
        <v>0</v>
      </c>
      <c r="AA613" s="261">
        <f t="shared" ca="1" si="280"/>
        <v>0</v>
      </c>
    </row>
    <row r="616" spans="6:27">
      <c r="G616" s="305" t="str">
        <f>IF('IF Factors'!J8="","not included",CONCATENATE('IF Factors'!J8,"Fuel efficiency"))</f>
        <v>EthanolFuel efficiency</v>
      </c>
    </row>
    <row r="617" spans="6:27">
      <c r="K617" s="242" t="s">
        <v>372</v>
      </c>
    </row>
    <row r="618" spans="6:27">
      <c r="J618" s="243"/>
      <c r="K618" s="244" t="s">
        <v>367</v>
      </c>
      <c r="L618" s="231">
        <v>7</v>
      </c>
      <c r="M618" s="244">
        <v>14</v>
      </c>
      <c r="O618" s="55" t="s">
        <v>387</v>
      </c>
      <c r="Q618" s="55" t="s">
        <v>388</v>
      </c>
      <c r="Z618" s="243"/>
      <c r="AA618" s="243"/>
    </row>
    <row r="619" spans="6:27">
      <c r="G619" s="306"/>
      <c r="J619" s="243"/>
      <c r="K619" s="244">
        <f>H635</f>
        <v>0</v>
      </c>
      <c r="L619" s="244">
        <f>Q635</f>
        <v>9</v>
      </c>
      <c r="M619" s="244">
        <f>AA635</f>
        <v>19</v>
      </c>
      <c r="O619" s="231" t="s">
        <v>389</v>
      </c>
      <c r="P619" s="231" t="s">
        <v>390</v>
      </c>
      <c r="Q619" s="231" t="s">
        <v>389</v>
      </c>
      <c r="R619" s="231" t="s">
        <v>390</v>
      </c>
      <c r="T619" s="231">
        <f>K619</f>
        <v>0</v>
      </c>
      <c r="U619" s="231">
        <f>L619</f>
        <v>9</v>
      </c>
      <c r="V619" s="231">
        <f>M619</f>
        <v>19</v>
      </c>
      <c r="X619" s="231" t="s">
        <v>387</v>
      </c>
      <c r="Y619" s="231" t="s">
        <v>388</v>
      </c>
      <c r="Z619" s="243"/>
      <c r="AA619" s="243"/>
    </row>
    <row r="620" spans="6:27">
      <c r="F620" s="655" t="s">
        <v>530</v>
      </c>
      <c r="G620" s="307" t="str">
        <f>G587</f>
        <v>Cars</v>
      </c>
      <c r="J620" s="243"/>
      <c r="K620" s="246">
        <f>'IF Factors'!J195</f>
        <v>0</v>
      </c>
      <c r="L620" s="246">
        <f ca="1">OFFSET('IF Factors'!J195,0,$L$171)</f>
        <v>0</v>
      </c>
      <c r="M620" s="246">
        <f ca="1">OFFSET('IF Factors'!J195,0,$M$171)</f>
        <v>0</v>
      </c>
      <c r="O620" s="231">
        <f ca="1">INTERCEPT(K620:L620,$K$7:$L$7)</f>
        <v>0</v>
      </c>
      <c r="P620" s="231">
        <f ca="1">SLOPE(K620:L620,$K$7:$L$7)</f>
        <v>0</v>
      </c>
      <c r="Q620" s="231">
        <f ca="1">INTERCEPT(L620:M620,$L$7:$M$7)</f>
        <v>0</v>
      </c>
      <c r="R620" s="231">
        <f ca="1">SLOPE(L620:M620,$L$7:$M$7)</f>
        <v>0</v>
      </c>
      <c r="T620" s="231">
        <f>IF(K620&lt;&gt;0,0,1)</f>
        <v>1</v>
      </c>
      <c r="U620" s="231">
        <f ca="1">IF(L620&lt;&gt;0,0,1)</f>
        <v>1</v>
      </c>
      <c r="V620" s="231">
        <f ca="1">IF(M620&lt;&gt;0,0,1)</f>
        <v>1</v>
      </c>
      <c r="X620" s="231">
        <f ca="1">IF(T620+U620=1,1,0)</f>
        <v>0</v>
      </c>
      <c r="Y620" s="231">
        <f t="shared" ref="Y620:Y630" ca="1" si="281">IF(U620+V620=1,1,0)</f>
        <v>0</v>
      </c>
      <c r="Z620" s="243"/>
      <c r="AA620" s="243"/>
    </row>
    <row r="621" spans="6:27">
      <c r="F621" s="656"/>
      <c r="G621" s="307" t="str">
        <f t="shared" ref="G621:G630" si="282">G588</f>
        <v>2-wheeler</v>
      </c>
      <c r="J621" s="243"/>
      <c r="K621" s="246">
        <f>'IF Factors'!J196</f>
        <v>0</v>
      </c>
      <c r="L621" s="246">
        <f ca="1">OFFSET('IF Factors'!J196,0,$L$171)</f>
        <v>0</v>
      </c>
      <c r="M621" s="246">
        <f ca="1">OFFSET('IF Factors'!J196,0,$M$171)</f>
        <v>0</v>
      </c>
      <c r="O621" s="231">
        <f t="shared" ref="O621:O630" ca="1" si="283">INTERCEPT(K621:L621,$K$7:$L$7)</f>
        <v>0</v>
      </c>
      <c r="P621" s="231">
        <f t="shared" ref="P621:P630" ca="1" si="284">SLOPE(K621:L621,$K$7:$L$7)</f>
        <v>0</v>
      </c>
      <c r="Q621" s="231">
        <f t="shared" ref="Q621:Q630" ca="1" si="285">INTERCEPT(L621:M621,$L$7:$M$7)</f>
        <v>0</v>
      </c>
      <c r="R621" s="231">
        <f t="shared" ref="R621:R630" ca="1" si="286">SLOPE(L621:M621,$L$7:$M$7)</f>
        <v>0</v>
      </c>
      <c r="T621" s="231">
        <f t="shared" ref="T621:V630" si="287">IF(K621&lt;&gt;0,0,1)</f>
        <v>1</v>
      </c>
      <c r="U621" s="231">
        <f t="shared" ca="1" si="287"/>
        <v>1</v>
      </c>
      <c r="V621" s="231">
        <f t="shared" ca="1" si="287"/>
        <v>1</v>
      </c>
      <c r="X621" s="231">
        <f t="shared" ref="X621:X630" ca="1" si="288">IF(T621+U621=1,1,0)</f>
        <v>0</v>
      </c>
      <c r="Y621" s="231">
        <f t="shared" ca="1" si="281"/>
        <v>0</v>
      </c>
      <c r="Z621" s="243"/>
      <c r="AA621" s="243"/>
    </row>
    <row r="622" spans="6:27">
      <c r="F622" s="656"/>
      <c r="G622" s="307" t="str">
        <f t="shared" si="282"/>
        <v>Taxi</v>
      </c>
      <c r="J622" s="243"/>
      <c r="K622" s="246">
        <f>'IF Factors'!J197</f>
        <v>0</v>
      </c>
      <c r="L622" s="246">
        <f ca="1">OFFSET('IF Factors'!J197,0,$L$171)</f>
        <v>0</v>
      </c>
      <c r="M622" s="246">
        <f ca="1">OFFSET('IF Factors'!J197,0,$M$171)</f>
        <v>0</v>
      </c>
      <c r="O622" s="231">
        <f t="shared" ca="1" si="283"/>
        <v>0</v>
      </c>
      <c r="P622" s="231">
        <f t="shared" ca="1" si="284"/>
        <v>0</v>
      </c>
      <c r="Q622" s="231">
        <f t="shared" ca="1" si="285"/>
        <v>0</v>
      </c>
      <c r="R622" s="231">
        <f t="shared" ca="1" si="286"/>
        <v>0</v>
      </c>
      <c r="T622" s="231">
        <f t="shared" si="287"/>
        <v>1</v>
      </c>
      <c r="U622" s="231">
        <f t="shared" ca="1" si="287"/>
        <v>1</v>
      </c>
      <c r="V622" s="231">
        <f t="shared" ca="1" si="287"/>
        <v>1</v>
      </c>
      <c r="X622" s="231">
        <f t="shared" ca="1" si="288"/>
        <v>0</v>
      </c>
      <c r="Y622" s="231">
        <f t="shared" ca="1" si="281"/>
        <v>0</v>
      </c>
      <c r="Z622" s="243"/>
      <c r="AA622" s="243"/>
    </row>
    <row r="623" spans="6:27">
      <c r="F623" s="656"/>
      <c r="G623" s="307" t="str">
        <f t="shared" si="282"/>
        <v/>
      </c>
      <c r="J623" s="243"/>
      <c r="K623" s="246">
        <f>'IF Factors'!J198</f>
        <v>0</v>
      </c>
      <c r="L623" s="246">
        <f ca="1">OFFSET('IF Factors'!J198,0,$L$171)</f>
        <v>0</v>
      </c>
      <c r="M623" s="246">
        <f ca="1">OFFSET('IF Factors'!J198,0,$M$171)</f>
        <v>0</v>
      </c>
      <c r="O623" s="231">
        <f t="shared" ca="1" si="283"/>
        <v>0</v>
      </c>
      <c r="P623" s="231">
        <f t="shared" ca="1" si="284"/>
        <v>0</v>
      </c>
      <c r="Q623" s="231">
        <f t="shared" ca="1" si="285"/>
        <v>0</v>
      </c>
      <c r="R623" s="231">
        <f t="shared" ca="1" si="286"/>
        <v>0</v>
      </c>
      <c r="T623" s="231">
        <f t="shared" si="287"/>
        <v>1</v>
      </c>
      <c r="U623" s="231">
        <f t="shared" ca="1" si="287"/>
        <v>1</v>
      </c>
      <c r="V623" s="231">
        <f t="shared" ca="1" si="287"/>
        <v>1</v>
      </c>
      <c r="X623" s="231">
        <f t="shared" ca="1" si="288"/>
        <v>0</v>
      </c>
      <c r="Y623" s="231">
        <f t="shared" ca="1" si="281"/>
        <v>0</v>
      </c>
      <c r="Z623" s="243"/>
      <c r="AA623" s="243"/>
    </row>
    <row r="624" spans="6:27">
      <c r="F624" s="656"/>
      <c r="G624" s="307" t="str">
        <f t="shared" si="282"/>
        <v/>
      </c>
      <c r="J624" s="243"/>
      <c r="K624" s="246">
        <f>'IF Factors'!J199</f>
        <v>0</v>
      </c>
      <c r="L624" s="246">
        <f ca="1">OFFSET('IF Factors'!J199,0,$L$171)</f>
        <v>0</v>
      </c>
      <c r="M624" s="246">
        <f ca="1">OFFSET('IF Factors'!J199,0,$M$171)</f>
        <v>0</v>
      </c>
      <c r="O624" s="231">
        <f t="shared" ca="1" si="283"/>
        <v>0</v>
      </c>
      <c r="P624" s="231">
        <f t="shared" ca="1" si="284"/>
        <v>0</v>
      </c>
      <c r="Q624" s="231">
        <f t="shared" ca="1" si="285"/>
        <v>0</v>
      </c>
      <c r="R624" s="231">
        <f t="shared" ca="1" si="286"/>
        <v>0</v>
      </c>
      <c r="T624" s="231">
        <f t="shared" si="287"/>
        <v>1</v>
      </c>
      <c r="U624" s="231">
        <f t="shared" ca="1" si="287"/>
        <v>1</v>
      </c>
      <c r="V624" s="231">
        <f t="shared" ca="1" si="287"/>
        <v>1</v>
      </c>
      <c r="X624" s="231">
        <f t="shared" ca="1" si="288"/>
        <v>0</v>
      </c>
      <c r="Y624" s="231">
        <f t="shared" ca="1" si="281"/>
        <v>0</v>
      </c>
      <c r="Z624" s="243"/>
      <c r="AA624" s="243"/>
    </row>
    <row r="625" spans="6:27">
      <c r="F625" s="656"/>
      <c r="G625" s="307" t="str">
        <f t="shared" si="282"/>
        <v>3-wheeler</v>
      </c>
      <c r="J625" s="243"/>
      <c r="K625" s="246">
        <f>'IF Factors'!J200</f>
        <v>0</v>
      </c>
      <c r="L625" s="246">
        <f ca="1">OFFSET('IF Factors'!J200,0,$L$171)</f>
        <v>0</v>
      </c>
      <c r="M625" s="246">
        <f ca="1">OFFSET('IF Factors'!J200,0,$M$171)</f>
        <v>0</v>
      </c>
      <c r="O625" s="231">
        <f t="shared" ca="1" si="283"/>
        <v>0</v>
      </c>
      <c r="P625" s="231">
        <f t="shared" ca="1" si="284"/>
        <v>0</v>
      </c>
      <c r="Q625" s="231">
        <f t="shared" ca="1" si="285"/>
        <v>0</v>
      </c>
      <c r="R625" s="231">
        <f t="shared" ca="1" si="286"/>
        <v>0</v>
      </c>
      <c r="T625" s="231">
        <f t="shared" si="287"/>
        <v>1</v>
      </c>
      <c r="U625" s="231">
        <f t="shared" ca="1" si="287"/>
        <v>1</v>
      </c>
      <c r="V625" s="231">
        <f t="shared" ca="1" si="287"/>
        <v>1</v>
      </c>
      <c r="X625" s="231">
        <f t="shared" ca="1" si="288"/>
        <v>0</v>
      </c>
      <c r="Y625" s="231">
        <f t="shared" ca="1" si="281"/>
        <v>0</v>
      </c>
      <c r="Z625" s="243"/>
      <c r="AA625" s="243"/>
    </row>
    <row r="626" spans="6:27">
      <c r="F626" s="656"/>
      <c r="G626" s="307" t="str">
        <f t="shared" si="282"/>
        <v>Bus</v>
      </c>
      <c r="J626" s="243"/>
      <c r="K626" s="246">
        <f>'IF Factors'!J201</f>
        <v>0</v>
      </c>
      <c r="L626" s="246">
        <f ca="1">OFFSET('IF Factors'!J201,0,$L$171)</f>
        <v>0</v>
      </c>
      <c r="M626" s="246">
        <f ca="1">OFFSET('IF Factors'!J201,0,$M$171)</f>
        <v>0</v>
      </c>
      <c r="O626" s="231">
        <f t="shared" ca="1" si="283"/>
        <v>0</v>
      </c>
      <c r="P626" s="231">
        <f t="shared" ca="1" si="284"/>
        <v>0</v>
      </c>
      <c r="Q626" s="231">
        <f t="shared" ca="1" si="285"/>
        <v>0</v>
      </c>
      <c r="R626" s="231">
        <f t="shared" ca="1" si="286"/>
        <v>0</v>
      </c>
      <c r="T626" s="231">
        <f t="shared" si="287"/>
        <v>1</v>
      </c>
      <c r="U626" s="231">
        <f t="shared" ca="1" si="287"/>
        <v>1</v>
      </c>
      <c r="V626" s="231">
        <f t="shared" ca="1" si="287"/>
        <v>1</v>
      </c>
      <c r="X626" s="231">
        <f t="shared" ca="1" si="288"/>
        <v>0</v>
      </c>
      <c r="Y626" s="231">
        <f t="shared" ca="1" si="281"/>
        <v>0</v>
      </c>
      <c r="Z626" s="243"/>
      <c r="AA626" s="243"/>
    </row>
    <row r="627" spans="6:27">
      <c r="F627" s="656"/>
      <c r="G627" s="307" t="str">
        <f t="shared" si="282"/>
        <v>Mini-bus</v>
      </c>
      <c r="J627" s="243"/>
      <c r="K627" s="246">
        <f>'IF Factors'!J202</f>
        <v>0</v>
      </c>
      <c r="L627" s="246">
        <f ca="1">OFFSET('IF Factors'!J202,0,$L$171)</f>
        <v>0</v>
      </c>
      <c r="M627" s="246">
        <f ca="1">OFFSET('IF Factors'!J202,0,$M$171)</f>
        <v>0</v>
      </c>
      <c r="O627" s="231">
        <f t="shared" ca="1" si="283"/>
        <v>0</v>
      </c>
      <c r="P627" s="231">
        <f t="shared" ca="1" si="284"/>
        <v>0</v>
      </c>
      <c r="Q627" s="231">
        <f t="shared" ca="1" si="285"/>
        <v>0</v>
      </c>
      <c r="R627" s="231">
        <f t="shared" ca="1" si="286"/>
        <v>0</v>
      </c>
      <c r="T627" s="231">
        <f t="shared" si="287"/>
        <v>1</v>
      </c>
      <c r="U627" s="231">
        <f t="shared" ca="1" si="287"/>
        <v>1</v>
      </c>
      <c r="V627" s="231">
        <f t="shared" ca="1" si="287"/>
        <v>1</v>
      </c>
      <c r="X627" s="231">
        <f t="shared" ca="1" si="288"/>
        <v>0</v>
      </c>
      <c r="Y627" s="231">
        <f t="shared" ca="1" si="281"/>
        <v>0</v>
      </c>
      <c r="Z627" s="243"/>
      <c r="AA627" s="243"/>
    </row>
    <row r="628" spans="6:27">
      <c r="F628" s="656"/>
      <c r="G628" s="307" t="str">
        <f t="shared" si="282"/>
        <v/>
      </c>
      <c r="J628" s="243"/>
      <c r="K628" s="246">
        <f>'IF Factors'!J203</f>
        <v>0</v>
      </c>
      <c r="L628" s="246">
        <f ca="1">OFFSET('IF Factors'!J203,0,$L$171)</f>
        <v>0</v>
      </c>
      <c r="M628" s="246">
        <f ca="1">OFFSET('IF Factors'!J203,0,$M$171)</f>
        <v>0</v>
      </c>
      <c r="O628" s="231">
        <f t="shared" ca="1" si="283"/>
        <v>0</v>
      </c>
      <c r="P628" s="231">
        <f t="shared" ca="1" si="284"/>
        <v>0</v>
      </c>
      <c r="Q628" s="231">
        <f t="shared" ca="1" si="285"/>
        <v>0</v>
      </c>
      <c r="R628" s="231">
        <f t="shared" ca="1" si="286"/>
        <v>0</v>
      </c>
      <c r="T628" s="231">
        <f t="shared" si="287"/>
        <v>1</v>
      </c>
      <c r="U628" s="231">
        <f t="shared" ca="1" si="287"/>
        <v>1</v>
      </c>
      <c r="V628" s="231">
        <f t="shared" ca="1" si="287"/>
        <v>1</v>
      </c>
      <c r="X628" s="231">
        <f t="shared" ca="1" si="288"/>
        <v>0</v>
      </c>
      <c r="Y628" s="231">
        <f t="shared" ca="1" si="281"/>
        <v>0</v>
      </c>
      <c r="Z628" s="243"/>
      <c r="AA628" s="243"/>
    </row>
    <row r="629" spans="6:27">
      <c r="F629" s="657"/>
      <c r="G629" s="307" t="str">
        <f t="shared" si="282"/>
        <v/>
      </c>
      <c r="J629" s="243"/>
      <c r="K629" s="246">
        <f>'IF Factors'!J204</f>
        <v>0</v>
      </c>
      <c r="L629" s="246">
        <f ca="1">OFFSET('IF Factors'!J204,0,$L$171)</f>
        <v>0</v>
      </c>
      <c r="M629" s="246">
        <f ca="1">OFFSET('IF Factors'!J204,0,$M$171)</f>
        <v>0</v>
      </c>
      <c r="O629" s="231">
        <f t="shared" ca="1" si="283"/>
        <v>0</v>
      </c>
      <c r="P629" s="231">
        <f t="shared" ca="1" si="284"/>
        <v>0</v>
      </c>
      <c r="Q629" s="231">
        <f t="shared" ca="1" si="285"/>
        <v>0</v>
      </c>
      <c r="R629" s="231">
        <f t="shared" ca="1" si="286"/>
        <v>0</v>
      </c>
      <c r="T629" s="231">
        <f t="shared" si="287"/>
        <v>1</v>
      </c>
      <c r="U629" s="231">
        <f t="shared" ca="1" si="287"/>
        <v>1</v>
      </c>
      <c r="V629" s="231">
        <f t="shared" ca="1" si="287"/>
        <v>1</v>
      </c>
      <c r="X629" s="231">
        <f t="shared" ca="1" si="288"/>
        <v>0</v>
      </c>
      <c r="Y629" s="231">
        <f t="shared" ca="1" si="281"/>
        <v>0</v>
      </c>
      <c r="Z629" s="243"/>
      <c r="AA629" s="243"/>
    </row>
    <row r="630" spans="6:27">
      <c r="G630" s="307" t="str">
        <f t="shared" si="282"/>
        <v>BRT</v>
      </c>
      <c r="J630" s="243"/>
      <c r="K630" s="246">
        <f>'IF Factors'!J205</f>
        <v>0</v>
      </c>
      <c r="L630" s="246">
        <f ca="1">OFFSET('IF Factors'!J205,0,$L$171)</f>
        <v>0</v>
      </c>
      <c r="M630" s="246">
        <f ca="1">OFFSET('IF Factors'!J205,0,$M$171)</f>
        <v>0</v>
      </c>
      <c r="O630" s="231">
        <f t="shared" ca="1" si="283"/>
        <v>0</v>
      </c>
      <c r="P630" s="231">
        <f t="shared" ca="1" si="284"/>
        <v>0</v>
      </c>
      <c r="Q630" s="231">
        <f t="shared" ca="1" si="285"/>
        <v>0</v>
      </c>
      <c r="R630" s="231">
        <f t="shared" ca="1" si="286"/>
        <v>0</v>
      </c>
      <c r="T630" s="231">
        <f t="shared" si="287"/>
        <v>1</v>
      </c>
      <c r="U630" s="231">
        <f t="shared" ca="1" si="287"/>
        <v>1</v>
      </c>
      <c r="V630" s="231">
        <f t="shared" ca="1" si="287"/>
        <v>1</v>
      </c>
      <c r="X630" s="231">
        <f t="shared" ca="1" si="288"/>
        <v>0</v>
      </c>
      <c r="Y630" s="231">
        <f t="shared" ca="1" si="281"/>
        <v>0</v>
      </c>
      <c r="Z630" s="243"/>
      <c r="AA630" s="243"/>
    </row>
    <row r="631" spans="6:27">
      <c r="G631" s="308"/>
      <c r="J631" s="243"/>
      <c r="K631" s="243"/>
      <c r="L631" s="243"/>
      <c r="M631" s="243"/>
      <c r="N631" s="243"/>
      <c r="O631" s="243"/>
      <c r="P631" s="243"/>
      <c r="Q631" s="243"/>
      <c r="R631" s="243"/>
      <c r="S631" s="243"/>
      <c r="T631" s="243"/>
      <c r="U631" s="243"/>
      <c r="V631" s="243"/>
      <c r="W631" s="243"/>
      <c r="X631" s="243"/>
      <c r="Y631" s="243"/>
      <c r="Z631" s="243"/>
      <c r="AA631" s="243"/>
    </row>
    <row r="632" spans="6:27">
      <c r="G632" s="308"/>
      <c r="H632" s="243"/>
      <c r="I632" s="243"/>
      <c r="J632" s="243"/>
      <c r="K632" s="243"/>
      <c r="L632" s="243"/>
      <c r="M632" s="243"/>
      <c r="N632" s="243"/>
      <c r="O632" s="243"/>
      <c r="P632" s="243"/>
      <c r="Q632" s="243"/>
      <c r="R632" s="243"/>
      <c r="S632" s="243"/>
      <c r="T632" s="243"/>
      <c r="U632" s="243"/>
      <c r="V632" s="243"/>
      <c r="W632" s="243"/>
      <c r="X632" s="243"/>
      <c r="Y632" s="243"/>
      <c r="Z632" s="243"/>
      <c r="AA632" s="243"/>
    </row>
    <row r="633" spans="6:27">
      <c r="G633" s="308"/>
      <c r="H633" s="243"/>
      <c r="I633" s="243"/>
      <c r="J633" s="243"/>
      <c r="K633" s="243"/>
      <c r="L633" s="243"/>
      <c r="M633" s="243"/>
      <c r="N633" s="243"/>
      <c r="O633" s="243"/>
      <c r="P633" s="243"/>
      <c r="Q633" s="243"/>
      <c r="R633" s="243"/>
      <c r="S633" s="243"/>
      <c r="T633" s="243"/>
      <c r="U633" s="243"/>
      <c r="V633" s="243"/>
      <c r="W633" s="243"/>
      <c r="X633" s="243"/>
      <c r="Y633" s="243"/>
      <c r="Z633" s="243"/>
      <c r="AA633" s="243"/>
    </row>
    <row r="634" spans="6:27">
      <c r="G634" s="308" t="str">
        <f>IF('IF Factors'!J8="","not included",CONCATENATE('IF Factors'!J8,"Fuel efficiency"))</f>
        <v>EthanolFuel efficiency</v>
      </c>
      <c r="H634" s="243"/>
      <c r="I634" s="243"/>
      <c r="J634" s="243"/>
      <c r="K634" s="243"/>
      <c r="L634" s="243"/>
      <c r="M634" s="243"/>
      <c r="N634" s="243"/>
      <c r="O634" s="243"/>
      <c r="P634" s="243"/>
      <c r="Q634" s="243"/>
      <c r="R634" s="243"/>
      <c r="S634" s="243"/>
      <c r="T634" s="243"/>
      <c r="U634" s="243"/>
      <c r="V634" s="243"/>
      <c r="W634" s="243"/>
      <c r="X634" s="243"/>
      <c r="Y634" s="243"/>
      <c r="Z634" s="243"/>
      <c r="AA634" s="243"/>
    </row>
    <row r="635" spans="6:27">
      <c r="G635" s="306"/>
      <c r="H635" s="244">
        <f>H602</f>
        <v>0</v>
      </c>
      <c r="I635" s="244">
        <f t="shared" ref="I635:AA635" si="289">I602</f>
        <v>1</v>
      </c>
      <c r="J635" s="244">
        <f t="shared" si="289"/>
        <v>2</v>
      </c>
      <c r="K635" s="244">
        <f t="shared" si="289"/>
        <v>3</v>
      </c>
      <c r="L635" s="244">
        <f t="shared" si="289"/>
        <v>4</v>
      </c>
      <c r="M635" s="244">
        <f t="shared" si="289"/>
        <v>5</v>
      </c>
      <c r="N635" s="244">
        <f t="shared" si="289"/>
        <v>6</v>
      </c>
      <c r="O635" s="244">
        <f t="shared" si="289"/>
        <v>7</v>
      </c>
      <c r="P635" s="244">
        <f t="shared" si="289"/>
        <v>8</v>
      </c>
      <c r="Q635" s="244">
        <f t="shared" si="289"/>
        <v>9</v>
      </c>
      <c r="R635" s="244">
        <f t="shared" si="289"/>
        <v>10</v>
      </c>
      <c r="S635" s="244">
        <f t="shared" si="289"/>
        <v>11</v>
      </c>
      <c r="T635" s="244">
        <f t="shared" si="289"/>
        <v>12</v>
      </c>
      <c r="U635" s="244">
        <f t="shared" si="289"/>
        <v>13</v>
      </c>
      <c r="V635" s="244">
        <f t="shared" si="289"/>
        <v>14</v>
      </c>
      <c r="W635" s="244">
        <f t="shared" si="289"/>
        <v>15</v>
      </c>
      <c r="X635" s="244">
        <f t="shared" si="289"/>
        <v>16</v>
      </c>
      <c r="Y635" s="244">
        <f t="shared" si="289"/>
        <v>17</v>
      </c>
      <c r="Z635" s="244">
        <f t="shared" si="289"/>
        <v>18</v>
      </c>
      <c r="AA635" s="244">
        <f t="shared" si="289"/>
        <v>19</v>
      </c>
    </row>
    <row r="636" spans="6:27">
      <c r="F636" s="655" t="s">
        <v>530</v>
      </c>
      <c r="G636" s="307" t="str">
        <f>G603</f>
        <v>Cars</v>
      </c>
      <c r="H636" s="261">
        <f>K620</f>
        <v>0</v>
      </c>
      <c r="I636" s="261">
        <f ca="1">(I$23*$P620)+$O620</f>
        <v>0</v>
      </c>
      <c r="J636" s="261">
        <f t="shared" ref="J636:P636" ca="1" si="290">(J$23*$P620)+$O620</f>
        <v>0</v>
      </c>
      <c r="K636" s="261">
        <f t="shared" ca="1" si="290"/>
        <v>0</v>
      </c>
      <c r="L636" s="261">
        <f t="shared" ca="1" si="290"/>
        <v>0</v>
      </c>
      <c r="M636" s="261">
        <f t="shared" ca="1" si="290"/>
        <v>0</v>
      </c>
      <c r="N636" s="261">
        <f t="shared" ca="1" si="290"/>
        <v>0</v>
      </c>
      <c r="O636" s="261">
        <f t="shared" ca="1" si="290"/>
        <v>0</v>
      </c>
      <c r="P636" s="261">
        <f t="shared" ca="1" si="290"/>
        <v>0</v>
      </c>
      <c r="Q636" s="261">
        <f ca="1">L620</f>
        <v>0</v>
      </c>
      <c r="R636" s="261">
        <f ca="1">(R$23*$R620)+$Q620</f>
        <v>0</v>
      </c>
      <c r="S636" s="261">
        <f t="shared" ref="S636:Z636" ca="1" si="291">(S$23*$R620)+$Q620</f>
        <v>0</v>
      </c>
      <c r="T636" s="261">
        <f t="shared" ca="1" si="291"/>
        <v>0</v>
      </c>
      <c r="U636" s="261">
        <f t="shared" ca="1" si="291"/>
        <v>0</v>
      </c>
      <c r="V636" s="261">
        <f t="shared" ca="1" si="291"/>
        <v>0</v>
      </c>
      <c r="W636" s="261">
        <f t="shared" ca="1" si="291"/>
        <v>0</v>
      </c>
      <c r="X636" s="261">
        <f t="shared" ca="1" si="291"/>
        <v>0</v>
      </c>
      <c r="Y636" s="261">
        <f t="shared" ca="1" si="291"/>
        <v>0</v>
      </c>
      <c r="Z636" s="261">
        <f t="shared" ca="1" si="291"/>
        <v>0</v>
      </c>
      <c r="AA636" s="261">
        <f ca="1">M620</f>
        <v>0</v>
      </c>
    </row>
    <row r="637" spans="6:27">
      <c r="F637" s="656"/>
      <c r="G637" s="307" t="str">
        <f t="shared" ref="G637:G646" si="292">G604</f>
        <v>2-wheeler</v>
      </c>
      <c r="H637" s="261">
        <f t="shared" ref="H637:H646" si="293">K621</f>
        <v>0</v>
      </c>
      <c r="I637" s="261">
        <f t="shared" ref="I637:P646" ca="1" si="294">(I$23*$P621)+$O621</f>
        <v>0</v>
      </c>
      <c r="J637" s="261">
        <f t="shared" ca="1" si="294"/>
        <v>0</v>
      </c>
      <c r="K637" s="261">
        <f t="shared" ca="1" si="294"/>
        <v>0</v>
      </c>
      <c r="L637" s="261">
        <f t="shared" ca="1" si="294"/>
        <v>0</v>
      </c>
      <c r="M637" s="261">
        <f t="shared" ca="1" si="294"/>
        <v>0</v>
      </c>
      <c r="N637" s="261">
        <f t="shared" ca="1" si="294"/>
        <v>0</v>
      </c>
      <c r="O637" s="261">
        <f t="shared" ca="1" si="294"/>
        <v>0</v>
      </c>
      <c r="P637" s="261">
        <f t="shared" ca="1" si="294"/>
        <v>0</v>
      </c>
      <c r="Q637" s="261">
        <f t="shared" ref="Q637:Q646" ca="1" si="295">L621</f>
        <v>0</v>
      </c>
      <c r="R637" s="261">
        <f t="shared" ref="R637:Z646" ca="1" si="296">(R$23*$R621)+$Q621</f>
        <v>0</v>
      </c>
      <c r="S637" s="261">
        <f t="shared" ca="1" si="296"/>
        <v>0</v>
      </c>
      <c r="T637" s="261">
        <f t="shared" ca="1" si="296"/>
        <v>0</v>
      </c>
      <c r="U637" s="261">
        <f t="shared" ca="1" si="296"/>
        <v>0</v>
      </c>
      <c r="V637" s="261">
        <f t="shared" ca="1" si="296"/>
        <v>0</v>
      </c>
      <c r="W637" s="261">
        <f t="shared" ca="1" si="296"/>
        <v>0</v>
      </c>
      <c r="X637" s="261">
        <f t="shared" ca="1" si="296"/>
        <v>0</v>
      </c>
      <c r="Y637" s="261">
        <f t="shared" ca="1" si="296"/>
        <v>0</v>
      </c>
      <c r="Z637" s="261">
        <f t="shared" ca="1" si="296"/>
        <v>0</v>
      </c>
      <c r="AA637" s="261">
        <f t="shared" ref="AA637:AA646" ca="1" si="297">M621</f>
        <v>0</v>
      </c>
    </row>
    <row r="638" spans="6:27">
      <c r="F638" s="656"/>
      <c r="G638" s="307" t="str">
        <f t="shared" si="292"/>
        <v>Taxi</v>
      </c>
      <c r="H638" s="261">
        <f t="shared" si="293"/>
        <v>0</v>
      </c>
      <c r="I638" s="261">
        <f t="shared" ca="1" si="294"/>
        <v>0</v>
      </c>
      <c r="J638" s="261">
        <f t="shared" ca="1" si="294"/>
        <v>0</v>
      </c>
      <c r="K638" s="261">
        <f t="shared" ca="1" si="294"/>
        <v>0</v>
      </c>
      <c r="L638" s="261">
        <f t="shared" ca="1" si="294"/>
        <v>0</v>
      </c>
      <c r="M638" s="261">
        <f t="shared" ca="1" si="294"/>
        <v>0</v>
      </c>
      <c r="N638" s="261">
        <f t="shared" ca="1" si="294"/>
        <v>0</v>
      </c>
      <c r="O638" s="261">
        <f t="shared" ca="1" si="294"/>
        <v>0</v>
      </c>
      <c r="P638" s="261">
        <f t="shared" ca="1" si="294"/>
        <v>0</v>
      </c>
      <c r="Q638" s="261">
        <f t="shared" ca="1" si="295"/>
        <v>0</v>
      </c>
      <c r="R638" s="261">
        <f t="shared" ca="1" si="296"/>
        <v>0</v>
      </c>
      <c r="S638" s="261">
        <f t="shared" ca="1" si="296"/>
        <v>0</v>
      </c>
      <c r="T638" s="261">
        <f t="shared" ca="1" si="296"/>
        <v>0</v>
      </c>
      <c r="U638" s="261">
        <f t="shared" ca="1" si="296"/>
        <v>0</v>
      </c>
      <c r="V638" s="261">
        <f t="shared" ca="1" si="296"/>
        <v>0</v>
      </c>
      <c r="W638" s="261">
        <f t="shared" ca="1" si="296"/>
        <v>0</v>
      </c>
      <c r="X638" s="261">
        <f t="shared" ca="1" si="296"/>
        <v>0</v>
      </c>
      <c r="Y638" s="261">
        <f t="shared" ca="1" si="296"/>
        <v>0</v>
      </c>
      <c r="Z638" s="261">
        <f t="shared" ca="1" si="296"/>
        <v>0</v>
      </c>
      <c r="AA638" s="261">
        <f t="shared" ca="1" si="297"/>
        <v>0</v>
      </c>
    </row>
    <row r="639" spans="6:27">
      <c r="F639" s="656"/>
      <c r="G639" s="307" t="str">
        <f t="shared" si="292"/>
        <v/>
      </c>
      <c r="H639" s="261">
        <f t="shared" si="293"/>
        <v>0</v>
      </c>
      <c r="I639" s="261">
        <f t="shared" ca="1" si="294"/>
        <v>0</v>
      </c>
      <c r="J639" s="261">
        <f t="shared" ca="1" si="294"/>
        <v>0</v>
      </c>
      <c r="K639" s="261">
        <f t="shared" ca="1" si="294"/>
        <v>0</v>
      </c>
      <c r="L639" s="261">
        <f t="shared" ca="1" si="294"/>
        <v>0</v>
      </c>
      <c r="M639" s="261">
        <f t="shared" ca="1" si="294"/>
        <v>0</v>
      </c>
      <c r="N639" s="261">
        <f t="shared" ca="1" si="294"/>
        <v>0</v>
      </c>
      <c r="O639" s="261">
        <f t="shared" ca="1" si="294"/>
        <v>0</v>
      </c>
      <c r="P639" s="261">
        <f t="shared" ca="1" si="294"/>
        <v>0</v>
      </c>
      <c r="Q639" s="261">
        <f t="shared" ca="1" si="295"/>
        <v>0</v>
      </c>
      <c r="R639" s="261">
        <f t="shared" ca="1" si="296"/>
        <v>0</v>
      </c>
      <c r="S639" s="261">
        <f t="shared" ca="1" si="296"/>
        <v>0</v>
      </c>
      <c r="T639" s="261">
        <f t="shared" ca="1" si="296"/>
        <v>0</v>
      </c>
      <c r="U639" s="261">
        <f t="shared" ca="1" si="296"/>
        <v>0</v>
      </c>
      <c r="V639" s="261">
        <f t="shared" ca="1" si="296"/>
        <v>0</v>
      </c>
      <c r="W639" s="261">
        <f t="shared" ca="1" si="296"/>
        <v>0</v>
      </c>
      <c r="X639" s="261">
        <f t="shared" ca="1" si="296"/>
        <v>0</v>
      </c>
      <c r="Y639" s="261">
        <f t="shared" ca="1" si="296"/>
        <v>0</v>
      </c>
      <c r="Z639" s="261">
        <f t="shared" ca="1" si="296"/>
        <v>0</v>
      </c>
      <c r="AA639" s="261">
        <f t="shared" ca="1" si="297"/>
        <v>0</v>
      </c>
    </row>
    <row r="640" spans="6:27">
      <c r="F640" s="656"/>
      <c r="G640" s="307" t="str">
        <f t="shared" si="292"/>
        <v/>
      </c>
      <c r="H640" s="261">
        <f t="shared" si="293"/>
        <v>0</v>
      </c>
      <c r="I640" s="261">
        <f t="shared" ca="1" si="294"/>
        <v>0</v>
      </c>
      <c r="J640" s="261">
        <f t="shared" ca="1" si="294"/>
        <v>0</v>
      </c>
      <c r="K640" s="261">
        <f t="shared" ca="1" si="294"/>
        <v>0</v>
      </c>
      <c r="L640" s="261">
        <f t="shared" ca="1" si="294"/>
        <v>0</v>
      </c>
      <c r="M640" s="261">
        <f t="shared" ca="1" si="294"/>
        <v>0</v>
      </c>
      <c r="N640" s="261">
        <f t="shared" ca="1" si="294"/>
        <v>0</v>
      </c>
      <c r="O640" s="261">
        <f t="shared" ca="1" si="294"/>
        <v>0</v>
      </c>
      <c r="P640" s="261">
        <f t="shared" ca="1" si="294"/>
        <v>0</v>
      </c>
      <c r="Q640" s="261">
        <f t="shared" ca="1" si="295"/>
        <v>0</v>
      </c>
      <c r="R640" s="261">
        <f t="shared" ca="1" si="296"/>
        <v>0</v>
      </c>
      <c r="S640" s="261">
        <f t="shared" ca="1" si="296"/>
        <v>0</v>
      </c>
      <c r="T640" s="261">
        <f t="shared" ca="1" si="296"/>
        <v>0</v>
      </c>
      <c r="U640" s="261">
        <f t="shared" ca="1" si="296"/>
        <v>0</v>
      </c>
      <c r="V640" s="261">
        <f t="shared" ca="1" si="296"/>
        <v>0</v>
      </c>
      <c r="W640" s="261">
        <f t="shared" ca="1" si="296"/>
        <v>0</v>
      </c>
      <c r="X640" s="261">
        <f t="shared" ca="1" si="296"/>
        <v>0</v>
      </c>
      <c r="Y640" s="261">
        <f t="shared" ca="1" si="296"/>
        <v>0</v>
      </c>
      <c r="Z640" s="261">
        <f t="shared" ca="1" si="296"/>
        <v>0</v>
      </c>
      <c r="AA640" s="261">
        <f t="shared" ca="1" si="297"/>
        <v>0</v>
      </c>
    </row>
    <row r="641" spans="6:27">
      <c r="F641" s="656"/>
      <c r="G641" s="307" t="str">
        <f t="shared" si="292"/>
        <v>3-wheeler</v>
      </c>
      <c r="H641" s="261">
        <f t="shared" si="293"/>
        <v>0</v>
      </c>
      <c r="I641" s="261">
        <f t="shared" ca="1" si="294"/>
        <v>0</v>
      </c>
      <c r="J641" s="261">
        <f t="shared" ca="1" si="294"/>
        <v>0</v>
      </c>
      <c r="K641" s="261">
        <f t="shared" ca="1" si="294"/>
        <v>0</v>
      </c>
      <c r="L641" s="261">
        <f t="shared" ca="1" si="294"/>
        <v>0</v>
      </c>
      <c r="M641" s="261">
        <f t="shared" ca="1" si="294"/>
        <v>0</v>
      </c>
      <c r="N641" s="261">
        <f t="shared" ca="1" si="294"/>
        <v>0</v>
      </c>
      <c r="O641" s="261">
        <f t="shared" ca="1" si="294"/>
        <v>0</v>
      </c>
      <c r="P641" s="261">
        <f t="shared" ca="1" si="294"/>
        <v>0</v>
      </c>
      <c r="Q641" s="261">
        <f t="shared" ca="1" si="295"/>
        <v>0</v>
      </c>
      <c r="R641" s="261">
        <f t="shared" ca="1" si="296"/>
        <v>0</v>
      </c>
      <c r="S641" s="261">
        <f t="shared" ca="1" si="296"/>
        <v>0</v>
      </c>
      <c r="T641" s="261">
        <f t="shared" ca="1" si="296"/>
        <v>0</v>
      </c>
      <c r="U641" s="261">
        <f t="shared" ca="1" si="296"/>
        <v>0</v>
      </c>
      <c r="V641" s="261">
        <f t="shared" ca="1" si="296"/>
        <v>0</v>
      </c>
      <c r="W641" s="261">
        <f t="shared" ca="1" si="296"/>
        <v>0</v>
      </c>
      <c r="X641" s="261">
        <f t="shared" ca="1" si="296"/>
        <v>0</v>
      </c>
      <c r="Y641" s="261">
        <f t="shared" ca="1" si="296"/>
        <v>0</v>
      </c>
      <c r="Z641" s="261">
        <f t="shared" ca="1" si="296"/>
        <v>0</v>
      </c>
      <c r="AA641" s="261">
        <f t="shared" ca="1" si="297"/>
        <v>0</v>
      </c>
    </row>
    <row r="642" spans="6:27">
      <c r="F642" s="656"/>
      <c r="G642" s="307" t="str">
        <f t="shared" si="292"/>
        <v>Bus</v>
      </c>
      <c r="H642" s="261">
        <f t="shared" si="293"/>
        <v>0</v>
      </c>
      <c r="I642" s="261">
        <f t="shared" ca="1" si="294"/>
        <v>0</v>
      </c>
      <c r="J642" s="261">
        <f t="shared" ca="1" si="294"/>
        <v>0</v>
      </c>
      <c r="K642" s="261">
        <f t="shared" ca="1" si="294"/>
        <v>0</v>
      </c>
      <c r="L642" s="261">
        <f t="shared" ca="1" si="294"/>
        <v>0</v>
      </c>
      <c r="M642" s="261">
        <f t="shared" ca="1" si="294"/>
        <v>0</v>
      </c>
      <c r="N642" s="261">
        <f t="shared" ca="1" si="294"/>
        <v>0</v>
      </c>
      <c r="O642" s="261">
        <f t="shared" ca="1" si="294"/>
        <v>0</v>
      </c>
      <c r="P642" s="261">
        <f t="shared" ca="1" si="294"/>
        <v>0</v>
      </c>
      <c r="Q642" s="261">
        <f t="shared" ca="1" si="295"/>
        <v>0</v>
      </c>
      <c r="R642" s="261">
        <f t="shared" ca="1" si="296"/>
        <v>0</v>
      </c>
      <c r="S642" s="261">
        <f t="shared" ca="1" si="296"/>
        <v>0</v>
      </c>
      <c r="T642" s="261">
        <f t="shared" ca="1" si="296"/>
        <v>0</v>
      </c>
      <c r="U642" s="261">
        <f t="shared" ca="1" si="296"/>
        <v>0</v>
      </c>
      <c r="V642" s="261">
        <f t="shared" ca="1" si="296"/>
        <v>0</v>
      </c>
      <c r="W642" s="261">
        <f t="shared" ca="1" si="296"/>
        <v>0</v>
      </c>
      <c r="X642" s="261">
        <f t="shared" ca="1" si="296"/>
        <v>0</v>
      </c>
      <c r="Y642" s="261">
        <f t="shared" ca="1" si="296"/>
        <v>0</v>
      </c>
      <c r="Z642" s="261">
        <f t="shared" ca="1" si="296"/>
        <v>0</v>
      </c>
      <c r="AA642" s="261">
        <f t="shared" ca="1" si="297"/>
        <v>0</v>
      </c>
    </row>
    <row r="643" spans="6:27">
      <c r="F643" s="656"/>
      <c r="G643" s="307" t="str">
        <f t="shared" si="292"/>
        <v>Mini-bus</v>
      </c>
      <c r="H643" s="261">
        <f t="shared" si="293"/>
        <v>0</v>
      </c>
      <c r="I643" s="261">
        <f t="shared" ca="1" si="294"/>
        <v>0</v>
      </c>
      <c r="J643" s="261">
        <f t="shared" ca="1" si="294"/>
        <v>0</v>
      </c>
      <c r="K643" s="261">
        <f t="shared" ca="1" si="294"/>
        <v>0</v>
      </c>
      <c r="L643" s="261">
        <f t="shared" ca="1" si="294"/>
        <v>0</v>
      </c>
      <c r="M643" s="261">
        <f t="shared" ca="1" si="294"/>
        <v>0</v>
      </c>
      <c r="N643" s="261">
        <f t="shared" ca="1" si="294"/>
        <v>0</v>
      </c>
      <c r="O643" s="261">
        <f t="shared" ca="1" si="294"/>
        <v>0</v>
      </c>
      <c r="P643" s="261">
        <f t="shared" ca="1" si="294"/>
        <v>0</v>
      </c>
      <c r="Q643" s="261">
        <f t="shared" ca="1" si="295"/>
        <v>0</v>
      </c>
      <c r="R643" s="261">
        <f t="shared" ca="1" si="296"/>
        <v>0</v>
      </c>
      <c r="S643" s="261">
        <f t="shared" ca="1" si="296"/>
        <v>0</v>
      </c>
      <c r="T643" s="261">
        <f t="shared" ca="1" si="296"/>
        <v>0</v>
      </c>
      <c r="U643" s="261">
        <f t="shared" ca="1" si="296"/>
        <v>0</v>
      </c>
      <c r="V643" s="261">
        <f t="shared" ca="1" si="296"/>
        <v>0</v>
      </c>
      <c r="W643" s="261">
        <f t="shared" ca="1" si="296"/>
        <v>0</v>
      </c>
      <c r="X643" s="261">
        <f t="shared" ca="1" si="296"/>
        <v>0</v>
      </c>
      <c r="Y643" s="261">
        <f t="shared" ca="1" si="296"/>
        <v>0</v>
      </c>
      <c r="Z643" s="261">
        <f t="shared" ca="1" si="296"/>
        <v>0</v>
      </c>
      <c r="AA643" s="261">
        <f t="shared" ca="1" si="297"/>
        <v>0</v>
      </c>
    </row>
    <row r="644" spans="6:27">
      <c r="F644" s="656"/>
      <c r="G644" s="307" t="str">
        <f t="shared" si="292"/>
        <v/>
      </c>
      <c r="H644" s="261">
        <f t="shared" si="293"/>
        <v>0</v>
      </c>
      <c r="I644" s="261">
        <f t="shared" ca="1" si="294"/>
        <v>0</v>
      </c>
      <c r="J644" s="261">
        <f t="shared" ca="1" si="294"/>
        <v>0</v>
      </c>
      <c r="K644" s="261">
        <f t="shared" ca="1" si="294"/>
        <v>0</v>
      </c>
      <c r="L644" s="261">
        <f t="shared" ca="1" si="294"/>
        <v>0</v>
      </c>
      <c r="M644" s="261">
        <f t="shared" ca="1" si="294"/>
        <v>0</v>
      </c>
      <c r="N644" s="261">
        <f t="shared" ca="1" si="294"/>
        <v>0</v>
      </c>
      <c r="O644" s="261">
        <f t="shared" ca="1" si="294"/>
        <v>0</v>
      </c>
      <c r="P644" s="261">
        <f t="shared" ca="1" si="294"/>
        <v>0</v>
      </c>
      <c r="Q644" s="261">
        <f t="shared" ca="1" si="295"/>
        <v>0</v>
      </c>
      <c r="R644" s="261">
        <f t="shared" ca="1" si="296"/>
        <v>0</v>
      </c>
      <c r="S644" s="261">
        <f t="shared" ca="1" si="296"/>
        <v>0</v>
      </c>
      <c r="T644" s="261">
        <f t="shared" ca="1" si="296"/>
        <v>0</v>
      </c>
      <c r="U644" s="261">
        <f t="shared" ca="1" si="296"/>
        <v>0</v>
      </c>
      <c r="V644" s="261">
        <f t="shared" ca="1" si="296"/>
        <v>0</v>
      </c>
      <c r="W644" s="261">
        <f t="shared" ca="1" si="296"/>
        <v>0</v>
      </c>
      <c r="X644" s="261">
        <f t="shared" ca="1" si="296"/>
        <v>0</v>
      </c>
      <c r="Y644" s="261">
        <f t="shared" ca="1" si="296"/>
        <v>0</v>
      </c>
      <c r="Z644" s="261">
        <f t="shared" ca="1" si="296"/>
        <v>0</v>
      </c>
      <c r="AA644" s="261">
        <f t="shared" ca="1" si="297"/>
        <v>0</v>
      </c>
    </row>
    <row r="645" spans="6:27">
      <c r="F645" s="657"/>
      <c r="G645" s="307" t="str">
        <f t="shared" si="292"/>
        <v/>
      </c>
      <c r="H645" s="261">
        <f t="shared" si="293"/>
        <v>0</v>
      </c>
      <c r="I645" s="261">
        <f t="shared" ca="1" si="294"/>
        <v>0</v>
      </c>
      <c r="J645" s="261">
        <f t="shared" ca="1" si="294"/>
        <v>0</v>
      </c>
      <c r="K645" s="261">
        <f t="shared" ca="1" si="294"/>
        <v>0</v>
      </c>
      <c r="L645" s="261">
        <f t="shared" ca="1" si="294"/>
        <v>0</v>
      </c>
      <c r="M645" s="261">
        <f t="shared" ca="1" si="294"/>
        <v>0</v>
      </c>
      <c r="N645" s="261">
        <f t="shared" ca="1" si="294"/>
        <v>0</v>
      </c>
      <c r="O645" s="261">
        <f t="shared" ca="1" si="294"/>
        <v>0</v>
      </c>
      <c r="P645" s="261">
        <f t="shared" ca="1" si="294"/>
        <v>0</v>
      </c>
      <c r="Q645" s="261">
        <f t="shared" ca="1" si="295"/>
        <v>0</v>
      </c>
      <c r="R645" s="261">
        <f t="shared" ca="1" si="296"/>
        <v>0</v>
      </c>
      <c r="S645" s="261">
        <f t="shared" ca="1" si="296"/>
        <v>0</v>
      </c>
      <c r="T645" s="261">
        <f t="shared" ca="1" si="296"/>
        <v>0</v>
      </c>
      <c r="U645" s="261">
        <f t="shared" ca="1" si="296"/>
        <v>0</v>
      </c>
      <c r="V645" s="261">
        <f t="shared" ca="1" si="296"/>
        <v>0</v>
      </c>
      <c r="W645" s="261">
        <f t="shared" ca="1" si="296"/>
        <v>0</v>
      </c>
      <c r="X645" s="261">
        <f t="shared" ca="1" si="296"/>
        <v>0</v>
      </c>
      <c r="Y645" s="261">
        <f t="shared" ca="1" si="296"/>
        <v>0</v>
      </c>
      <c r="Z645" s="261">
        <f t="shared" ca="1" si="296"/>
        <v>0</v>
      </c>
      <c r="AA645" s="261">
        <f t="shared" ca="1" si="297"/>
        <v>0</v>
      </c>
    </row>
    <row r="646" spans="6:27">
      <c r="G646" s="307" t="str">
        <f t="shared" si="292"/>
        <v>BRT</v>
      </c>
      <c r="H646" s="261">
        <f t="shared" si="293"/>
        <v>0</v>
      </c>
      <c r="I646" s="261">
        <f t="shared" ca="1" si="294"/>
        <v>0</v>
      </c>
      <c r="J646" s="261">
        <f t="shared" ca="1" si="294"/>
        <v>0</v>
      </c>
      <c r="K646" s="261">
        <f t="shared" ca="1" si="294"/>
        <v>0</v>
      </c>
      <c r="L646" s="261">
        <f t="shared" ca="1" si="294"/>
        <v>0</v>
      </c>
      <c r="M646" s="261">
        <f t="shared" ca="1" si="294"/>
        <v>0</v>
      </c>
      <c r="N646" s="261">
        <f t="shared" ca="1" si="294"/>
        <v>0</v>
      </c>
      <c r="O646" s="261">
        <f t="shared" ca="1" si="294"/>
        <v>0</v>
      </c>
      <c r="P646" s="261">
        <f t="shared" ca="1" si="294"/>
        <v>0</v>
      </c>
      <c r="Q646" s="261">
        <f t="shared" ca="1" si="295"/>
        <v>0</v>
      </c>
      <c r="R646" s="261">
        <f t="shared" ca="1" si="296"/>
        <v>0</v>
      </c>
      <c r="S646" s="261">
        <f t="shared" ca="1" si="296"/>
        <v>0</v>
      </c>
      <c r="T646" s="261">
        <f t="shared" ca="1" si="296"/>
        <v>0</v>
      </c>
      <c r="U646" s="261">
        <f t="shared" ca="1" si="296"/>
        <v>0</v>
      </c>
      <c r="V646" s="261">
        <f t="shared" ca="1" si="296"/>
        <v>0</v>
      </c>
      <c r="W646" s="261">
        <f t="shared" ca="1" si="296"/>
        <v>0</v>
      </c>
      <c r="X646" s="261">
        <f t="shared" ca="1" si="296"/>
        <v>0</v>
      </c>
      <c r="Y646" s="261">
        <f t="shared" ca="1" si="296"/>
        <v>0</v>
      </c>
      <c r="Z646" s="261">
        <f t="shared" ca="1" si="296"/>
        <v>0</v>
      </c>
      <c r="AA646" s="261">
        <f t="shared" ca="1" si="297"/>
        <v>0</v>
      </c>
    </row>
    <row r="649" spans="6:27">
      <c r="G649" s="305" t="s">
        <v>14</v>
      </c>
    </row>
    <row r="650" spans="6:27">
      <c r="L650" s="242"/>
    </row>
    <row r="651" spans="6:27">
      <c r="J651" s="243"/>
      <c r="K651" s="55" t="s">
        <v>378</v>
      </c>
      <c r="O651" s="55" t="s">
        <v>387</v>
      </c>
      <c r="Q651" s="55" t="s">
        <v>388</v>
      </c>
      <c r="Z651" s="243"/>
      <c r="AA651" s="243"/>
    </row>
    <row r="652" spans="6:27">
      <c r="G652" s="306"/>
      <c r="H652" s="244" t="s">
        <v>379</v>
      </c>
      <c r="K652" s="244">
        <f>H668</f>
        <v>0</v>
      </c>
      <c r="L652" s="244">
        <f>Q668</f>
        <v>9</v>
      </c>
      <c r="M652" s="244">
        <f>AA668</f>
        <v>19</v>
      </c>
      <c r="O652" s="231" t="s">
        <v>389</v>
      </c>
      <c r="P652" s="231" t="s">
        <v>390</v>
      </c>
      <c r="Q652" s="231" t="s">
        <v>389</v>
      </c>
      <c r="R652" s="231" t="s">
        <v>390</v>
      </c>
      <c r="T652" s="231">
        <f>K652</f>
        <v>0</v>
      </c>
      <c r="U652" s="231">
        <f>L652</f>
        <v>9</v>
      </c>
      <c r="V652" s="231">
        <f>M652</f>
        <v>19</v>
      </c>
      <c r="X652" s="231" t="s">
        <v>387</v>
      </c>
      <c r="Y652" s="231" t="s">
        <v>388</v>
      </c>
      <c r="Z652" s="243"/>
      <c r="AA652" s="243"/>
    </row>
    <row r="653" spans="6:27">
      <c r="F653" s="655" t="s">
        <v>530</v>
      </c>
      <c r="G653" s="307" t="str">
        <f>G636</f>
        <v>Cars</v>
      </c>
      <c r="H653" s="244" t="str">
        <f>'IF Factors'!N233</f>
        <v>Cars</v>
      </c>
      <c r="K653" s="246">
        <f>'IF Factors'!E233</f>
        <v>0</v>
      </c>
      <c r="L653" s="246">
        <f>'IF Factors'!F233</f>
        <v>0</v>
      </c>
      <c r="M653" s="246">
        <f>'IF Factors'!G233</f>
        <v>0</v>
      </c>
      <c r="O653" s="231">
        <f>INTERCEPT(K653:L653,$K$7:$L$7)</f>
        <v>0</v>
      </c>
      <c r="P653" s="231">
        <f>SLOPE(K653:L653,$K$7:$L$7)</f>
        <v>0</v>
      </c>
      <c r="Q653" s="231">
        <f>INTERCEPT(L653:M653,$L$7:$M$7)</f>
        <v>0</v>
      </c>
      <c r="R653" s="231">
        <f>SLOPE(L653:M653,$L$7:$M$7)</f>
        <v>0</v>
      </c>
      <c r="T653" s="231">
        <f>IF(K653&lt;&gt;0,0,1)</f>
        <v>1</v>
      </c>
      <c r="U653" s="231">
        <f>IF(L653&lt;&gt;0,0,1)</f>
        <v>1</v>
      </c>
      <c r="V653" s="231">
        <f>IF(M653&lt;&gt;0,0,1)</f>
        <v>1</v>
      </c>
      <c r="X653" s="231">
        <f>IF(T653+U653=1,1,0)</f>
        <v>0</v>
      </c>
      <c r="Y653" s="231">
        <f t="shared" ref="Y653:Y663" si="298">IF(U653+V653=1,1,0)</f>
        <v>0</v>
      </c>
      <c r="Z653" s="243"/>
      <c r="AA653" s="243"/>
    </row>
    <row r="654" spans="6:27">
      <c r="F654" s="656"/>
      <c r="G654" s="307" t="str">
        <f t="shared" ref="G654:G663" si="299">G637</f>
        <v>2-wheeler</v>
      </c>
      <c r="H654" s="244" t="str">
        <f>'IF Factors'!N234</f>
        <v>2-wheeler</v>
      </c>
      <c r="K654" s="246">
        <f>'IF Factors'!E234</f>
        <v>0</v>
      </c>
      <c r="L654" s="246">
        <f>'IF Factors'!F234</f>
        <v>0</v>
      </c>
      <c r="M654" s="246">
        <f>'IF Factors'!G234</f>
        <v>0</v>
      </c>
      <c r="O654" s="231">
        <f t="shared" ref="O654:O663" si="300">INTERCEPT(K654:L654,$K$7:$L$7)</f>
        <v>0</v>
      </c>
      <c r="P654" s="231">
        <f t="shared" ref="P654:P663" si="301">SLOPE(K654:L654,$K$7:$L$7)</f>
        <v>0</v>
      </c>
      <c r="Q654" s="231">
        <f t="shared" ref="Q654:Q663" si="302">INTERCEPT(L654:M654,$L$7:$M$7)</f>
        <v>0</v>
      </c>
      <c r="R654" s="231">
        <f t="shared" ref="R654:R663" si="303">SLOPE(L654:M654,$L$7:$M$7)</f>
        <v>0</v>
      </c>
      <c r="T654" s="231">
        <f t="shared" ref="T654:V663" si="304">IF(K654&lt;&gt;0,0,1)</f>
        <v>1</v>
      </c>
      <c r="U654" s="231">
        <f t="shared" si="304"/>
        <v>1</v>
      </c>
      <c r="V654" s="231">
        <f t="shared" si="304"/>
        <v>1</v>
      </c>
      <c r="X654" s="231">
        <f t="shared" ref="X654:X663" si="305">IF(T654+U654=1,1,0)</f>
        <v>0</v>
      </c>
      <c r="Y654" s="231">
        <f t="shared" si="298"/>
        <v>0</v>
      </c>
      <c r="Z654" s="243"/>
      <c r="AA654" s="243"/>
    </row>
    <row r="655" spans="6:27">
      <c r="F655" s="656"/>
      <c r="G655" s="307" t="str">
        <f t="shared" si="299"/>
        <v>Taxi</v>
      </c>
      <c r="H655" s="244" t="str">
        <f>'IF Factors'!N235</f>
        <v>Cars</v>
      </c>
      <c r="K655" s="246">
        <f>'IF Factors'!E235</f>
        <v>0</v>
      </c>
      <c r="L655" s="246">
        <f>'IF Factors'!F235</f>
        <v>0</v>
      </c>
      <c r="M655" s="246">
        <f>'IF Factors'!G235</f>
        <v>0</v>
      </c>
      <c r="O655" s="231">
        <f t="shared" si="300"/>
        <v>0</v>
      </c>
      <c r="P655" s="231">
        <f t="shared" si="301"/>
        <v>0</v>
      </c>
      <c r="Q655" s="231">
        <f t="shared" si="302"/>
        <v>0</v>
      </c>
      <c r="R655" s="231">
        <f t="shared" si="303"/>
        <v>0</v>
      </c>
      <c r="T655" s="231">
        <f t="shared" si="304"/>
        <v>1</v>
      </c>
      <c r="U655" s="231">
        <f t="shared" si="304"/>
        <v>1</v>
      </c>
      <c r="V655" s="231">
        <f t="shared" si="304"/>
        <v>1</v>
      </c>
      <c r="X655" s="231">
        <f t="shared" si="305"/>
        <v>0</v>
      </c>
      <c r="Y655" s="231">
        <f t="shared" si="298"/>
        <v>0</v>
      </c>
      <c r="Z655" s="243"/>
      <c r="AA655" s="243"/>
    </row>
    <row r="656" spans="6:27">
      <c r="F656" s="656"/>
      <c r="G656" s="307" t="str">
        <f t="shared" si="299"/>
        <v/>
      </c>
      <c r="H656" s="244">
        <f>'IF Factors'!N236</f>
        <v>0</v>
      </c>
      <c r="K656" s="246">
        <f>'IF Factors'!E236</f>
        <v>0</v>
      </c>
      <c r="L656" s="246">
        <f>'IF Factors'!F236</f>
        <v>0</v>
      </c>
      <c r="M656" s="246">
        <f>'IF Factors'!G236</f>
        <v>0</v>
      </c>
      <c r="O656" s="231">
        <f t="shared" si="300"/>
        <v>0</v>
      </c>
      <c r="P656" s="231">
        <f t="shared" si="301"/>
        <v>0</v>
      </c>
      <c r="Q656" s="231">
        <f t="shared" si="302"/>
        <v>0</v>
      </c>
      <c r="R656" s="231">
        <f t="shared" si="303"/>
        <v>0</v>
      </c>
      <c r="T656" s="231">
        <f t="shared" si="304"/>
        <v>1</v>
      </c>
      <c r="U656" s="231">
        <f t="shared" si="304"/>
        <v>1</v>
      </c>
      <c r="V656" s="231">
        <f t="shared" si="304"/>
        <v>1</v>
      </c>
      <c r="X656" s="231">
        <f t="shared" si="305"/>
        <v>0</v>
      </c>
      <c r="Y656" s="231">
        <f t="shared" si="298"/>
        <v>0</v>
      </c>
      <c r="Z656" s="243"/>
      <c r="AA656" s="243"/>
    </row>
    <row r="657" spans="6:27">
      <c r="F657" s="656"/>
      <c r="G657" s="307" t="str">
        <f t="shared" si="299"/>
        <v/>
      </c>
      <c r="H657" s="244">
        <f>'IF Factors'!N237</f>
        <v>0</v>
      </c>
      <c r="K657" s="246">
        <f>'IF Factors'!E237</f>
        <v>0</v>
      </c>
      <c r="L657" s="246">
        <f>'IF Factors'!F237</f>
        <v>0</v>
      </c>
      <c r="M657" s="246">
        <f>'IF Factors'!G237</f>
        <v>0</v>
      </c>
      <c r="O657" s="231">
        <f t="shared" si="300"/>
        <v>0</v>
      </c>
      <c r="P657" s="231">
        <f t="shared" si="301"/>
        <v>0</v>
      </c>
      <c r="Q657" s="231">
        <f t="shared" si="302"/>
        <v>0</v>
      </c>
      <c r="R657" s="231">
        <f t="shared" si="303"/>
        <v>0</v>
      </c>
      <c r="T657" s="231">
        <f t="shared" si="304"/>
        <v>1</v>
      </c>
      <c r="U657" s="231">
        <f t="shared" si="304"/>
        <v>1</v>
      </c>
      <c r="V657" s="231">
        <f t="shared" si="304"/>
        <v>1</v>
      </c>
      <c r="X657" s="231">
        <f t="shared" si="305"/>
        <v>0</v>
      </c>
      <c r="Y657" s="231">
        <f t="shared" si="298"/>
        <v>0</v>
      </c>
      <c r="Z657" s="243"/>
      <c r="AA657" s="243"/>
    </row>
    <row r="658" spans="6:27">
      <c r="F658" s="656"/>
      <c r="G658" s="307" t="str">
        <f t="shared" si="299"/>
        <v>3-wheeler</v>
      </c>
      <c r="H658" s="244">
        <f>'IF Factors'!N238</f>
        <v>0</v>
      </c>
      <c r="K658" s="246">
        <f>'IF Factors'!E238</f>
        <v>0</v>
      </c>
      <c r="L658" s="246">
        <f>'IF Factors'!F238</f>
        <v>0</v>
      </c>
      <c r="M658" s="246">
        <f>'IF Factors'!G238</f>
        <v>0</v>
      </c>
      <c r="O658" s="231">
        <f t="shared" si="300"/>
        <v>0</v>
      </c>
      <c r="P658" s="231">
        <f t="shared" si="301"/>
        <v>0</v>
      </c>
      <c r="Q658" s="231">
        <f t="shared" si="302"/>
        <v>0</v>
      </c>
      <c r="R658" s="231">
        <f t="shared" si="303"/>
        <v>0</v>
      </c>
      <c r="T658" s="231">
        <f t="shared" si="304"/>
        <v>1</v>
      </c>
      <c r="U658" s="231">
        <f t="shared" si="304"/>
        <v>1</v>
      </c>
      <c r="V658" s="231">
        <f t="shared" si="304"/>
        <v>1</v>
      </c>
      <c r="X658" s="231">
        <f t="shared" si="305"/>
        <v>0</v>
      </c>
      <c r="Y658" s="231">
        <f t="shared" si="298"/>
        <v>0</v>
      </c>
      <c r="Z658" s="243"/>
      <c r="AA658" s="243"/>
    </row>
    <row r="659" spans="6:27">
      <c r="F659" s="656"/>
      <c r="G659" s="307" t="str">
        <f t="shared" si="299"/>
        <v>Bus</v>
      </c>
      <c r="H659" s="244" t="str">
        <f>'IF Factors'!N239</f>
        <v>Bus</v>
      </c>
      <c r="K659" s="246">
        <f>'IF Factors'!E239</f>
        <v>0</v>
      </c>
      <c r="L659" s="246">
        <f>'IF Factors'!F239</f>
        <v>0</v>
      </c>
      <c r="M659" s="246">
        <f>'IF Factors'!G239</f>
        <v>0</v>
      </c>
      <c r="O659" s="231">
        <f t="shared" si="300"/>
        <v>0</v>
      </c>
      <c r="P659" s="231">
        <f t="shared" si="301"/>
        <v>0</v>
      </c>
      <c r="Q659" s="231">
        <f t="shared" si="302"/>
        <v>0</v>
      </c>
      <c r="R659" s="231">
        <f t="shared" si="303"/>
        <v>0</v>
      </c>
      <c r="T659" s="231">
        <f t="shared" si="304"/>
        <v>1</v>
      </c>
      <c r="U659" s="231">
        <f t="shared" si="304"/>
        <v>1</v>
      </c>
      <c r="V659" s="231">
        <f t="shared" si="304"/>
        <v>1</v>
      </c>
      <c r="X659" s="231">
        <f t="shared" si="305"/>
        <v>0</v>
      </c>
      <c r="Y659" s="231">
        <f t="shared" si="298"/>
        <v>0</v>
      </c>
      <c r="Z659" s="243"/>
      <c r="AA659" s="243"/>
    </row>
    <row r="660" spans="6:27">
      <c r="F660" s="656"/>
      <c r="G660" s="307" t="str">
        <f t="shared" si="299"/>
        <v>Mini-bus</v>
      </c>
      <c r="H660" s="244" t="str">
        <f>'IF Factors'!N240</f>
        <v>Bus</v>
      </c>
      <c r="K660" s="246">
        <f>'IF Factors'!E240</f>
        <v>0</v>
      </c>
      <c r="L660" s="246">
        <f>'IF Factors'!F240</f>
        <v>0</v>
      </c>
      <c r="M660" s="246">
        <f>'IF Factors'!G240</f>
        <v>0</v>
      </c>
      <c r="O660" s="231">
        <f t="shared" si="300"/>
        <v>0</v>
      </c>
      <c r="P660" s="231">
        <f t="shared" si="301"/>
        <v>0</v>
      </c>
      <c r="Q660" s="231">
        <f t="shared" si="302"/>
        <v>0</v>
      </c>
      <c r="R660" s="231">
        <f t="shared" si="303"/>
        <v>0</v>
      </c>
      <c r="T660" s="231">
        <f t="shared" si="304"/>
        <v>1</v>
      </c>
      <c r="U660" s="231">
        <f t="shared" si="304"/>
        <v>1</v>
      </c>
      <c r="V660" s="231">
        <f t="shared" si="304"/>
        <v>1</v>
      </c>
      <c r="X660" s="231">
        <f t="shared" si="305"/>
        <v>0</v>
      </c>
      <c r="Y660" s="231">
        <f t="shared" si="298"/>
        <v>0</v>
      </c>
      <c r="Z660" s="243"/>
      <c r="AA660" s="243"/>
    </row>
    <row r="661" spans="6:27">
      <c r="F661" s="656"/>
      <c r="G661" s="307" t="str">
        <f t="shared" si="299"/>
        <v/>
      </c>
      <c r="H661" s="244">
        <f>'IF Factors'!N241</f>
        <v>0</v>
      </c>
      <c r="K661" s="246">
        <f>'IF Factors'!E241</f>
        <v>0</v>
      </c>
      <c r="L661" s="246">
        <f>'IF Factors'!F241</f>
        <v>0</v>
      </c>
      <c r="M661" s="246">
        <f>'IF Factors'!G241</f>
        <v>0</v>
      </c>
      <c r="O661" s="231">
        <f t="shared" si="300"/>
        <v>0</v>
      </c>
      <c r="P661" s="231">
        <f t="shared" si="301"/>
        <v>0</v>
      </c>
      <c r="Q661" s="231">
        <f t="shared" si="302"/>
        <v>0</v>
      </c>
      <c r="R661" s="231">
        <f t="shared" si="303"/>
        <v>0</v>
      </c>
      <c r="T661" s="231">
        <f t="shared" si="304"/>
        <v>1</v>
      </c>
      <c r="U661" s="231">
        <f t="shared" si="304"/>
        <v>1</v>
      </c>
      <c r="V661" s="231">
        <f t="shared" si="304"/>
        <v>1</v>
      </c>
      <c r="X661" s="231">
        <f t="shared" si="305"/>
        <v>0</v>
      </c>
      <c r="Y661" s="231">
        <f t="shared" si="298"/>
        <v>0</v>
      </c>
      <c r="Z661" s="243"/>
      <c r="AA661" s="243"/>
    </row>
    <row r="662" spans="6:27">
      <c r="F662" s="657"/>
      <c r="G662" s="307" t="str">
        <f t="shared" si="299"/>
        <v/>
      </c>
      <c r="H662" s="244">
        <f>'IF Factors'!N242</f>
        <v>0</v>
      </c>
      <c r="K662" s="246">
        <f>'IF Factors'!E242</f>
        <v>0</v>
      </c>
      <c r="L662" s="246">
        <f>'IF Factors'!F242</f>
        <v>0</v>
      </c>
      <c r="M662" s="246">
        <f>'IF Factors'!G242</f>
        <v>0</v>
      </c>
      <c r="O662" s="231">
        <f t="shared" si="300"/>
        <v>0</v>
      </c>
      <c r="P662" s="231">
        <f t="shared" si="301"/>
        <v>0</v>
      </c>
      <c r="Q662" s="231">
        <f t="shared" si="302"/>
        <v>0</v>
      </c>
      <c r="R662" s="231">
        <f t="shared" si="303"/>
        <v>0</v>
      </c>
      <c r="T662" s="231">
        <f t="shared" si="304"/>
        <v>1</v>
      </c>
      <c r="U662" s="231">
        <f t="shared" si="304"/>
        <v>1</v>
      </c>
      <c r="V662" s="231">
        <f t="shared" si="304"/>
        <v>1</v>
      </c>
      <c r="X662" s="231">
        <f t="shared" si="305"/>
        <v>0</v>
      </c>
      <c r="Y662" s="231">
        <f t="shared" si="298"/>
        <v>0</v>
      </c>
      <c r="Z662" s="243"/>
      <c r="AA662" s="243"/>
    </row>
    <row r="663" spans="6:27">
      <c r="G663" s="307" t="str">
        <f t="shared" si="299"/>
        <v>BRT</v>
      </c>
      <c r="H663" s="244" t="str">
        <f>'IF Factors'!N243</f>
        <v>Bus</v>
      </c>
      <c r="K663" s="246">
        <f>'IF Factors'!E243</f>
        <v>0</v>
      </c>
      <c r="L663" s="246">
        <f>'IF Factors'!F243</f>
        <v>0</v>
      </c>
      <c r="M663" s="246">
        <f>'IF Factors'!G243</f>
        <v>0</v>
      </c>
      <c r="O663" s="231">
        <f t="shared" si="300"/>
        <v>0</v>
      </c>
      <c r="P663" s="231">
        <f t="shared" si="301"/>
        <v>0</v>
      </c>
      <c r="Q663" s="231">
        <f t="shared" si="302"/>
        <v>0</v>
      </c>
      <c r="R663" s="231">
        <f t="shared" si="303"/>
        <v>0</v>
      </c>
      <c r="T663" s="231">
        <f t="shared" si="304"/>
        <v>1</v>
      </c>
      <c r="U663" s="231">
        <f t="shared" si="304"/>
        <v>1</v>
      </c>
      <c r="V663" s="231">
        <f t="shared" si="304"/>
        <v>1</v>
      </c>
      <c r="X663" s="231">
        <f t="shared" si="305"/>
        <v>0</v>
      </c>
      <c r="Y663" s="231">
        <f t="shared" si="298"/>
        <v>0</v>
      </c>
      <c r="Z663" s="243"/>
      <c r="AA663" s="243"/>
    </row>
    <row r="664" spans="6:27">
      <c r="G664" s="308"/>
      <c r="J664" s="243"/>
      <c r="K664" s="243"/>
      <c r="L664" s="243"/>
      <c r="M664" s="243"/>
      <c r="N664" s="243"/>
      <c r="O664" s="243"/>
      <c r="P664" s="243"/>
      <c r="Q664" s="243"/>
      <c r="R664" s="243"/>
      <c r="S664" s="243"/>
      <c r="T664" s="243"/>
      <c r="U664" s="243"/>
      <c r="V664" s="243"/>
      <c r="W664" s="243"/>
      <c r="X664" s="243"/>
      <c r="Y664" s="243"/>
      <c r="Z664" s="243"/>
      <c r="AA664" s="243"/>
    </row>
    <row r="665" spans="6:27">
      <c r="G665" s="308"/>
      <c r="H665" s="243"/>
      <c r="I665" s="243"/>
      <c r="J665" s="243"/>
      <c r="K665" s="243"/>
      <c r="L665" s="243"/>
      <c r="M665" s="243"/>
      <c r="N665" s="243"/>
      <c r="O665" s="243"/>
      <c r="P665" s="243"/>
      <c r="Q665" s="243"/>
      <c r="R665" s="243"/>
      <c r="S665" s="243"/>
      <c r="T665" s="243"/>
      <c r="U665" s="243"/>
      <c r="V665" s="243"/>
      <c r="W665" s="243"/>
      <c r="X665" s="243"/>
      <c r="Y665" s="243"/>
      <c r="Z665" s="243"/>
      <c r="AA665" s="243"/>
    </row>
    <row r="666" spans="6:27">
      <c r="G666" s="308"/>
      <c r="H666" s="243"/>
      <c r="I666" s="243"/>
      <c r="J666" s="243"/>
      <c r="K666" s="243"/>
      <c r="L666" s="243"/>
      <c r="M666" s="243"/>
      <c r="N666" s="243"/>
      <c r="O666" s="243"/>
      <c r="P666" s="243"/>
      <c r="Q666" s="243"/>
      <c r="R666" s="243"/>
      <c r="S666" s="243"/>
      <c r="T666" s="243"/>
      <c r="U666" s="243"/>
      <c r="V666" s="243"/>
      <c r="W666" s="243"/>
      <c r="X666" s="243"/>
      <c r="Y666" s="243"/>
      <c r="Z666" s="243"/>
      <c r="AA666" s="243"/>
    </row>
    <row r="667" spans="6:27">
      <c r="G667" s="308" t="s">
        <v>14</v>
      </c>
      <c r="H667" s="243"/>
      <c r="I667" s="243"/>
      <c r="J667" s="243"/>
      <c r="K667" s="243"/>
      <c r="L667" s="243"/>
      <c r="M667" s="243"/>
      <c r="N667" s="243"/>
      <c r="O667" s="243"/>
      <c r="P667" s="243"/>
      <c r="Q667" s="243"/>
      <c r="R667" s="243"/>
      <c r="S667" s="243"/>
      <c r="T667" s="243"/>
      <c r="U667" s="243"/>
      <c r="V667" s="243"/>
      <c r="W667" s="243"/>
      <c r="X667" s="243"/>
      <c r="Y667" s="243"/>
      <c r="Z667" s="243"/>
      <c r="AA667" s="243"/>
    </row>
    <row r="668" spans="6:27">
      <c r="G668" s="306"/>
      <c r="H668" s="244">
        <f>H635</f>
        <v>0</v>
      </c>
      <c r="I668" s="244">
        <f t="shared" ref="I668:AA668" si="306">I635</f>
        <v>1</v>
      </c>
      <c r="J668" s="244">
        <f t="shared" si="306"/>
        <v>2</v>
      </c>
      <c r="K668" s="244">
        <f t="shared" si="306"/>
        <v>3</v>
      </c>
      <c r="L668" s="244">
        <f t="shared" si="306"/>
        <v>4</v>
      </c>
      <c r="M668" s="244">
        <f t="shared" si="306"/>
        <v>5</v>
      </c>
      <c r="N668" s="244">
        <f t="shared" si="306"/>
        <v>6</v>
      </c>
      <c r="O668" s="244">
        <f t="shared" si="306"/>
        <v>7</v>
      </c>
      <c r="P668" s="244">
        <f t="shared" si="306"/>
        <v>8</v>
      </c>
      <c r="Q668" s="244">
        <f t="shared" si="306"/>
        <v>9</v>
      </c>
      <c r="R668" s="244">
        <f t="shared" si="306"/>
        <v>10</v>
      </c>
      <c r="S668" s="244">
        <f t="shared" si="306"/>
        <v>11</v>
      </c>
      <c r="T668" s="244">
        <f t="shared" si="306"/>
        <v>12</v>
      </c>
      <c r="U668" s="244">
        <f t="shared" si="306"/>
        <v>13</v>
      </c>
      <c r="V668" s="244">
        <f t="shared" si="306"/>
        <v>14</v>
      </c>
      <c r="W668" s="244">
        <f t="shared" si="306"/>
        <v>15</v>
      </c>
      <c r="X668" s="244">
        <f t="shared" si="306"/>
        <v>16</v>
      </c>
      <c r="Y668" s="244">
        <f t="shared" si="306"/>
        <v>17</v>
      </c>
      <c r="Z668" s="244">
        <f t="shared" si="306"/>
        <v>18</v>
      </c>
      <c r="AA668" s="244">
        <f t="shared" si="306"/>
        <v>19</v>
      </c>
    </row>
    <row r="669" spans="6:27">
      <c r="F669" s="655" t="s">
        <v>530</v>
      </c>
      <c r="G669" s="307" t="str">
        <f>G636</f>
        <v>Cars</v>
      </c>
      <c r="H669" s="261">
        <f>K653</f>
        <v>0</v>
      </c>
      <c r="I669" s="261">
        <f>(I$23*$P653)+$O653</f>
        <v>0</v>
      </c>
      <c r="J669" s="261">
        <f t="shared" ref="J669:P669" si="307">(J$23*$P653)+$O653</f>
        <v>0</v>
      </c>
      <c r="K669" s="261">
        <f t="shared" si="307"/>
        <v>0</v>
      </c>
      <c r="L669" s="261">
        <f t="shared" si="307"/>
        <v>0</v>
      </c>
      <c r="M669" s="261">
        <f t="shared" si="307"/>
        <v>0</v>
      </c>
      <c r="N669" s="261">
        <f t="shared" si="307"/>
        <v>0</v>
      </c>
      <c r="O669" s="261">
        <f t="shared" si="307"/>
        <v>0</v>
      </c>
      <c r="P669" s="261">
        <f t="shared" si="307"/>
        <v>0</v>
      </c>
      <c r="Q669" s="261">
        <f>L653</f>
        <v>0</v>
      </c>
      <c r="R669" s="261">
        <f>(R$23*$R653)+$Q653</f>
        <v>0</v>
      </c>
      <c r="S669" s="261">
        <f t="shared" ref="S669:Z669" si="308">(S$23*$R653)+$Q653</f>
        <v>0</v>
      </c>
      <c r="T669" s="261">
        <f t="shared" si="308"/>
        <v>0</v>
      </c>
      <c r="U669" s="261">
        <f t="shared" si="308"/>
        <v>0</v>
      </c>
      <c r="V669" s="261">
        <f t="shared" si="308"/>
        <v>0</v>
      </c>
      <c r="W669" s="261">
        <f t="shared" si="308"/>
        <v>0</v>
      </c>
      <c r="X669" s="261">
        <f t="shared" si="308"/>
        <v>0</v>
      </c>
      <c r="Y669" s="261">
        <f t="shared" si="308"/>
        <v>0</v>
      </c>
      <c r="Z669" s="261">
        <f t="shared" si="308"/>
        <v>0</v>
      </c>
      <c r="AA669" s="261">
        <f>M653</f>
        <v>0</v>
      </c>
    </row>
    <row r="670" spans="6:27">
      <c r="F670" s="656"/>
      <c r="G670" s="307" t="str">
        <f t="shared" ref="G670:G679" si="309">G637</f>
        <v>2-wheeler</v>
      </c>
      <c r="H670" s="261">
        <f t="shared" ref="H670:H679" si="310">K654</f>
        <v>0</v>
      </c>
      <c r="I670" s="261">
        <f t="shared" ref="I670:P679" si="311">(I$23*$P654)+$O654</f>
        <v>0</v>
      </c>
      <c r="J670" s="261">
        <f t="shared" si="311"/>
        <v>0</v>
      </c>
      <c r="K670" s="261">
        <f t="shared" si="311"/>
        <v>0</v>
      </c>
      <c r="L670" s="261">
        <f t="shared" si="311"/>
        <v>0</v>
      </c>
      <c r="M670" s="261">
        <f t="shared" si="311"/>
        <v>0</v>
      </c>
      <c r="N670" s="261">
        <f t="shared" si="311"/>
        <v>0</v>
      </c>
      <c r="O670" s="261">
        <f t="shared" si="311"/>
        <v>0</v>
      </c>
      <c r="P670" s="261">
        <f t="shared" si="311"/>
        <v>0</v>
      </c>
      <c r="Q670" s="261">
        <f t="shared" ref="Q670:Q679" si="312">L654</f>
        <v>0</v>
      </c>
      <c r="R670" s="261">
        <f t="shared" ref="R670:Z679" si="313">(R$23*$R654)+$Q654</f>
        <v>0</v>
      </c>
      <c r="S670" s="261">
        <f t="shared" si="313"/>
        <v>0</v>
      </c>
      <c r="T670" s="261">
        <f t="shared" si="313"/>
        <v>0</v>
      </c>
      <c r="U670" s="261">
        <f t="shared" si="313"/>
        <v>0</v>
      </c>
      <c r="V670" s="261">
        <f t="shared" si="313"/>
        <v>0</v>
      </c>
      <c r="W670" s="261">
        <f t="shared" si="313"/>
        <v>0</v>
      </c>
      <c r="X670" s="261">
        <f t="shared" si="313"/>
        <v>0</v>
      </c>
      <c r="Y670" s="261">
        <f t="shared" si="313"/>
        <v>0</v>
      </c>
      <c r="Z670" s="261">
        <f t="shared" si="313"/>
        <v>0</v>
      </c>
      <c r="AA670" s="261">
        <f t="shared" ref="AA670:AA679" si="314">M654</f>
        <v>0</v>
      </c>
    </row>
    <row r="671" spans="6:27">
      <c r="F671" s="656"/>
      <c r="G671" s="307" t="str">
        <f t="shared" si="309"/>
        <v>Taxi</v>
      </c>
      <c r="H671" s="261">
        <f t="shared" si="310"/>
        <v>0</v>
      </c>
      <c r="I671" s="261">
        <f t="shared" si="311"/>
        <v>0</v>
      </c>
      <c r="J671" s="261">
        <f t="shared" si="311"/>
        <v>0</v>
      </c>
      <c r="K671" s="261">
        <f t="shared" si="311"/>
        <v>0</v>
      </c>
      <c r="L671" s="261">
        <f t="shared" si="311"/>
        <v>0</v>
      </c>
      <c r="M671" s="261">
        <f t="shared" si="311"/>
        <v>0</v>
      </c>
      <c r="N671" s="261">
        <f t="shared" si="311"/>
        <v>0</v>
      </c>
      <c r="O671" s="261">
        <f t="shared" si="311"/>
        <v>0</v>
      </c>
      <c r="P671" s="261">
        <f t="shared" si="311"/>
        <v>0</v>
      </c>
      <c r="Q671" s="261">
        <f t="shared" si="312"/>
        <v>0</v>
      </c>
      <c r="R671" s="261">
        <f t="shared" si="313"/>
        <v>0</v>
      </c>
      <c r="S671" s="261">
        <f t="shared" si="313"/>
        <v>0</v>
      </c>
      <c r="T671" s="261">
        <f t="shared" si="313"/>
        <v>0</v>
      </c>
      <c r="U671" s="261">
        <f t="shared" si="313"/>
        <v>0</v>
      </c>
      <c r="V671" s="261">
        <f t="shared" si="313"/>
        <v>0</v>
      </c>
      <c r="W671" s="261">
        <f t="shared" si="313"/>
        <v>0</v>
      </c>
      <c r="X671" s="261">
        <f t="shared" si="313"/>
        <v>0</v>
      </c>
      <c r="Y671" s="261">
        <f t="shared" si="313"/>
        <v>0</v>
      </c>
      <c r="Z671" s="261">
        <f t="shared" si="313"/>
        <v>0</v>
      </c>
      <c r="AA671" s="261">
        <f t="shared" si="314"/>
        <v>0</v>
      </c>
    </row>
    <row r="672" spans="6:27">
      <c r="F672" s="656"/>
      <c r="G672" s="307" t="str">
        <f t="shared" si="309"/>
        <v/>
      </c>
      <c r="H672" s="261">
        <f t="shared" si="310"/>
        <v>0</v>
      </c>
      <c r="I672" s="261">
        <f t="shared" si="311"/>
        <v>0</v>
      </c>
      <c r="J672" s="261">
        <f t="shared" si="311"/>
        <v>0</v>
      </c>
      <c r="K672" s="261">
        <f t="shared" si="311"/>
        <v>0</v>
      </c>
      <c r="L672" s="261">
        <f t="shared" si="311"/>
        <v>0</v>
      </c>
      <c r="M672" s="261">
        <f t="shared" si="311"/>
        <v>0</v>
      </c>
      <c r="N672" s="261">
        <f t="shared" si="311"/>
        <v>0</v>
      </c>
      <c r="O672" s="261">
        <f t="shared" si="311"/>
        <v>0</v>
      </c>
      <c r="P672" s="261">
        <f t="shared" si="311"/>
        <v>0</v>
      </c>
      <c r="Q672" s="261">
        <f t="shared" si="312"/>
        <v>0</v>
      </c>
      <c r="R672" s="261">
        <f t="shared" si="313"/>
        <v>0</v>
      </c>
      <c r="S672" s="261">
        <f t="shared" si="313"/>
        <v>0</v>
      </c>
      <c r="T672" s="261">
        <f t="shared" si="313"/>
        <v>0</v>
      </c>
      <c r="U672" s="261">
        <f t="shared" si="313"/>
        <v>0</v>
      </c>
      <c r="V672" s="261">
        <f t="shared" si="313"/>
        <v>0</v>
      </c>
      <c r="W672" s="261">
        <f t="shared" si="313"/>
        <v>0</v>
      </c>
      <c r="X672" s="261">
        <f t="shared" si="313"/>
        <v>0</v>
      </c>
      <c r="Y672" s="261">
        <f t="shared" si="313"/>
        <v>0</v>
      </c>
      <c r="Z672" s="261">
        <f t="shared" si="313"/>
        <v>0</v>
      </c>
      <c r="AA672" s="261">
        <f t="shared" si="314"/>
        <v>0</v>
      </c>
    </row>
    <row r="673" spans="6:29">
      <c r="F673" s="656"/>
      <c r="G673" s="307" t="str">
        <f t="shared" si="309"/>
        <v/>
      </c>
      <c r="H673" s="261">
        <f t="shared" si="310"/>
        <v>0</v>
      </c>
      <c r="I673" s="261">
        <f t="shared" si="311"/>
        <v>0</v>
      </c>
      <c r="J673" s="261">
        <f t="shared" si="311"/>
        <v>0</v>
      </c>
      <c r="K673" s="261">
        <f t="shared" si="311"/>
        <v>0</v>
      </c>
      <c r="L673" s="261">
        <f t="shared" si="311"/>
        <v>0</v>
      </c>
      <c r="M673" s="261">
        <f t="shared" si="311"/>
        <v>0</v>
      </c>
      <c r="N673" s="261">
        <f t="shared" si="311"/>
        <v>0</v>
      </c>
      <c r="O673" s="261">
        <f t="shared" si="311"/>
        <v>0</v>
      </c>
      <c r="P673" s="261">
        <f t="shared" si="311"/>
        <v>0</v>
      </c>
      <c r="Q673" s="261">
        <f t="shared" si="312"/>
        <v>0</v>
      </c>
      <c r="R673" s="261">
        <f t="shared" si="313"/>
        <v>0</v>
      </c>
      <c r="S673" s="261">
        <f t="shared" si="313"/>
        <v>0</v>
      </c>
      <c r="T673" s="261">
        <f t="shared" si="313"/>
        <v>0</v>
      </c>
      <c r="U673" s="261">
        <f t="shared" si="313"/>
        <v>0</v>
      </c>
      <c r="V673" s="261">
        <f t="shared" si="313"/>
        <v>0</v>
      </c>
      <c r="W673" s="261">
        <f t="shared" si="313"/>
        <v>0</v>
      </c>
      <c r="X673" s="261">
        <f t="shared" si="313"/>
        <v>0</v>
      </c>
      <c r="Y673" s="261">
        <f t="shared" si="313"/>
        <v>0</v>
      </c>
      <c r="Z673" s="261">
        <f t="shared" si="313"/>
        <v>0</v>
      </c>
      <c r="AA673" s="261">
        <f t="shared" si="314"/>
        <v>0</v>
      </c>
    </row>
    <row r="674" spans="6:29">
      <c r="F674" s="656"/>
      <c r="G674" s="307" t="str">
        <f t="shared" si="309"/>
        <v>3-wheeler</v>
      </c>
      <c r="H674" s="261">
        <f t="shared" si="310"/>
        <v>0</v>
      </c>
      <c r="I674" s="261">
        <f t="shared" si="311"/>
        <v>0</v>
      </c>
      <c r="J674" s="261">
        <f t="shared" si="311"/>
        <v>0</v>
      </c>
      <c r="K674" s="261">
        <f t="shared" si="311"/>
        <v>0</v>
      </c>
      <c r="L674" s="261">
        <f t="shared" si="311"/>
        <v>0</v>
      </c>
      <c r="M674" s="261">
        <f t="shared" si="311"/>
        <v>0</v>
      </c>
      <c r="N674" s="261">
        <f t="shared" si="311"/>
        <v>0</v>
      </c>
      <c r="O674" s="261">
        <f t="shared" si="311"/>
        <v>0</v>
      </c>
      <c r="P674" s="261">
        <f t="shared" si="311"/>
        <v>0</v>
      </c>
      <c r="Q674" s="261">
        <f t="shared" si="312"/>
        <v>0</v>
      </c>
      <c r="R674" s="261">
        <f t="shared" si="313"/>
        <v>0</v>
      </c>
      <c r="S674" s="261">
        <f t="shared" si="313"/>
        <v>0</v>
      </c>
      <c r="T674" s="261">
        <f t="shared" si="313"/>
        <v>0</v>
      </c>
      <c r="U674" s="261">
        <f t="shared" si="313"/>
        <v>0</v>
      </c>
      <c r="V674" s="261">
        <f t="shared" si="313"/>
        <v>0</v>
      </c>
      <c r="W674" s="261">
        <f t="shared" si="313"/>
        <v>0</v>
      </c>
      <c r="X674" s="261">
        <f t="shared" si="313"/>
        <v>0</v>
      </c>
      <c r="Y674" s="261">
        <f t="shared" si="313"/>
        <v>0</v>
      </c>
      <c r="Z674" s="261">
        <f t="shared" si="313"/>
        <v>0</v>
      </c>
      <c r="AA674" s="261">
        <f t="shared" si="314"/>
        <v>0</v>
      </c>
    </row>
    <row r="675" spans="6:29">
      <c r="F675" s="656"/>
      <c r="G675" s="307" t="str">
        <f t="shared" si="309"/>
        <v>Bus</v>
      </c>
      <c r="H675" s="261">
        <f t="shared" si="310"/>
        <v>0</v>
      </c>
      <c r="I675" s="261">
        <f t="shared" si="311"/>
        <v>0</v>
      </c>
      <c r="J675" s="261">
        <f t="shared" si="311"/>
        <v>0</v>
      </c>
      <c r="K675" s="261">
        <f t="shared" si="311"/>
        <v>0</v>
      </c>
      <c r="L675" s="261">
        <f t="shared" si="311"/>
        <v>0</v>
      </c>
      <c r="M675" s="261">
        <f t="shared" si="311"/>
        <v>0</v>
      </c>
      <c r="N675" s="261">
        <f t="shared" si="311"/>
        <v>0</v>
      </c>
      <c r="O675" s="261">
        <f t="shared" si="311"/>
        <v>0</v>
      </c>
      <c r="P675" s="261">
        <f t="shared" si="311"/>
        <v>0</v>
      </c>
      <c r="Q675" s="261">
        <f t="shared" si="312"/>
        <v>0</v>
      </c>
      <c r="R675" s="261">
        <f t="shared" si="313"/>
        <v>0</v>
      </c>
      <c r="S675" s="261">
        <f t="shared" si="313"/>
        <v>0</v>
      </c>
      <c r="T675" s="261">
        <f t="shared" si="313"/>
        <v>0</v>
      </c>
      <c r="U675" s="261">
        <f t="shared" si="313"/>
        <v>0</v>
      </c>
      <c r="V675" s="261">
        <f t="shared" si="313"/>
        <v>0</v>
      </c>
      <c r="W675" s="261">
        <f t="shared" si="313"/>
        <v>0</v>
      </c>
      <c r="X675" s="261">
        <f t="shared" si="313"/>
        <v>0</v>
      </c>
      <c r="Y675" s="261">
        <f t="shared" si="313"/>
        <v>0</v>
      </c>
      <c r="Z675" s="261">
        <f t="shared" si="313"/>
        <v>0</v>
      </c>
      <c r="AA675" s="261">
        <f t="shared" si="314"/>
        <v>0</v>
      </c>
    </row>
    <row r="676" spans="6:29">
      <c r="F676" s="656"/>
      <c r="G676" s="307" t="str">
        <f t="shared" si="309"/>
        <v>Mini-bus</v>
      </c>
      <c r="H676" s="261">
        <f t="shared" si="310"/>
        <v>0</v>
      </c>
      <c r="I676" s="261">
        <f t="shared" si="311"/>
        <v>0</v>
      </c>
      <c r="J676" s="261">
        <f t="shared" si="311"/>
        <v>0</v>
      </c>
      <c r="K676" s="261">
        <f t="shared" si="311"/>
        <v>0</v>
      </c>
      <c r="L676" s="261">
        <f t="shared" si="311"/>
        <v>0</v>
      </c>
      <c r="M676" s="261">
        <f t="shared" si="311"/>
        <v>0</v>
      </c>
      <c r="N676" s="261">
        <f t="shared" si="311"/>
        <v>0</v>
      </c>
      <c r="O676" s="261">
        <f t="shared" si="311"/>
        <v>0</v>
      </c>
      <c r="P676" s="261">
        <f t="shared" si="311"/>
        <v>0</v>
      </c>
      <c r="Q676" s="261">
        <f t="shared" si="312"/>
        <v>0</v>
      </c>
      <c r="R676" s="261">
        <f t="shared" si="313"/>
        <v>0</v>
      </c>
      <c r="S676" s="261">
        <f t="shared" si="313"/>
        <v>0</v>
      </c>
      <c r="T676" s="261">
        <f t="shared" si="313"/>
        <v>0</v>
      </c>
      <c r="U676" s="261">
        <f t="shared" si="313"/>
        <v>0</v>
      </c>
      <c r="V676" s="261">
        <f t="shared" si="313"/>
        <v>0</v>
      </c>
      <c r="W676" s="261">
        <f t="shared" si="313"/>
        <v>0</v>
      </c>
      <c r="X676" s="261">
        <f t="shared" si="313"/>
        <v>0</v>
      </c>
      <c r="Y676" s="261">
        <f t="shared" si="313"/>
        <v>0</v>
      </c>
      <c r="Z676" s="261">
        <f t="shared" si="313"/>
        <v>0</v>
      </c>
      <c r="AA676" s="261">
        <f t="shared" si="314"/>
        <v>0</v>
      </c>
    </row>
    <row r="677" spans="6:29">
      <c r="F677" s="656"/>
      <c r="G677" s="307" t="str">
        <f t="shared" si="309"/>
        <v/>
      </c>
      <c r="H677" s="261">
        <f t="shared" si="310"/>
        <v>0</v>
      </c>
      <c r="I677" s="261">
        <f t="shared" si="311"/>
        <v>0</v>
      </c>
      <c r="J677" s="261">
        <f t="shared" si="311"/>
        <v>0</v>
      </c>
      <c r="K677" s="261">
        <f t="shared" si="311"/>
        <v>0</v>
      </c>
      <c r="L677" s="261">
        <f t="shared" si="311"/>
        <v>0</v>
      </c>
      <c r="M677" s="261">
        <f t="shared" si="311"/>
        <v>0</v>
      </c>
      <c r="N677" s="261">
        <f t="shared" si="311"/>
        <v>0</v>
      </c>
      <c r="O677" s="261">
        <f t="shared" si="311"/>
        <v>0</v>
      </c>
      <c r="P677" s="261">
        <f t="shared" si="311"/>
        <v>0</v>
      </c>
      <c r="Q677" s="261">
        <f t="shared" si="312"/>
        <v>0</v>
      </c>
      <c r="R677" s="261">
        <f t="shared" si="313"/>
        <v>0</v>
      </c>
      <c r="S677" s="261">
        <f t="shared" si="313"/>
        <v>0</v>
      </c>
      <c r="T677" s="261">
        <f t="shared" si="313"/>
        <v>0</v>
      </c>
      <c r="U677" s="261">
        <f t="shared" si="313"/>
        <v>0</v>
      </c>
      <c r="V677" s="261">
        <f t="shared" si="313"/>
        <v>0</v>
      </c>
      <c r="W677" s="261">
        <f t="shared" si="313"/>
        <v>0</v>
      </c>
      <c r="X677" s="261">
        <f t="shared" si="313"/>
        <v>0</v>
      </c>
      <c r="Y677" s="261">
        <f t="shared" si="313"/>
        <v>0</v>
      </c>
      <c r="Z677" s="261">
        <f t="shared" si="313"/>
        <v>0</v>
      </c>
      <c r="AA677" s="261">
        <f t="shared" si="314"/>
        <v>0</v>
      </c>
    </row>
    <row r="678" spans="6:29">
      <c r="F678" s="657"/>
      <c r="G678" s="307" t="str">
        <f t="shared" si="309"/>
        <v/>
      </c>
      <c r="H678" s="261">
        <f t="shared" si="310"/>
        <v>0</v>
      </c>
      <c r="I678" s="261">
        <f t="shared" si="311"/>
        <v>0</v>
      </c>
      <c r="J678" s="261">
        <f t="shared" si="311"/>
        <v>0</v>
      </c>
      <c r="K678" s="261">
        <f t="shared" si="311"/>
        <v>0</v>
      </c>
      <c r="L678" s="261">
        <f t="shared" si="311"/>
        <v>0</v>
      </c>
      <c r="M678" s="261">
        <f t="shared" si="311"/>
        <v>0</v>
      </c>
      <c r="N678" s="261">
        <f t="shared" si="311"/>
        <v>0</v>
      </c>
      <c r="O678" s="261">
        <f t="shared" si="311"/>
        <v>0</v>
      </c>
      <c r="P678" s="261">
        <f t="shared" si="311"/>
        <v>0</v>
      </c>
      <c r="Q678" s="261">
        <f t="shared" si="312"/>
        <v>0</v>
      </c>
      <c r="R678" s="261">
        <f t="shared" si="313"/>
        <v>0</v>
      </c>
      <c r="S678" s="261">
        <f t="shared" si="313"/>
        <v>0</v>
      </c>
      <c r="T678" s="261">
        <f t="shared" si="313"/>
        <v>0</v>
      </c>
      <c r="U678" s="261">
        <f t="shared" si="313"/>
        <v>0</v>
      </c>
      <c r="V678" s="261">
        <f t="shared" si="313"/>
        <v>0</v>
      </c>
      <c r="W678" s="261">
        <f t="shared" si="313"/>
        <v>0</v>
      </c>
      <c r="X678" s="261">
        <f t="shared" si="313"/>
        <v>0</v>
      </c>
      <c r="Y678" s="261">
        <f t="shared" si="313"/>
        <v>0</v>
      </c>
      <c r="Z678" s="261">
        <f t="shared" si="313"/>
        <v>0</v>
      </c>
      <c r="AA678" s="261">
        <f t="shared" si="314"/>
        <v>0</v>
      </c>
    </row>
    <row r="679" spans="6:29">
      <c r="G679" s="307" t="str">
        <f t="shared" si="309"/>
        <v>BRT</v>
      </c>
      <c r="H679" s="261">
        <f t="shared" si="310"/>
        <v>0</v>
      </c>
      <c r="I679" s="261">
        <f t="shared" si="311"/>
        <v>0</v>
      </c>
      <c r="J679" s="261">
        <f t="shared" si="311"/>
        <v>0</v>
      </c>
      <c r="K679" s="261">
        <f t="shared" si="311"/>
        <v>0</v>
      </c>
      <c r="L679" s="261">
        <f t="shared" si="311"/>
        <v>0</v>
      </c>
      <c r="M679" s="261">
        <f t="shared" si="311"/>
        <v>0</v>
      </c>
      <c r="N679" s="261">
        <f t="shared" si="311"/>
        <v>0</v>
      </c>
      <c r="O679" s="261">
        <f t="shared" si="311"/>
        <v>0</v>
      </c>
      <c r="P679" s="261">
        <f t="shared" si="311"/>
        <v>0</v>
      </c>
      <c r="Q679" s="261">
        <f t="shared" si="312"/>
        <v>0</v>
      </c>
      <c r="R679" s="261">
        <f t="shared" si="313"/>
        <v>0</v>
      </c>
      <c r="S679" s="261">
        <f t="shared" si="313"/>
        <v>0</v>
      </c>
      <c r="T679" s="261">
        <f t="shared" si="313"/>
        <v>0</v>
      </c>
      <c r="U679" s="261">
        <f t="shared" si="313"/>
        <v>0</v>
      </c>
      <c r="V679" s="261">
        <f t="shared" si="313"/>
        <v>0</v>
      </c>
      <c r="W679" s="261">
        <f t="shared" si="313"/>
        <v>0</v>
      </c>
      <c r="X679" s="261">
        <f t="shared" si="313"/>
        <v>0</v>
      </c>
      <c r="Y679" s="261">
        <f t="shared" si="313"/>
        <v>0</v>
      </c>
      <c r="Z679" s="261">
        <f t="shared" si="313"/>
        <v>0</v>
      </c>
      <c r="AA679" s="261">
        <f t="shared" si="314"/>
        <v>0</v>
      </c>
    </row>
    <row r="680" spans="6:29">
      <c r="G680" s="316" t="s">
        <v>471</v>
      </c>
      <c r="H680" s="301" t="e">
        <f>SUM(H669:H678)/COUNTIF(H669:H678,"&gt;0")</f>
        <v>#DIV/0!</v>
      </c>
      <c r="I680" s="301" t="e">
        <f t="shared" ref="I680:AA680" si="315">SUM(I669:I678)/COUNTIF(I669:I678,"&gt;0")</f>
        <v>#DIV/0!</v>
      </c>
      <c r="J680" s="301" t="e">
        <f t="shared" si="315"/>
        <v>#DIV/0!</v>
      </c>
      <c r="K680" s="301" t="e">
        <f t="shared" si="315"/>
        <v>#DIV/0!</v>
      </c>
      <c r="L680" s="301" t="e">
        <f t="shared" si="315"/>
        <v>#DIV/0!</v>
      </c>
      <c r="M680" s="301" t="e">
        <f t="shared" si="315"/>
        <v>#DIV/0!</v>
      </c>
      <c r="N680" s="301" t="e">
        <f t="shared" si="315"/>
        <v>#DIV/0!</v>
      </c>
      <c r="O680" s="301" t="e">
        <f t="shared" si="315"/>
        <v>#DIV/0!</v>
      </c>
      <c r="P680" s="301" t="e">
        <f t="shared" si="315"/>
        <v>#DIV/0!</v>
      </c>
      <c r="Q680" s="301" t="e">
        <f t="shared" si="315"/>
        <v>#DIV/0!</v>
      </c>
      <c r="R680" s="301" t="e">
        <f t="shared" si="315"/>
        <v>#DIV/0!</v>
      </c>
      <c r="S680" s="301" t="e">
        <f t="shared" si="315"/>
        <v>#DIV/0!</v>
      </c>
      <c r="T680" s="301" t="e">
        <f t="shared" si="315"/>
        <v>#DIV/0!</v>
      </c>
      <c r="U680" s="301" t="e">
        <f t="shared" si="315"/>
        <v>#DIV/0!</v>
      </c>
      <c r="V680" s="301" t="e">
        <f t="shared" si="315"/>
        <v>#DIV/0!</v>
      </c>
      <c r="W680" s="301" t="e">
        <f t="shared" si="315"/>
        <v>#DIV/0!</v>
      </c>
      <c r="X680" s="301" t="e">
        <f t="shared" si="315"/>
        <v>#DIV/0!</v>
      </c>
      <c r="Y680" s="301" t="e">
        <f t="shared" si="315"/>
        <v>#DIV/0!</v>
      </c>
      <c r="Z680" s="301" t="e">
        <f t="shared" si="315"/>
        <v>#DIV/0!</v>
      </c>
      <c r="AA680" s="301" t="e">
        <f t="shared" si="315"/>
        <v>#DIV/0!</v>
      </c>
    </row>
    <row r="682" spans="6:29" ht="15">
      <c r="G682" s="311"/>
      <c r="H682" s="235" t="s">
        <v>355</v>
      </c>
      <c r="I682" s="235" t="s">
        <v>355</v>
      </c>
      <c r="J682" s="235" t="s">
        <v>355</v>
      </c>
      <c r="K682" s="235" t="s">
        <v>355</v>
      </c>
      <c r="L682" s="235" t="s">
        <v>355</v>
      </c>
      <c r="M682" s="235" t="s">
        <v>355</v>
      </c>
      <c r="O682" s="234"/>
      <c r="P682" s="235" t="s">
        <v>13</v>
      </c>
      <c r="Q682" s="235" t="s">
        <v>13</v>
      </c>
      <c r="R682" s="235" t="s">
        <v>13</v>
      </c>
      <c r="S682" s="235" t="s">
        <v>13</v>
      </c>
      <c r="T682" s="235" t="s">
        <v>13</v>
      </c>
      <c r="U682" s="235" t="s">
        <v>13</v>
      </c>
      <c r="V682"/>
      <c r="W682" s="234"/>
      <c r="X682" s="235" t="s">
        <v>358</v>
      </c>
      <c r="Y682" s="235" t="s">
        <v>358</v>
      </c>
      <c r="Z682" s="235" t="s">
        <v>358</v>
      </c>
      <c r="AA682" s="235" t="s">
        <v>358</v>
      </c>
      <c r="AB682" s="235" t="s">
        <v>358</v>
      </c>
      <c r="AC682" s="235" t="s">
        <v>358</v>
      </c>
    </row>
    <row r="683" spans="6:29" ht="15.75">
      <c r="G683" s="312"/>
      <c r="H683" s="237" t="str">
        <f>G675</f>
        <v>Bus</v>
      </c>
      <c r="I683" s="255" t="str">
        <f>G674</f>
        <v>3-wheeler</v>
      </c>
      <c r="J683" s="237" t="str">
        <f>G669</f>
        <v>Cars</v>
      </c>
      <c r="K683" s="254" t="str">
        <f>G670</f>
        <v>2-wheeler</v>
      </c>
      <c r="L683" s="229" t="s">
        <v>360</v>
      </c>
      <c r="M683" s="229" t="s">
        <v>361</v>
      </c>
      <c r="O683" s="236"/>
      <c r="P683" s="237" t="str">
        <f>H683</f>
        <v>Bus</v>
      </c>
      <c r="Q683" s="237" t="str">
        <f t="shared" ref="Q683:U683" si="316">I683</f>
        <v>3-wheeler</v>
      </c>
      <c r="R683" s="237" t="str">
        <f t="shared" si="316"/>
        <v>Cars</v>
      </c>
      <c r="S683" s="237" t="str">
        <f t="shared" si="316"/>
        <v>2-wheeler</v>
      </c>
      <c r="T683" s="237" t="str">
        <f t="shared" si="316"/>
        <v>Light-duty truck</v>
      </c>
      <c r="U683" s="237" t="str">
        <f t="shared" si="316"/>
        <v>Heavy-duty truck</v>
      </c>
      <c r="V683"/>
      <c r="W683" s="236"/>
      <c r="X683" s="237" t="str">
        <f>P683</f>
        <v>Bus</v>
      </c>
      <c r="Y683" s="237" t="str">
        <f t="shared" ref="Y683:AC683" si="317">Q683</f>
        <v>3-wheeler</v>
      </c>
      <c r="Z683" s="237" t="str">
        <f t="shared" si="317"/>
        <v>Cars</v>
      </c>
      <c r="AA683" s="237" t="str">
        <f t="shared" si="317"/>
        <v>2-wheeler</v>
      </c>
      <c r="AB683" s="237" t="str">
        <f t="shared" si="317"/>
        <v>Light-duty truck</v>
      </c>
      <c r="AC683" s="237" t="str">
        <f t="shared" si="317"/>
        <v>Heavy-duty truck</v>
      </c>
    </row>
    <row r="684" spans="6:29" ht="15">
      <c r="G684" s="312">
        <v>1</v>
      </c>
      <c r="H684" s="230">
        <f t="shared" ref="H684:M694" si="318">H685</f>
        <v>94.078327519605494</v>
      </c>
      <c r="I684" s="230">
        <f t="shared" si="318"/>
        <v>69.521663134167099</v>
      </c>
      <c r="J684" s="230">
        <f t="shared" si="318"/>
        <v>61.190883078980299</v>
      </c>
      <c r="K684" s="230">
        <f t="shared" si="318"/>
        <v>69.521663134167099</v>
      </c>
      <c r="L684" s="230">
        <f t="shared" si="318"/>
        <v>68.736959394320607</v>
      </c>
      <c r="M684" s="230">
        <f t="shared" si="318"/>
        <v>94.078327519605494</v>
      </c>
      <c r="O684" s="236">
        <v>1</v>
      </c>
      <c r="P684" s="230">
        <v>0.254</v>
      </c>
      <c r="Q684" s="230">
        <v>0.762631665147954</v>
      </c>
      <c r="R684" s="230">
        <v>0.762631665147954</v>
      </c>
      <c r="S684" s="230">
        <v>0.762631665147954</v>
      </c>
      <c r="T684" s="230">
        <v>0.254</v>
      </c>
      <c r="U684" s="230">
        <v>0.83284427421436202</v>
      </c>
      <c r="V684"/>
      <c r="W684" s="236">
        <v>1</v>
      </c>
      <c r="X684" s="230">
        <v>0.79056004433069504</v>
      </c>
      <c r="Y684" s="230">
        <v>0.80101690219997002</v>
      </c>
      <c r="Z684" s="230">
        <v>0.80101690219997002</v>
      </c>
      <c r="AA684" s="230">
        <v>0.80101690219997002</v>
      </c>
      <c r="AB684" s="230">
        <v>0.72652671999152107</v>
      </c>
      <c r="AC684" s="230">
        <v>0.68141669962977802</v>
      </c>
    </row>
    <row r="685" spans="6:29" ht="15">
      <c r="G685" s="313">
        <v>5</v>
      </c>
      <c r="H685" s="230">
        <f t="shared" si="318"/>
        <v>94.078327519605494</v>
      </c>
      <c r="I685" s="230">
        <f t="shared" si="318"/>
        <v>69.521663134167099</v>
      </c>
      <c r="J685" s="230">
        <f t="shared" si="318"/>
        <v>61.190883078980299</v>
      </c>
      <c r="K685" s="230">
        <f t="shared" si="318"/>
        <v>69.521663134167099</v>
      </c>
      <c r="L685" s="230">
        <f t="shared" si="318"/>
        <v>68.736959394320607</v>
      </c>
      <c r="M685" s="230">
        <f t="shared" si="318"/>
        <v>94.078327519605494</v>
      </c>
      <c r="O685" s="229">
        <v>5</v>
      </c>
      <c r="P685" s="230">
        <v>0.254</v>
      </c>
      <c r="Q685" s="230">
        <v>0.762631665147954</v>
      </c>
      <c r="R685" s="230">
        <v>0.762631665147954</v>
      </c>
      <c r="S685" s="230">
        <v>0.762631665147954</v>
      </c>
      <c r="T685" s="230">
        <v>0.254</v>
      </c>
      <c r="U685" s="230">
        <v>0.83284427421436202</v>
      </c>
      <c r="V685"/>
      <c r="W685" s="229">
        <v>5</v>
      </c>
      <c r="X685" s="230">
        <v>0.79056004433069504</v>
      </c>
      <c r="Y685" s="230">
        <v>0.80101690219997002</v>
      </c>
      <c r="Z685" s="230">
        <v>0.80101690219997002</v>
      </c>
      <c r="AA685" s="230">
        <v>0.80101690219997002</v>
      </c>
      <c r="AB685" s="230">
        <v>0.72652671999152107</v>
      </c>
      <c r="AC685" s="230">
        <v>0.68141669962977802</v>
      </c>
    </row>
    <row r="686" spans="6:29" ht="15">
      <c r="G686" s="313">
        <v>6</v>
      </c>
      <c r="H686" s="230">
        <f t="shared" si="318"/>
        <v>94.078327519605494</v>
      </c>
      <c r="I686" s="230">
        <f t="shared" si="318"/>
        <v>69.521663134167099</v>
      </c>
      <c r="J686" s="230">
        <f t="shared" si="318"/>
        <v>61.190883078980299</v>
      </c>
      <c r="K686" s="230">
        <f t="shared" si="318"/>
        <v>69.521663134167099</v>
      </c>
      <c r="L686" s="230">
        <f t="shared" si="318"/>
        <v>68.736959394320607</v>
      </c>
      <c r="M686" s="230">
        <f t="shared" si="318"/>
        <v>94.078327519605494</v>
      </c>
      <c r="O686" s="229">
        <v>6</v>
      </c>
      <c r="P686" s="230">
        <v>0.25405904470630558</v>
      </c>
      <c r="Q686" s="230">
        <v>0.71301514510955544</v>
      </c>
      <c r="R686" s="230">
        <v>0.71301514510955544</v>
      </c>
      <c r="S686" s="230">
        <v>0.71301514510955544</v>
      </c>
      <c r="T686" s="230">
        <v>0.25405904470630558</v>
      </c>
      <c r="U686" s="230">
        <v>0.8038532432491361</v>
      </c>
      <c r="V686"/>
      <c r="W686" s="229">
        <v>6</v>
      </c>
      <c r="X686" s="230">
        <v>0.76475074982731006</v>
      </c>
      <c r="Y686" s="230">
        <v>0.75292148245811996</v>
      </c>
      <c r="Z686" s="230">
        <v>0.75292148245811996</v>
      </c>
      <c r="AA686" s="230">
        <v>0.75292148245811996</v>
      </c>
      <c r="AB686" s="230">
        <v>0.68245199062575634</v>
      </c>
      <c r="AC686" s="230">
        <v>0.65521682462599695</v>
      </c>
    </row>
    <row r="687" spans="6:29" ht="15">
      <c r="G687" s="313">
        <v>7</v>
      </c>
      <c r="H687" s="230">
        <f t="shared" si="318"/>
        <v>94.078327519605494</v>
      </c>
      <c r="I687" s="230">
        <f t="shared" si="318"/>
        <v>69.521663134167099</v>
      </c>
      <c r="J687" s="230">
        <f t="shared" si="318"/>
        <v>61.190883078980299</v>
      </c>
      <c r="K687" s="230">
        <f t="shared" si="318"/>
        <v>69.521663134167099</v>
      </c>
      <c r="L687" s="230">
        <f t="shared" si="318"/>
        <v>68.736959394320607</v>
      </c>
      <c r="M687" s="230">
        <f t="shared" si="318"/>
        <v>94.078327519605494</v>
      </c>
      <c r="O687" s="229">
        <v>7</v>
      </c>
      <c r="P687" s="230">
        <v>0.25411808941261121</v>
      </c>
      <c r="Q687" s="230">
        <v>0.66339862507115688</v>
      </c>
      <c r="R687" s="230">
        <v>0.66339862507115688</v>
      </c>
      <c r="S687" s="230">
        <v>0.66339862507115688</v>
      </c>
      <c r="T687" s="230">
        <v>0.25411808941261121</v>
      </c>
      <c r="U687" s="230">
        <v>0.77486221228391017</v>
      </c>
      <c r="V687"/>
      <c r="W687" s="229">
        <v>7</v>
      </c>
      <c r="X687" s="230">
        <v>0.73894145532392497</v>
      </c>
      <c r="Y687" s="230">
        <v>0.70482606271627002</v>
      </c>
      <c r="Z687" s="230">
        <v>0.70482606271627002</v>
      </c>
      <c r="AA687" s="230">
        <v>0.70482606271627002</v>
      </c>
      <c r="AB687" s="230">
        <v>0.63837726125999172</v>
      </c>
      <c r="AC687" s="230">
        <v>0.62901694962221599</v>
      </c>
    </row>
    <row r="688" spans="6:29" ht="15">
      <c r="G688" s="313">
        <v>8</v>
      </c>
      <c r="H688" s="230">
        <f t="shared" si="318"/>
        <v>94.078327519605494</v>
      </c>
      <c r="I688" s="230">
        <f t="shared" si="318"/>
        <v>69.521663134167099</v>
      </c>
      <c r="J688" s="230">
        <f t="shared" si="318"/>
        <v>61.190883078980299</v>
      </c>
      <c r="K688" s="230">
        <f t="shared" si="318"/>
        <v>69.521663134167099</v>
      </c>
      <c r="L688" s="230">
        <f t="shared" si="318"/>
        <v>68.736959394320607</v>
      </c>
      <c r="M688" s="230">
        <f t="shared" si="318"/>
        <v>94.078327519605494</v>
      </c>
      <c r="O688" s="229">
        <v>8</v>
      </c>
      <c r="P688" s="230">
        <v>0.25417713411891685</v>
      </c>
      <c r="Q688" s="230">
        <v>0.61378210503275821</v>
      </c>
      <c r="R688" s="230">
        <v>0.61378210503275821</v>
      </c>
      <c r="S688" s="230">
        <v>0.61378210503275821</v>
      </c>
      <c r="T688" s="230">
        <v>0.25417713411891685</v>
      </c>
      <c r="U688" s="230">
        <v>0.74587118131868424</v>
      </c>
      <c r="V688"/>
      <c r="W688" s="229">
        <v>8</v>
      </c>
      <c r="X688" s="230">
        <v>0.71313216082053998</v>
      </c>
      <c r="Y688" s="230">
        <v>0.65673064297442008</v>
      </c>
      <c r="Z688" s="230">
        <v>0.65673064297442008</v>
      </c>
      <c r="AA688" s="230">
        <v>0.65673064297442008</v>
      </c>
      <c r="AB688" s="230">
        <v>0.5943025318942271</v>
      </c>
      <c r="AC688" s="230">
        <v>0.60281707461843492</v>
      </c>
    </row>
    <row r="689" spans="7:29" ht="15">
      <c r="G689" s="313">
        <v>9</v>
      </c>
      <c r="H689" s="230">
        <f t="shared" si="318"/>
        <v>94.078327519605494</v>
      </c>
      <c r="I689" s="230">
        <f t="shared" si="318"/>
        <v>69.521663134167099</v>
      </c>
      <c r="J689" s="230">
        <f t="shared" si="318"/>
        <v>61.190883078980299</v>
      </c>
      <c r="K689" s="230">
        <f t="shared" si="318"/>
        <v>69.521663134167099</v>
      </c>
      <c r="L689" s="230">
        <f t="shared" si="318"/>
        <v>68.736959394320607</v>
      </c>
      <c r="M689" s="230">
        <f t="shared" si="318"/>
        <v>94.078327519605494</v>
      </c>
      <c r="O689" s="229">
        <v>9</v>
      </c>
      <c r="P689" s="230">
        <v>0.25423617882522243</v>
      </c>
      <c r="Q689" s="230">
        <v>0.56416558499435965</v>
      </c>
      <c r="R689" s="230">
        <v>0.56416558499435965</v>
      </c>
      <c r="S689" s="230">
        <v>0.56416558499435965</v>
      </c>
      <c r="T689" s="230">
        <v>0.25423617882522243</v>
      </c>
      <c r="U689" s="230">
        <v>0.71688015035345831</v>
      </c>
      <c r="V689"/>
      <c r="W689" s="229">
        <v>9</v>
      </c>
      <c r="X689" s="230">
        <v>0.687322866317155</v>
      </c>
      <c r="Y689" s="230">
        <v>0.60863522323257013</v>
      </c>
      <c r="Z689" s="230">
        <v>0.60863522323257013</v>
      </c>
      <c r="AA689" s="230">
        <v>0.60863522323257013</v>
      </c>
      <c r="AB689" s="230">
        <v>0.55022780252846248</v>
      </c>
      <c r="AC689" s="230">
        <v>0.57661719961465396</v>
      </c>
    </row>
    <row r="690" spans="7:29" ht="15">
      <c r="G690" s="313">
        <v>10</v>
      </c>
      <c r="H690" s="230">
        <f t="shared" si="318"/>
        <v>94.078327519605494</v>
      </c>
      <c r="I690" s="230">
        <f t="shared" si="318"/>
        <v>69.521663134167099</v>
      </c>
      <c r="J690" s="230">
        <f t="shared" si="318"/>
        <v>61.190883078980299</v>
      </c>
      <c r="K690" s="230">
        <f t="shared" si="318"/>
        <v>69.521663134167099</v>
      </c>
      <c r="L690" s="230">
        <f t="shared" si="318"/>
        <v>68.736959394320607</v>
      </c>
      <c r="M690" s="230">
        <f t="shared" si="318"/>
        <v>94.078327519605494</v>
      </c>
      <c r="O690" s="229">
        <v>10</v>
      </c>
      <c r="P690" s="230">
        <v>0.254295223531528</v>
      </c>
      <c r="Q690" s="230">
        <v>0.51454906495596098</v>
      </c>
      <c r="R690" s="230">
        <v>0.51454906495596098</v>
      </c>
      <c r="S690" s="230">
        <v>0.51454906495596098</v>
      </c>
      <c r="T690" s="230">
        <v>0.254295223531528</v>
      </c>
      <c r="U690" s="230">
        <v>0.68788911938823205</v>
      </c>
      <c r="V690"/>
      <c r="W690" s="229">
        <v>10</v>
      </c>
      <c r="X690" s="230">
        <v>0.66151357181376991</v>
      </c>
      <c r="Y690" s="230">
        <v>0.56053980349071997</v>
      </c>
      <c r="Z690" s="230">
        <v>0.56053980349071997</v>
      </c>
      <c r="AA690" s="230">
        <v>0.56053980349071997</v>
      </c>
      <c r="AB690" s="230">
        <v>0.50615307316269798</v>
      </c>
      <c r="AC690" s="230">
        <v>0.550417324610873</v>
      </c>
    </row>
    <row r="691" spans="7:29" ht="15">
      <c r="G691" s="313">
        <v>11</v>
      </c>
      <c r="H691" s="230">
        <f t="shared" si="318"/>
        <v>94.078327519605494</v>
      </c>
      <c r="I691" s="230">
        <f t="shared" si="318"/>
        <v>69.521663134167099</v>
      </c>
      <c r="J691" s="230">
        <f t="shared" si="318"/>
        <v>61.190883078980299</v>
      </c>
      <c r="K691" s="230">
        <f t="shared" si="318"/>
        <v>69.521663134167099</v>
      </c>
      <c r="L691" s="230">
        <f t="shared" si="318"/>
        <v>68.736959394320607</v>
      </c>
      <c r="M691" s="230">
        <f t="shared" si="318"/>
        <v>94.078327519605494</v>
      </c>
      <c r="O691" s="229">
        <v>11</v>
      </c>
      <c r="P691" s="230">
        <v>0.24505627721563183</v>
      </c>
      <c r="Q691" s="230">
        <v>0.49690705717020078</v>
      </c>
      <c r="R691" s="230">
        <v>0.49690705717020078</v>
      </c>
      <c r="S691" s="230">
        <v>0.49690705717020078</v>
      </c>
      <c r="T691" s="230">
        <v>0.24505627721563183</v>
      </c>
      <c r="U691" s="230">
        <v>0.67094641512468689</v>
      </c>
      <c r="V691"/>
      <c r="W691" s="229">
        <v>11</v>
      </c>
      <c r="X691" s="230">
        <v>0.64120633312534647</v>
      </c>
      <c r="Y691" s="230">
        <v>0.53371670593264464</v>
      </c>
      <c r="Z691" s="230">
        <v>0.53371670593264464</v>
      </c>
      <c r="AA691" s="230">
        <v>0.53371670593264464</v>
      </c>
      <c r="AB691" s="230">
        <v>0.47512128222582961</v>
      </c>
      <c r="AC691" s="230">
        <v>0.52921461571702755</v>
      </c>
    </row>
    <row r="692" spans="7:29" ht="15">
      <c r="G692" s="313">
        <v>12</v>
      </c>
      <c r="H692" s="230">
        <f t="shared" si="318"/>
        <v>94.078327519605494</v>
      </c>
      <c r="I692" s="230">
        <f t="shared" si="318"/>
        <v>69.521663134167099</v>
      </c>
      <c r="J692" s="230">
        <f t="shared" si="318"/>
        <v>61.190883078980299</v>
      </c>
      <c r="K692" s="230">
        <f t="shared" si="318"/>
        <v>69.521663134167099</v>
      </c>
      <c r="L692" s="230">
        <f t="shared" si="318"/>
        <v>68.736959394320607</v>
      </c>
      <c r="M692" s="230">
        <f t="shared" si="318"/>
        <v>94.078327519605494</v>
      </c>
      <c r="O692" s="229">
        <v>12</v>
      </c>
      <c r="P692" s="230">
        <v>0.23581733089973564</v>
      </c>
      <c r="Q692" s="230">
        <v>0.47926504938444059</v>
      </c>
      <c r="R692" s="230">
        <v>0.47926504938444059</v>
      </c>
      <c r="S692" s="230">
        <v>0.47926504938444059</v>
      </c>
      <c r="T692" s="230">
        <v>0.23581733089973564</v>
      </c>
      <c r="U692" s="230">
        <v>0.65400371086114162</v>
      </c>
      <c r="V692"/>
      <c r="W692" s="229">
        <v>12</v>
      </c>
      <c r="X692" s="230">
        <v>0.62089909443692315</v>
      </c>
      <c r="Y692" s="230">
        <v>0.5068936083745692</v>
      </c>
      <c r="Z692" s="230">
        <v>0.5068936083745692</v>
      </c>
      <c r="AA692" s="230">
        <v>0.5068936083745692</v>
      </c>
      <c r="AB692" s="230">
        <v>0.44408949128896119</v>
      </c>
      <c r="AC692" s="230">
        <v>0.50801190682318209</v>
      </c>
    </row>
    <row r="693" spans="7:29" ht="15">
      <c r="G693" s="313">
        <v>13</v>
      </c>
      <c r="H693" s="230">
        <f t="shared" si="318"/>
        <v>94.078327519605494</v>
      </c>
      <c r="I693" s="230">
        <f t="shared" si="318"/>
        <v>69.521663134167099</v>
      </c>
      <c r="J693" s="230">
        <f t="shared" si="318"/>
        <v>61.190883078980299</v>
      </c>
      <c r="K693" s="230">
        <f t="shared" si="318"/>
        <v>69.521663134167099</v>
      </c>
      <c r="L693" s="230">
        <f t="shared" si="318"/>
        <v>68.736959394320607</v>
      </c>
      <c r="M693" s="230">
        <f t="shared" si="318"/>
        <v>94.078327519605494</v>
      </c>
      <c r="O693" s="229">
        <v>13</v>
      </c>
      <c r="P693" s="230">
        <v>0.22657838458383947</v>
      </c>
      <c r="Q693" s="230">
        <v>0.46162304159868045</v>
      </c>
      <c r="R693" s="230">
        <v>0.46162304159868045</v>
      </c>
      <c r="S693" s="230">
        <v>0.46162304159868045</v>
      </c>
      <c r="T693" s="230">
        <v>0.22657838458383947</v>
      </c>
      <c r="U693" s="230">
        <v>0.63706100659759646</v>
      </c>
      <c r="V693"/>
      <c r="W693" s="229">
        <v>13</v>
      </c>
      <c r="X693" s="230">
        <v>0.60059185574849971</v>
      </c>
      <c r="Y693" s="230">
        <v>0.48007051081649388</v>
      </c>
      <c r="Z693" s="230">
        <v>0.48007051081649388</v>
      </c>
      <c r="AA693" s="230">
        <v>0.48007051081649388</v>
      </c>
      <c r="AB693" s="230">
        <v>0.41305770035209277</v>
      </c>
      <c r="AC693" s="230">
        <v>0.48680919792933675</v>
      </c>
    </row>
    <row r="694" spans="7:29" ht="15">
      <c r="G694" s="313">
        <v>14</v>
      </c>
      <c r="H694" s="230">
        <f>H695</f>
        <v>94.078327519605494</v>
      </c>
      <c r="I694" s="230">
        <f t="shared" si="318"/>
        <v>69.521663134167099</v>
      </c>
      <c r="J694" s="230">
        <f t="shared" si="318"/>
        <v>61.190883078980299</v>
      </c>
      <c r="K694" s="230">
        <f t="shared" si="318"/>
        <v>69.521663134167099</v>
      </c>
      <c r="L694" s="230">
        <f t="shared" si="318"/>
        <v>68.736959394320607</v>
      </c>
      <c r="M694" s="230">
        <f t="shared" si="318"/>
        <v>94.078327519605494</v>
      </c>
      <c r="O694" s="229">
        <v>14</v>
      </c>
      <c r="P694" s="230">
        <v>0.21733943826794327</v>
      </c>
      <c r="Q694" s="230">
        <v>0.44398103381292026</v>
      </c>
      <c r="R694" s="230">
        <v>0.44398103381292026</v>
      </c>
      <c r="S694" s="230">
        <v>0.44398103381292026</v>
      </c>
      <c r="T694" s="230">
        <v>0.21733943826794327</v>
      </c>
      <c r="U694" s="230">
        <v>0.62011830233405119</v>
      </c>
      <c r="V694"/>
      <c r="W694" s="229">
        <v>14</v>
      </c>
      <c r="X694" s="230">
        <v>0.58028461706007639</v>
      </c>
      <c r="Y694" s="230">
        <v>0.4532474132584185</v>
      </c>
      <c r="Z694" s="230">
        <v>0.4532474132584185</v>
      </c>
      <c r="AA694" s="230">
        <v>0.4532474132584185</v>
      </c>
      <c r="AB694" s="230">
        <v>0.38202590941522435</v>
      </c>
      <c r="AC694" s="230">
        <v>0.46560648903549129</v>
      </c>
    </row>
    <row r="695" spans="7:29" ht="15">
      <c r="G695" s="313">
        <v>15</v>
      </c>
      <c r="H695" s="230">
        <v>94.078327519605494</v>
      </c>
      <c r="I695" s="230">
        <v>69.521663134167099</v>
      </c>
      <c r="J695" s="230">
        <v>61.190883078980299</v>
      </c>
      <c r="K695" s="230">
        <v>69.521663134167099</v>
      </c>
      <c r="L695" s="230">
        <v>68.736959394320607</v>
      </c>
      <c r="M695" s="230">
        <v>94.078327519605494</v>
      </c>
      <c r="O695" s="229">
        <v>15</v>
      </c>
      <c r="P695" s="230">
        <v>0.20810049195204702</v>
      </c>
      <c r="Q695" s="230">
        <v>0.42633902602716001</v>
      </c>
      <c r="R695" s="230">
        <v>0.42633902602716001</v>
      </c>
      <c r="S695" s="230">
        <v>0.42633902602716001</v>
      </c>
      <c r="T695" s="230">
        <v>0.20810049195204702</v>
      </c>
      <c r="U695" s="230">
        <v>0.60317559807050602</v>
      </c>
      <c r="V695"/>
      <c r="W695" s="229">
        <v>15</v>
      </c>
      <c r="X695" s="230">
        <v>0.55997737837165307</v>
      </c>
      <c r="Y695" s="230">
        <v>0.42642431570034295</v>
      </c>
      <c r="Z695" s="230">
        <v>0.42642431570034295</v>
      </c>
      <c r="AA695" s="230">
        <v>0.42642431570034295</v>
      </c>
      <c r="AB695" s="230">
        <v>0.35099411847835599</v>
      </c>
      <c r="AC695" s="230">
        <v>0.444403780141646</v>
      </c>
    </row>
    <row r="696" spans="7:29" ht="15">
      <c r="G696" s="313">
        <v>16</v>
      </c>
      <c r="H696" s="230">
        <v>85.460267386421435</v>
      </c>
      <c r="I696" s="230">
        <v>64.232371865053892</v>
      </c>
      <c r="J696" s="230">
        <v>55.828018440726858</v>
      </c>
      <c r="K696" s="230">
        <v>64.232371865053892</v>
      </c>
      <c r="L696" s="230">
        <v>62.570766729216764</v>
      </c>
      <c r="M696" s="230">
        <v>85.460267386421435</v>
      </c>
      <c r="O696" s="229">
        <v>16</v>
      </c>
      <c r="P696" s="230">
        <v>0.1976412896919838</v>
      </c>
      <c r="Q696" s="230">
        <v>0.39352667343047643</v>
      </c>
      <c r="R696" s="230">
        <v>0.39352667343047643</v>
      </c>
      <c r="S696" s="230">
        <v>0.39352667343047643</v>
      </c>
      <c r="T696" s="230">
        <v>0.1976412896919838</v>
      </c>
      <c r="U696" s="230">
        <v>0.59192785570463546</v>
      </c>
      <c r="V696"/>
      <c r="W696" s="229">
        <v>16</v>
      </c>
      <c r="X696" s="230">
        <v>0.53967013968322985</v>
      </c>
      <c r="Y696" s="230">
        <v>0.40483870349612561</v>
      </c>
      <c r="Z696" s="230">
        <v>0.40483870349612561</v>
      </c>
      <c r="AA696" s="230">
        <v>0.40483870349612561</v>
      </c>
      <c r="AB696" s="230">
        <v>0.32707559996785318</v>
      </c>
      <c r="AC696" s="230">
        <v>0.4283778885471286</v>
      </c>
    </row>
    <row r="697" spans="7:29" ht="15">
      <c r="G697" s="313">
        <v>17</v>
      </c>
      <c r="H697" s="230">
        <v>76.842207253237376</v>
      </c>
      <c r="I697" s="230">
        <v>58.943080595940692</v>
      </c>
      <c r="J697" s="230">
        <v>50.465153802473417</v>
      </c>
      <c r="K697" s="230">
        <v>58.943080595940692</v>
      </c>
      <c r="L697" s="230">
        <v>56.404574064112921</v>
      </c>
      <c r="M697" s="230">
        <v>76.842207253237376</v>
      </c>
      <c r="O697" s="229">
        <v>17</v>
      </c>
      <c r="P697" s="230">
        <v>0.18718208743192061</v>
      </c>
      <c r="Q697" s="230">
        <v>0.36071432083379285</v>
      </c>
      <c r="R697" s="230">
        <v>0.36071432083379285</v>
      </c>
      <c r="S697" s="230">
        <v>0.36071432083379285</v>
      </c>
      <c r="T697" s="230">
        <v>0.18718208743192061</v>
      </c>
      <c r="U697" s="230">
        <v>0.58068011333876479</v>
      </c>
      <c r="V697"/>
      <c r="W697" s="229">
        <v>17</v>
      </c>
      <c r="X697" s="230">
        <v>0.51936290099480653</v>
      </c>
      <c r="Y697" s="230">
        <v>0.38325309129190821</v>
      </c>
      <c r="Z697" s="230">
        <v>0.38325309129190821</v>
      </c>
      <c r="AA697" s="230">
        <v>0.38325309129190821</v>
      </c>
      <c r="AB697" s="230">
        <v>0.30315708145735043</v>
      </c>
      <c r="AC697" s="230">
        <v>0.41235199695261121</v>
      </c>
    </row>
    <row r="698" spans="7:29" ht="15">
      <c r="G698" s="313">
        <v>18</v>
      </c>
      <c r="H698" s="230">
        <v>68.224147120053317</v>
      </c>
      <c r="I698" s="230">
        <v>53.653789326827493</v>
      </c>
      <c r="J698" s="230">
        <v>45.102289164219975</v>
      </c>
      <c r="K698" s="230">
        <v>53.653789326827493</v>
      </c>
      <c r="L698" s="230">
        <v>50.238381399009079</v>
      </c>
      <c r="M698" s="230">
        <v>68.224147120053317</v>
      </c>
      <c r="O698" s="229">
        <v>18</v>
      </c>
      <c r="P698" s="230">
        <v>0.17672288517185741</v>
      </c>
      <c r="Q698" s="230">
        <v>0.32790196823710926</v>
      </c>
      <c r="R698" s="230">
        <v>0.32790196823710926</v>
      </c>
      <c r="S698" s="230">
        <v>0.32790196823710926</v>
      </c>
      <c r="T698" s="230">
        <v>0.17672288517185741</v>
      </c>
      <c r="U698" s="230">
        <v>0.56943237097289423</v>
      </c>
      <c r="V698"/>
      <c r="W698" s="229">
        <v>18</v>
      </c>
      <c r="X698" s="230">
        <v>0.49905566230638337</v>
      </c>
      <c r="Y698" s="230">
        <v>0.36166747908769081</v>
      </c>
      <c r="Z698" s="230">
        <v>0.36166747908769081</v>
      </c>
      <c r="AA698" s="230">
        <v>0.36166747908769081</v>
      </c>
      <c r="AB698" s="230">
        <v>0.27923856294684762</v>
      </c>
      <c r="AC698" s="230">
        <v>0.39632610535809382</v>
      </c>
    </row>
    <row r="699" spans="7:29" ht="15">
      <c r="G699" s="313">
        <v>19</v>
      </c>
      <c r="H699" s="230">
        <v>59.606086986869258</v>
      </c>
      <c r="I699" s="230">
        <v>48.364498057714293</v>
      </c>
      <c r="J699" s="230">
        <v>39.739424525966534</v>
      </c>
      <c r="K699" s="230">
        <v>48.364498057714293</v>
      </c>
      <c r="L699" s="230">
        <v>44.072188733905236</v>
      </c>
      <c r="M699" s="230">
        <v>59.606086986869258</v>
      </c>
      <c r="O699" s="229">
        <v>19</v>
      </c>
      <c r="P699" s="230">
        <v>0.16626368291179422</v>
      </c>
      <c r="Q699" s="230">
        <v>0.29508961564042568</v>
      </c>
      <c r="R699" s="230">
        <v>0.29508961564042568</v>
      </c>
      <c r="S699" s="230">
        <v>0.29508961564042568</v>
      </c>
      <c r="T699" s="230">
        <v>0.16626368291179422</v>
      </c>
      <c r="U699" s="230">
        <v>0.55818462860702367</v>
      </c>
      <c r="V699"/>
      <c r="W699" s="229">
        <v>19</v>
      </c>
      <c r="X699" s="230">
        <v>0.47874842361796011</v>
      </c>
      <c r="Y699" s="230">
        <v>0.34008186688347342</v>
      </c>
      <c r="Z699" s="230">
        <v>0.34008186688347342</v>
      </c>
      <c r="AA699" s="230">
        <v>0.34008186688347342</v>
      </c>
      <c r="AB699" s="230">
        <v>0.25532004443634482</v>
      </c>
      <c r="AC699" s="230">
        <v>0.38030021376357648</v>
      </c>
    </row>
    <row r="700" spans="7:29" ht="15">
      <c r="G700" s="313">
        <v>20</v>
      </c>
      <c r="H700" s="230">
        <v>50.988026853685199</v>
      </c>
      <c r="I700" s="230">
        <v>43.075206788601101</v>
      </c>
      <c r="J700" s="230">
        <v>34.3765598877131</v>
      </c>
      <c r="K700" s="230">
        <v>43.075206788601101</v>
      </c>
      <c r="L700" s="230">
        <v>37.9059960688014</v>
      </c>
      <c r="M700" s="230">
        <v>50.988026853685199</v>
      </c>
      <c r="O700" s="229">
        <v>20</v>
      </c>
      <c r="P700" s="230">
        <v>0.155804480651731</v>
      </c>
      <c r="Q700" s="230">
        <v>0.26227726304374199</v>
      </c>
      <c r="R700" s="230">
        <v>0.26227726304374199</v>
      </c>
      <c r="S700" s="230">
        <v>0.26227726304374199</v>
      </c>
      <c r="T700" s="230">
        <v>0.155804480651731</v>
      </c>
      <c r="U700" s="230">
        <v>0.546936886241153</v>
      </c>
      <c r="V700"/>
      <c r="W700" s="229">
        <v>20</v>
      </c>
      <c r="X700" s="230">
        <v>0.45844118492953695</v>
      </c>
      <c r="Y700" s="230">
        <v>0.31849625467925596</v>
      </c>
      <c r="Z700" s="230">
        <v>0.31849625467925596</v>
      </c>
      <c r="AA700" s="230">
        <v>0.31849625467925596</v>
      </c>
      <c r="AB700" s="230">
        <v>0.23140152592584201</v>
      </c>
      <c r="AC700" s="230">
        <v>0.36427432216905897</v>
      </c>
    </row>
    <row r="701" spans="7:29" ht="15">
      <c r="G701" s="313">
        <v>21</v>
      </c>
      <c r="H701" s="230">
        <v>48.665360619364137</v>
      </c>
      <c r="I701" s="230">
        <v>39.688497780568859</v>
      </c>
      <c r="J701" s="230">
        <v>31.50585451434484</v>
      </c>
      <c r="K701" s="230">
        <v>39.688497780568859</v>
      </c>
      <c r="L701" s="230">
        <v>34.799158977410499</v>
      </c>
      <c r="M701" s="230">
        <v>48.665360619364137</v>
      </c>
      <c r="O701" s="229">
        <v>21</v>
      </c>
      <c r="P701" s="230">
        <v>0.14947189936554758</v>
      </c>
      <c r="Q701" s="230">
        <v>0.24512348926189043</v>
      </c>
      <c r="R701" s="230">
        <v>0.24512348926189043</v>
      </c>
      <c r="S701" s="230">
        <v>0.24512348926189043</v>
      </c>
      <c r="T701" s="230">
        <v>0.14947189936554758</v>
      </c>
      <c r="U701" s="230">
        <v>0.52689129942650681</v>
      </c>
      <c r="V701"/>
      <c r="W701" s="229">
        <v>21</v>
      </c>
      <c r="X701" s="230">
        <v>0.44148679453325995</v>
      </c>
      <c r="Y701" s="230">
        <v>0.30080606178860758</v>
      </c>
      <c r="Z701" s="230">
        <v>0.30080606178860758</v>
      </c>
      <c r="AA701" s="230">
        <v>0.30080606178860758</v>
      </c>
      <c r="AB701" s="230">
        <v>0.2133128619507742</v>
      </c>
      <c r="AC701" s="230">
        <v>0.34792004314492897</v>
      </c>
    </row>
    <row r="702" spans="7:29" ht="15">
      <c r="G702" s="313">
        <v>22</v>
      </c>
      <c r="H702" s="230">
        <v>46.342694385043075</v>
      </c>
      <c r="I702" s="230">
        <v>36.301788772536618</v>
      </c>
      <c r="J702" s="230">
        <v>28.63514914097658</v>
      </c>
      <c r="K702" s="230">
        <v>36.301788772536618</v>
      </c>
      <c r="L702" s="230">
        <v>31.692321886019599</v>
      </c>
      <c r="M702" s="230">
        <v>46.342694385043075</v>
      </c>
      <c r="O702" s="229">
        <v>22</v>
      </c>
      <c r="P702" s="230">
        <v>0.1431393180793642</v>
      </c>
      <c r="Q702" s="230">
        <v>0.2279697154800388</v>
      </c>
      <c r="R702" s="230">
        <v>0.2279697154800388</v>
      </c>
      <c r="S702" s="230">
        <v>0.2279697154800388</v>
      </c>
      <c r="T702" s="230">
        <v>0.1431393180793642</v>
      </c>
      <c r="U702" s="230">
        <v>0.50684571261186062</v>
      </c>
      <c r="V702"/>
      <c r="W702" s="229">
        <v>22</v>
      </c>
      <c r="X702" s="230">
        <v>0.42453240413698295</v>
      </c>
      <c r="Y702" s="230">
        <v>0.2831158688979592</v>
      </c>
      <c r="Z702" s="230">
        <v>0.2831158688979592</v>
      </c>
      <c r="AA702" s="230">
        <v>0.2831158688979592</v>
      </c>
      <c r="AB702" s="230">
        <v>0.19522419797570642</v>
      </c>
      <c r="AC702" s="230">
        <v>0.33156576412079902</v>
      </c>
    </row>
    <row r="703" spans="7:29" ht="15">
      <c r="G703" s="313">
        <v>23</v>
      </c>
      <c r="H703" s="230">
        <v>44.020028150722013</v>
      </c>
      <c r="I703" s="230">
        <v>32.915079764504377</v>
      </c>
      <c r="J703" s="230">
        <v>25.76444376760832</v>
      </c>
      <c r="K703" s="230">
        <v>32.915079764504377</v>
      </c>
      <c r="L703" s="230">
        <v>28.585484794628698</v>
      </c>
      <c r="M703" s="230">
        <v>44.020028150722013</v>
      </c>
      <c r="O703" s="229">
        <v>23</v>
      </c>
      <c r="P703" s="230">
        <v>0.13680673679318078</v>
      </c>
      <c r="Q703" s="230">
        <v>0.21081594169818721</v>
      </c>
      <c r="R703" s="230">
        <v>0.21081594169818721</v>
      </c>
      <c r="S703" s="230">
        <v>0.21081594169818721</v>
      </c>
      <c r="T703" s="230">
        <v>0.13680673679318078</v>
      </c>
      <c r="U703" s="230">
        <v>0.48680012579721432</v>
      </c>
      <c r="V703"/>
      <c r="W703" s="229">
        <v>23</v>
      </c>
      <c r="X703" s="230">
        <v>0.40757801374070596</v>
      </c>
      <c r="Y703" s="230">
        <v>0.26542567600731082</v>
      </c>
      <c r="Z703" s="230">
        <v>0.26542567600731082</v>
      </c>
      <c r="AA703" s="230">
        <v>0.26542567600731082</v>
      </c>
      <c r="AB703" s="230">
        <v>0.17713553400063861</v>
      </c>
      <c r="AC703" s="230">
        <v>0.31521148509666902</v>
      </c>
    </row>
    <row r="704" spans="7:29" ht="15">
      <c r="G704" s="313">
        <v>24</v>
      </c>
      <c r="H704" s="230">
        <v>41.697361916400951</v>
      </c>
      <c r="I704" s="230">
        <v>29.528370756472135</v>
      </c>
      <c r="J704" s="230">
        <v>22.89373839424006</v>
      </c>
      <c r="K704" s="230">
        <v>29.528370756472135</v>
      </c>
      <c r="L704" s="230">
        <v>25.478647703237797</v>
      </c>
      <c r="M704" s="230">
        <v>41.697361916400951</v>
      </c>
      <c r="O704" s="229">
        <v>24</v>
      </c>
      <c r="P704" s="230">
        <v>0.13047415550699737</v>
      </c>
      <c r="Q704" s="230">
        <v>0.19366216791633561</v>
      </c>
      <c r="R704" s="230">
        <v>0.19366216791633561</v>
      </c>
      <c r="S704" s="230">
        <v>0.19366216791633561</v>
      </c>
      <c r="T704" s="230">
        <v>0.13047415550699737</v>
      </c>
      <c r="U704" s="230">
        <v>0.46675453898256813</v>
      </c>
      <c r="V704"/>
      <c r="W704" s="229">
        <v>24</v>
      </c>
      <c r="X704" s="230">
        <v>0.39062362334442896</v>
      </c>
      <c r="Y704" s="230">
        <v>0.24773548311666238</v>
      </c>
      <c r="Z704" s="230">
        <v>0.24773548311666238</v>
      </c>
      <c r="AA704" s="230">
        <v>0.24773548311666238</v>
      </c>
      <c r="AB704" s="230">
        <v>0.15904687002557083</v>
      </c>
      <c r="AC704" s="230">
        <v>0.29885720607253902</v>
      </c>
    </row>
    <row r="705" spans="7:29" ht="15">
      <c r="G705" s="313">
        <v>25</v>
      </c>
      <c r="H705" s="230">
        <v>39.374695682079903</v>
      </c>
      <c r="I705" s="230">
        <v>26.141661748439901</v>
      </c>
      <c r="J705" s="230">
        <v>20.0230330208718</v>
      </c>
      <c r="K705" s="230">
        <v>26.141661748439901</v>
      </c>
      <c r="L705" s="230">
        <v>22.3718106118469</v>
      </c>
      <c r="M705" s="230">
        <v>39.374695682079903</v>
      </c>
      <c r="O705" s="229">
        <v>25</v>
      </c>
      <c r="P705" s="230">
        <v>0.12414157422081401</v>
      </c>
      <c r="Q705" s="230">
        <v>0.17650839413448399</v>
      </c>
      <c r="R705" s="230">
        <v>0.17650839413448399</v>
      </c>
      <c r="S705" s="230">
        <v>0.17650839413448399</v>
      </c>
      <c r="T705" s="230">
        <v>0.12414157422081401</v>
      </c>
      <c r="U705" s="230">
        <v>0.44670895216792206</v>
      </c>
      <c r="V705"/>
      <c r="W705" s="229">
        <v>25</v>
      </c>
      <c r="X705" s="230">
        <v>0.37366923294815202</v>
      </c>
      <c r="Y705" s="230">
        <v>0.230045290226014</v>
      </c>
      <c r="Z705" s="230">
        <v>0.230045290226014</v>
      </c>
      <c r="AA705" s="230">
        <v>0.230045290226014</v>
      </c>
      <c r="AB705" s="230">
        <v>0.14095820605050299</v>
      </c>
      <c r="AC705" s="230">
        <v>0.28250292704840896</v>
      </c>
    </row>
    <row r="706" spans="7:29" ht="15">
      <c r="G706" s="313">
        <v>26</v>
      </c>
      <c r="H706" s="230">
        <v>36.181671589407621</v>
      </c>
      <c r="I706" s="230">
        <v>25.098417013498082</v>
      </c>
      <c r="J706" s="230">
        <v>18.504766478880079</v>
      </c>
      <c r="K706" s="230">
        <v>25.098417013498082</v>
      </c>
      <c r="L706" s="230">
        <v>21.466355267293562</v>
      </c>
      <c r="M706" s="230">
        <v>36.181671589407621</v>
      </c>
      <c r="O706" s="229">
        <v>26</v>
      </c>
      <c r="P706" s="230">
        <v>0.11731545476633289</v>
      </c>
      <c r="Q706" s="230">
        <v>0.16352308549187058</v>
      </c>
      <c r="R706" s="230">
        <v>0.16352308549187058</v>
      </c>
      <c r="S706" s="230">
        <v>0.16352308549187058</v>
      </c>
      <c r="T706" s="230">
        <v>0.11731545476633289</v>
      </c>
      <c r="U706" s="230">
        <v>0.4268447059354934</v>
      </c>
      <c r="V706"/>
      <c r="W706" s="229">
        <v>26</v>
      </c>
      <c r="X706" s="230">
        <v>0.35671484255187502</v>
      </c>
      <c r="Y706" s="230">
        <v>0.2155664468726658</v>
      </c>
      <c r="Z706" s="230">
        <v>0.2155664468726658</v>
      </c>
      <c r="AA706" s="230">
        <v>0.2155664468726658</v>
      </c>
      <c r="AB706" s="230">
        <v>0.12784161485243323</v>
      </c>
      <c r="AC706" s="230">
        <v>0.27060273150227498</v>
      </c>
    </row>
    <row r="707" spans="7:29" ht="15">
      <c r="G707" s="313">
        <v>27</v>
      </c>
      <c r="H707" s="230">
        <v>32.988647496735339</v>
      </c>
      <c r="I707" s="230">
        <v>24.055172278556263</v>
      </c>
      <c r="J707" s="230">
        <v>16.986499936888357</v>
      </c>
      <c r="K707" s="230">
        <v>24.055172278556263</v>
      </c>
      <c r="L707" s="230">
        <v>20.560899922740223</v>
      </c>
      <c r="M707" s="230">
        <v>32.988647496735339</v>
      </c>
      <c r="O707" s="229">
        <v>27</v>
      </c>
      <c r="P707" s="230">
        <v>0.11048933531185176</v>
      </c>
      <c r="Q707" s="230">
        <v>0.15053777684925718</v>
      </c>
      <c r="R707" s="230">
        <v>0.15053777684925718</v>
      </c>
      <c r="S707" s="230">
        <v>0.15053777684925718</v>
      </c>
      <c r="T707" s="230">
        <v>0.11048933531185176</v>
      </c>
      <c r="U707" s="230">
        <v>0.40698045970306479</v>
      </c>
      <c r="V707"/>
      <c r="W707" s="229">
        <v>27</v>
      </c>
      <c r="X707" s="230">
        <v>0.33976045215559803</v>
      </c>
      <c r="Y707" s="230">
        <v>0.20108760351931759</v>
      </c>
      <c r="Z707" s="230">
        <v>0.20108760351931759</v>
      </c>
      <c r="AA707" s="230">
        <v>0.20108760351931759</v>
      </c>
      <c r="AB707" s="230">
        <v>0.11472502365436345</v>
      </c>
      <c r="AC707" s="230">
        <v>0.25870253595614101</v>
      </c>
    </row>
    <row r="708" spans="7:29" ht="15">
      <c r="G708" s="313">
        <v>28</v>
      </c>
      <c r="H708" s="230">
        <v>29.795623404063058</v>
      </c>
      <c r="I708" s="230">
        <v>23.011927543614444</v>
      </c>
      <c r="J708" s="230">
        <v>15.468233394896638</v>
      </c>
      <c r="K708" s="230">
        <v>23.011927543614444</v>
      </c>
      <c r="L708" s="230">
        <v>19.655444578186884</v>
      </c>
      <c r="M708" s="230">
        <v>29.795623404063058</v>
      </c>
      <c r="O708" s="229">
        <v>28</v>
      </c>
      <c r="P708" s="230">
        <v>0.10366321585737064</v>
      </c>
      <c r="Q708" s="230">
        <v>0.1375524682066438</v>
      </c>
      <c r="R708" s="230">
        <v>0.1375524682066438</v>
      </c>
      <c r="S708" s="230">
        <v>0.1375524682066438</v>
      </c>
      <c r="T708" s="230">
        <v>0.10366321585737064</v>
      </c>
      <c r="U708" s="230">
        <v>0.38711621347063618</v>
      </c>
      <c r="V708"/>
      <c r="W708" s="229">
        <v>28</v>
      </c>
      <c r="X708" s="230">
        <v>0.32280606175932097</v>
      </c>
      <c r="Y708" s="230">
        <v>0.18660876016596942</v>
      </c>
      <c r="Z708" s="230">
        <v>0.18660876016596942</v>
      </c>
      <c r="AA708" s="230">
        <v>0.18660876016596942</v>
      </c>
      <c r="AB708" s="230">
        <v>0.10160843245629367</v>
      </c>
      <c r="AC708" s="230">
        <v>0.24680234041000698</v>
      </c>
    </row>
    <row r="709" spans="7:29" ht="15">
      <c r="G709" s="313">
        <v>29</v>
      </c>
      <c r="H709" s="230">
        <v>26.602599311390776</v>
      </c>
      <c r="I709" s="230">
        <v>21.968682808672625</v>
      </c>
      <c r="J709" s="230">
        <v>13.949966852904918</v>
      </c>
      <c r="K709" s="230">
        <v>21.968682808672625</v>
      </c>
      <c r="L709" s="230">
        <v>18.749989233633546</v>
      </c>
      <c r="M709" s="230">
        <v>26.602599311390776</v>
      </c>
      <c r="O709" s="229">
        <v>29</v>
      </c>
      <c r="P709" s="230">
        <v>9.6837096402889511E-2</v>
      </c>
      <c r="Q709" s="230">
        <v>0.12456715956403039</v>
      </c>
      <c r="R709" s="230">
        <v>0.12456715956403039</v>
      </c>
      <c r="S709" s="230">
        <v>0.12456715956403039</v>
      </c>
      <c r="T709" s="230">
        <v>9.6837096402889511E-2</v>
      </c>
      <c r="U709" s="230">
        <v>0.36725196723820758</v>
      </c>
      <c r="V709"/>
      <c r="W709" s="229">
        <v>29</v>
      </c>
      <c r="X709" s="230">
        <v>0.30585167136304398</v>
      </c>
      <c r="Y709" s="230">
        <v>0.17212991681262121</v>
      </c>
      <c r="Z709" s="230">
        <v>0.17212991681262121</v>
      </c>
      <c r="AA709" s="230">
        <v>0.17212991681262121</v>
      </c>
      <c r="AB709" s="230">
        <v>8.8491841258223902E-2</v>
      </c>
      <c r="AC709" s="230">
        <v>0.23490214486387298</v>
      </c>
    </row>
    <row r="710" spans="7:29" ht="15">
      <c r="G710" s="313">
        <v>30</v>
      </c>
      <c r="H710" s="230">
        <v>23.409575218718501</v>
      </c>
      <c r="I710" s="230">
        <v>20.925438073730799</v>
      </c>
      <c r="J710" s="230">
        <v>12.4317003109132</v>
      </c>
      <c r="K710" s="230">
        <v>20.925438073730799</v>
      </c>
      <c r="L710" s="230">
        <v>17.8445338890802</v>
      </c>
      <c r="M710" s="230">
        <v>23.409575218718501</v>
      </c>
      <c r="O710" s="229">
        <v>30</v>
      </c>
      <c r="P710" s="230">
        <v>9.00109769484084E-2</v>
      </c>
      <c r="Q710" s="230">
        <v>0.11158185092141699</v>
      </c>
      <c r="R710" s="230">
        <v>0.11158185092141699</v>
      </c>
      <c r="S710" s="230">
        <v>0.11158185092141699</v>
      </c>
      <c r="T710" s="230">
        <v>9.00109769484084E-2</v>
      </c>
      <c r="U710" s="230">
        <v>0.34738772100577897</v>
      </c>
      <c r="V710"/>
      <c r="W710" s="229">
        <v>30</v>
      </c>
      <c r="X710" s="230">
        <v>0.28889728096676698</v>
      </c>
      <c r="Y710" s="230">
        <v>0.15765107345927298</v>
      </c>
      <c r="Z710" s="230">
        <v>0.15765107345927298</v>
      </c>
      <c r="AA710" s="230">
        <v>0.15765107345927298</v>
      </c>
      <c r="AB710" s="230">
        <v>7.5375250060154095E-2</v>
      </c>
      <c r="AC710" s="230">
        <v>0.22300194931773898</v>
      </c>
    </row>
    <row r="711" spans="7:29" ht="15">
      <c r="G711" s="313">
        <v>31</v>
      </c>
      <c r="H711" s="230">
        <v>21.821545682515442</v>
      </c>
      <c r="I711" s="230">
        <v>18.178992211286616</v>
      </c>
      <c r="J711" s="230">
        <v>10.998570743844882</v>
      </c>
      <c r="K711" s="230">
        <v>18.178992211286616</v>
      </c>
      <c r="L711" s="230">
        <v>15.391798232004954</v>
      </c>
      <c r="M711" s="230">
        <v>21.821545682515442</v>
      </c>
      <c r="O711" s="229">
        <v>31</v>
      </c>
      <c r="P711" s="230">
        <v>8.5191880150276025E-2</v>
      </c>
      <c r="Q711" s="230">
        <v>0.10202101536536151</v>
      </c>
      <c r="R711" s="230">
        <v>0.10202101536536151</v>
      </c>
      <c r="S711" s="230">
        <v>0.10202101536536151</v>
      </c>
      <c r="T711" s="230">
        <v>8.5191880150276025E-2</v>
      </c>
      <c r="U711" s="230">
        <v>0.32793855307363418</v>
      </c>
      <c r="V711"/>
      <c r="W711" s="229">
        <v>31</v>
      </c>
      <c r="X711" s="230">
        <v>0.27382906316757316</v>
      </c>
      <c r="Y711" s="230">
        <v>0.14601449821626683</v>
      </c>
      <c r="Z711" s="230">
        <v>0.14601449821626683</v>
      </c>
      <c r="AA711" s="230">
        <v>0.14601449821626683</v>
      </c>
      <c r="AB711" s="230">
        <v>6.6556913208624599E-2</v>
      </c>
      <c r="AC711" s="230">
        <v>0.20874850770256898</v>
      </c>
    </row>
    <row r="712" spans="7:29" ht="15">
      <c r="G712" s="313">
        <v>32</v>
      </c>
      <c r="H712" s="230">
        <v>20.233516146312382</v>
      </c>
      <c r="I712" s="230">
        <v>15.432546348842433</v>
      </c>
      <c r="J712" s="230">
        <v>9.565441176776563</v>
      </c>
      <c r="K712" s="230">
        <v>15.432546348842433</v>
      </c>
      <c r="L712" s="230">
        <v>12.939062574929707</v>
      </c>
      <c r="M712" s="230">
        <v>20.233516146312382</v>
      </c>
      <c r="O712" s="229">
        <v>32</v>
      </c>
      <c r="P712" s="230">
        <v>8.0372783352143637E-2</v>
      </c>
      <c r="Q712" s="230">
        <v>9.2460179809306028E-2</v>
      </c>
      <c r="R712" s="230">
        <v>9.2460179809306028E-2</v>
      </c>
      <c r="S712" s="230">
        <v>9.2460179809306028E-2</v>
      </c>
      <c r="T712" s="230">
        <v>8.0372783352143637E-2</v>
      </c>
      <c r="U712" s="230">
        <v>0.30848938514148938</v>
      </c>
      <c r="V712"/>
      <c r="W712" s="229">
        <v>32</v>
      </c>
      <c r="X712" s="230">
        <v>0.25876084536837934</v>
      </c>
      <c r="Y712" s="230">
        <v>0.13437792297326065</v>
      </c>
      <c r="Z712" s="230">
        <v>0.13437792297326065</v>
      </c>
      <c r="AA712" s="230">
        <v>0.13437792297326065</v>
      </c>
      <c r="AB712" s="230">
        <v>5.7738576357095103E-2</v>
      </c>
      <c r="AC712" s="230">
        <v>0.194495066087399</v>
      </c>
    </row>
    <row r="713" spans="7:29" ht="15">
      <c r="G713" s="313">
        <v>33</v>
      </c>
      <c r="H713" s="230">
        <v>18.645486610109323</v>
      </c>
      <c r="I713" s="230">
        <v>12.686100486398249</v>
      </c>
      <c r="J713" s="230">
        <v>8.1323116097082444</v>
      </c>
      <c r="K713" s="230">
        <v>12.686100486398249</v>
      </c>
      <c r="L713" s="230">
        <v>10.486326917854461</v>
      </c>
      <c r="M713" s="230">
        <v>18.645486610109323</v>
      </c>
      <c r="O713" s="229">
        <v>33</v>
      </c>
      <c r="P713" s="230">
        <v>7.5553686554011248E-2</v>
      </c>
      <c r="Q713" s="230">
        <v>8.2899344253250545E-2</v>
      </c>
      <c r="R713" s="230">
        <v>8.2899344253250545E-2</v>
      </c>
      <c r="S713" s="230">
        <v>8.2899344253250545E-2</v>
      </c>
      <c r="T713" s="230">
        <v>7.5553686554011248E-2</v>
      </c>
      <c r="U713" s="230">
        <v>0.28904021720934459</v>
      </c>
      <c r="V713"/>
      <c r="W713" s="229">
        <v>33</v>
      </c>
      <c r="X713" s="230">
        <v>0.24369262756918555</v>
      </c>
      <c r="Y713" s="230">
        <v>0.12274134773025447</v>
      </c>
      <c r="Z713" s="230">
        <v>0.12274134773025447</v>
      </c>
      <c r="AA713" s="230">
        <v>0.12274134773025447</v>
      </c>
      <c r="AB713" s="230">
        <v>4.8920239505565608E-2</v>
      </c>
      <c r="AC713" s="230">
        <v>0.180241624472229</v>
      </c>
    </row>
    <row r="714" spans="7:29" ht="15">
      <c r="G714" s="313">
        <v>34</v>
      </c>
      <c r="H714" s="230">
        <v>17.057457073906264</v>
      </c>
      <c r="I714" s="230">
        <v>9.9396546239540662</v>
      </c>
      <c r="J714" s="230">
        <v>6.6991820426399258</v>
      </c>
      <c r="K714" s="230">
        <v>9.9396546239540662</v>
      </c>
      <c r="L714" s="230">
        <v>8.0335912607792146</v>
      </c>
      <c r="M714" s="230">
        <v>17.057457073906264</v>
      </c>
      <c r="O714" s="229">
        <v>34</v>
      </c>
      <c r="P714" s="230">
        <v>7.073458975587886E-2</v>
      </c>
      <c r="Q714" s="230">
        <v>7.3338508697195062E-2</v>
      </c>
      <c r="R714" s="230">
        <v>7.3338508697195062E-2</v>
      </c>
      <c r="S714" s="230">
        <v>7.3338508697195062E-2</v>
      </c>
      <c r="T714" s="230">
        <v>7.073458975587886E-2</v>
      </c>
      <c r="U714" s="230">
        <v>0.26959104927719979</v>
      </c>
      <c r="V714"/>
      <c r="W714" s="229">
        <v>34</v>
      </c>
      <c r="X714" s="230">
        <v>0.22862440976999174</v>
      </c>
      <c r="Y714" s="230">
        <v>0.11110477248724829</v>
      </c>
      <c r="Z714" s="230">
        <v>0.11110477248724829</v>
      </c>
      <c r="AA714" s="230">
        <v>0.11110477248724829</v>
      </c>
      <c r="AB714" s="230">
        <v>4.0101902654036105E-2</v>
      </c>
      <c r="AC714" s="230">
        <v>0.16598818285705899</v>
      </c>
    </row>
    <row r="715" spans="7:29" ht="15">
      <c r="G715" s="313">
        <v>35</v>
      </c>
      <c r="H715" s="230">
        <v>15.469427537703201</v>
      </c>
      <c r="I715" s="230">
        <v>7.1932087615098803</v>
      </c>
      <c r="J715" s="230">
        <v>5.2660524755716098</v>
      </c>
      <c r="K715" s="230">
        <v>7.1932087615098803</v>
      </c>
      <c r="L715" s="230">
        <v>5.58085560370397</v>
      </c>
      <c r="M715" s="230">
        <v>15.469427537703201</v>
      </c>
      <c r="O715" s="229">
        <v>35</v>
      </c>
      <c r="P715" s="230">
        <v>6.5915492957746499E-2</v>
      </c>
      <c r="Q715" s="230">
        <v>6.3777673141139607E-2</v>
      </c>
      <c r="R715" s="230">
        <v>6.3777673141139607E-2</v>
      </c>
      <c r="S715" s="230">
        <v>6.3777673141139607E-2</v>
      </c>
      <c r="T715" s="230">
        <v>6.5915492957746499E-2</v>
      </c>
      <c r="U715" s="230">
        <v>0.25014188134505499</v>
      </c>
      <c r="V715"/>
      <c r="W715" s="229">
        <v>35</v>
      </c>
      <c r="X715" s="230">
        <v>0.213556191970798</v>
      </c>
      <c r="Y715" s="230">
        <v>9.9468197244242093E-2</v>
      </c>
      <c r="Z715" s="230">
        <v>9.9468197244242093E-2</v>
      </c>
      <c r="AA715" s="230">
        <v>9.9468197244242093E-2</v>
      </c>
      <c r="AB715" s="230">
        <v>3.1283565802506602E-2</v>
      </c>
      <c r="AC715" s="230">
        <v>0.15173474124188899</v>
      </c>
    </row>
    <row r="716" spans="7:29" ht="15">
      <c r="G716" s="313">
        <v>36</v>
      </c>
      <c r="H716" s="230">
        <v>14.10583100799165</v>
      </c>
      <c r="I716" s="230">
        <v>7.188534200010694</v>
      </c>
      <c r="J716" s="230">
        <v>4.8560002731421479</v>
      </c>
      <c r="K716" s="230">
        <v>7.188534200010694</v>
      </c>
      <c r="L716" s="230">
        <v>5.8008252836188641</v>
      </c>
      <c r="M716" s="230">
        <v>14.10583100799165</v>
      </c>
      <c r="O716" s="229">
        <v>36</v>
      </c>
      <c r="P716" s="230">
        <v>6.083424621804906E-2</v>
      </c>
      <c r="Q716" s="230">
        <v>5.7107505002886666E-2</v>
      </c>
      <c r="R716" s="230">
        <v>5.7107505002886666E-2</v>
      </c>
      <c r="S716" s="230">
        <v>5.7107505002886666E-2</v>
      </c>
      <c r="T716" s="230">
        <v>6.083424621804906E-2</v>
      </c>
      <c r="U716" s="230">
        <v>0.23159898802729018</v>
      </c>
      <c r="V716"/>
      <c r="W716" s="229">
        <v>36</v>
      </c>
      <c r="X716" s="230">
        <v>0.19848797417160419</v>
      </c>
      <c r="Y716" s="230">
        <v>9.0452269450056397E-2</v>
      </c>
      <c r="Z716" s="230">
        <v>9.0452269450056397E-2</v>
      </c>
      <c r="AA716" s="230">
        <v>9.0452269450056397E-2</v>
      </c>
      <c r="AB716" s="230">
        <v>2.6179599856836509E-2</v>
      </c>
      <c r="AC716" s="230">
        <v>0.14224172557778078</v>
      </c>
    </row>
    <row r="717" spans="7:29" ht="15">
      <c r="G717" s="313">
        <v>37</v>
      </c>
      <c r="H717" s="230">
        <v>12.7422344782801</v>
      </c>
      <c r="I717" s="230">
        <v>7.1838596385115077</v>
      </c>
      <c r="J717" s="230">
        <v>4.4459480707126859</v>
      </c>
      <c r="K717" s="230">
        <v>7.1838596385115077</v>
      </c>
      <c r="L717" s="230">
        <v>6.0207949635337581</v>
      </c>
      <c r="M717" s="230">
        <v>12.7422344782801</v>
      </c>
      <c r="O717" s="229">
        <v>37</v>
      </c>
      <c r="P717" s="230">
        <v>5.5752999478351627E-2</v>
      </c>
      <c r="Q717" s="230">
        <v>5.0437336864633725E-2</v>
      </c>
      <c r="R717" s="230">
        <v>5.0437336864633725E-2</v>
      </c>
      <c r="S717" s="230">
        <v>5.0437336864633725E-2</v>
      </c>
      <c r="T717" s="230">
        <v>5.5752999478351627E-2</v>
      </c>
      <c r="U717" s="230">
        <v>0.21305609470952538</v>
      </c>
      <c r="V717"/>
      <c r="W717" s="229">
        <v>37</v>
      </c>
      <c r="X717" s="230">
        <v>0.18341975637241037</v>
      </c>
      <c r="Y717" s="230">
        <v>8.14363416558707E-2</v>
      </c>
      <c r="Z717" s="230">
        <v>8.14363416558707E-2</v>
      </c>
      <c r="AA717" s="230">
        <v>8.14363416558707E-2</v>
      </c>
      <c r="AB717" s="230">
        <v>2.107563391116642E-2</v>
      </c>
      <c r="AC717" s="230">
        <v>0.13274870991367257</v>
      </c>
    </row>
    <row r="718" spans="7:29" ht="15">
      <c r="G718" s="313">
        <v>38</v>
      </c>
      <c r="H718" s="230">
        <v>11.378637948568549</v>
      </c>
      <c r="I718" s="230">
        <v>7.1791850770123213</v>
      </c>
      <c r="J718" s="230">
        <v>4.035895868283224</v>
      </c>
      <c r="K718" s="230">
        <v>7.1791850770123213</v>
      </c>
      <c r="L718" s="230">
        <v>6.2407646434486521</v>
      </c>
      <c r="M718" s="230">
        <v>11.378637948568549</v>
      </c>
      <c r="O718" s="229">
        <v>38</v>
      </c>
      <c r="P718" s="230">
        <v>5.0671752738654187E-2</v>
      </c>
      <c r="Q718" s="230">
        <v>4.3767168726380791E-2</v>
      </c>
      <c r="R718" s="230">
        <v>4.3767168726380791E-2</v>
      </c>
      <c r="S718" s="230">
        <v>4.3767168726380791E-2</v>
      </c>
      <c r="T718" s="230">
        <v>5.0671752738654187E-2</v>
      </c>
      <c r="U718" s="230">
        <v>0.19451320139176062</v>
      </c>
      <c r="V718"/>
      <c r="W718" s="229">
        <v>38</v>
      </c>
      <c r="X718" s="230">
        <v>0.16835153857321658</v>
      </c>
      <c r="Y718" s="230">
        <v>7.2420413861685004E-2</v>
      </c>
      <c r="Z718" s="230">
        <v>7.2420413861685004E-2</v>
      </c>
      <c r="AA718" s="230">
        <v>7.2420413861685004E-2</v>
      </c>
      <c r="AB718" s="230">
        <v>1.5971667965496331E-2</v>
      </c>
      <c r="AC718" s="230">
        <v>0.12325569424956438</v>
      </c>
    </row>
    <row r="719" spans="7:29" ht="15">
      <c r="G719" s="313">
        <v>39</v>
      </c>
      <c r="H719" s="230">
        <v>10.015041418856999</v>
      </c>
      <c r="I719" s="230">
        <v>7.174510515513135</v>
      </c>
      <c r="J719" s="230">
        <v>3.6258436658537621</v>
      </c>
      <c r="K719" s="230">
        <v>7.174510515513135</v>
      </c>
      <c r="L719" s="230">
        <v>6.4607343233635461</v>
      </c>
      <c r="M719" s="230">
        <v>10.015041418856999</v>
      </c>
      <c r="O719" s="229">
        <v>39</v>
      </c>
      <c r="P719" s="230">
        <v>4.5590505998956754E-2</v>
      </c>
      <c r="Q719" s="230">
        <v>3.709700058812785E-2</v>
      </c>
      <c r="R719" s="230">
        <v>3.709700058812785E-2</v>
      </c>
      <c r="S719" s="230">
        <v>3.709700058812785E-2</v>
      </c>
      <c r="T719" s="230">
        <v>4.5590505998956754E-2</v>
      </c>
      <c r="U719" s="230">
        <v>0.17597030807399583</v>
      </c>
      <c r="V719"/>
      <c r="W719" s="229">
        <v>39</v>
      </c>
      <c r="X719" s="230">
        <v>0.15328332077402279</v>
      </c>
      <c r="Y719" s="230">
        <v>6.3404486067499308E-2</v>
      </c>
      <c r="Z719" s="230">
        <v>6.3404486067499308E-2</v>
      </c>
      <c r="AA719" s="230">
        <v>6.3404486067499308E-2</v>
      </c>
      <c r="AB719" s="230">
        <v>1.086770201982624E-2</v>
      </c>
      <c r="AC719" s="230">
        <v>0.11376267858545618</v>
      </c>
    </row>
    <row r="720" spans="7:29" ht="15">
      <c r="G720" s="313">
        <v>40</v>
      </c>
      <c r="H720" s="230">
        <v>8.6514448891454503</v>
      </c>
      <c r="I720" s="230">
        <v>7.1698359540139496</v>
      </c>
      <c r="J720" s="230">
        <v>3.2157914634243001</v>
      </c>
      <c r="K720" s="230">
        <v>7.1698359540139496</v>
      </c>
      <c r="L720" s="230">
        <v>6.6807040032784402</v>
      </c>
      <c r="M720" s="230">
        <v>8.6514448891454503</v>
      </c>
      <c r="O720" s="229">
        <v>40</v>
      </c>
      <c r="P720" s="230">
        <v>4.05092592592593E-2</v>
      </c>
      <c r="Q720" s="230">
        <v>3.0426832449874902E-2</v>
      </c>
      <c r="R720" s="230">
        <v>3.0426832449874902E-2</v>
      </c>
      <c r="S720" s="230">
        <v>3.0426832449874902E-2</v>
      </c>
      <c r="T720" s="230">
        <v>4.05092592592593E-2</v>
      </c>
      <c r="U720" s="230">
        <v>0.15742741475623101</v>
      </c>
      <c r="V720"/>
      <c r="W720" s="229">
        <v>40</v>
      </c>
      <c r="X720" s="230">
        <v>0.138215102974829</v>
      </c>
      <c r="Y720" s="230">
        <v>5.4388558273313597E-2</v>
      </c>
      <c r="Z720" s="230">
        <v>5.4388558273313597E-2</v>
      </c>
      <c r="AA720" s="230">
        <v>5.4388558273313597E-2</v>
      </c>
      <c r="AB720" s="230">
        <v>5.7637360741561502E-3</v>
      </c>
      <c r="AC720" s="230">
        <v>0.104269662921348</v>
      </c>
    </row>
    <row r="721" spans="7:29" ht="15">
      <c r="G721" s="313">
        <v>41</v>
      </c>
      <c r="H721" s="230">
        <v>7.5891441432601701</v>
      </c>
      <c r="I721" s="230">
        <v>5.8740048185783129</v>
      </c>
      <c r="J721" s="230">
        <v>2.659631890958754</v>
      </c>
      <c r="K721" s="230">
        <v>5.8740048185783129</v>
      </c>
      <c r="L721" s="230">
        <v>5.3725730859529257</v>
      </c>
      <c r="M721" s="230">
        <v>7.5891441432601701</v>
      </c>
      <c r="O721" s="229">
        <v>41</v>
      </c>
      <c r="P721" s="230">
        <v>3.6542079586970359E-2</v>
      </c>
      <c r="Q721" s="230">
        <v>2.6265553279191972E-2</v>
      </c>
      <c r="R721" s="230">
        <v>2.6265553279191972E-2</v>
      </c>
      <c r="S721" s="230">
        <v>2.6265553279191972E-2</v>
      </c>
      <c r="T721" s="230">
        <v>3.6542079586970359E-2</v>
      </c>
      <c r="U721" s="230">
        <v>0.14049240786959177</v>
      </c>
      <c r="V721"/>
      <c r="W721" s="229">
        <v>41</v>
      </c>
      <c r="X721" s="230">
        <v>0.12439359267734605</v>
      </c>
      <c r="Y721" s="230">
        <v>4.7817946330836865E-2</v>
      </c>
      <c r="Z721" s="230">
        <v>4.7817946330836865E-2</v>
      </c>
      <c r="AA721" s="230">
        <v>4.7817946330836865E-2</v>
      </c>
      <c r="AB721" s="230">
        <v>5.3796398145170609E-3</v>
      </c>
      <c r="AC721" s="230">
        <v>9.126632409211767E-2</v>
      </c>
    </row>
    <row r="722" spans="7:29" ht="15">
      <c r="G722" s="313">
        <v>42</v>
      </c>
      <c r="H722" s="230">
        <v>6.5268433973748898</v>
      </c>
      <c r="I722" s="230">
        <v>4.5781736831426763</v>
      </c>
      <c r="J722" s="230">
        <v>2.1034723184932078</v>
      </c>
      <c r="K722" s="230">
        <v>4.5781736831426763</v>
      </c>
      <c r="L722" s="230">
        <v>4.0644421686274104</v>
      </c>
      <c r="M722" s="230">
        <v>6.5268433973748898</v>
      </c>
      <c r="O722" s="229">
        <v>42</v>
      </c>
      <c r="P722" s="230">
        <v>3.2574899914681418E-2</v>
      </c>
      <c r="Q722" s="230">
        <v>2.2104274108509046E-2</v>
      </c>
      <c r="R722" s="230">
        <v>2.2104274108509046E-2</v>
      </c>
      <c r="S722" s="230">
        <v>2.2104274108509046E-2</v>
      </c>
      <c r="T722" s="230">
        <v>3.2574899914681418E-2</v>
      </c>
      <c r="U722" s="230">
        <v>0.12355740098295255</v>
      </c>
      <c r="V722"/>
      <c r="W722" s="229">
        <v>42</v>
      </c>
      <c r="X722" s="230">
        <v>0.1105720823798631</v>
      </c>
      <c r="Y722" s="230">
        <v>4.1247334388360125E-2</v>
      </c>
      <c r="Z722" s="230">
        <v>4.1247334388360125E-2</v>
      </c>
      <c r="AA722" s="230">
        <v>4.1247334388360125E-2</v>
      </c>
      <c r="AB722" s="230">
        <v>4.9955435548779716E-3</v>
      </c>
      <c r="AC722" s="230">
        <v>7.8262985262887358E-2</v>
      </c>
    </row>
    <row r="723" spans="7:29" ht="15">
      <c r="G723" s="313">
        <v>43</v>
      </c>
      <c r="H723" s="230">
        <v>5.4645426514896096</v>
      </c>
      <c r="I723" s="230">
        <v>3.2823425477070396</v>
      </c>
      <c r="J723" s="230">
        <v>1.5473127460276614</v>
      </c>
      <c r="K723" s="230">
        <v>3.2823425477070396</v>
      </c>
      <c r="L723" s="230">
        <v>2.7563112513018955</v>
      </c>
      <c r="M723" s="230">
        <v>5.4645426514896096</v>
      </c>
      <c r="O723" s="229">
        <v>43</v>
      </c>
      <c r="P723" s="230">
        <v>2.8607720242392477E-2</v>
      </c>
      <c r="Q723" s="230">
        <v>1.7942994937826119E-2</v>
      </c>
      <c r="R723" s="230">
        <v>1.7942994937826119E-2</v>
      </c>
      <c r="S723" s="230">
        <v>1.7942994937826119E-2</v>
      </c>
      <c r="T723" s="230">
        <v>2.8607720242392477E-2</v>
      </c>
      <c r="U723" s="230">
        <v>0.10662239409631333</v>
      </c>
      <c r="V723"/>
      <c r="W723" s="229">
        <v>43</v>
      </c>
      <c r="X723" s="230">
        <v>9.6750572082380165E-2</v>
      </c>
      <c r="Y723" s="230">
        <v>3.4676722445883386E-2</v>
      </c>
      <c r="Z723" s="230">
        <v>3.4676722445883386E-2</v>
      </c>
      <c r="AA723" s="230">
        <v>3.4676722445883386E-2</v>
      </c>
      <c r="AB723" s="230">
        <v>4.6114472952388831E-3</v>
      </c>
      <c r="AC723" s="230">
        <v>6.5259646433657045E-2</v>
      </c>
    </row>
    <row r="724" spans="7:29" ht="15">
      <c r="G724" s="313">
        <v>44</v>
      </c>
      <c r="H724" s="230">
        <v>4.4022419056043294</v>
      </c>
      <c r="I724" s="230">
        <v>1.9865114122714029</v>
      </c>
      <c r="J724" s="230">
        <v>0.99115317356211508</v>
      </c>
      <c r="K724" s="230">
        <v>1.9865114122714029</v>
      </c>
      <c r="L724" s="230">
        <v>1.4481803339763806</v>
      </c>
      <c r="M724" s="230">
        <v>4.4022419056043294</v>
      </c>
      <c r="O724" s="229">
        <v>44</v>
      </c>
      <c r="P724" s="230">
        <v>2.4640540570103536E-2</v>
      </c>
      <c r="Q724" s="230">
        <v>1.3781715767143189E-2</v>
      </c>
      <c r="R724" s="230">
        <v>1.3781715767143189E-2</v>
      </c>
      <c r="S724" s="230">
        <v>1.3781715767143189E-2</v>
      </c>
      <c r="T724" s="230">
        <v>2.4640540570103536E-2</v>
      </c>
      <c r="U724" s="230">
        <v>8.9687387209674105E-2</v>
      </c>
      <c r="V724"/>
      <c r="W724" s="229">
        <v>44</v>
      </c>
      <c r="X724" s="230">
        <v>8.2929061784897215E-2</v>
      </c>
      <c r="Y724" s="230">
        <v>2.8106110503406646E-2</v>
      </c>
      <c r="Z724" s="230">
        <v>2.8106110503406646E-2</v>
      </c>
      <c r="AA724" s="230">
        <v>2.8106110503406646E-2</v>
      </c>
      <c r="AB724" s="230">
        <v>4.2273510355997938E-3</v>
      </c>
      <c r="AC724" s="230">
        <v>5.2256307604426719E-2</v>
      </c>
    </row>
    <row r="725" spans="7:29" ht="15">
      <c r="G725" s="313">
        <v>45</v>
      </c>
      <c r="H725" s="230">
        <v>3.33994115971905</v>
      </c>
      <c r="I725" s="230">
        <v>0.69068027683576605</v>
      </c>
      <c r="J725" s="230">
        <v>0.43499360109656798</v>
      </c>
      <c r="K725" s="230">
        <v>0.69068027683576605</v>
      </c>
      <c r="L725" s="230">
        <v>0.14004941665086601</v>
      </c>
      <c r="M725" s="230">
        <v>3.33994115971905</v>
      </c>
      <c r="O725" s="229">
        <v>45</v>
      </c>
      <c r="P725" s="230">
        <v>2.0673360897814602E-2</v>
      </c>
      <c r="Q725" s="230">
        <v>9.6204365964602592E-3</v>
      </c>
      <c r="R725" s="230">
        <v>9.6204365964602592E-3</v>
      </c>
      <c r="S725" s="230">
        <v>9.6204365964602592E-3</v>
      </c>
      <c r="T725" s="230">
        <v>2.0673360897814602E-2</v>
      </c>
      <c r="U725" s="230">
        <v>7.275238032303491E-2</v>
      </c>
      <c r="V725"/>
      <c r="W725" s="229">
        <v>45</v>
      </c>
      <c r="X725" s="230">
        <v>6.9107551487414293E-2</v>
      </c>
      <c r="Y725" s="230">
        <v>2.1535498560929903E-2</v>
      </c>
      <c r="Z725" s="230">
        <v>2.1535498560929903E-2</v>
      </c>
      <c r="AA725" s="230">
        <v>2.1535498560929903E-2</v>
      </c>
      <c r="AB725" s="230">
        <v>3.8432547759607049E-3</v>
      </c>
      <c r="AC725" s="230">
        <v>3.9252968775196399E-2</v>
      </c>
    </row>
    <row r="726" spans="7:29" ht="15">
      <c r="G726" s="313">
        <v>46</v>
      </c>
      <c r="H726" s="230">
        <v>2.6719529277752398</v>
      </c>
      <c r="I726" s="230">
        <v>0.55254422146861282</v>
      </c>
      <c r="J726" s="230">
        <v>0.34799488087725439</v>
      </c>
      <c r="K726" s="230">
        <v>0.55254422146861282</v>
      </c>
      <c r="L726" s="230">
        <v>0.1120395333206928</v>
      </c>
      <c r="M726" s="230">
        <v>2.6719529277752398</v>
      </c>
      <c r="O726" s="229">
        <v>46</v>
      </c>
      <c r="P726" s="230">
        <v>1.6538688718251683E-2</v>
      </c>
      <c r="Q726" s="230">
        <v>7.6963492771682084E-3</v>
      </c>
      <c r="R726" s="230">
        <v>7.6963492771682084E-3</v>
      </c>
      <c r="S726" s="230">
        <v>7.6963492771682084E-3</v>
      </c>
      <c r="T726" s="230">
        <v>1.6538688718251683E-2</v>
      </c>
      <c r="U726" s="230">
        <v>5.8201904258427924E-2</v>
      </c>
      <c r="V726"/>
      <c r="W726" s="229">
        <v>46</v>
      </c>
      <c r="X726" s="230">
        <v>5.528604118993144E-2</v>
      </c>
      <c r="Y726" s="230">
        <v>1.7228398848743921E-2</v>
      </c>
      <c r="Z726" s="230">
        <v>1.7228398848743921E-2</v>
      </c>
      <c r="AA726" s="230">
        <v>1.7228398848743921E-2</v>
      </c>
      <c r="AB726" s="230">
        <v>3.0746038207685638E-3</v>
      </c>
      <c r="AC726" s="230">
        <v>3.1402375020157122E-2</v>
      </c>
    </row>
    <row r="727" spans="7:29" ht="15">
      <c r="G727" s="313">
        <v>47</v>
      </c>
      <c r="H727" s="230">
        <v>2.0039646958314297</v>
      </c>
      <c r="I727" s="230">
        <v>0.41440816610145959</v>
      </c>
      <c r="J727" s="230">
        <v>0.26099616065794079</v>
      </c>
      <c r="K727" s="230">
        <v>0.41440816610145959</v>
      </c>
      <c r="L727" s="230">
        <v>8.4029649990519595E-2</v>
      </c>
      <c r="M727" s="230">
        <v>2.0039646958314297</v>
      </c>
      <c r="O727" s="229">
        <v>47</v>
      </c>
      <c r="P727" s="230">
        <v>1.2404016538688762E-2</v>
      </c>
      <c r="Q727" s="230">
        <v>5.7722619578761568E-3</v>
      </c>
      <c r="R727" s="230">
        <v>5.7722619578761568E-3</v>
      </c>
      <c r="S727" s="230">
        <v>5.7722619578761568E-3</v>
      </c>
      <c r="T727" s="230">
        <v>1.2404016538688762E-2</v>
      </c>
      <c r="U727" s="230">
        <v>4.3651428193820944E-2</v>
      </c>
      <c r="V727"/>
      <c r="W727" s="229">
        <v>47</v>
      </c>
      <c r="X727" s="230">
        <v>4.146453089244858E-2</v>
      </c>
      <c r="Y727" s="230">
        <v>1.2921299136557943E-2</v>
      </c>
      <c r="Z727" s="230">
        <v>1.2921299136557943E-2</v>
      </c>
      <c r="AA727" s="230">
        <v>1.2921299136557943E-2</v>
      </c>
      <c r="AB727" s="230">
        <v>2.3059528655764226E-3</v>
      </c>
      <c r="AC727" s="230">
        <v>2.3551781265117842E-2</v>
      </c>
    </row>
    <row r="728" spans="7:29" ht="15">
      <c r="G728" s="313">
        <v>48</v>
      </c>
      <c r="H728" s="230">
        <v>1.3359764638876197</v>
      </c>
      <c r="I728" s="230">
        <v>0.27627211073430635</v>
      </c>
      <c r="J728" s="230">
        <v>0.17399744043862719</v>
      </c>
      <c r="K728" s="230">
        <v>0.27627211073430635</v>
      </c>
      <c r="L728" s="230">
        <v>5.6019766660346394E-2</v>
      </c>
      <c r="M728" s="230">
        <v>1.3359764638876197</v>
      </c>
      <c r="O728" s="229">
        <v>48</v>
      </c>
      <c r="P728" s="230">
        <v>8.2693443591258416E-3</v>
      </c>
      <c r="Q728" s="230">
        <v>3.8481746385841046E-3</v>
      </c>
      <c r="R728" s="230">
        <v>3.8481746385841046E-3</v>
      </c>
      <c r="S728" s="230">
        <v>3.8481746385841046E-3</v>
      </c>
      <c r="T728" s="230">
        <v>8.2693443591258416E-3</v>
      </c>
      <c r="U728" s="230">
        <v>2.9100952129213962E-2</v>
      </c>
      <c r="V728"/>
      <c r="W728" s="229">
        <v>48</v>
      </c>
      <c r="X728" s="230">
        <v>2.764302059496572E-2</v>
      </c>
      <c r="Y728" s="230">
        <v>8.6141994243719624E-3</v>
      </c>
      <c r="Z728" s="230">
        <v>8.6141994243719624E-3</v>
      </c>
      <c r="AA728" s="230">
        <v>8.6141994243719624E-3</v>
      </c>
      <c r="AB728" s="230">
        <v>1.5373019103842817E-3</v>
      </c>
      <c r="AC728" s="230">
        <v>1.5701187510078561E-2</v>
      </c>
    </row>
    <row r="729" spans="7:29" ht="15">
      <c r="G729" s="313">
        <v>49</v>
      </c>
      <c r="H729" s="230">
        <v>0.66798823194380974</v>
      </c>
      <c r="I729" s="230">
        <v>0.13813605536715315</v>
      </c>
      <c r="J729" s="230">
        <v>8.6998720219313597E-2</v>
      </c>
      <c r="K729" s="230">
        <v>0.13813605536715315</v>
      </c>
      <c r="L729" s="230">
        <v>2.8009883330173194E-2</v>
      </c>
      <c r="M729" s="230">
        <v>0.66798823194380974</v>
      </c>
      <c r="O729" s="229">
        <v>49</v>
      </c>
      <c r="P729" s="230">
        <v>4.1346721795629216E-3</v>
      </c>
      <c r="Q729" s="230">
        <v>1.9240873192920528E-3</v>
      </c>
      <c r="R729" s="230">
        <v>1.9240873192920528E-3</v>
      </c>
      <c r="S729" s="230">
        <v>1.9240873192920528E-3</v>
      </c>
      <c r="T729" s="230">
        <v>4.1346721795629216E-3</v>
      </c>
      <c r="U729" s="230">
        <v>1.4550476064606981E-2</v>
      </c>
      <c r="V729"/>
      <c r="W729" s="229">
        <v>49</v>
      </c>
      <c r="X729" s="230">
        <v>1.382151029748286E-2</v>
      </c>
      <c r="Y729" s="230">
        <v>4.3070997121859821E-3</v>
      </c>
      <c r="Z729" s="230">
        <v>4.3070997121859821E-3</v>
      </c>
      <c r="AA729" s="230">
        <v>4.3070997121859821E-3</v>
      </c>
      <c r="AB729" s="230">
        <v>7.6865095519214072E-4</v>
      </c>
      <c r="AC729" s="230">
        <v>7.8505937550392823E-3</v>
      </c>
    </row>
    <row r="730" spans="7:29" ht="15">
      <c r="G730" s="313">
        <v>50</v>
      </c>
      <c r="H730" s="230">
        <v>0</v>
      </c>
      <c r="I730" s="230">
        <v>0</v>
      </c>
      <c r="J730" s="230">
        <v>0</v>
      </c>
      <c r="K730" s="230">
        <v>0</v>
      </c>
      <c r="L730" s="230">
        <v>0</v>
      </c>
      <c r="M730" s="230">
        <v>0</v>
      </c>
      <c r="O730" s="229">
        <v>50</v>
      </c>
      <c r="P730" s="230">
        <v>0</v>
      </c>
      <c r="Q730" s="230">
        <v>0</v>
      </c>
      <c r="R730" s="230">
        <v>0</v>
      </c>
      <c r="S730" s="230">
        <v>0</v>
      </c>
      <c r="T730" s="230">
        <v>0</v>
      </c>
      <c r="U730" s="230">
        <v>0</v>
      </c>
      <c r="V730"/>
      <c r="W730" s="229">
        <v>50</v>
      </c>
      <c r="X730" s="230">
        <v>0</v>
      </c>
      <c r="Y730" s="230">
        <v>0</v>
      </c>
      <c r="Z730" s="230">
        <v>0</v>
      </c>
      <c r="AA730" s="230">
        <v>0</v>
      </c>
      <c r="AB730" s="230">
        <v>0</v>
      </c>
      <c r="AC730" s="230">
        <v>0</v>
      </c>
    </row>
    <row r="731" spans="7:29" ht="15">
      <c r="G731" s="313">
        <v>51</v>
      </c>
      <c r="H731" s="230">
        <v>0.38332022519188402</v>
      </c>
      <c r="I731" s="230">
        <v>9.0889574855277197E-2</v>
      </c>
      <c r="J731" s="230">
        <v>0.21947729571942598</v>
      </c>
      <c r="K731" s="230">
        <v>9.0889574855277197E-2</v>
      </c>
      <c r="L731" s="230">
        <v>0.25371838238498801</v>
      </c>
      <c r="M731" s="230">
        <v>0.38332022519188402</v>
      </c>
      <c r="O731" s="229">
        <v>51</v>
      </c>
      <c r="P731" s="230">
        <v>3.4355828220858932E-3</v>
      </c>
      <c r="Q731" s="230">
        <v>1.1378739808806319E-4</v>
      </c>
      <c r="R731" s="230">
        <v>1.1378739808806319E-4</v>
      </c>
      <c r="S731" s="230">
        <v>1.1378739808806319E-4</v>
      </c>
      <c r="T731" s="230">
        <v>3.4355828220858932E-3</v>
      </c>
      <c r="U731" s="230">
        <v>1.1484897097620262E-2</v>
      </c>
      <c r="V731"/>
      <c r="W731" s="229">
        <v>51</v>
      </c>
      <c r="X731" s="230">
        <v>1.2822049131216309E-2</v>
      </c>
      <c r="Y731" s="230">
        <v>2.2429209512524946E-3</v>
      </c>
      <c r="Z731" s="230">
        <v>2.2429209512524946E-3</v>
      </c>
      <c r="AA731" s="230">
        <v>2.2429209512524946E-3</v>
      </c>
      <c r="AB731" s="230">
        <v>3.0037248958903803E-3</v>
      </c>
      <c r="AC731" s="230">
        <v>1.2166043910381388E-2</v>
      </c>
    </row>
    <row r="732" spans="7:29" ht="15">
      <c r="G732" s="313">
        <v>52</v>
      </c>
      <c r="H732" s="230">
        <v>0.76664045038376805</v>
      </c>
      <c r="I732" s="230">
        <v>0.18177914971055439</v>
      </c>
      <c r="J732" s="230">
        <v>0.43895459143885196</v>
      </c>
      <c r="K732" s="230">
        <v>0.18177914971055439</v>
      </c>
      <c r="L732" s="230">
        <v>0.50743676476997601</v>
      </c>
      <c r="M732" s="230">
        <v>0.76664045038376805</v>
      </c>
      <c r="O732" s="229">
        <v>52</v>
      </c>
      <c r="P732" s="230">
        <v>6.8711656441717865E-3</v>
      </c>
      <c r="Q732" s="230">
        <v>2.2757479617612638E-4</v>
      </c>
      <c r="R732" s="230">
        <v>2.2757479617612638E-4</v>
      </c>
      <c r="S732" s="230">
        <v>2.2757479617612638E-4</v>
      </c>
      <c r="T732" s="230">
        <v>6.8711656441717865E-3</v>
      </c>
      <c r="U732" s="230">
        <v>2.2969794195240523E-2</v>
      </c>
      <c r="V732"/>
      <c r="W732" s="229">
        <v>52</v>
      </c>
      <c r="X732" s="230">
        <v>2.5644098262432618E-2</v>
      </c>
      <c r="Y732" s="230">
        <v>4.4858419025049891E-3</v>
      </c>
      <c r="Z732" s="230">
        <v>4.4858419025049891E-3</v>
      </c>
      <c r="AA732" s="230">
        <v>4.4858419025049891E-3</v>
      </c>
      <c r="AB732" s="230">
        <v>6.0074497917807605E-3</v>
      </c>
      <c r="AC732" s="230">
        <v>2.4332087820762776E-2</v>
      </c>
    </row>
    <row r="733" spans="7:29" ht="15">
      <c r="G733" s="313">
        <v>53</v>
      </c>
      <c r="H733" s="230">
        <v>1.149960675575652</v>
      </c>
      <c r="I733" s="230">
        <v>0.27266872456583158</v>
      </c>
      <c r="J733" s="230">
        <v>0.65843188715827794</v>
      </c>
      <c r="K733" s="230">
        <v>0.27266872456583158</v>
      </c>
      <c r="L733" s="230">
        <v>0.76115514715496402</v>
      </c>
      <c r="M733" s="230">
        <v>1.149960675575652</v>
      </c>
      <c r="O733" s="229">
        <v>53</v>
      </c>
      <c r="P733" s="230">
        <v>1.0306748466257681E-2</v>
      </c>
      <c r="Q733" s="230">
        <v>3.4136219426418959E-4</v>
      </c>
      <c r="R733" s="230">
        <v>3.4136219426418959E-4</v>
      </c>
      <c r="S733" s="230">
        <v>3.4136219426418959E-4</v>
      </c>
      <c r="T733" s="230">
        <v>1.0306748466257681E-2</v>
      </c>
      <c r="U733" s="230">
        <v>3.4454691292860787E-2</v>
      </c>
      <c r="V733"/>
      <c r="W733" s="229">
        <v>53</v>
      </c>
      <c r="X733" s="230">
        <v>3.8466147393648925E-2</v>
      </c>
      <c r="Y733" s="230">
        <v>6.7287628537574841E-3</v>
      </c>
      <c r="Z733" s="230">
        <v>6.7287628537574841E-3</v>
      </c>
      <c r="AA733" s="230">
        <v>6.7287628537574841E-3</v>
      </c>
      <c r="AB733" s="230">
        <v>9.011174687671139E-3</v>
      </c>
      <c r="AC733" s="230">
        <v>3.6498131731144162E-2</v>
      </c>
    </row>
    <row r="734" spans="7:29" ht="15">
      <c r="G734" s="313">
        <v>54</v>
      </c>
      <c r="H734" s="230">
        <v>1.5332809007675361</v>
      </c>
      <c r="I734" s="230">
        <v>0.36355829942110879</v>
      </c>
      <c r="J734" s="230">
        <v>0.87790918287770392</v>
      </c>
      <c r="K734" s="230">
        <v>0.36355829942110879</v>
      </c>
      <c r="L734" s="230">
        <v>1.014873529539952</v>
      </c>
      <c r="M734" s="230">
        <v>1.5332809007675361</v>
      </c>
      <c r="O734" s="229">
        <v>54</v>
      </c>
      <c r="P734" s="230">
        <v>1.3742331288343573E-2</v>
      </c>
      <c r="Q734" s="230">
        <v>4.5514959235225277E-4</v>
      </c>
      <c r="R734" s="230">
        <v>4.5514959235225277E-4</v>
      </c>
      <c r="S734" s="230">
        <v>4.5514959235225277E-4</v>
      </c>
      <c r="T734" s="230">
        <v>1.3742331288343573E-2</v>
      </c>
      <c r="U734" s="230">
        <v>4.5939588390481047E-2</v>
      </c>
      <c r="V734"/>
      <c r="W734" s="229">
        <v>54</v>
      </c>
      <c r="X734" s="230">
        <v>5.1288196524865236E-2</v>
      </c>
      <c r="Y734" s="230">
        <v>8.9716838050099782E-3</v>
      </c>
      <c r="Z734" s="230">
        <v>8.9716838050099782E-3</v>
      </c>
      <c r="AA734" s="230">
        <v>8.9716838050099782E-3</v>
      </c>
      <c r="AB734" s="230">
        <v>1.2014899583561521E-2</v>
      </c>
      <c r="AC734" s="230">
        <v>4.8664175641525552E-2</v>
      </c>
    </row>
    <row r="735" spans="7:29" ht="15">
      <c r="G735" s="313">
        <v>55</v>
      </c>
      <c r="H735" s="230">
        <v>1.91660112595942</v>
      </c>
      <c r="I735" s="230">
        <v>0.454447874276386</v>
      </c>
      <c r="J735" s="230">
        <v>1.0973864785971299</v>
      </c>
      <c r="K735" s="230">
        <v>0.454447874276386</v>
      </c>
      <c r="L735" s="230">
        <v>1.26859191192494</v>
      </c>
      <c r="M735" s="230">
        <v>1.91660112595942</v>
      </c>
      <c r="O735" s="229">
        <v>55</v>
      </c>
      <c r="P735" s="230">
        <v>1.7177914110429463E-2</v>
      </c>
      <c r="Q735" s="230">
        <v>5.6893699044031595E-4</v>
      </c>
      <c r="R735" s="230">
        <v>5.6893699044031595E-4</v>
      </c>
      <c r="S735" s="230">
        <v>5.6893699044031595E-4</v>
      </c>
      <c r="T735" s="230">
        <v>1.7177914110429463E-2</v>
      </c>
      <c r="U735" s="230">
        <v>5.74244854881013E-2</v>
      </c>
      <c r="V735"/>
      <c r="W735" s="229">
        <v>55</v>
      </c>
      <c r="X735" s="230">
        <v>6.4110245656081546E-2</v>
      </c>
      <c r="Y735" s="230">
        <v>1.1214604756262474E-2</v>
      </c>
      <c r="Z735" s="230">
        <v>1.1214604756262474E-2</v>
      </c>
      <c r="AA735" s="230">
        <v>1.1214604756262474E-2</v>
      </c>
      <c r="AB735" s="230">
        <v>1.5018624479451901E-2</v>
      </c>
      <c r="AC735" s="230">
        <v>6.0830219551906942E-2</v>
      </c>
    </row>
    <row r="736" spans="7:29" ht="15">
      <c r="G736" s="313">
        <v>56</v>
      </c>
      <c r="H736" s="230">
        <v>2.4584380573696158</v>
      </c>
      <c r="I736" s="230">
        <v>0.49279758032398557</v>
      </c>
      <c r="J736" s="230">
        <v>1.099183315091828</v>
      </c>
      <c r="K736" s="230">
        <v>0.49279758032398557</v>
      </c>
      <c r="L736" s="230">
        <v>1.6895520206188819</v>
      </c>
      <c r="M736" s="230">
        <v>2.4584380573696158</v>
      </c>
      <c r="O736" s="229">
        <v>56</v>
      </c>
      <c r="P736" s="230">
        <v>2.0733592212188744E-2</v>
      </c>
      <c r="Q736" s="230">
        <v>2.5589046682898929E-3</v>
      </c>
      <c r="R736" s="230">
        <v>2.5589046682898929E-3</v>
      </c>
      <c r="S736" s="230">
        <v>2.5589046682898929E-3</v>
      </c>
      <c r="T736" s="230">
        <v>2.0733592212188744E-2</v>
      </c>
      <c r="U736" s="230">
        <v>6.5414666358940068E-2</v>
      </c>
      <c r="V736"/>
      <c r="W736" s="229">
        <v>56</v>
      </c>
      <c r="X736" s="230">
        <v>7.693229478729785E-2</v>
      </c>
      <c r="Y736" s="230">
        <v>1.159864856926335E-2</v>
      </c>
      <c r="Z736" s="230">
        <v>1.159864856926335E-2</v>
      </c>
      <c r="AA736" s="230">
        <v>1.159864856926335E-2</v>
      </c>
      <c r="AB736" s="230">
        <v>1.9842036135054201E-2</v>
      </c>
      <c r="AC736" s="230">
        <v>6.74347574197912E-2</v>
      </c>
    </row>
    <row r="737" spans="7:29" ht="15">
      <c r="G737" s="313">
        <v>57</v>
      </c>
      <c r="H737" s="230">
        <v>3.0002749887798119</v>
      </c>
      <c r="I737" s="230">
        <v>0.53114728637158515</v>
      </c>
      <c r="J737" s="230">
        <v>1.1009801515865261</v>
      </c>
      <c r="K737" s="230">
        <v>0.53114728637158515</v>
      </c>
      <c r="L737" s="230">
        <v>2.1105121293128235</v>
      </c>
      <c r="M737" s="230">
        <v>3.0002749887798119</v>
      </c>
      <c r="O737" s="229">
        <v>57</v>
      </c>
      <c r="P737" s="230">
        <v>2.4289270313948022E-2</v>
      </c>
      <c r="Q737" s="230">
        <v>4.5488723461394702E-3</v>
      </c>
      <c r="R737" s="230">
        <v>4.5488723461394702E-3</v>
      </c>
      <c r="S737" s="230">
        <v>4.5488723461394702E-3</v>
      </c>
      <c r="T737" s="230">
        <v>2.4289270313948022E-2</v>
      </c>
      <c r="U737" s="230">
        <v>7.3404847229778844E-2</v>
      </c>
      <c r="V737"/>
      <c r="W737" s="229">
        <v>57</v>
      </c>
      <c r="X737" s="230">
        <v>8.9754343918514154E-2</v>
      </c>
      <c r="Y737" s="230">
        <v>1.1982692382264227E-2</v>
      </c>
      <c r="Z737" s="230">
        <v>1.1982692382264227E-2</v>
      </c>
      <c r="AA737" s="230">
        <v>1.1982692382264227E-2</v>
      </c>
      <c r="AB737" s="230">
        <v>2.4665447790656502E-2</v>
      </c>
      <c r="AC737" s="230">
        <v>7.4039295287675458E-2</v>
      </c>
    </row>
    <row r="738" spans="7:29" ht="15">
      <c r="G738" s="313">
        <v>58</v>
      </c>
      <c r="H738" s="230">
        <v>3.542111920190008</v>
      </c>
      <c r="I738" s="230">
        <v>0.56949699241918472</v>
      </c>
      <c r="J738" s="230">
        <v>1.1027769880812242</v>
      </c>
      <c r="K738" s="230">
        <v>0.56949699241918472</v>
      </c>
      <c r="L738" s="230">
        <v>2.5314722380067654</v>
      </c>
      <c r="M738" s="230">
        <v>3.542111920190008</v>
      </c>
      <c r="O738" s="229">
        <v>58</v>
      </c>
      <c r="P738" s="230">
        <v>2.78449484157073E-2</v>
      </c>
      <c r="Q738" s="230">
        <v>6.5388400239890466E-3</v>
      </c>
      <c r="R738" s="230">
        <v>6.5388400239890466E-3</v>
      </c>
      <c r="S738" s="230">
        <v>6.5388400239890466E-3</v>
      </c>
      <c r="T738" s="230">
        <v>2.78449484157073E-2</v>
      </c>
      <c r="U738" s="230">
        <v>8.139502810061762E-2</v>
      </c>
      <c r="V738"/>
      <c r="W738" s="229">
        <v>58</v>
      </c>
      <c r="X738" s="230">
        <v>0.10257639304973047</v>
      </c>
      <c r="Y738" s="230">
        <v>1.2366736195265102E-2</v>
      </c>
      <c r="Z738" s="230">
        <v>1.2366736195265102E-2</v>
      </c>
      <c r="AA738" s="230">
        <v>1.2366736195265102E-2</v>
      </c>
      <c r="AB738" s="230">
        <v>2.94888594462588E-2</v>
      </c>
      <c r="AC738" s="230">
        <v>8.0643833155559716E-2</v>
      </c>
    </row>
    <row r="739" spans="7:29" ht="15">
      <c r="G739" s="313">
        <v>59</v>
      </c>
      <c r="H739" s="230">
        <v>4.083948851600204</v>
      </c>
      <c r="I739" s="230">
        <v>0.6078466984667843</v>
      </c>
      <c r="J739" s="230">
        <v>1.1045738245759222</v>
      </c>
      <c r="K739" s="230">
        <v>0.6078466984667843</v>
      </c>
      <c r="L739" s="230">
        <v>2.9524323467007072</v>
      </c>
      <c r="M739" s="230">
        <v>4.083948851600204</v>
      </c>
      <c r="O739" s="229">
        <v>59</v>
      </c>
      <c r="P739" s="230">
        <v>3.1400626517466577E-2</v>
      </c>
      <c r="Q739" s="230">
        <v>8.528807701838623E-3</v>
      </c>
      <c r="R739" s="230">
        <v>8.528807701838623E-3</v>
      </c>
      <c r="S739" s="230">
        <v>8.528807701838623E-3</v>
      </c>
      <c r="T739" s="230">
        <v>3.1400626517466577E-2</v>
      </c>
      <c r="U739" s="230">
        <v>8.9385208971456381E-2</v>
      </c>
      <c r="V739"/>
      <c r="W739" s="229">
        <v>59</v>
      </c>
      <c r="X739" s="230">
        <v>0.11539844218094679</v>
      </c>
      <c r="Y739" s="230">
        <v>1.2750780008265978E-2</v>
      </c>
      <c r="Z739" s="230">
        <v>1.2750780008265978E-2</v>
      </c>
      <c r="AA739" s="230">
        <v>1.2750780008265978E-2</v>
      </c>
      <c r="AB739" s="230">
        <v>3.4312271101861101E-2</v>
      </c>
      <c r="AC739" s="230">
        <v>8.7248371023443988E-2</v>
      </c>
    </row>
    <row r="740" spans="7:29" ht="15">
      <c r="G740" s="313">
        <v>60</v>
      </c>
      <c r="H740" s="230">
        <v>4.6257857830104001</v>
      </c>
      <c r="I740" s="230">
        <v>0.64619640451438398</v>
      </c>
      <c r="J740" s="230">
        <v>1.1063706610706201</v>
      </c>
      <c r="K740" s="230">
        <v>0.64619640451438398</v>
      </c>
      <c r="L740" s="230">
        <v>3.3733924553946495</v>
      </c>
      <c r="M740" s="230">
        <v>4.6257857830104001</v>
      </c>
      <c r="O740" s="229">
        <v>60</v>
      </c>
      <c r="P740" s="230">
        <v>3.4956304619225859E-2</v>
      </c>
      <c r="Q740" s="230">
        <v>1.05187753796882E-2</v>
      </c>
      <c r="R740" s="230">
        <v>1.05187753796882E-2</v>
      </c>
      <c r="S740" s="230">
        <v>1.05187753796882E-2</v>
      </c>
      <c r="T740" s="230">
        <v>3.4956304619225859E-2</v>
      </c>
      <c r="U740" s="230">
        <v>9.7375389842295143E-2</v>
      </c>
      <c r="V740"/>
      <c r="W740" s="229">
        <v>60</v>
      </c>
      <c r="X740" s="230">
        <v>0.12822049131216309</v>
      </c>
      <c r="Y740" s="230">
        <v>1.3134823821266857E-2</v>
      </c>
      <c r="Z740" s="230">
        <v>1.3134823821266857E-2</v>
      </c>
      <c r="AA740" s="230">
        <v>1.3134823821266857E-2</v>
      </c>
      <c r="AB740" s="230">
        <v>3.9135682757463403E-2</v>
      </c>
      <c r="AC740" s="230">
        <v>9.385290889132826E-2</v>
      </c>
    </row>
    <row r="741" spans="7:29" ht="15">
      <c r="G741" s="313">
        <v>61</v>
      </c>
      <c r="H741" s="230">
        <v>4.2286415273674471</v>
      </c>
      <c r="I741" s="230">
        <v>1.3639622658746791</v>
      </c>
      <c r="J741" s="230">
        <v>2.0090947960694923</v>
      </c>
      <c r="K741" s="230">
        <v>1.3639622658746791</v>
      </c>
      <c r="L741" s="230">
        <v>4.0825900587263977</v>
      </c>
      <c r="M741" s="230">
        <v>4.2286415273674471</v>
      </c>
      <c r="O741" s="229">
        <v>61</v>
      </c>
      <c r="P741" s="230">
        <v>3.4956304619225859E-2</v>
      </c>
      <c r="Q741" s="230">
        <v>1.4231571663494641E-2</v>
      </c>
      <c r="R741" s="230">
        <v>1.4231571663494641E-2</v>
      </c>
      <c r="S741" s="230">
        <v>1.4231571663494641E-2</v>
      </c>
      <c r="T741" s="230">
        <v>3.4956304619225859E-2</v>
      </c>
      <c r="U741" s="230">
        <v>0.10178771702775764</v>
      </c>
      <c r="V741"/>
      <c r="W741" s="229">
        <v>61</v>
      </c>
      <c r="X741" s="230">
        <v>0.12822049131216309</v>
      </c>
      <c r="Y741" s="230">
        <v>1.1857102355658964E-2</v>
      </c>
      <c r="Z741" s="230">
        <v>1.1857102355658964E-2</v>
      </c>
      <c r="AA741" s="230">
        <v>1.1857102355658964E-2</v>
      </c>
      <c r="AB741" s="230">
        <v>4.5405095083112725E-2</v>
      </c>
      <c r="AC741" s="230">
        <v>9.3973046498015925E-2</v>
      </c>
    </row>
    <row r="742" spans="7:29" ht="15">
      <c r="G742" s="313">
        <v>62</v>
      </c>
      <c r="H742" s="230">
        <v>3.8314972717244946</v>
      </c>
      <c r="I742" s="230">
        <v>2.0817281272349741</v>
      </c>
      <c r="J742" s="230">
        <v>2.9118189310683644</v>
      </c>
      <c r="K742" s="230">
        <v>2.0817281272349741</v>
      </c>
      <c r="L742" s="230">
        <v>4.7917876620581454</v>
      </c>
      <c r="M742" s="230">
        <v>3.8314972717244946</v>
      </c>
      <c r="O742" s="229">
        <v>62</v>
      </c>
      <c r="P742" s="230">
        <v>3.4956304619225859E-2</v>
      </c>
      <c r="Q742" s="230">
        <v>1.7944367947301081E-2</v>
      </c>
      <c r="R742" s="230">
        <v>1.7944367947301081E-2</v>
      </c>
      <c r="S742" s="230">
        <v>1.7944367947301081E-2</v>
      </c>
      <c r="T742" s="230">
        <v>3.4956304619225859E-2</v>
      </c>
      <c r="U742" s="230">
        <v>0.10620004421322013</v>
      </c>
      <c r="V742"/>
      <c r="W742" s="229">
        <v>62</v>
      </c>
      <c r="X742" s="230">
        <v>0.12822049131216309</v>
      </c>
      <c r="Y742" s="230">
        <v>1.057938089005107E-2</v>
      </c>
      <c r="Z742" s="230">
        <v>1.057938089005107E-2</v>
      </c>
      <c r="AA742" s="230">
        <v>1.057938089005107E-2</v>
      </c>
      <c r="AB742" s="230">
        <v>5.1674507408762047E-2</v>
      </c>
      <c r="AC742" s="230">
        <v>9.4093184104703589E-2</v>
      </c>
    </row>
    <row r="743" spans="7:29" ht="15">
      <c r="G743" s="313">
        <v>63</v>
      </c>
      <c r="H743" s="230">
        <v>3.4343530160815421</v>
      </c>
      <c r="I743" s="230">
        <v>2.7994939885952692</v>
      </c>
      <c r="J743" s="230">
        <v>3.8145430660672366</v>
      </c>
      <c r="K743" s="230">
        <v>2.7994939885952692</v>
      </c>
      <c r="L743" s="230">
        <v>5.5009852653898932</v>
      </c>
      <c r="M743" s="230">
        <v>3.4343530160815421</v>
      </c>
      <c r="O743" s="229">
        <v>63</v>
      </c>
      <c r="P743" s="230">
        <v>3.4956304619225859E-2</v>
      </c>
      <c r="Q743" s="230">
        <v>2.1657164231107518E-2</v>
      </c>
      <c r="R743" s="230">
        <v>2.1657164231107518E-2</v>
      </c>
      <c r="S743" s="230">
        <v>2.1657164231107518E-2</v>
      </c>
      <c r="T743" s="230">
        <v>3.4956304619225859E-2</v>
      </c>
      <c r="U743" s="230">
        <v>0.11061237139868263</v>
      </c>
      <c r="V743"/>
      <c r="W743" s="229">
        <v>63</v>
      </c>
      <c r="X743" s="230">
        <v>0.12822049131216309</v>
      </c>
      <c r="Y743" s="230">
        <v>9.3016594244431788E-3</v>
      </c>
      <c r="Z743" s="230">
        <v>9.3016594244431788E-3</v>
      </c>
      <c r="AA743" s="230">
        <v>9.3016594244431788E-3</v>
      </c>
      <c r="AB743" s="230">
        <v>5.7943919734411369E-2</v>
      </c>
      <c r="AC743" s="230">
        <v>9.4213321711391254E-2</v>
      </c>
    </row>
    <row r="744" spans="7:29" ht="15">
      <c r="G744" s="313">
        <v>64</v>
      </c>
      <c r="H744" s="230">
        <v>3.0372087604385896</v>
      </c>
      <c r="I744" s="230">
        <v>3.5172598499555643</v>
      </c>
      <c r="J744" s="230">
        <v>4.7172672010661083</v>
      </c>
      <c r="K744" s="230">
        <v>3.5172598499555643</v>
      </c>
      <c r="L744" s="230">
        <v>6.2101828687216409</v>
      </c>
      <c r="M744" s="230">
        <v>3.0372087604385896</v>
      </c>
      <c r="O744" s="229">
        <v>64</v>
      </c>
      <c r="P744" s="230">
        <v>3.4956304619225859E-2</v>
      </c>
      <c r="Q744" s="230">
        <v>2.5369960514913959E-2</v>
      </c>
      <c r="R744" s="230">
        <v>2.5369960514913959E-2</v>
      </c>
      <c r="S744" s="230">
        <v>2.5369960514913959E-2</v>
      </c>
      <c r="T744" s="230">
        <v>3.4956304619225859E-2</v>
      </c>
      <c r="U744" s="230">
        <v>0.11502469858414513</v>
      </c>
      <c r="V744"/>
      <c r="W744" s="229">
        <v>64</v>
      </c>
      <c r="X744" s="230">
        <v>0.12822049131216309</v>
      </c>
      <c r="Y744" s="230">
        <v>8.0239379588352856E-3</v>
      </c>
      <c r="Z744" s="230">
        <v>8.0239379588352856E-3</v>
      </c>
      <c r="AA744" s="230">
        <v>8.0239379588352856E-3</v>
      </c>
      <c r="AB744" s="230">
        <v>6.421333206006069E-2</v>
      </c>
      <c r="AC744" s="230">
        <v>9.4333459318078919E-2</v>
      </c>
    </row>
    <row r="745" spans="7:29" ht="15">
      <c r="G745" s="313">
        <v>65</v>
      </c>
      <c r="H745" s="230">
        <v>2.6400645047956366</v>
      </c>
      <c r="I745" s="230">
        <v>4.2350257113158598</v>
      </c>
      <c r="J745" s="230">
        <v>5.61999133606498</v>
      </c>
      <c r="K745" s="230">
        <v>4.2350257113158598</v>
      </c>
      <c r="L745" s="230">
        <v>6.9193804720533896</v>
      </c>
      <c r="M745" s="230">
        <v>2.6400645047956366</v>
      </c>
      <c r="O745" s="229">
        <v>65</v>
      </c>
      <c r="P745" s="230">
        <v>3.4956304619225859E-2</v>
      </c>
      <c r="Q745" s="230">
        <v>2.90827567987204E-2</v>
      </c>
      <c r="R745" s="230">
        <v>2.90827567987204E-2</v>
      </c>
      <c r="S745" s="230">
        <v>2.90827567987204E-2</v>
      </c>
      <c r="T745" s="230">
        <v>3.4956304619225859E-2</v>
      </c>
      <c r="U745" s="230">
        <v>0.11943702576960759</v>
      </c>
      <c r="V745"/>
      <c r="W745" s="229">
        <v>65</v>
      </c>
      <c r="X745" s="230">
        <v>0.12822049131216309</v>
      </c>
      <c r="Y745" s="230">
        <v>6.7462164932273923E-3</v>
      </c>
      <c r="Z745" s="230">
        <v>6.7462164932273923E-3</v>
      </c>
      <c r="AA745" s="230">
        <v>6.7462164932273923E-3</v>
      </c>
      <c r="AB745" s="230">
        <v>7.0482744385710006E-2</v>
      </c>
      <c r="AC745" s="230">
        <v>9.4453596924766611E-2</v>
      </c>
    </row>
    <row r="746" spans="7:29" ht="15">
      <c r="G746" s="313">
        <v>66</v>
      </c>
      <c r="H746" s="230">
        <v>3.3576546048122138</v>
      </c>
      <c r="I746" s="230">
        <v>3.7968264111416397</v>
      </c>
      <c r="J746" s="230">
        <v>5.605465324723192</v>
      </c>
      <c r="K746" s="230">
        <v>3.7968264111416397</v>
      </c>
      <c r="L746" s="230">
        <v>5.9809068605657023</v>
      </c>
      <c r="M746" s="230">
        <v>3.3576546048122138</v>
      </c>
      <c r="O746" s="229">
        <v>66</v>
      </c>
      <c r="P746" s="230">
        <v>3.4956304619225859E-2</v>
      </c>
      <c r="Q746" s="230">
        <v>3.4352528589542922E-2</v>
      </c>
      <c r="R746" s="230">
        <v>3.4352528589542922E-2</v>
      </c>
      <c r="S746" s="230">
        <v>3.4352528589542922E-2</v>
      </c>
      <c r="T746" s="230">
        <v>3.4956304619225859E-2</v>
      </c>
      <c r="U746" s="230">
        <v>0.12053977384816075</v>
      </c>
      <c r="V746"/>
      <c r="W746" s="229">
        <v>66</v>
      </c>
      <c r="X746" s="230">
        <v>0.12822049131216309</v>
      </c>
      <c r="Y746" s="230">
        <v>6.8061529802464762E-3</v>
      </c>
      <c r="Z746" s="230">
        <v>6.8061529802464762E-3</v>
      </c>
      <c r="AA746" s="230">
        <v>6.8061529802464762E-3</v>
      </c>
      <c r="AB746" s="230">
        <v>7.7866796801738594E-2</v>
      </c>
      <c r="AC746" s="230">
        <v>9.4333459318078947E-2</v>
      </c>
    </row>
    <row r="747" spans="7:29" ht="15">
      <c r="G747" s="313">
        <v>67</v>
      </c>
      <c r="H747" s="230">
        <v>4.0752447048287905</v>
      </c>
      <c r="I747" s="230">
        <v>3.3586271109674195</v>
      </c>
      <c r="J747" s="230">
        <v>5.590939313381404</v>
      </c>
      <c r="K747" s="230">
        <v>3.3586271109674195</v>
      </c>
      <c r="L747" s="230">
        <v>5.042433249078015</v>
      </c>
      <c r="M747" s="230">
        <v>4.0752447048287905</v>
      </c>
      <c r="O747" s="229">
        <v>67</v>
      </c>
      <c r="P747" s="230">
        <v>3.4956304619225859E-2</v>
      </c>
      <c r="Q747" s="230">
        <v>3.9622300380365433E-2</v>
      </c>
      <c r="R747" s="230">
        <v>3.9622300380365433E-2</v>
      </c>
      <c r="S747" s="230">
        <v>3.9622300380365433E-2</v>
      </c>
      <c r="T747" s="230">
        <v>3.4956304619225859E-2</v>
      </c>
      <c r="U747" s="230">
        <v>0.12164252192671393</v>
      </c>
      <c r="V747"/>
      <c r="W747" s="229">
        <v>67</v>
      </c>
      <c r="X747" s="230">
        <v>0.12822049131216309</v>
      </c>
      <c r="Y747" s="230">
        <v>6.8660894672655593E-3</v>
      </c>
      <c r="Z747" s="230">
        <v>6.8660894672655593E-3</v>
      </c>
      <c r="AA747" s="230">
        <v>6.8660894672655593E-3</v>
      </c>
      <c r="AB747" s="230">
        <v>8.5250849217767211E-2</v>
      </c>
      <c r="AC747" s="230">
        <v>9.4213321711391268E-2</v>
      </c>
    </row>
    <row r="748" spans="7:29" ht="15">
      <c r="G748" s="313">
        <v>68</v>
      </c>
      <c r="H748" s="230">
        <v>4.7928348048453673</v>
      </c>
      <c r="I748" s="230">
        <v>2.9204278107931994</v>
      </c>
      <c r="J748" s="230">
        <v>5.576413302039616</v>
      </c>
      <c r="K748" s="230">
        <v>2.9204278107931994</v>
      </c>
      <c r="L748" s="230">
        <v>4.1039596375903278</v>
      </c>
      <c r="M748" s="230">
        <v>4.7928348048453673</v>
      </c>
      <c r="O748" s="229">
        <v>68</v>
      </c>
      <c r="P748" s="230">
        <v>3.4956304619225859E-2</v>
      </c>
      <c r="Q748" s="230">
        <v>4.4892072171187951E-2</v>
      </c>
      <c r="R748" s="230">
        <v>4.4892072171187951E-2</v>
      </c>
      <c r="S748" s="230">
        <v>4.4892072171187951E-2</v>
      </c>
      <c r="T748" s="230">
        <v>3.4956304619225859E-2</v>
      </c>
      <c r="U748" s="230">
        <v>0.1227452700052671</v>
      </c>
      <c r="V748"/>
      <c r="W748" s="229">
        <v>68</v>
      </c>
      <c r="X748" s="230">
        <v>0.12822049131216309</v>
      </c>
      <c r="Y748" s="230">
        <v>6.9260259542846423E-3</v>
      </c>
      <c r="Z748" s="230">
        <v>6.9260259542846423E-3</v>
      </c>
      <c r="AA748" s="230">
        <v>6.9260259542846423E-3</v>
      </c>
      <c r="AB748" s="230">
        <v>9.2634901633795813E-2</v>
      </c>
      <c r="AC748" s="230">
        <v>9.4093184104703603E-2</v>
      </c>
    </row>
    <row r="749" spans="7:29" ht="15">
      <c r="G749" s="313">
        <v>69</v>
      </c>
      <c r="H749" s="230">
        <v>5.510424904861944</v>
      </c>
      <c r="I749" s="230">
        <v>2.4822285106189792</v>
      </c>
      <c r="J749" s="230">
        <v>5.5618872906978281</v>
      </c>
      <c r="K749" s="230">
        <v>2.4822285106189792</v>
      </c>
      <c r="L749" s="230">
        <v>3.1654860261026401</v>
      </c>
      <c r="M749" s="230">
        <v>5.510424904861944</v>
      </c>
      <c r="O749" s="229">
        <v>69</v>
      </c>
      <c r="P749" s="230">
        <v>3.4956304619225859E-2</v>
      </c>
      <c r="Q749" s="230">
        <v>5.0161843962010469E-2</v>
      </c>
      <c r="R749" s="230">
        <v>5.0161843962010469E-2</v>
      </c>
      <c r="S749" s="230">
        <v>5.0161843962010469E-2</v>
      </c>
      <c r="T749" s="230">
        <v>3.4956304619225859E-2</v>
      </c>
      <c r="U749" s="230">
        <v>0.12384801808382027</v>
      </c>
      <c r="V749"/>
      <c r="W749" s="229">
        <v>69</v>
      </c>
      <c r="X749" s="230">
        <v>0.12822049131216309</v>
      </c>
      <c r="Y749" s="230">
        <v>6.9859624413037254E-3</v>
      </c>
      <c r="Z749" s="230">
        <v>6.9859624413037254E-3</v>
      </c>
      <c r="AA749" s="230">
        <v>6.9859624413037254E-3</v>
      </c>
      <c r="AB749" s="230">
        <v>0.10001895404982442</v>
      </c>
      <c r="AC749" s="230">
        <v>9.3973046498015939E-2</v>
      </c>
    </row>
    <row r="750" spans="7:29" ht="15">
      <c r="G750" s="313">
        <v>70</v>
      </c>
      <c r="H750" s="230">
        <v>6.2280150048785217</v>
      </c>
      <c r="I750" s="230">
        <v>2.0440292104447599</v>
      </c>
      <c r="J750" s="230">
        <v>5.5473612793560401</v>
      </c>
      <c r="K750" s="230">
        <v>2.0440292104447599</v>
      </c>
      <c r="L750" s="230">
        <v>2.2270124146149519</v>
      </c>
      <c r="M750" s="230">
        <v>6.2280150048785217</v>
      </c>
      <c r="O750" s="229">
        <v>70</v>
      </c>
      <c r="P750" s="230">
        <v>3.4956304619225859E-2</v>
      </c>
      <c r="Q750" s="230">
        <v>5.5431615752832994E-2</v>
      </c>
      <c r="R750" s="230">
        <v>5.5431615752832994E-2</v>
      </c>
      <c r="S750" s="230">
        <v>5.5431615752832994E-2</v>
      </c>
      <c r="T750" s="230">
        <v>3.4956304619225859E-2</v>
      </c>
      <c r="U750" s="230">
        <v>0.12495076616237347</v>
      </c>
      <c r="V750"/>
      <c r="W750" s="229">
        <v>70</v>
      </c>
      <c r="X750" s="230">
        <v>0.12822049131216309</v>
      </c>
      <c r="Y750" s="230">
        <v>7.0458989283228102E-3</v>
      </c>
      <c r="Z750" s="230">
        <v>7.0458989283228102E-3</v>
      </c>
      <c r="AA750" s="230">
        <v>7.0458989283228102E-3</v>
      </c>
      <c r="AB750" s="230">
        <v>0.107403006465853</v>
      </c>
      <c r="AC750" s="230">
        <v>9.385290889132826E-2</v>
      </c>
    </row>
    <row r="751" spans="7:29" ht="15">
      <c r="G751" s="313">
        <v>71</v>
      </c>
      <c r="H751" s="230">
        <v>5.0791156030431015</v>
      </c>
      <c r="I751" s="230">
        <v>4.002666972118428</v>
      </c>
      <c r="J751" s="230">
        <v>7.0829141709369523</v>
      </c>
      <c r="K751" s="230">
        <v>4.002666972118428</v>
      </c>
      <c r="L751" s="230">
        <v>5.0423633734684206</v>
      </c>
      <c r="M751" s="230">
        <v>5.0791156030431015</v>
      </c>
      <c r="O751" s="229">
        <v>71</v>
      </c>
      <c r="P751" s="230">
        <v>2.9913886569923928E-2</v>
      </c>
      <c r="Q751" s="230">
        <v>6.2069198621951538E-2</v>
      </c>
      <c r="R751" s="230">
        <v>6.2069198621951538E-2</v>
      </c>
      <c r="S751" s="230">
        <v>6.2069198621951538E-2</v>
      </c>
      <c r="T751" s="230">
        <v>2.9913886569923928E-2</v>
      </c>
      <c r="U751" s="230">
        <v>0.12328934824184028</v>
      </c>
      <c r="V751"/>
      <c r="W751" s="229">
        <v>71</v>
      </c>
      <c r="X751" s="230">
        <v>0.12287561113071847</v>
      </c>
      <c r="Y751" s="230">
        <v>1.1121860181527408E-2</v>
      </c>
      <c r="Z751" s="230">
        <v>1.1121860181527408E-2</v>
      </c>
      <c r="AA751" s="230">
        <v>1.1121860181527408E-2</v>
      </c>
      <c r="AB751" s="230">
        <v>0.11561152740533559</v>
      </c>
      <c r="AC751" s="230">
        <v>8.8540725051803784E-2</v>
      </c>
    </row>
    <row r="752" spans="7:29" ht="15">
      <c r="G752" s="313">
        <v>72</v>
      </c>
      <c r="H752" s="230">
        <v>3.9302162012076809</v>
      </c>
      <c r="I752" s="230">
        <v>5.9613047337920957</v>
      </c>
      <c r="J752" s="230">
        <v>8.6184670625178637</v>
      </c>
      <c r="K752" s="230">
        <v>5.9613047337920957</v>
      </c>
      <c r="L752" s="230">
        <v>7.8577143323218896</v>
      </c>
      <c r="M752" s="230">
        <v>3.9302162012076809</v>
      </c>
      <c r="O752" s="229">
        <v>72</v>
      </c>
      <c r="P752" s="230">
        <v>2.4871468520621994E-2</v>
      </c>
      <c r="Q752" s="230">
        <v>6.8706781491070068E-2</v>
      </c>
      <c r="R752" s="230">
        <v>6.8706781491070068E-2</v>
      </c>
      <c r="S752" s="230">
        <v>6.8706781491070068E-2</v>
      </c>
      <c r="T752" s="230">
        <v>2.4871468520621994E-2</v>
      </c>
      <c r="U752" s="230">
        <v>0.12162793032130709</v>
      </c>
      <c r="V752"/>
      <c r="W752" s="229">
        <v>72</v>
      </c>
      <c r="X752" s="230">
        <v>0.11753073094927385</v>
      </c>
      <c r="Y752" s="230">
        <v>1.5197821434732006E-2</v>
      </c>
      <c r="Z752" s="230">
        <v>1.5197821434732006E-2</v>
      </c>
      <c r="AA752" s="230">
        <v>1.5197821434732006E-2</v>
      </c>
      <c r="AB752" s="230">
        <v>0.12382004834481819</v>
      </c>
      <c r="AC752" s="230">
        <v>8.3228541212279308E-2</v>
      </c>
    </row>
    <row r="753" spans="7:29" ht="15">
      <c r="G753" s="313">
        <v>73</v>
      </c>
      <c r="H753" s="230">
        <v>2.7813167993722603</v>
      </c>
      <c r="I753" s="230">
        <v>7.9199424954657633</v>
      </c>
      <c r="J753" s="230">
        <v>10.154019954098775</v>
      </c>
      <c r="K753" s="230">
        <v>7.9199424954657633</v>
      </c>
      <c r="L753" s="230">
        <v>10.673065291175359</v>
      </c>
      <c r="M753" s="230">
        <v>2.7813167993722603</v>
      </c>
      <c r="O753" s="229">
        <v>73</v>
      </c>
      <c r="P753" s="230">
        <v>1.9829050471320067E-2</v>
      </c>
      <c r="Q753" s="230">
        <v>7.5344364360188612E-2</v>
      </c>
      <c r="R753" s="230">
        <v>7.5344364360188612E-2</v>
      </c>
      <c r="S753" s="230">
        <v>7.5344364360188612E-2</v>
      </c>
      <c r="T753" s="230">
        <v>1.9829050471320067E-2</v>
      </c>
      <c r="U753" s="230">
        <v>0.11996651240077391</v>
      </c>
      <c r="V753"/>
      <c r="W753" s="229">
        <v>73</v>
      </c>
      <c r="X753" s="230">
        <v>0.11218585076782923</v>
      </c>
      <c r="Y753" s="230">
        <v>1.9273782687936603E-2</v>
      </c>
      <c r="Z753" s="230">
        <v>1.9273782687936603E-2</v>
      </c>
      <c r="AA753" s="230">
        <v>1.9273782687936603E-2</v>
      </c>
      <c r="AB753" s="230">
        <v>0.13202856928430079</v>
      </c>
      <c r="AC753" s="230">
        <v>7.7916357372754833E-2</v>
      </c>
    </row>
    <row r="754" spans="7:29" ht="15">
      <c r="G754" s="313">
        <v>74</v>
      </c>
      <c r="H754" s="230">
        <v>1.6324173975368397</v>
      </c>
      <c r="I754" s="230">
        <v>9.878580257139431</v>
      </c>
      <c r="J754" s="230">
        <v>11.689572845679686</v>
      </c>
      <c r="K754" s="230">
        <v>9.878580257139431</v>
      </c>
      <c r="L754" s="230">
        <v>13.488416250028827</v>
      </c>
      <c r="M754" s="230">
        <v>1.6324173975368397</v>
      </c>
      <c r="O754" s="229">
        <v>74</v>
      </c>
      <c r="P754" s="230">
        <v>1.4786632422018138E-2</v>
      </c>
      <c r="Q754" s="230">
        <v>8.1981947229307156E-2</v>
      </c>
      <c r="R754" s="230">
        <v>8.1981947229307156E-2</v>
      </c>
      <c r="S754" s="230">
        <v>8.1981947229307156E-2</v>
      </c>
      <c r="T754" s="230">
        <v>1.4786632422018138E-2</v>
      </c>
      <c r="U754" s="230">
        <v>0.11830509448024072</v>
      </c>
      <c r="V754"/>
      <c r="W754" s="229">
        <v>74</v>
      </c>
      <c r="X754" s="230">
        <v>0.10684097058638463</v>
      </c>
      <c r="Y754" s="230">
        <v>2.3349743941141202E-2</v>
      </c>
      <c r="Z754" s="230">
        <v>2.3349743941141202E-2</v>
      </c>
      <c r="AA754" s="230">
        <v>2.3349743941141202E-2</v>
      </c>
      <c r="AB754" s="230">
        <v>0.14023709022378339</v>
      </c>
      <c r="AC754" s="230">
        <v>7.2604173533230357E-2</v>
      </c>
    </row>
    <row r="755" spans="7:29" ht="15">
      <c r="G755" s="313">
        <v>75</v>
      </c>
      <c r="H755" s="230">
        <v>0.48351799570141901</v>
      </c>
      <c r="I755" s="230">
        <v>11.8372180188131</v>
      </c>
      <c r="J755" s="230">
        <v>13.225125737260599</v>
      </c>
      <c r="K755" s="230">
        <v>11.8372180188131</v>
      </c>
      <c r="L755" s="230">
        <v>16.303767208882299</v>
      </c>
      <c r="M755" s="230">
        <v>0.48351799570141901</v>
      </c>
      <c r="O755" s="229">
        <v>75</v>
      </c>
      <c r="P755" s="230">
        <v>9.7442143727162096E-3</v>
      </c>
      <c r="Q755" s="230">
        <v>8.8619530098425686E-2</v>
      </c>
      <c r="R755" s="230">
        <v>8.8619530098425686E-2</v>
      </c>
      <c r="S755" s="230">
        <v>8.8619530098425686E-2</v>
      </c>
      <c r="T755" s="230">
        <v>9.7442143727162096E-3</v>
      </c>
      <c r="U755" s="230">
        <v>0.11664367655970753</v>
      </c>
      <c r="V755"/>
      <c r="W755" s="229">
        <v>75</v>
      </c>
      <c r="X755" s="230">
        <v>0.10149609040494</v>
      </c>
      <c r="Y755" s="230">
        <v>2.7425705194345798E-2</v>
      </c>
      <c r="Z755" s="230">
        <v>2.7425705194345798E-2</v>
      </c>
      <c r="AA755" s="230">
        <v>2.7425705194345798E-2</v>
      </c>
      <c r="AB755" s="230">
        <v>0.14844561116326602</v>
      </c>
      <c r="AC755" s="230">
        <v>6.7291989693705881E-2</v>
      </c>
    </row>
    <row r="756" spans="7:29" ht="15">
      <c r="G756" s="313">
        <v>76</v>
      </c>
      <c r="H756" s="230">
        <v>1.4384645760785213</v>
      </c>
      <c r="I756" s="230">
        <v>10.988436682758705</v>
      </c>
      <c r="J756" s="230">
        <v>13.173640036679039</v>
      </c>
      <c r="K756" s="230">
        <v>10.988436682758705</v>
      </c>
      <c r="L756" s="230">
        <v>13.761539784983935</v>
      </c>
      <c r="M756" s="230">
        <v>1.4384645760785213</v>
      </c>
      <c r="O756" s="229">
        <v>76</v>
      </c>
      <c r="P756" s="230">
        <v>1.0649117039195568E-2</v>
      </c>
      <c r="Q756" s="230">
        <v>9.6411250706034568E-2</v>
      </c>
      <c r="R756" s="230">
        <v>9.6411250706034568E-2</v>
      </c>
      <c r="S756" s="230">
        <v>9.6411250706034568E-2</v>
      </c>
      <c r="T756" s="230">
        <v>1.0649117039195568E-2</v>
      </c>
      <c r="U756" s="230">
        <v>0.11292390855278278</v>
      </c>
      <c r="V756"/>
      <c r="W756" s="229">
        <v>76</v>
      </c>
      <c r="X756" s="230">
        <v>9.6151210223495376E-2</v>
      </c>
      <c r="Y756" s="230">
        <v>3.2672494801621939E-2</v>
      </c>
      <c r="Z756" s="230">
        <v>3.2672494801621939E-2</v>
      </c>
      <c r="AA756" s="230">
        <v>3.2672494801621939E-2</v>
      </c>
      <c r="AB756" s="230">
        <v>0.1572271034225424</v>
      </c>
      <c r="AC756" s="230">
        <v>6.1979805854181412E-2</v>
      </c>
    </row>
    <row r="757" spans="7:29" ht="15">
      <c r="G757" s="313">
        <v>77</v>
      </c>
      <c r="H757" s="230">
        <v>2.3934111564556235</v>
      </c>
      <c r="I757" s="230">
        <v>10.139655346704309</v>
      </c>
      <c r="J757" s="230">
        <v>13.122154336097479</v>
      </c>
      <c r="K757" s="230">
        <v>10.139655346704309</v>
      </c>
      <c r="L757" s="230">
        <v>11.219312361085571</v>
      </c>
      <c r="M757" s="230">
        <v>2.3934111564556235</v>
      </c>
      <c r="O757" s="229">
        <v>77</v>
      </c>
      <c r="P757" s="230">
        <v>1.1554019705674927E-2</v>
      </c>
      <c r="Q757" s="230">
        <v>0.10420297131364344</v>
      </c>
      <c r="R757" s="230">
        <v>0.10420297131364344</v>
      </c>
      <c r="S757" s="230">
        <v>0.10420297131364344</v>
      </c>
      <c r="T757" s="230">
        <v>1.1554019705674927E-2</v>
      </c>
      <c r="U757" s="230">
        <v>0.10920414054585802</v>
      </c>
      <c r="V757"/>
      <c r="W757" s="229">
        <v>77</v>
      </c>
      <c r="X757" s="230">
        <v>9.0806330042050756E-2</v>
      </c>
      <c r="Y757" s="230">
        <v>3.791928440889808E-2</v>
      </c>
      <c r="Z757" s="230">
        <v>3.791928440889808E-2</v>
      </c>
      <c r="AA757" s="230">
        <v>3.791928440889808E-2</v>
      </c>
      <c r="AB757" s="230">
        <v>0.1660085956818188</v>
      </c>
      <c r="AC757" s="230">
        <v>5.6667622014656936E-2</v>
      </c>
    </row>
    <row r="758" spans="7:29" ht="15">
      <c r="G758" s="313">
        <v>78</v>
      </c>
      <c r="H758" s="230">
        <v>3.3483577368327255</v>
      </c>
      <c r="I758" s="230">
        <v>9.2908740106499135</v>
      </c>
      <c r="J758" s="230">
        <v>13.070668635515919</v>
      </c>
      <c r="K758" s="230">
        <v>9.2908740106499135</v>
      </c>
      <c r="L758" s="230">
        <v>8.6770849371872067</v>
      </c>
      <c r="M758" s="230">
        <v>3.3483577368327255</v>
      </c>
      <c r="O758" s="229">
        <v>78</v>
      </c>
      <c r="P758" s="230">
        <v>1.2458922372154286E-2</v>
      </c>
      <c r="Q758" s="230">
        <v>0.1119946919212523</v>
      </c>
      <c r="R758" s="230">
        <v>0.1119946919212523</v>
      </c>
      <c r="S758" s="230">
        <v>0.1119946919212523</v>
      </c>
      <c r="T758" s="230">
        <v>1.2458922372154286E-2</v>
      </c>
      <c r="U758" s="230">
        <v>0.10548437253893325</v>
      </c>
      <c r="V758"/>
      <c r="W758" s="229">
        <v>78</v>
      </c>
      <c r="X758" s="230">
        <v>8.5461449860606151E-2</v>
      </c>
      <c r="Y758" s="230">
        <v>4.3166074016174213E-2</v>
      </c>
      <c r="Z758" s="230">
        <v>4.3166074016174213E-2</v>
      </c>
      <c r="AA758" s="230">
        <v>4.3166074016174213E-2</v>
      </c>
      <c r="AB758" s="230">
        <v>0.17479008794109521</v>
      </c>
      <c r="AC758" s="230">
        <v>5.135543817513246E-2</v>
      </c>
    </row>
    <row r="759" spans="7:29" ht="15">
      <c r="G759" s="313">
        <v>79</v>
      </c>
      <c r="H759" s="230">
        <v>4.303304317209828</v>
      </c>
      <c r="I759" s="230">
        <v>8.4420926745955178</v>
      </c>
      <c r="J759" s="230">
        <v>13.019182934934358</v>
      </c>
      <c r="K759" s="230">
        <v>8.4420926745955178</v>
      </c>
      <c r="L759" s="230">
        <v>6.1348575132888428</v>
      </c>
      <c r="M759" s="230">
        <v>4.303304317209828</v>
      </c>
      <c r="O759" s="229">
        <v>79</v>
      </c>
      <c r="P759" s="230">
        <v>1.3363825038633646E-2</v>
      </c>
      <c r="Q759" s="230">
        <v>0.11978641252886117</v>
      </c>
      <c r="R759" s="230">
        <v>0.11978641252886117</v>
      </c>
      <c r="S759" s="230">
        <v>0.11978641252886117</v>
      </c>
      <c r="T759" s="230">
        <v>1.3363825038633646E-2</v>
      </c>
      <c r="U759" s="230">
        <v>0.1017646045320085</v>
      </c>
      <c r="V759"/>
      <c r="W759" s="229">
        <v>79</v>
      </c>
      <c r="X759" s="230">
        <v>8.0116569679161531E-2</v>
      </c>
      <c r="Y759" s="230">
        <v>4.8412863623450347E-2</v>
      </c>
      <c r="Z759" s="230">
        <v>4.8412863623450347E-2</v>
      </c>
      <c r="AA759" s="230">
        <v>4.8412863623450347E-2</v>
      </c>
      <c r="AB759" s="230">
        <v>0.18357158020037162</v>
      </c>
      <c r="AC759" s="230">
        <v>4.6043254335607985E-2</v>
      </c>
    </row>
    <row r="760" spans="7:29" ht="15">
      <c r="G760" s="313">
        <v>80</v>
      </c>
      <c r="H760" s="230">
        <v>5.2582508975869304</v>
      </c>
      <c r="I760" s="230">
        <v>7.5933113385411204</v>
      </c>
      <c r="J760" s="230">
        <v>12.9676972343528</v>
      </c>
      <c r="K760" s="230">
        <v>7.5933113385411204</v>
      </c>
      <c r="L760" s="230">
        <v>3.5926300893904801</v>
      </c>
      <c r="M760" s="230">
        <v>5.2582508975869304</v>
      </c>
      <c r="O760" s="229">
        <v>80</v>
      </c>
      <c r="P760" s="230">
        <v>1.4268727705112999E-2</v>
      </c>
      <c r="Q760" s="230">
        <v>0.12757813313647001</v>
      </c>
      <c r="R760" s="230">
        <v>0.12757813313647001</v>
      </c>
      <c r="S760" s="230">
        <v>0.12757813313647001</v>
      </c>
      <c r="T760" s="230">
        <v>1.4268727705112999E-2</v>
      </c>
      <c r="U760" s="230">
        <v>9.8044836525083737E-2</v>
      </c>
      <c r="V760"/>
      <c r="W760" s="229">
        <v>80</v>
      </c>
      <c r="X760" s="230">
        <v>7.4771689497716884E-2</v>
      </c>
      <c r="Y760" s="230">
        <v>5.3659653230726495E-2</v>
      </c>
      <c r="Z760" s="230">
        <v>5.3659653230726495E-2</v>
      </c>
      <c r="AA760" s="230">
        <v>5.3659653230726495E-2</v>
      </c>
      <c r="AB760" s="230">
        <v>0.192353072459648</v>
      </c>
      <c r="AC760" s="230">
        <v>4.0731070496083516E-2</v>
      </c>
    </row>
    <row r="761" spans="7:29" ht="15">
      <c r="G761" s="313">
        <v>81</v>
      </c>
      <c r="H761" s="230">
        <v>5.5900614429655784</v>
      </c>
      <c r="I761" s="230">
        <v>10.723502404108617</v>
      </c>
      <c r="J761" s="230">
        <v>15.098996680738519</v>
      </c>
      <c r="K761" s="230">
        <v>10.723502404108617</v>
      </c>
      <c r="L761" s="230">
        <v>8.6357349156803451</v>
      </c>
      <c r="M761" s="230">
        <v>5.5900614429655784</v>
      </c>
      <c r="O761" s="229">
        <v>81</v>
      </c>
      <c r="P761" s="230">
        <v>2.06209660536186E-2</v>
      </c>
      <c r="Q761" s="230">
        <v>0.1362920324389966</v>
      </c>
      <c r="R761" s="230">
        <v>0.1362920324389966</v>
      </c>
      <c r="S761" s="230">
        <v>0.1362920324389966</v>
      </c>
      <c r="T761" s="230">
        <v>2.06209660536186E-2</v>
      </c>
      <c r="U761" s="230">
        <v>9.3017091309246111E-2</v>
      </c>
      <c r="V761"/>
      <c r="W761" s="229">
        <v>81</v>
      </c>
      <c r="X761" s="230">
        <v>6.8097518406617569E-2</v>
      </c>
      <c r="Y761" s="230">
        <v>5.9943895130882295E-2</v>
      </c>
      <c r="Z761" s="230">
        <v>5.9943895130882295E-2</v>
      </c>
      <c r="AA761" s="230">
        <v>5.9943895130882295E-2</v>
      </c>
      <c r="AB761" s="230">
        <v>0.20149142636806519</v>
      </c>
      <c r="AC761" s="230">
        <v>3.4306175107425674E-2</v>
      </c>
    </row>
    <row r="762" spans="7:29" ht="15">
      <c r="G762" s="313">
        <v>82</v>
      </c>
      <c r="H762" s="230">
        <v>5.9218719883442263</v>
      </c>
      <c r="I762" s="230">
        <v>13.853693469676113</v>
      </c>
      <c r="J762" s="230">
        <v>17.230296127124241</v>
      </c>
      <c r="K762" s="230">
        <v>13.853693469676113</v>
      </c>
      <c r="L762" s="230">
        <v>13.67883974197021</v>
      </c>
      <c r="M762" s="230">
        <v>5.9218719883442263</v>
      </c>
      <c r="O762" s="229">
        <v>82</v>
      </c>
      <c r="P762" s="230">
        <v>2.6973204402124203E-2</v>
      </c>
      <c r="Q762" s="230">
        <v>0.14500593174152321</v>
      </c>
      <c r="R762" s="230">
        <v>0.14500593174152321</v>
      </c>
      <c r="S762" s="230">
        <v>0.14500593174152321</v>
      </c>
      <c r="T762" s="230">
        <v>2.6973204402124203E-2</v>
      </c>
      <c r="U762" s="230">
        <v>8.7989346093408471E-2</v>
      </c>
      <c r="V762"/>
      <c r="W762" s="229">
        <v>82</v>
      </c>
      <c r="X762" s="230">
        <v>6.1423347315518254E-2</v>
      </c>
      <c r="Y762" s="230">
        <v>6.6228137031038095E-2</v>
      </c>
      <c r="Z762" s="230">
        <v>6.6228137031038095E-2</v>
      </c>
      <c r="AA762" s="230">
        <v>6.6228137031038095E-2</v>
      </c>
      <c r="AB762" s="230">
        <v>0.21062978027648238</v>
      </c>
      <c r="AC762" s="230">
        <v>2.7881279718767839E-2</v>
      </c>
    </row>
    <row r="763" spans="7:29" ht="15">
      <c r="G763" s="313">
        <v>83</v>
      </c>
      <c r="H763" s="230">
        <v>6.2536825337228743</v>
      </c>
      <c r="I763" s="230">
        <v>16.983884535243607</v>
      </c>
      <c r="J763" s="230">
        <v>19.361595573509959</v>
      </c>
      <c r="K763" s="230">
        <v>16.983884535243607</v>
      </c>
      <c r="L763" s="230">
        <v>18.721944568260074</v>
      </c>
      <c r="M763" s="230">
        <v>6.2536825337228743</v>
      </c>
      <c r="O763" s="229">
        <v>83</v>
      </c>
      <c r="P763" s="230">
        <v>3.3325442750629805E-2</v>
      </c>
      <c r="Q763" s="230">
        <v>0.15371983104404979</v>
      </c>
      <c r="R763" s="230">
        <v>0.15371983104404979</v>
      </c>
      <c r="S763" s="230">
        <v>0.15371983104404979</v>
      </c>
      <c r="T763" s="230">
        <v>3.3325442750629805E-2</v>
      </c>
      <c r="U763" s="230">
        <v>8.2961600877570832E-2</v>
      </c>
      <c r="V763"/>
      <c r="W763" s="229">
        <v>83</v>
      </c>
      <c r="X763" s="230">
        <v>5.4749176224418938E-2</v>
      </c>
      <c r="Y763" s="230">
        <v>7.2512378931193902E-2</v>
      </c>
      <c r="Z763" s="230">
        <v>7.2512378931193902E-2</v>
      </c>
      <c r="AA763" s="230">
        <v>7.2512378931193902E-2</v>
      </c>
      <c r="AB763" s="230">
        <v>0.21976813418489957</v>
      </c>
      <c r="AC763" s="230">
        <v>2.145638433011E-2</v>
      </c>
    </row>
    <row r="764" spans="7:29" ht="15">
      <c r="G764" s="313">
        <v>84</v>
      </c>
      <c r="H764" s="230">
        <v>6.5854930791015223</v>
      </c>
      <c r="I764" s="230">
        <v>20.114075600811102</v>
      </c>
      <c r="J764" s="230">
        <v>21.492895019895677</v>
      </c>
      <c r="K764" s="230">
        <v>20.114075600811102</v>
      </c>
      <c r="L764" s="230">
        <v>23.765049394549941</v>
      </c>
      <c r="M764" s="230">
        <v>6.5854930791015223</v>
      </c>
      <c r="O764" s="229">
        <v>84</v>
      </c>
      <c r="P764" s="230">
        <v>3.9677681099135408E-2</v>
      </c>
      <c r="Q764" s="230">
        <v>0.1624337303465764</v>
      </c>
      <c r="R764" s="230">
        <v>0.1624337303465764</v>
      </c>
      <c r="S764" s="230">
        <v>0.1624337303465764</v>
      </c>
      <c r="T764" s="230">
        <v>3.9677681099135408E-2</v>
      </c>
      <c r="U764" s="230">
        <v>7.7933855661733192E-2</v>
      </c>
      <c r="V764"/>
      <c r="W764" s="229">
        <v>84</v>
      </c>
      <c r="X764" s="230">
        <v>4.807500513331963E-2</v>
      </c>
      <c r="Y764" s="230">
        <v>7.8796620831349695E-2</v>
      </c>
      <c r="Z764" s="230">
        <v>7.8796620831349695E-2</v>
      </c>
      <c r="AA764" s="230">
        <v>7.8796620831349695E-2</v>
      </c>
      <c r="AB764" s="230">
        <v>0.22890648809331676</v>
      </c>
      <c r="AC764" s="230">
        <v>1.503148894145216E-2</v>
      </c>
    </row>
    <row r="765" spans="7:29" ht="15">
      <c r="G765" s="313">
        <v>85</v>
      </c>
      <c r="H765" s="230">
        <v>6.9173036244801702</v>
      </c>
      <c r="I765" s="230">
        <v>23.2442666663786</v>
      </c>
      <c r="J765" s="230">
        <v>23.624194466281399</v>
      </c>
      <c r="K765" s="230">
        <v>23.2442666663786</v>
      </c>
      <c r="L765" s="230">
        <v>28.8081542208398</v>
      </c>
      <c r="M765" s="230">
        <v>6.9173036244801702</v>
      </c>
      <c r="O765" s="229">
        <v>85</v>
      </c>
      <c r="P765" s="230">
        <v>4.6029919447641003E-2</v>
      </c>
      <c r="Q765" s="230">
        <v>0.17114762964910302</v>
      </c>
      <c r="R765" s="230">
        <v>0.17114762964910302</v>
      </c>
      <c r="S765" s="230">
        <v>0.17114762964910302</v>
      </c>
      <c r="T765" s="230">
        <v>4.6029919447641003E-2</v>
      </c>
      <c r="U765" s="230">
        <v>7.2906110445895539E-2</v>
      </c>
      <c r="V765"/>
      <c r="W765" s="229">
        <v>85</v>
      </c>
      <c r="X765" s="230">
        <v>4.1400834042220308E-2</v>
      </c>
      <c r="Y765" s="230">
        <v>8.5080862731505502E-2</v>
      </c>
      <c r="Z765" s="230">
        <v>8.5080862731505502E-2</v>
      </c>
      <c r="AA765" s="230">
        <v>8.5080862731505502E-2</v>
      </c>
      <c r="AB765" s="230">
        <v>0.23804484200173398</v>
      </c>
      <c r="AC765" s="230">
        <v>8.6065935527943199E-3</v>
      </c>
    </row>
    <row r="766" spans="7:29" ht="15">
      <c r="G766" s="313">
        <v>86</v>
      </c>
      <c r="H766" s="230">
        <v>5.9506025455256548</v>
      </c>
      <c r="I766" s="230">
        <v>21.931566031202681</v>
      </c>
      <c r="J766" s="230">
        <v>23.575651034644</v>
      </c>
      <c r="K766" s="230">
        <v>21.931566031202681</v>
      </c>
      <c r="L766" s="230">
        <v>25.806542791920322</v>
      </c>
      <c r="M766" s="230">
        <v>5.9506025455256548</v>
      </c>
      <c r="O766" s="229">
        <v>86</v>
      </c>
      <c r="P766" s="230">
        <v>5.1985585502371458E-2</v>
      </c>
      <c r="Q766" s="230">
        <v>0.18054397965839603</v>
      </c>
      <c r="R766" s="230">
        <v>0.18054397965839603</v>
      </c>
      <c r="S766" s="230">
        <v>0.18054397965839603</v>
      </c>
      <c r="T766" s="230">
        <v>5.1985585502371458E-2</v>
      </c>
      <c r="U766" s="230">
        <v>6.7280315896908818E-2</v>
      </c>
      <c r="V766"/>
      <c r="W766" s="229">
        <v>86</v>
      </c>
      <c r="X766" s="230">
        <v>3.4726662951120993E-2</v>
      </c>
      <c r="Y766" s="230">
        <v>9.2278131805794791E-2</v>
      </c>
      <c r="Z766" s="230">
        <v>9.2278131805794791E-2</v>
      </c>
      <c r="AA766" s="230">
        <v>9.2278131805794791E-2</v>
      </c>
      <c r="AB766" s="230">
        <v>0.24735584604493638</v>
      </c>
      <c r="AC766" s="230">
        <v>1.1588851520334436E-2</v>
      </c>
    </row>
    <row r="767" spans="7:29" ht="15">
      <c r="G767" s="313">
        <v>87</v>
      </c>
      <c r="H767" s="230">
        <v>4.9839014665711394</v>
      </c>
      <c r="I767" s="230">
        <v>20.618865396026763</v>
      </c>
      <c r="J767" s="230">
        <v>23.527107603006602</v>
      </c>
      <c r="K767" s="230">
        <v>20.618865396026763</v>
      </c>
      <c r="L767" s="230">
        <v>22.80493136300084</v>
      </c>
      <c r="M767" s="230">
        <v>4.9839014665711394</v>
      </c>
      <c r="O767" s="229">
        <v>87</v>
      </c>
      <c r="P767" s="230">
        <v>5.7941251557101919E-2</v>
      </c>
      <c r="Q767" s="230">
        <v>0.18994032966768903</v>
      </c>
      <c r="R767" s="230">
        <v>0.18994032966768903</v>
      </c>
      <c r="S767" s="230">
        <v>0.18994032966768903</v>
      </c>
      <c r="T767" s="230">
        <v>5.7941251557101919E-2</v>
      </c>
      <c r="U767" s="230">
        <v>6.1654521347922105E-2</v>
      </c>
      <c r="V767"/>
      <c r="W767" s="229">
        <v>87</v>
      </c>
      <c r="X767" s="230">
        <v>2.8052491860021681E-2</v>
      </c>
      <c r="Y767" s="230">
        <v>9.9475400880084094E-2</v>
      </c>
      <c r="Z767" s="230">
        <v>9.9475400880084094E-2</v>
      </c>
      <c r="AA767" s="230">
        <v>9.9475400880084094E-2</v>
      </c>
      <c r="AB767" s="230">
        <v>0.25666685008813878</v>
      </c>
      <c r="AC767" s="230">
        <v>1.4571109487874552E-2</v>
      </c>
    </row>
    <row r="768" spans="7:29" ht="15">
      <c r="G768" s="313">
        <v>88</v>
      </c>
      <c r="H768" s="230">
        <v>4.017200387616624</v>
      </c>
      <c r="I768" s="230">
        <v>19.306164760850844</v>
      </c>
      <c r="J768" s="230">
        <v>23.478564171369204</v>
      </c>
      <c r="K768" s="230">
        <v>19.306164760850844</v>
      </c>
      <c r="L768" s="230">
        <v>19.803319934081358</v>
      </c>
      <c r="M768" s="230">
        <v>4.017200387616624</v>
      </c>
      <c r="O768" s="229">
        <v>88</v>
      </c>
      <c r="P768" s="230">
        <v>6.3896917611832374E-2</v>
      </c>
      <c r="Q768" s="230">
        <v>0.19933667967698201</v>
      </c>
      <c r="R768" s="230">
        <v>0.19933667967698201</v>
      </c>
      <c r="S768" s="230">
        <v>0.19933667967698201</v>
      </c>
      <c r="T768" s="230">
        <v>6.3896917611832374E-2</v>
      </c>
      <c r="U768" s="230">
        <v>5.6028726798935384E-2</v>
      </c>
      <c r="V768"/>
      <c r="W768" s="229">
        <v>88</v>
      </c>
      <c r="X768" s="230">
        <v>2.1378320768922369E-2</v>
      </c>
      <c r="Y768" s="230">
        <v>0.1066726699543734</v>
      </c>
      <c r="Z768" s="230">
        <v>0.1066726699543734</v>
      </c>
      <c r="AA768" s="230">
        <v>0.1066726699543734</v>
      </c>
      <c r="AB768" s="230">
        <v>0.26597785413134117</v>
      </c>
      <c r="AC768" s="230">
        <v>1.7553367455414668E-2</v>
      </c>
    </row>
    <row r="769" spans="7:29" ht="15">
      <c r="G769" s="313">
        <v>89</v>
      </c>
      <c r="H769" s="230">
        <v>3.0504993086621086</v>
      </c>
      <c r="I769" s="230">
        <v>17.993464125674926</v>
      </c>
      <c r="J769" s="230">
        <v>23.430020739731805</v>
      </c>
      <c r="K769" s="230">
        <v>17.993464125674926</v>
      </c>
      <c r="L769" s="230">
        <v>16.801708505161876</v>
      </c>
      <c r="M769" s="230">
        <v>3.0504993086621086</v>
      </c>
      <c r="O769" s="229">
        <v>89</v>
      </c>
      <c r="P769" s="230">
        <v>6.9852583666562829E-2</v>
      </c>
      <c r="Q769" s="230">
        <v>0.20873302968627502</v>
      </c>
      <c r="R769" s="230">
        <v>0.20873302968627502</v>
      </c>
      <c r="S769" s="230">
        <v>0.20873302968627502</v>
      </c>
      <c r="T769" s="230">
        <v>6.9852583666562829E-2</v>
      </c>
      <c r="U769" s="230">
        <v>5.0402932249948663E-2</v>
      </c>
      <c r="V769"/>
      <c r="W769" s="229">
        <v>89</v>
      </c>
      <c r="X769" s="230">
        <v>1.4704149677823058E-2</v>
      </c>
      <c r="Y769" s="230">
        <v>0.11386993902866269</v>
      </c>
      <c r="Z769" s="230">
        <v>0.11386993902866269</v>
      </c>
      <c r="AA769" s="230">
        <v>0.11386993902866269</v>
      </c>
      <c r="AB769" s="230">
        <v>0.27528885817454357</v>
      </c>
      <c r="AC769" s="230">
        <v>2.0535625422954781E-2</v>
      </c>
    </row>
    <row r="770" spans="7:29" ht="15">
      <c r="G770" s="313">
        <v>90</v>
      </c>
      <c r="H770" s="230">
        <v>2.0837982297075923</v>
      </c>
      <c r="I770" s="230">
        <v>16.680763490499</v>
      </c>
      <c r="J770" s="230">
        <v>23.3814773080944</v>
      </c>
      <c r="K770" s="230">
        <v>16.680763490499</v>
      </c>
      <c r="L770" s="230">
        <v>13.8000970762424</v>
      </c>
      <c r="M770" s="230">
        <v>2.0837982297075923</v>
      </c>
      <c r="O770" s="229">
        <v>90</v>
      </c>
      <c r="P770" s="230">
        <v>7.5808249721293297E-2</v>
      </c>
      <c r="Q770" s="230">
        <v>0.218129379695568</v>
      </c>
      <c r="R770" s="230">
        <v>0.218129379695568</v>
      </c>
      <c r="S770" s="230">
        <v>0.218129379695568</v>
      </c>
      <c r="T770" s="230">
        <v>7.5808249721293297E-2</v>
      </c>
      <c r="U770" s="230">
        <v>4.4777137700961964E-2</v>
      </c>
      <c r="V770"/>
      <c r="W770" s="229">
        <v>90</v>
      </c>
      <c r="X770" s="230">
        <v>8.0299785867237409E-3</v>
      </c>
      <c r="Y770" s="230">
        <v>0.121067208102952</v>
      </c>
      <c r="Z770" s="230">
        <v>0.121067208102952</v>
      </c>
      <c r="AA770" s="230">
        <v>0.121067208102952</v>
      </c>
      <c r="AB770" s="230">
        <v>0.28459986221774597</v>
      </c>
      <c r="AC770" s="230">
        <v>2.3517883390494897E-2</v>
      </c>
    </row>
    <row r="771" spans="7:29" ht="15">
      <c r="G771" s="313">
        <v>91</v>
      </c>
      <c r="H771" s="230">
        <v>4.9429626945319738</v>
      </c>
      <c r="I771" s="230">
        <v>20.69301054161242</v>
      </c>
      <c r="J771" s="230">
        <v>25.988693435036922</v>
      </c>
      <c r="K771" s="230">
        <v>20.69301054161242</v>
      </c>
      <c r="L771" s="230">
        <v>19.94545006520416</v>
      </c>
      <c r="M771" s="230">
        <v>4.9429626945319738</v>
      </c>
      <c r="O771" s="229">
        <v>91</v>
      </c>
      <c r="P771" s="230">
        <v>7.5808249721293297E-2</v>
      </c>
      <c r="Q771" s="230">
        <v>0.2279723949498636</v>
      </c>
      <c r="R771" s="230">
        <v>0.2279723949498636</v>
      </c>
      <c r="S771" s="230">
        <v>0.2279723949498636</v>
      </c>
      <c r="T771" s="230">
        <v>7.5808249721293297E-2</v>
      </c>
      <c r="U771" s="230">
        <v>6.4202893883855569E-2</v>
      </c>
      <c r="V771"/>
      <c r="W771" s="229">
        <v>91</v>
      </c>
      <c r="X771" s="230">
        <v>8.0299785867237409E-3</v>
      </c>
      <c r="Y771" s="230">
        <v>0.1290565416227796</v>
      </c>
      <c r="Z771" s="230">
        <v>0.1290565416227796</v>
      </c>
      <c r="AA771" s="230">
        <v>0.1290565416227796</v>
      </c>
      <c r="AB771" s="230">
        <v>0.2939279179203178</v>
      </c>
      <c r="AC771" s="230">
        <v>2.3517883390494897E-2</v>
      </c>
    </row>
    <row r="772" spans="7:29" ht="15">
      <c r="G772" s="313">
        <v>92</v>
      </c>
      <c r="H772" s="230">
        <v>7.8021271593563553</v>
      </c>
      <c r="I772" s="230">
        <v>24.70525759272584</v>
      </c>
      <c r="J772" s="230">
        <v>28.595909561979443</v>
      </c>
      <c r="K772" s="230">
        <v>24.70525759272584</v>
      </c>
      <c r="L772" s="230">
        <v>26.090803054165917</v>
      </c>
      <c r="M772" s="230">
        <v>7.8021271593563553</v>
      </c>
      <c r="O772" s="229">
        <v>92</v>
      </c>
      <c r="P772" s="230">
        <v>7.5808249721293297E-2</v>
      </c>
      <c r="Q772" s="230">
        <v>0.23781541020415922</v>
      </c>
      <c r="R772" s="230">
        <v>0.23781541020415922</v>
      </c>
      <c r="S772" s="230">
        <v>0.23781541020415922</v>
      </c>
      <c r="T772" s="230">
        <v>7.5808249721293297E-2</v>
      </c>
      <c r="U772" s="230">
        <v>8.3628650066749174E-2</v>
      </c>
      <c r="V772"/>
      <c r="W772" s="229">
        <v>92</v>
      </c>
      <c r="X772" s="230">
        <v>8.0299785867237409E-3</v>
      </c>
      <c r="Y772" s="230">
        <v>0.13704587514260719</v>
      </c>
      <c r="Z772" s="230">
        <v>0.13704587514260719</v>
      </c>
      <c r="AA772" s="230">
        <v>0.13704587514260719</v>
      </c>
      <c r="AB772" s="230">
        <v>0.30325597362288959</v>
      </c>
      <c r="AC772" s="230">
        <v>2.3517883390494897E-2</v>
      </c>
    </row>
    <row r="773" spans="7:29" ht="15">
      <c r="G773" s="313">
        <v>93</v>
      </c>
      <c r="H773" s="230">
        <v>10.661291624180738</v>
      </c>
      <c r="I773" s="230">
        <v>28.717504643839259</v>
      </c>
      <c r="J773" s="230">
        <v>31.203125688921965</v>
      </c>
      <c r="K773" s="230">
        <v>28.717504643839259</v>
      </c>
      <c r="L773" s="230">
        <v>32.236156043127679</v>
      </c>
      <c r="M773" s="230">
        <v>10.661291624180738</v>
      </c>
      <c r="O773" s="229">
        <v>93</v>
      </c>
      <c r="P773" s="230">
        <v>7.5808249721293297E-2</v>
      </c>
      <c r="Q773" s="230">
        <v>0.24765842545845485</v>
      </c>
      <c r="R773" s="230">
        <v>0.24765842545845485</v>
      </c>
      <c r="S773" s="230">
        <v>0.24765842545845485</v>
      </c>
      <c r="T773" s="230">
        <v>7.5808249721293297E-2</v>
      </c>
      <c r="U773" s="230">
        <v>0.10305440624964278</v>
      </c>
      <c r="V773"/>
      <c r="W773" s="229">
        <v>93</v>
      </c>
      <c r="X773" s="230">
        <v>8.0299785867237409E-3</v>
      </c>
      <c r="Y773" s="230">
        <v>0.1450352086624348</v>
      </c>
      <c r="Z773" s="230">
        <v>0.1450352086624348</v>
      </c>
      <c r="AA773" s="230">
        <v>0.1450352086624348</v>
      </c>
      <c r="AB773" s="230">
        <v>0.31258402932546142</v>
      </c>
      <c r="AC773" s="230">
        <v>2.3517883390494897E-2</v>
      </c>
    </row>
    <row r="774" spans="7:29" ht="15">
      <c r="G774" s="313">
        <v>94</v>
      </c>
      <c r="H774" s="230">
        <v>13.520456089005119</v>
      </c>
      <c r="I774" s="230">
        <v>32.729751694952682</v>
      </c>
      <c r="J774" s="230">
        <v>33.810341815864483</v>
      </c>
      <c r="K774" s="230">
        <v>32.729751694952682</v>
      </c>
      <c r="L774" s="230">
        <v>38.38150903208944</v>
      </c>
      <c r="M774" s="230">
        <v>13.520456089005119</v>
      </c>
      <c r="O774" s="229">
        <v>94</v>
      </c>
      <c r="P774" s="230">
        <v>7.5808249721293297E-2</v>
      </c>
      <c r="Q774" s="230">
        <v>0.25750144071275044</v>
      </c>
      <c r="R774" s="230">
        <v>0.25750144071275044</v>
      </c>
      <c r="S774" s="230">
        <v>0.25750144071275044</v>
      </c>
      <c r="T774" s="230">
        <v>7.5808249721293297E-2</v>
      </c>
      <c r="U774" s="230">
        <v>0.1224801624325364</v>
      </c>
      <c r="V774"/>
      <c r="W774" s="229">
        <v>94</v>
      </c>
      <c r="X774" s="230">
        <v>8.0299785867237409E-3</v>
      </c>
      <c r="Y774" s="230">
        <v>0.15302454218226239</v>
      </c>
      <c r="Z774" s="230">
        <v>0.15302454218226239</v>
      </c>
      <c r="AA774" s="230">
        <v>0.15302454218226239</v>
      </c>
      <c r="AB774" s="230">
        <v>0.3219120850280332</v>
      </c>
      <c r="AC774" s="230">
        <v>2.3517883390494897E-2</v>
      </c>
    </row>
    <row r="775" spans="7:29" ht="15">
      <c r="G775" s="313">
        <v>95</v>
      </c>
      <c r="H775" s="230">
        <v>16.379620553829501</v>
      </c>
      <c r="I775" s="230">
        <v>36.741998746066102</v>
      </c>
      <c r="J775" s="230">
        <v>36.417557942807001</v>
      </c>
      <c r="K775" s="230">
        <v>36.741998746066102</v>
      </c>
      <c r="L775" s="230">
        <v>44.526862021051201</v>
      </c>
      <c r="M775" s="230">
        <v>16.379620553829501</v>
      </c>
      <c r="O775" s="229">
        <v>95</v>
      </c>
      <c r="P775" s="230">
        <v>7.5808249721293297E-2</v>
      </c>
      <c r="Q775" s="230">
        <v>0.26734445596704598</v>
      </c>
      <c r="R775" s="230">
        <v>0.26734445596704598</v>
      </c>
      <c r="S775" s="230">
        <v>0.26734445596704598</v>
      </c>
      <c r="T775" s="230">
        <v>7.5808249721293297E-2</v>
      </c>
      <c r="U775" s="230">
        <v>0.14190591861543</v>
      </c>
      <c r="V775"/>
      <c r="W775" s="229">
        <v>95</v>
      </c>
      <c r="X775" s="230">
        <v>8.0299785867237409E-3</v>
      </c>
      <c r="Y775" s="230">
        <v>0.16101387570209</v>
      </c>
      <c r="Z775" s="230">
        <v>0.16101387570209</v>
      </c>
      <c r="AA775" s="230">
        <v>0.16101387570209</v>
      </c>
      <c r="AB775" s="230">
        <v>0.33124014073060498</v>
      </c>
      <c r="AC775" s="230">
        <v>2.3517883390494897E-2</v>
      </c>
    </row>
    <row r="776" spans="7:29" ht="15">
      <c r="G776" s="313">
        <v>96</v>
      </c>
      <c r="H776" s="230">
        <v>13.722708192498811</v>
      </c>
      <c r="I776" s="230">
        <v>34.864266213685163</v>
      </c>
      <c r="J776" s="230">
        <v>36.398776469992583</v>
      </c>
      <c r="K776" s="230">
        <v>34.864266213685163</v>
      </c>
      <c r="L776" s="230">
        <v>41.650830419248884</v>
      </c>
      <c r="M776" s="230">
        <v>13.722708192498811</v>
      </c>
      <c r="O776" s="229">
        <v>96</v>
      </c>
      <c r="P776" s="230">
        <v>7.5808249721293297E-2</v>
      </c>
      <c r="Q776" s="230">
        <v>0.27741283513287102</v>
      </c>
      <c r="R776" s="230">
        <v>0.27741283513287102</v>
      </c>
      <c r="S776" s="230">
        <v>0.27741283513287102</v>
      </c>
      <c r="T776" s="230">
        <v>7.5808249721293297E-2</v>
      </c>
      <c r="U776" s="230">
        <v>0.14651974487259559</v>
      </c>
      <c r="V776"/>
      <c r="W776" s="229">
        <v>96</v>
      </c>
      <c r="X776" s="230">
        <v>8.0299785867237409E-3</v>
      </c>
      <c r="Y776" s="230">
        <v>0.16967184701696719</v>
      </c>
      <c r="Z776" s="230">
        <v>0.16967184701696719</v>
      </c>
      <c r="AA776" s="230">
        <v>0.16967184701696719</v>
      </c>
      <c r="AB776" s="230">
        <v>0.3404553905440324</v>
      </c>
      <c r="AC776" s="230">
        <v>2.3517883390494897E-2</v>
      </c>
    </row>
    <row r="777" spans="7:29" ht="15">
      <c r="G777" s="313">
        <v>97</v>
      </c>
      <c r="H777" s="230">
        <v>11.065795831168121</v>
      </c>
      <c r="I777" s="230">
        <v>32.986533681304223</v>
      </c>
      <c r="J777" s="230">
        <v>36.379994997178166</v>
      </c>
      <c r="K777" s="230">
        <v>32.986533681304223</v>
      </c>
      <c r="L777" s="230">
        <v>38.774798817446566</v>
      </c>
      <c r="M777" s="230">
        <v>11.065795831168121</v>
      </c>
      <c r="O777" s="229">
        <v>97</v>
      </c>
      <c r="P777" s="230">
        <v>7.5808249721293297E-2</v>
      </c>
      <c r="Q777" s="230">
        <v>0.287481214298696</v>
      </c>
      <c r="R777" s="230">
        <v>0.287481214298696</v>
      </c>
      <c r="S777" s="230">
        <v>0.287481214298696</v>
      </c>
      <c r="T777" s="230">
        <v>7.5808249721293297E-2</v>
      </c>
      <c r="U777" s="230">
        <v>0.1511335711297612</v>
      </c>
      <c r="V777"/>
      <c r="W777" s="229">
        <v>97</v>
      </c>
      <c r="X777" s="230">
        <v>8.0299785867237409E-3</v>
      </c>
      <c r="Y777" s="230">
        <v>0.17832981833184441</v>
      </c>
      <c r="Z777" s="230">
        <v>0.17832981833184441</v>
      </c>
      <c r="AA777" s="230">
        <v>0.17832981833184441</v>
      </c>
      <c r="AB777" s="230">
        <v>0.34967064035745987</v>
      </c>
      <c r="AC777" s="230">
        <v>2.3517883390494897E-2</v>
      </c>
    </row>
    <row r="778" spans="7:29" ht="15">
      <c r="G778" s="313">
        <v>98</v>
      </c>
      <c r="H778" s="230">
        <v>8.4088834698374306</v>
      </c>
      <c r="I778" s="230">
        <v>31.108801148923284</v>
      </c>
      <c r="J778" s="230">
        <v>36.361213524363748</v>
      </c>
      <c r="K778" s="230">
        <v>31.108801148923284</v>
      </c>
      <c r="L778" s="230">
        <v>35.898767215644249</v>
      </c>
      <c r="M778" s="230">
        <v>8.4088834698374306</v>
      </c>
      <c r="O778" s="229">
        <v>98</v>
      </c>
      <c r="P778" s="230">
        <v>7.5808249721293297E-2</v>
      </c>
      <c r="Q778" s="230">
        <v>0.29754959346452103</v>
      </c>
      <c r="R778" s="230">
        <v>0.29754959346452103</v>
      </c>
      <c r="S778" s="230">
        <v>0.29754959346452103</v>
      </c>
      <c r="T778" s="230">
        <v>7.5808249721293297E-2</v>
      </c>
      <c r="U778" s="230">
        <v>0.15574739738692681</v>
      </c>
      <c r="V778"/>
      <c r="W778" s="229">
        <v>98</v>
      </c>
      <c r="X778" s="230">
        <v>8.0299785867237409E-3</v>
      </c>
      <c r="Y778" s="230">
        <v>0.18698778964672161</v>
      </c>
      <c r="Z778" s="230">
        <v>0.18698778964672161</v>
      </c>
      <c r="AA778" s="230">
        <v>0.18698778964672161</v>
      </c>
      <c r="AB778" s="230">
        <v>0.35888589017088729</v>
      </c>
      <c r="AC778" s="230">
        <v>2.3517883390494897E-2</v>
      </c>
    </row>
    <row r="779" spans="7:29" ht="15">
      <c r="G779" s="313">
        <v>99</v>
      </c>
      <c r="H779" s="230">
        <v>5.7519711085067406</v>
      </c>
      <c r="I779" s="230">
        <v>29.231068616542345</v>
      </c>
      <c r="J779" s="230">
        <v>36.342432051549331</v>
      </c>
      <c r="K779" s="230">
        <v>29.231068616542345</v>
      </c>
      <c r="L779" s="230">
        <v>33.022735613841931</v>
      </c>
      <c r="M779" s="230">
        <v>5.7519711085067406</v>
      </c>
      <c r="O779" s="229">
        <v>99</v>
      </c>
      <c r="P779" s="230">
        <v>7.5808249721293297E-2</v>
      </c>
      <c r="Q779" s="230">
        <v>0.30761797263034607</v>
      </c>
      <c r="R779" s="230">
        <v>0.30761797263034607</v>
      </c>
      <c r="S779" s="230">
        <v>0.30761797263034607</v>
      </c>
      <c r="T779" s="230">
        <v>7.5808249721293297E-2</v>
      </c>
      <c r="U779" s="230">
        <v>0.16036122364409242</v>
      </c>
      <c r="V779"/>
      <c r="W779" s="229">
        <v>99</v>
      </c>
      <c r="X779" s="230">
        <v>8.0299785867237409E-3</v>
      </c>
      <c r="Y779" s="230">
        <v>0.19564576096159883</v>
      </c>
      <c r="Z779" s="230">
        <v>0.19564576096159883</v>
      </c>
      <c r="AA779" s="230">
        <v>0.19564576096159883</v>
      </c>
      <c r="AB779" s="230">
        <v>0.36810113998431471</v>
      </c>
      <c r="AC779" s="230">
        <v>2.3517883390494897E-2</v>
      </c>
    </row>
    <row r="780" spans="7:29" ht="15">
      <c r="G780" s="313">
        <v>100</v>
      </c>
      <c r="H780" s="230">
        <v>3.0950587471760498</v>
      </c>
      <c r="I780" s="230">
        <v>27.353336084161398</v>
      </c>
      <c r="J780" s="230">
        <v>36.323650578734899</v>
      </c>
      <c r="K780" s="230">
        <v>27.353336084161398</v>
      </c>
      <c r="L780" s="230">
        <v>30.146704012039599</v>
      </c>
      <c r="M780" s="230">
        <v>3.0950587471760498</v>
      </c>
      <c r="O780" s="229">
        <v>100</v>
      </c>
      <c r="P780" s="230">
        <v>7.5808249721293297E-2</v>
      </c>
      <c r="Q780" s="230">
        <v>0.317686351796171</v>
      </c>
      <c r="R780" s="230">
        <v>0.317686351796171</v>
      </c>
      <c r="S780" s="230">
        <v>0.317686351796171</v>
      </c>
      <c r="T780" s="230">
        <v>7.5808249721293297E-2</v>
      </c>
      <c r="U780" s="230">
        <v>0.164975049901258</v>
      </c>
      <c r="V780"/>
      <c r="W780" s="229">
        <v>100</v>
      </c>
      <c r="X780" s="230">
        <v>8.0299785867237409E-3</v>
      </c>
      <c r="Y780" s="230">
        <v>0.204303732276476</v>
      </c>
      <c r="Z780" s="230">
        <v>0.204303732276476</v>
      </c>
      <c r="AA780" s="230">
        <v>0.204303732276476</v>
      </c>
      <c r="AB780" s="230">
        <v>0.37731638979774201</v>
      </c>
      <c r="AC780" s="230">
        <v>2.3517883390494897E-2</v>
      </c>
    </row>
    <row r="785" spans="6:27">
      <c r="G785" s="308" t="s">
        <v>380</v>
      </c>
      <c r="H785" s="243"/>
      <c r="I785" s="243"/>
      <c r="J785" s="243"/>
      <c r="K785" s="243"/>
      <c r="L785" s="243"/>
      <c r="M785" s="243"/>
      <c r="N785" s="243"/>
      <c r="O785" s="243"/>
      <c r="P785" s="243"/>
      <c r="Q785" s="243"/>
      <c r="R785" s="243"/>
      <c r="S785" s="243"/>
      <c r="T785" s="243"/>
      <c r="U785" s="243"/>
      <c r="V785" s="243"/>
      <c r="W785" s="243"/>
      <c r="X785" s="243"/>
      <c r="Y785" s="243"/>
      <c r="Z785" s="243"/>
      <c r="AA785" s="243"/>
    </row>
    <row r="786" spans="6:27">
      <c r="G786" s="306"/>
      <c r="H786" s="245">
        <f t="shared" ref="H786:AA786" si="319">H668</f>
        <v>0</v>
      </c>
      <c r="I786" s="245">
        <f t="shared" si="319"/>
        <v>1</v>
      </c>
      <c r="J786" s="245">
        <f t="shared" si="319"/>
        <v>2</v>
      </c>
      <c r="K786" s="245">
        <f t="shared" si="319"/>
        <v>3</v>
      </c>
      <c r="L786" s="245">
        <f t="shared" si="319"/>
        <v>4</v>
      </c>
      <c r="M786" s="245">
        <f t="shared" si="319"/>
        <v>5</v>
      </c>
      <c r="N786" s="245">
        <f t="shared" si="319"/>
        <v>6</v>
      </c>
      <c r="O786" s="245">
        <f t="shared" si="319"/>
        <v>7</v>
      </c>
      <c r="P786" s="245">
        <f t="shared" si="319"/>
        <v>8</v>
      </c>
      <c r="Q786" s="245">
        <f t="shared" si="319"/>
        <v>9</v>
      </c>
      <c r="R786" s="245">
        <f t="shared" si="319"/>
        <v>10</v>
      </c>
      <c r="S786" s="245">
        <f t="shared" si="319"/>
        <v>11</v>
      </c>
      <c r="T786" s="245">
        <f t="shared" si="319"/>
        <v>12</v>
      </c>
      <c r="U786" s="245">
        <f t="shared" si="319"/>
        <v>13</v>
      </c>
      <c r="V786" s="245">
        <f t="shared" si="319"/>
        <v>14</v>
      </c>
      <c r="W786" s="245">
        <f t="shared" si="319"/>
        <v>15</v>
      </c>
      <c r="X786" s="245">
        <f t="shared" si="319"/>
        <v>16</v>
      </c>
      <c r="Y786" s="245">
        <f t="shared" si="319"/>
        <v>17</v>
      </c>
      <c r="Z786" s="245">
        <f t="shared" si="319"/>
        <v>18</v>
      </c>
      <c r="AA786" s="245">
        <f t="shared" si="319"/>
        <v>19</v>
      </c>
    </row>
    <row r="787" spans="6:27">
      <c r="F787" s="655" t="s">
        <v>530</v>
      </c>
      <c r="G787" s="307" t="str">
        <f>G669</f>
        <v>Cars</v>
      </c>
      <c r="H787" s="246">
        <f t="shared" ref="H787:AA797" si="320">IF(ISERROR(VLOOKUP(H669,$G$683:$M$780,MATCH($H653,$G$683:$M$683,0),TRUE)),0,VLOOKUP(H669,$G$683:$M$780,MATCH($H653,$G$683:$M$683,0),TRUE))</f>
        <v>0</v>
      </c>
      <c r="I787" s="246">
        <f t="shared" si="320"/>
        <v>0</v>
      </c>
      <c r="J787" s="246">
        <f t="shared" si="320"/>
        <v>0</v>
      </c>
      <c r="K787" s="246">
        <f t="shared" si="320"/>
        <v>0</v>
      </c>
      <c r="L787" s="246">
        <f t="shared" si="320"/>
        <v>0</v>
      </c>
      <c r="M787" s="246">
        <f t="shared" si="320"/>
        <v>0</v>
      </c>
      <c r="N787" s="246">
        <f t="shared" si="320"/>
        <v>0</v>
      </c>
      <c r="O787" s="246">
        <f t="shared" si="320"/>
        <v>0</v>
      </c>
      <c r="P787" s="246">
        <f t="shared" si="320"/>
        <v>0</v>
      </c>
      <c r="Q787" s="246">
        <f t="shared" si="320"/>
        <v>0</v>
      </c>
      <c r="R787" s="246">
        <f t="shared" si="320"/>
        <v>0</v>
      </c>
      <c r="S787" s="246">
        <f t="shared" si="320"/>
        <v>0</v>
      </c>
      <c r="T787" s="246">
        <f t="shared" si="320"/>
        <v>0</v>
      </c>
      <c r="U787" s="246">
        <f t="shared" si="320"/>
        <v>0</v>
      </c>
      <c r="V787" s="246">
        <f t="shared" si="320"/>
        <v>0</v>
      </c>
      <c r="W787" s="246">
        <f t="shared" si="320"/>
        <v>0</v>
      </c>
      <c r="X787" s="246">
        <f t="shared" si="320"/>
        <v>0</v>
      </c>
      <c r="Y787" s="246">
        <f t="shared" si="320"/>
        <v>0</v>
      </c>
      <c r="Z787" s="246">
        <f t="shared" si="320"/>
        <v>0</v>
      </c>
      <c r="AA787" s="246">
        <f t="shared" si="320"/>
        <v>0</v>
      </c>
    </row>
    <row r="788" spans="6:27">
      <c r="F788" s="656"/>
      <c r="G788" s="307" t="str">
        <f t="shared" ref="G788:G797" si="321">G670</f>
        <v>2-wheeler</v>
      </c>
      <c r="H788" s="246">
        <f t="shared" si="320"/>
        <v>0</v>
      </c>
      <c r="I788" s="246">
        <f t="shared" si="320"/>
        <v>0</v>
      </c>
      <c r="J788" s="246">
        <f t="shared" si="320"/>
        <v>0</v>
      </c>
      <c r="K788" s="246">
        <f t="shared" si="320"/>
        <v>0</v>
      </c>
      <c r="L788" s="246">
        <f t="shared" si="320"/>
        <v>0</v>
      </c>
      <c r="M788" s="246">
        <f t="shared" si="320"/>
        <v>0</v>
      </c>
      <c r="N788" s="246">
        <f t="shared" si="320"/>
        <v>0</v>
      </c>
      <c r="O788" s="246">
        <f t="shared" si="320"/>
        <v>0</v>
      </c>
      <c r="P788" s="246">
        <f t="shared" si="320"/>
        <v>0</v>
      </c>
      <c r="Q788" s="246">
        <f t="shared" si="320"/>
        <v>0</v>
      </c>
      <c r="R788" s="246">
        <f t="shared" si="320"/>
        <v>0</v>
      </c>
      <c r="S788" s="246">
        <f t="shared" si="320"/>
        <v>0</v>
      </c>
      <c r="T788" s="246">
        <f t="shared" si="320"/>
        <v>0</v>
      </c>
      <c r="U788" s="246">
        <f t="shared" si="320"/>
        <v>0</v>
      </c>
      <c r="V788" s="246">
        <f t="shared" si="320"/>
        <v>0</v>
      </c>
      <c r="W788" s="246">
        <f t="shared" si="320"/>
        <v>0</v>
      </c>
      <c r="X788" s="246">
        <f t="shared" si="320"/>
        <v>0</v>
      </c>
      <c r="Y788" s="246">
        <f t="shared" si="320"/>
        <v>0</v>
      </c>
      <c r="Z788" s="246">
        <f t="shared" si="320"/>
        <v>0</v>
      </c>
      <c r="AA788" s="246">
        <f t="shared" si="320"/>
        <v>0</v>
      </c>
    </row>
    <row r="789" spans="6:27">
      <c r="F789" s="656"/>
      <c r="G789" s="307" t="str">
        <f t="shared" si="321"/>
        <v>Taxi</v>
      </c>
      <c r="H789" s="246">
        <f t="shared" si="320"/>
        <v>0</v>
      </c>
      <c r="I789" s="246">
        <f t="shared" si="320"/>
        <v>0</v>
      </c>
      <c r="J789" s="246">
        <f t="shared" si="320"/>
        <v>0</v>
      </c>
      <c r="K789" s="246">
        <f t="shared" si="320"/>
        <v>0</v>
      </c>
      <c r="L789" s="246">
        <f t="shared" si="320"/>
        <v>0</v>
      </c>
      <c r="M789" s="246">
        <f t="shared" si="320"/>
        <v>0</v>
      </c>
      <c r="N789" s="246">
        <f t="shared" si="320"/>
        <v>0</v>
      </c>
      <c r="O789" s="246">
        <f t="shared" si="320"/>
        <v>0</v>
      </c>
      <c r="P789" s="246">
        <f t="shared" si="320"/>
        <v>0</v>
      </c>
      <c r="Q789" s="246">
        <f t="shared" si="320"/>
        <v>0</v>
      </c>
      <c r="R789" s="246">
        <f t="shared" si="320"/>
        <v>0</v>
      </c>
      <c r="S789" s="246">
        <f t="shared" si="320"/>
        <v>0</v>
      </c>
      <c r="T789" s="246">
        <f t="shared" si="320"/>
        <v>0</v>
      </c>
      <c r="U789" s="246">
        <f t="shared" si="320"/>
        <v>0</v>
      </c>
      <c r="V789" s="246">
        <f t="shared" si="320"/>
        <v>0</v>
      </c>
      <c r="W789" s="246">
        <f t="shared" si="320"/>
        <v>0</v>
      </c>
      <c r="X789" s="246">
        <f t="shared" si="320"/>
        <v>0</v>
      </c>
      <c r="Y789" s="246">
        <f t="shared" si="320"/>
        <v>0</v>
      </c>
      <c r="Z789" s="246">
        <f t="shared" si="320"/>
        <v>0</v>
      </c>
      <c r="AA789" s="246">
        <f t="shared" si="320"/>
        <v>0</v>
      </c>
    </row>
    <row r="790" spans="6:27">
      <c r="F790" s="656"/>
      <c r="G790" s="307" t="str">
        <f t="shared" si="321"/>
        <v/>
      </c>
      <c r="H790" s="246">
        <f t="shared" si="320"/>
        <v>0</v>
      </c>
      <c r="I790" s="246">
        <f t="shared" si="320"/>
        <v>0</v>
      </c>
      <c r="J790" s="246">
        <f t="shared" si="320"/>
        <v>0</v>
      </c>
      <c r="K790" s="246">
        <f t="shared" si="320"/>
        <v>0</v>
      </c>
      <c r="L790" s="246">
        <f t="shared" si="320"/>
        <v>0</v>
      </c>
      <c r="M790" s="246">
        <f t="shared" si="320"/>
        <v>0</v>
      </c>
      <c r="N790" s="246">
        <f t="shared" si="320"/>
        <v>0</v>
      </c>
      <c r="O790" s="246">
        <f t="shared" si="320"/>
        <v>0</v>
      </c>
      <c r="P790" s="246">
        <f t="shared" si="320"/>
        <v>0</v>
      </c>
      <c r="Q790" s="246">
        <f t="shared" si="320"/>
        <v>0</v>
      </c>
      <c r="R790" s="246">
        <f t="shared" si="320"/>
        <v>0</v>
      </c>
      <c r="S790" s="246">
        <f t="shared" si="320"/>
        <v>0</v>
      </c>
      <c r="T790" s="246">
        <f t="shared" si="320"/>
        <v>0</v>
      </c>
      <c r="U790" s="246">
        <f t="shared" si="320"/>
        <v>0</v>
      </c>
      <c r="V790" s="246">
        <f t="shared" si="320"/>
        <v>0</v>
      </c>
      <c r="W790" s="246">
        <f t="shared" si="320"/>
        <v>0</v>
      </c>
      <c r="X790" s="246">
        <f t="shared" si="320"/>
        <v>0</v>
      </c>
      <c r="Y790" s="246">
        <f t="shared" si="320"/>
        <v>0</v>
      </c>
      <c r="Z790" s="246">
        <f t="shared" si="320"/>
        <v>0</v>
      </c>
      <c r="AA790" s="246">
        <f t="shared" si="320"/>
        <v>0</v>
      </c>
    </row>
    <row r="791" spans="6:27">
      <c r="F791" s="656"/>
      <c r="G791" s="307" t="str">
        <f t="shared" si="321"/>
        <v/>
      </c>
      <c r="H791" s="246">
        <f t="shared" si="320"/>
        <v>0</v>
      </c>
      <c r="I791" s="246">
        <f t="shared" si="320"/>
        <v>0</v>
      </c>
      <c r="J791" s="246">
        <f t="shared" si="320"/>
        <v>0</v>
      </c>
      <c r="K791" s="246">
        <f t="shared" si="320"/>
        <v>0</v>
      </c>
      <c r="L791" s="246">
        <f t="shared" si="320"/>
        <v>0</v>
      </c>
      <c r="M791" s="246">
        <f t="shared" si="320"/>
        <v>0</v>
      </c>
      <c r="N791" s="246">
        <f t="shared" si="320"/>
        <v>0</v>
      </c>
      <c r="O791" s="246">
        <f t="shared" si="320"/>
        <v>0</v>
      </c>
      <c r="P791" s="246">
        <f t="shared" si="320"/>
        <v>0</v>
      </c>
      <c r="Q791" s="246">
        <f t="shared" si="320"/>
        <v>0</v>
      </c>
      <c r="R791" s="246">
        <f t="shared" si="320"/>
        <v>0</v>
      </c>
      <c r="S791" s="246">
        <f t="shared" si="320"/>
        <v>0</v>
      </c>
      <c r="T791" s="246">
        <f t="shared" si="320"/>
        <v>0</v>
      </c>
      <c r="U791" s="246">
        <f t="shared" si="320"/>
        <v>0</v>
      </c>
      <c r="V791" s="246">
        <f t="shared" si="320"/>
        <v>0</v>
      </c>
      <c r="W791" s="246">
        <f t="shared" si="320"/>
        <v>0</v>
      </c>
      <c r="X791" s="246">
        <f t="shared" si="320"/>
        <v>0</v>
      </c>
      <c r="Y791" s="246">
        <f t="shared" si="320"/>
        <v>0</v>
      </c>
      <c r="Z791" s="246">
        <f t="shared" si="320"/>
        <v>0</v>
      </c>
      <c r="AA791" s="246">
        <f t="shared" si="320"/>
        <v>0</v>
      </c>
    </row>
    <row r="792" spans="6:27">
      <c r="F792" s="656"/>
      <c r="G792" s="307" t="str">
        <f t="shared" si="321"/>
        <v>3-wheeler</v>
      </c>
      <c r="H792" s="246">
        <f t="shared" si="320"/>
        <v>0</v>
      </c>
      <c r="I792" s="246">
        <f t="shared" si="320"/>
        <v>0</v>
      </c>
      <c r="J792" s="246">
        <f t="shared" si="320"/>
        <v>0</v>
      </c>
      <c r="K792" s="246">
        <f t="shared" si="320"/>
        <v>0</v>
      </c>
      <c r="L792" s="246">
        <f t="shared" si="320"/>
        <v>0</v>
      </c>
      <c r="M792" s="246">
        <f t="shared" si="320"/>
        <v>0</v>
      </c>
      <c r="N792" s="246">
        <f t="shared" si="320"/>
        <v>0</v>
      </c>
      <c r="O792" s="246">
        <f t="shared" si="320"/>
        <v>0</v>
      </c>
      <c r="P792" s="246">
        <f t="shared" si="320"/>
        <v>0</v>
      </c>
      <c r="Q792" s="246">
        <f t="shared" si="320"/>
        <v>0</v>
      </c>
      <c r="R792" s="246">
        <f t="shared" si="320"/>
        <v>0</v>
      </c>
      <c r="S792" s="246">
        <f t="shared" si="320"/>
        <v>0</v>
      </c>
      <c r="T792" s="246">
        <f t="shared" si="320"/>
        <v>0</v>
      </c>
      <c r="U792" s="246">
        <f t="shared" si="320"/>
        <v>0</v>
      </c>
      <c r="V792" s="246">
        <f t="shared" si="320"/>
        <v>0</v>
      </c>
      <c r="W792" s="246">
        <f t="shared" si="320"/>
        <v>0</v>
      </c>
      <c r="X792" s="246">
        <f t="shared" si="320"/>
        <v>0</v>
      </c>
      <c r="Y792" s="246">
        <f t="shared" si="320"/>
        <v>0</v>
      </c>
      <c r="Z792" s="246">
        <f t="shared" si="320"/>
        <v>0</v>
      </c>
      <c r="AA792" s="246">
        <f t="shared" si="320"/>
        <v>0</v>
      </c>
    </row>
    <row r="793" spans="6:27">
      <c r="F793" s="656"/>
      <c r="G793" s="307" t="str">
        <f t="shared" si="321"/>
        <v>Bus</v>
      </c>
      <c r="H793" s="246">
        <f t="shared" si="320"/>
        <v>0</v>
      </c>
      <c r="I793" s="246">
        <f t="shared" si="320"/>
        <v>0</v>
      </c>
      <c r="J793" s="246">
        <f t="shared" si="320"/>
        <v>0</v>
      </c>
      <c r="K793" s="246">
        <f t="shared" si="320"/>
        <v>0</v>
      </c>
      <c r="L793" s="246">
        <f t="shared" si="320"/>
        <v>0</v>
      </c>
      <c r="M793" s="246">
        <f t="shared" si="320"/>
        <v>0</v>
      </c>
      <c r="N793" s="246">
        <f t="shared" si="320"/>
        <v>0</v>
      </c>
      <c r="O793" s="246">
        <f t="shared" si="320"/>
        <v>0</v>
      </c>
      <c r="P793" s="246">
        <f t="shared" si="320"/>
        <v>0</v>
      </c>
      <c r="Q793" s="246">
        <f t="shared" si="320"/>
        <v>0</v>
      </c>
      <c r="R793" s="246">
        <f t="shared" si="320"/>
        <v>0</v>
      </c>
      <c r="S793" s="246">
        <f t="shared" si="320"/>
        <v>0</v>
      </c>
      <c r="T793" s="246">
        <f t="shared" si="320"/>
        <v>0</v>
      </c>
      <c r="U793" s="246">
        <f t="shared" si="320"/>
        <v>0</v>
      </c>
      <c r="V793" s="246">
        <f t="shared" si="320"/>
        <v>0</v>
      </c>
      <c r="W793" s="246">
        <f t="shared" si="320"/>
        <v>0</v>
      </c>
      <c r="X793" s="246">
        <f t="shared" si="320"/>
        <v>0</v>
      </c>
      <c r="Y793" s="246">
        <f t="shared" si="320"/>
        <v>0</v>
      </c>
      <c r="Z793" s="246">
        <f t="shared" si="320"/>
        <v>0</v>
      </c>
      <c r="AA793" s="246">
        <f t="shared" si="320"/>
        <v>0</v>
      </c>
    </row>
    <row r="794" spans="6:27">
      <c r="F794" s="656"/>
      <c r="G794" s="307" t="str">
        <f t="shared" si="321"/>
        <v>Mini-bus</v>
      </c>
      <c r="H794" s="246">
        <f t="shared" si="320"/>
        <v>0</v>
      </c>
      <c r="I794" s="246">
        <f t="shared" si="320"/>
        <v>0</v>
      </c>
      <c r="J794" s="246">
        <f t="shared" si="320"/>
        <v>0</v>
      </c>
      <c r="K794" s="246">
        <f t="shared" si="320"/>
        <v>0</v>
      </c>
      <c r="L794" s="246">
        <f t="shared" si="320"/>
        <v>0</v>
      </c>
      <c r="M794" s="246">
        <f t="shared" si="320"/>
        <v>0</v>
      </c>
      <c r="N794" s="246">
        <f t="shared" si="320"/>
        <v>0</v>
      </c>
      <c r="O794" s="246">
        <f t="shared" si="320"/>
        <v>0</v>
      </c>
      <c r="P794" s="246">
        <f t="shared" si="320"/>
        <v>0</v>
      </c>
      <c r="Q794" s="246">
        <f t="shared" si="320"/>
        <v>0</v>
      </c>
      <c r="R794" s="246">
        <f t="shared" si="320"/>
        <v>0</v>
      </c>
      <c r="S794" s="246">
        <f t="shared" si="320"/>
        <v>0</v>
      </c>
      <c r="T794" s="246">
        <f t="shared" si="320"/>
        <v>0</v>
      </c>
      <c r="U794" s="246">
        <f t="shared" si="320"/>
        <v>0</v>
      </c>
      <c r="V794" s="246">
        <f t="shared" si="320"/>
        <v>0</v>
      </c>
      <c r="W794" s="246">
        <f t="shared" si="320"/>
        <v>0</v>
      </c>
      <c r="X794" s="246">
        <f t="shared" si="320"/>
        <v>0</v>
      </c>
      <c r="Y794" s="246">
        <f t="shared" si="320"/>
        <v>0</v>
      </c>
      <c r="Z794" s="246">
        <f t="shared" si="320"/>
        <v>0</v>
      </c>
      <c r="AA794" s="246">
        <f t="shared" si="320"/>
        <v>0</v>
      </c>
    </row>
    <row r="795" spans="6:27">
      <c r="F795" s="656"/>
      <c r="G795" s="307" t="str">
        <f t="shared" si="321"/>
        <v/>
      </c>
      <c r="H795" s="246">
        <f t="shared" si="320"/>
        <v>0</v>
      </c>
      <c r="I795" s="246">
        <f t="shared" si="320"/>
        <v>0</v>
      </c>
      <c r="J795" s="246">
        <f t="shared" si="320"/>
        <v>0</v>
      </c>
      <c r="K795" s="246">
        <f t="shared" si="320"/>
        <v>0</v>
      </c>
      <c r="L795" s="246">
        <f t="shared" si="320"/>
        <v>0</v>
      </c>
      <c r="M795" s="246">
        <f t="shared" si="320"/>
        <v>0</v>
      </c>
      <c r="N795" s="246">
        <f t="shared" si="320"/>
        <v>0</v>
      </c>
      <c r="O795" s="246">
        <f t="shared" si="320"/>
        <v>0</v>
      </c>
      <c r="P795" s="246">
        <f t="shared" si="320"/>
        <v>0</v>
      </c>
      <c r="Q795" s="246">
        <f t="shared" si="320"/>
        <v>0</v>
      </c>
      <c r="R795" s="246">
        <f t="shared" si="320"/>
        <v>0</v>
      </c>
      <c r="S795" s="246">
        <f t="shared" si="320"/>
        <v>0</v>
      </c>
      <c r="T795" s="246">
        <f t="shared" si="320"/>
        <v>0</v>
      </c>
      <c r="U795" s="246">
        <f t="shared" si="320"/>
        <v>0</v>
      </c>
      <c r="V795" s="246">
        <f t="shared" si="320"/>
        <v>0</v>
      </c>
      <c r="W795" s="246">
        <f t="shared" si="320"/>
        <v>0</v>
      </c>
      <c r="X795" s="246">
        <f t="shared" si="320"/>
        <v>0</v>
      </c>
      <c r="Y795" s="246">
        <f t="shared" si="320"/>
        <v>0</v>
      </c>
      <c r="Z795" s="246">
        <f t="shared" si="320"/>
        <v>0</v>
      </c>
      <c r="AA795" s="246">
        <f t="shared" si="320"/>
        <v>0</v>
      </c>
    </row>
    <row r="796" spans="6:27">
      <c r="F796" s="657"/>
      <c r="G796" s="307" t="str">
        <f t="shared" si="321"/>
        <v/>
      </c>
      <c r="H796" s="246">
        <f t="shared" si="320"/>
        <v>0</v>
      </c>
      <c r="I796" s="246">
        <f t="shared" si="320"/>
        <v>0</v>
      </c>
      <c r="J796" s="246">
        <f t="shared" si="320"/>
        <v>0</v>
      </c>
      <c r="K796" s="246">
        <f t="shared" si="320"/>
        <v>0</v>
      </c>
      <c r="L796" s="246">
        <f t="shared" si="320"/>
        <v>0</v>
      </c>
      <c r="M796" s="246">
        <f t="shared" si="320"/>
        <v>0</v>
      </c>
      <c r="N796" s="246">
        <f t="shared" si="320"/>
        <v>0</v>
      </c>
      <c r="O796" s="246">
        <f t="shared" si="320"/>
        <v>0</v>
      </c>
      <c r="P796" s="246">
        <f t="shared" si="320"/>
        <v>0</v>
      </c>
      <c r="Q796" s="246">
        <f t="shared" si="320"/>
        <v>0</v>
      </c>
      <c r="R796" s="246">
        <f t="shared" si="320"/>
        <v>0</v>
      </c>
      <c r="S796" s="246">
        <f t="shared" si="320"/>
        <v>0</v>
      </c>
      <c r="T796" s="246">
        <f t="shared" si="320"/>
        <v>0</v>
      </c>
      <c r="U796" s="246">
        <f t="shared" si="320"/>
        <v>0</v>
      </c>
      <c r="V796" s="246">
        <f t="shared" si="320"/>
        <v>0</v>
      </c>
      <c r="W796" s="246">
        <f t="shared" si="320"/>
        <v>0</v>
      </c>
      <c r="X796" s="246">
        <f t="shared" si="320"/>
        <v>0</v>
      </c>
      <c r="Y796" s="246">
        <f t="shared" si="320"/>
        <v>0</v>
      </c>
      <c r="Z796" s="246">
        <f t="shared" si="320"/>
        <v>0</v>
      </c>
      <c r="AA796" s="246">
        <f t="shared" si="320"/>
        <v>0</v>
      </c>
    </row>
    <row r="797" spans="6:27">
      <c r="G797" s="307" t="str">
        <f t="shared" si="321"/>
        <v>BRT</v>
      </c>
      <c r="H797" s="246">
        <f t="shared" si="320"/>
        <v>0</v>
      </c>
      <c r="I797" s="246">
        <f t="shared" si="320"/>
        <v>0</v>
      </c>
      <c r="J797" s="246">
        <f t="shared" si="320"/>
        <v>0</v>
      </c>
      <c r="K797" s="246">
        <f t="shared" si="320"/>
        <v>0</v>
      </c>
      <c r="L797" s="246">
        <f t="shared" si="320"/>
        <v>0</v>
      </c>
      <c r="M797" s="246">
        <f t="shared" si="320"/>
        <v>0</v>
      </c>
      <c r="N797" s="246">
        <f t="shared" si="320"/>
        <v>0</v>
      </c>
      <c r="O797" s="246">
        <f t="shared" si="320"/>
        <v>0</v>
      </c>
      <c r="P797" s="246">
        <f t="shared" si="320"/>
        <v>0</v>
      </c>
      <c r="Q797" s="246">
        <f t="shared" si="320"/>
        <v>0</v>
      </c>
      <c r="R797" s="246">
        <f t="shared" si="320"/>
        <v>0</v>
      </c>
      <c r="S797" s="246">
        <f t="shared" si="320"/>
        <v>0</v>
      </c>
      <c r="T797" s="246">
        <f t="shared" si="320"/>
        <v>0</v>
      </c>
      <c r="U797" s="246">
        <f t="shared" si="320"/>
        <v>0</v>
      </c>
      <c r="V797" s="246">
        <f t="shared" si="320"/>
        <v>0</v>
      </c>
      <c r="W797" s="246">
        <f t="shared" si="320"/>
        <v>0</v>
      </c>
      <c r="X797" s="246">
        <f t="shared" si="320"/>
        <v>0</v>
      </c>
      <c r="Y797" s="246">
        <f t="shared" si="320"/>
        <v>0</v>
      </c>
      <c r="Z797" s="246">
        <f t="shared" si="320"/>
        <v>0</v>
      </c>
      <c r="AA797" s="246">
        <f t="shared" si="320"/>
        <v>0</v>
      </c>
    </row>
    <row r="799" spans="6:27">
      <c r="G799" s="308" t="s">
        <v>381</v>
      </c>
      <c r="H799" s="243"/>
      <c r="I799" s="243"/>
      <c r="J799" s="243"/>
      <c r="K799" s="243"/>
      <c r="L799" s="243"/>
      <c r="M799" s="243"/>
      <c r="N799" s="243"/>
      <c r="O799" s="243"/>
      <c r="P799" s="243"/>
      <c r="Q799" s="243"/>
      <c r="R799" s="243"/>
      <c r="S799" s="243"/>
      <c r="T799" s="243"/>
      <c r="U799" s="243"/>
      <c r="V799" s="243"/>
      <c r="W799" s="243"/>
      <c r="X799" s="243"/>
      <c r="Y799" s="243"/>
      <c r="Z799" s="243"/>
      <c r="AA799" s="243"/>
    </row>
    <row r="800" spans="6:27">
      <c r="G800" s="306"/>
      <c r="H800" s="245">
        <f>H786</f>
        <v>0</v>
      </c>
      <c r="I800" s="245">
        <f t="shared" ref="I800:AA800" si="322">I786</f>
        <v>1</v>
      </c>
      <c r="J800" s="245">
        <f t="shared" si="322"/>
        <v>2</v>
      </c>
      <c r="K800" s="245">
        <f t="shared" si="322"/>
        <v>3</v>
      </c>
      <c r="L800" s="245">
        <f t="shared" si="322"/>
        <v>4</v>
      </c>
      <c r="M800" s="245">
        <f t="shared" si="322"/>
        <v>5</v>
      </c>
      <c r="N800" s="245">
        <f t="shared" si="322"/>
        <v>6</v>
      </c>
      <c r="O800" s="245">
        <f t="shared" si="322"/>
        <v>7</v>
      </c>
      <c r="P800" s="245">
        <f t="shared" si="322"/>
        <v>8</v>
      </c>
      <c r="Q800" s="245">
        <f t="shared" si="322"/>
        <v>9</v>
      </c>
      <c r="R800" s="245">
        <f t="shared" si="322"/>
        <v>10</v>
      </c>
      <c r="S800" s="245">
        <f t="shared" si="322"/>
        <v>11</v>
      </c>
      <c r="T800" s="245">
        <f t="shared" si="322"/>
        <v>12</v>
      </c>
      <c r="U800" s="245">
        <f t="shared" si="322"/>
        <v>13</v>
      </c>
      <c r="V800" s="245">
        <f t="shared" si="322"/>
        <v>14</v>
      </c>
      <c r="W800" s="245">
        <f t="shared" si="322"/>
        <v>15</v>
      </c>
      <c r="X800" s="245">
        <f t="shared" si="322"/>
        <v>16</v>
      </c>
      <c r="Y800" s="245">
        <f t="shared" si="322"/>
        <v>17</v>
      </c>
      <c r="Z800" s="245">
        <f t="shared" si="322"/>
        <v>18</v>
      </c>
      <c r="AA800" s="245">
        <f t="shared" si="322"/>
        <v>19</v>
      </c>
    </row>
    <row r="801" spans="7:27">
      <c r="G801" s="307" t="str">
        <f>G787</f>
        <v>Cars</v>
      </c>
      <c r="H801" s="246">
        <f t="shared" ref="H801:AA811" si="323">IF(ISERROR(VLOOKUP(H669,$O$683:$U$780,MATCH($H653,$O$683:$U$683,0),TRUE)),0,VLOOKUP(H669,$O$683:$U$780,MATCH($H653,$O$683:$U$683,0),TRUE))</f>
        <v>0</v>
      </c>
      <c r="I801" s="246">
        <f t="shared" si="323"/>
        <v>0</v>
      </c>
      <c r="J801" s="246">
        <f t="shared" si="323"/>
        <v>0</v>
      </c>
      <c r="K801" s="246">
        <f t="shared" si="323"/>
        <v>0</v>
      </c>
      <c r="L801" s="246">
        <f t="shared" si="323"/>
        <v>0</v>
      </c>
      <c r="M801" s="246">
        <f t="shared" si="323"/>
        <v>0</v>
      </c>
      <c r="N801" s="246">
        <f t="shared" si="323"/>
        <v>0</v>
      </c>
      <c r="O801" s="246">
        <f t="shared" si="323"/>
        <v>0</v>
      </c>
      <c r="P801" s="246">
        <f t="shared" si="323"/>
        <v>0</v>
      </c>
      <c r="Q801" s="246">
        <f t="shared" si="323"/>
        <v>0</v>
      </c>
      <c r="R801" s="246">
        <f t="shared" si="323"/>
        <v>0</v>
      </c>
      <c r="S801" s="246">
        <f t="shared" si="323"/>
        <v>0</v>
      </c>
      <c r="T801" s="246">
        <f t="shared" si="323"/>
        <v>0</v>
      </c>
      <c r="U801" s="246">
        <f t="shared" si="323"/>
        <v>0</v>
      </c>
      <c r="V801" s="246">
        <f t="shared" si="323"/>
        <v>0</v>
      </c>
      <c r="W801" s="246">
        <f t="shared" si="323"/>
        <v>0</v>
      </c>
      <c r="X801" s="246">
        <f t="shared" si="323"/>
        <v>0</v>
      </c>
      <c r="Y801" s="246">
        <f t="shared" si="323"/>
        <v>0</v>
      </c>
      <c r="Z801" s="246">
        <f t="shared" si="323"/>
        <v>0</v>
      </c>
      <c r="AA801" s="246">
        <f t="shared" si="323"/>
        <v>0</v>
      </c>
    </row>
    <row r="802" spans="7:27">
      <c r="G802" s="307" t="str">
        <f t="shared" ref="G802:G811" si="324">G788</f>
        <v>2-wheeler</v>
      </c>
      <c r="H802" s="246">
        <f t="shared" si="323"/>
        <v>0</v>
      </c>
      <c r="I802" s="246">
        <f t="shared" si="323"/>
        <v>0</v>
      </c>
      <c r="J802" s="246">
        <f t="shared" si="323"/>
        <v>0</v>
      </c>
      <c r="K802" s="246">
        <f t="shared" si="323"/>
        <v>0</v>
      </c>
      <c r="L802" s="246">
        <f t="shared" si="323"/>
        <v>0</v>
      </c>
      <c r="M802" s="246">
        <f t="shared" si="323"/>
        <v>0</v>
      </c>
      <c r="N802" s="246">
        <f t="shared" si="323"/>
        <v>0</v>
      </c>
      <c r="O802" s="246">
        <f t="shared" si="323"/>
        <v>0</v>
      </c>
      <c r="P802" s="246">
        <f t="shared" si="323"/>
        <v>0</v>
      </c>
      <c r="Q802" s="246">
        <f t="shared" si="323"/>
        <v>0</v>
      </c>
      <c r="R802" s="246">
        <f t="shared" si="323"/>
        <v>0</v>
      </c>
      <c r="S802" s="246">
        <f t="shared" si="323"/>
        <v>0</v>
      </c>
      <c r="T802" s="246">
        <f t="shared" si="323"/>
        <v>0</v>
      </c>
      <c r="U802" s="246">
        <f t="shared" si="323"/>
        <v>0</v>
      </c>
      <c r="V802" s="246">
        <f t="shared" si="323"/>
        <v>0</v>
      </c>
      <c r="W802" s="246">
        <f t="shared" si="323"/>
        <v>0</v>
      </c>
      <c r="X802" s="246">
        <f t="shared" si="323"/>
        <v>0</v>
      </c>
      <c r="Y802" s="246">
        <f t="shared" si="323"/>
        <v>0</v>
      </c>
      <c r="Z802" s="246">
        <f t="shared" si="323"/>
        <v>0</v>
      </c>
      <c r="AA802" s="246">
        <f t="shared" si="323"/>
        <v>0</v>
      </c>
    </row>
    <row r="803" spans="7:27">
      <c r="G803" s="307" t="str">
        <f t="shared" si="324"/>
        <v>Taxi</v>
      </c>
      <c r="H803" s="246">
        <f t="shared" si="323"/>
        <v>0</v>
      </c>
      <c r="I803" s="246">
        <f t="shared" si="323"/>
        <v>0</v>
      </c>
      <c r="J803" s="246">
        <f t="shared" si="323"/>
        <v>0</v>
      </c>
      <c r="K803" s="246">
        <f t="shared" si="323"/>
        <v>0</v>
      </c>
      <c r="L803" s="246">
        <f t="shared" si="323"/>
        <v>0</v>
      </c>
      <c r="M803" s="246">
        <f t="shared" si="323"/>
        <v>0</v>
      </c>
      <c r="N803" s="246">
        <f t="shared" si="323"/>
        <v>0</v>
      </c>
      <c r="O803" s="246">
        <f t="shared" si="323"/>
        <v>0</v>
      </c>
      <c r="P803" s="246">
        <f t="shared" si="323"/>
        <v>0</v>
      </c>
      <c r="Q803" s="246">
        <f t="shared" si="323"/>
        <v>0</v>
      </c>
      <c r="R803" s="246">
        <f t="shared" si="323"/>
        <v>0</v>
      </c>
      <c r="S803" s="246">
        <f t="shared" si="323"/>
        <v>0</v>
      </c>
      <c r="T803" s="246">
        <f t="shared" si="323"/>
        <v>0</v>
      </c>
      <c r="U803" s="246">
        <f t="shared" si="323"/>
        <v>0</v>
      </c>
      <c r="V803" s="246">
        <f t="shared" si="323"/>
        <v>0</v>
      </c>
      <c r="W803" s="246">
        <f t="shared" si="323"/>
        <v>0</v>
      </c>
      <c r="X803" s="246">
        <f t="shared" si="323"/>
        <v>0</v>
      </c>
      <c r="Y803" s="246">
        <f t="shared" si="323"/>
        <v>0</v>
      </c>
      <c r="Z803" s="246">
        <f t="shared" si="323"/>
        <v>0</v>
      </c>
      <c r="AA803" s="246">
        <f t="shared" si="323"/>
        <v>0</v>
      </c>
    </row>
    <row r="804" spans="7:27">
      <c r="G804" s="307" t="str">
        <f t="shared" si="324"/>
        <v/>
      </c>
      <c r="H804" s="246">
        <f t="shared" si="323"/>
        <v>0</v>
      </c>
      <c r="I804" s="246">
        <f t="shared" si="323"/>
        <v>0</v>
      </c>
      <c r="J804" s="246">
        <f t="shared" si="323"/>
        <v>0</v>
      </c>
      <c r="K804" s="246">
        <f t="shared" si="323"/>
        <v>0</v>
      </c>
      <c r="L804" s="246">
        <f t="shared" si="323"/>
        <v>0</v>
      </c>
      <c r="M804" s="246">
        <f t="shared" si="323"/>
        <v>0</v>
      </c>
      <c r="N804" s="246">
        <f t="shared" si="323"/>
        <v>0</v>
      </c>
      <c r="O804" s="246">
        <f t="shared" si="323"/>
        <v>0</v>
      </c>
      <c r="P804" s="246">
        <f t="shared" si="323"/>
        <v>0</v>
      </c>
      <c r="Q804" s="246">
        <f t="shared" si="323"/>
        <v>0</v>
      </c>
      <c r="R804" s="246">
        <f t="shared" si="323"/>
        <v>0</v>
      </c>
      <c r="S804" s="246">
        <f t="shared" si="323"/>
        <v>0</v>
      </c>
      <c r="T804" s="246">
        <f t="shared" si="323"/>
        <v>0</v>
      </c>
      <c r="U804" s="246">
        <f t="shared" si="323"/>
        <v>0</v>
      </c>
      <c r="V804" s="246">
        <f t="shared" si="323"/>
        <v>0</v>
      </c>
      <c r="W804" s="246">
        <f t="shared" si="323"/>
        <v>0</v>
      </c>
      <c r="X804" s="246">
        <f t="shared" si="323"/>
        <v>0</v>
      </c>
      <c r="Y804" s="246">
        <f t="shared" si="323"/>
        <v>0</v>
      </c>
      <c r="Z804" s="246">
        <f t="shared" si="323"/>
        <v>0</v>
      </c>
      <c r="AA804" s="246">
        <f t="shared" si="323"/>
        <v>0</v>
      </c>
    </row>
    <row r="805" spans="7:27">
      <c r="G805" s="307" t="str">
        <f t="shared" si="324"/>
        <v/>
      </c>
      <c r="H805" s="246">
        <f t="shared" si="323"/>
        <v>0</v>
      </c>
      <c r="I805" s="246">
        <f t="shared" si="323"/>
        <v>0</v>
      </c>
      <c r="J805" s="246">
        <f t="shared" si="323"/>
        <v>0</v>
      </c>
      <c r="K805" s="246">
        <f t="shared" si="323"/>
        <v>0</v>
      </c>
      <c r="L805" s="246">
        <f t="shared" si="323"/>
        <v>0</v>
      </c>
      <c r="M805" s="246">
        <f t="shared" si="323"/>
        <v>0</v>
      </c>
      <c r="N805" s="246">
        <f t="shared" si="323"/>
        <v>0</v>
      </c>
      <c r="O805" s="246">
        <f t="shared" si="323"/>
        <v>0</v>
      </c>
      <c r="P805" s="246">
        <f t="shared" si="323"/>
        <v>0</v>
      </c>
      <c r="Q805" s="246">
        <f t="shared" si="323"/>
        <v>0</v>
      </c>
      <c r="R805" s="246">
        <f t="shared" si="323"/>
        <v>0</v>
      </c>
      <c r="S805" s="246">
        <f t="shared" si="323"/>
        <v>0</v>
      </c>
      <c r="T805" s="246">
        <f t="shared" si="323"/>
        <v>0</v>
      </c>
      <c r="U805" s="246">
        <f t="shared" si="323"/>
        <v>0</v>
      </c>
      <c r="V805" s="246">
        <f t="shared" si="323"/>
        <v>0</v>
      </c>
      <c r="W805" s="246">
        <f t="shared" si="323"/>
        <v>0</v>
      </c>
      <c r="X805" s="246">
        <f t="shared" si="323"/>
        <v>0</v>
      </c>
      <c r="Y805" s="246">
        <f t="shared" si="323"/>
        <v>0</v>
      </c>
      <c r="Z805" s="246">
        <f t="shared" si="323"/>
        <v>0</v>
      </c>
      <c r="AA805" s="246">
        <f t="shared" si="323"/>
        <v>0</v>
      </c>
    </row>
    <row r="806" spans="7:27">
      <c r="G806" s="307" t="str">
        <f t="shared" si="324"/>
        <v>3-wheeler</v>
      </c>
      <c r="H806" s="246">
        <f t="shared" si="323"/>
        <v>0</v>
      </c>
      <c r="I806" s="246">
        <f t="shared" si="323"/>
        <v>0</v>
      </c>
      <c r="J806" s="246">
        <f t="shared" si="323"/>
        <v>0</v>
      </c>
      <c r="K806" s="246">
        <f t="shared" si="323"/>
        <v>0</v>
      </c>
      <c r="L806" s="246">
        <f t="shared" si="323"/>
        <v>0</v>
      </c>
      <c r="M806" s="246">
        <f t="shared" si="323"/>
        <v>0</v>
      </c>
      <c r="N806" s="246">
        <f t="shared" si="323"/>
        <v>0</v>
      </c>
      <c r="O806" s="246">
        <f t="shared" si="323"/>
        <v>0</v>
      </c>
      <c r="P806" s="246">
        <f t="shared" si="323"/>
        <v>0</v>
      </c>
      <c r="Q806" s="246">
        <f t="shared" si="323"/>
        <v>0</v>
      </c>
      <c r="R806" s="246">
        <f t="shared" si="323"/>
        <v>0</v>
      </c>
      <c r="S806" s="246">
        <f t="shared" si="323"/>
        <v>0</v>
      </c>
      <c r="T806" s="246">
        <f t="shared" si="323"/>
        <v>0</v>
      </c>
      <c r="U806" s="246">
        <f t="shared" si="323"/>
        <v>0</v>
      </c>
      <c r="V806" s="246">
        <f t="shared" si="323"/>
        <v>0</v>
      </c>
      <c r="W806" s="246">
        <f t="shared" si="323"/>
        <v>0</v>
      </c>
      <c r="X806" s="246">
        <f t="shared" si="323"/>
        <v>0</v>
      </c>
      <c r="Y806" s="246">
        <f t="shared" si="323"/>
        <v>0</v>
      </c>
      <c r="Z806" s="246">
        <f t="shared" si="323"/>
        <v>0</v>
      </c>
      <c r="AA806" s="246">
        <f t="shared" si="323"/>
        <v>0</v>
      </c>
    </row>
    <row r="807" spans="7:27">
      <c r="G807" s="307" t="str">
        <f t="shared" si="324"/>
        <v>Bus</v>
      </c>
      <c r="H807" s="246">
        <f t="shared" si="323"/>
        <v>0</v>
      </c>
      <c r="I807" s="246">
        <f t="shared" si="323"/>
        <v>0</v>
      </c>
      <c r="J807" s="246">
        <f t="shared" si="323"/>
        <v>0</v>
      </c>
      <c r="K807" s="246">
        <f t="shared" si="323"/>
        <v>0</v>
      </c>
      <c r="L807" s="246">
        <f t="shared" si="323"/>
        <v>0</v>
      </c>
      <c r="M807" s="246">
        <f t="shared" si="323"/>
        <v>0</v>
      </c>
      <c r="N807" s="246">
        <f t="shared" si="323"/>
        <v>0</v>
      </c>
      <c r="O807" s="246">
        <f t="shared" si="323"/>
        <v>0</v>
      </c>
      <c r="P807" s="246">
        <f t="shared" si="323"/>
        <v>0</v>
      </c>
      <c r="Q807" s="246">
        <f t="shared" si="323"/>
        <v>0</v>
      </c>
      <c r="R807" s="246">
        <f t="shared" si="323"/>
        <v>0</v>
      </c>
      <c r="S807" s="246">
        <f t="shared" si="323"/>
        <v>0</v>
      </c>
      <c r="T807" s="246">
        <f t="shared" si="323"/>
        <v>0</v>
      </c>
      <c r="U807" s="246">
        <f t="shared" si="323"/>
        <v>0</v>
      </c>
      <c r="V807" s="246">
        <f t="shared" si="323"/>
        <v>0</v>
      </c>
      <c r="W807" s="246">
        <f t="shared" si="323"/>
        <v>0</v>
      </c>
      <c r="X807" s="246">
        <f t="shared" si="323"/>
        <v>0</v>
      </c>
      <c r="Y807" s="246">
        <f t="shared" si="323"/>
        <v>0</v>
      </c>
      <c r="Z807" s="246">
        <f t="shared" si="323"/>
        <v>0</v>
      </c>
      <c r="AA807" s="246">
        <f t="shared" si="323"/>
        <v>0</v>
      </c>
    </row>
    <row r="808" spans="7:27">
      <c r="G808" s="307" t="str">
        <f t="shared" si="324"/>
        <v>Mini-bus</v>
      </c>
      <c r="H808" s="246">
        <f t="shared" si="323"/>
        <v>0</v>
      </c>
      <c r="I808" s="246">
        <f t="shared" si="323"/>
        <v>0</v>
      </c>
      <c r="J808" s="246">
        <f t="shared" si="323"/>
        <v>0</v>
      </c>
      <c r="K808" s="246">
        <f t="shared" si="323"/>
        <v>0</v>
      </c>
      <c r="L808" s="246">
        <f t="shared" si="323"/>
        <v>0</v>
      </c>
      <c r="M808" s="246">
        <f t="shared" si="323"/>
        <v>0</v>
      </c>
      <c r="N808" s="246">
        <f t="shared" si="323"/>
        <v>0</v>
      </c>
      <c r="O808" s="246">
        <f t="shared" si="323"/>
        <v>0</v>
      </c>
      <c r="P808" s="246">
        <f t="shared" si="323"/>
        <v>0</v>
      </c>
      <c r="Q808" s="246">
        <f t="shared" si="323"/>
        <v>0</v>
      </c>
      <c r="R808" s="246">
        <f t="shared" si="323"/>
        <v>0</v>
      </c>
      <c r="S808" s="246">
        <f t="shared" si="323"/>
        <v>0</v>
      </c>
      <c r="T808" s="246">
        <f t="shared" si="323"/>
        <v>0</v>
      </c>
      <c r="U808" s="246">
        <f t="shared" si="323"/>
        <v>0</v>
      </c>
      <c r="V808" s="246">
        <f t="shared" si="323"/>
        <v>0</v>
      </c>
      <c r="W808" s="246">
        <f t="shared" si="323"/>
        <v>0</v>
      </c>
      <c r="X808" s="246">
        <f t="shared" si="323"/>
        <v>0</v>
      </c>
      <c r="Y808" s="246">
        <f t="shared" si="323"/>
        <v>0</v>
      </c>
      <c r="Z808" s="246">
        <f t="shared" si="323"/>
        <v>0</v>
      </c>
      <c r="AA808" s="246">
        <f t="shared" si="323"/>
        <v>0</v>
      </c>
    </row>
    <row r="809" spans="7:27">
      <c r="G809" s="307" t="str">
        <f t="shared" si="324"/>
        <v/>
      </c>
      <c r="H809" s="246">
        <f t="shared" si="323"/>
        <v>0</v>
      </c>
      <c r="I809" s="246">
        <f t="shared" si="323"/>
        <v>0</v>
      </c>
      <c r="J809" s="246">
        <f t="shared" si="323"/>
        <v>0</v>
      </c>
      <c r="K809" s="246">
        <f t="shared" si="323"/>
        <v>0</v>
      </c>
      <c r="L809" s="246">
        <f t="shared" si="323"/>
        <v>0</v>
      </c>
      <c r="M809" s="246">
        <f t="shared" si="323"/>
        <v>0</v>
      </c>
      <c r="N809" s="246">
        <f t="shared" si="323"/>
        <v>0</v>
      </c>
      <c r="O809" s="246">
        <f t="shared" si="323"/>
        <v>0</v>
      </c>
      <c r="P809" s="246">
        <f t="shared" si="323"/>
        <v>0</v>
      </c>
      <c r="Q809" s="246">
        <f t="shared" si="323"/>
        <v>0</v>
      </c>
      <c r="R809" s="246">
        <f t="shared" si="323"/>
        <v>0</v>
      </c>
      <c r="S809" s="246">
        <f t="shared" si="323"/>
        <v>0</v>
      </c>
      <c r="T809" s="246">
        <f t="shared" si="323"/>
        <v>0</v>
      </c>
      <c r="U809" s="246">
        <f t="shared" si="323"/>
        <v>0</v>
      </c>
      <c r="V809" s="246">
        <f t="shared" si="323"/>
        <v>0</v>
      </c>
      <c r="W809" s="246">
        <f t="shared" si="323"/>
        <v>0</v>
      </c>
      <c r="X809" s="246">
        <f t="shared" si="323"/>
        <v>0</v>
      </c>
      <c r="Y809" s="246">
        <f t="shared" si="323"/>
        <v>0</v>
      </c>
      <c r="Z809" s="246">
        <f t="shared" si="323"/>
        <v>0</v>
      </c>
      <c r="AA809" s="246">
        <f t="shared" si="323"/>
        <v>0</v>
      </c>
    </row>
    <row r="810" spans="7:27">
      <c r="G810" s="307" t="str">
        <f t="shared" si="324"/>
        <v/>
      </c>
      <c r="H810" s="246">
        <f t="shared" si="323"/>
        <v>0</v>
      </c>
      <c r="I810" s="246">
        <f t="shared" si="323"/>
        <v>0</v>
      </c>
      <c r="J810" s="246">
        <f t="shared" si="323"/>
        <v>0</v>
      </c>
      <c r="K810" s="246">
        <f t="shared" si="323"/>
        <v>0</v>
      </c>
      <c r="L810" s="246">
        <f t="shared" si="323"/>
        <v>0</v>
      </c>
      <c r="M810" s="246">
        <f t="shared" si="323"/>
        <v>0</v>
      </c>
      <c r="N810" s="246">
        <f t="shared" si="323"/>
        <v>0</v>
      </c>
      <c r="O810" s="246">
        <f t="shared" si="323"/>
        <v>0</v>
      </c>
      <c r="P810" s="246">
        <f t="shared" si="323"/>
        <v>0</v>
      </c>
      <c r="Q810" s="246">
        <f t="shared" si="323"/>
        <v>0</v>
      </c>
      <c r="R810" s="246">
        <f t="shared" si="323"/>
        <v>0</v>
      </c>
      <c r="S810" s="246">
        <f t="shared" si="323"/>
        <v>0</v>
      </c>
      <c r="T810" s="246">
        <f t="shared" si="323"/>
        <v>0</v>
      </c>
      <c r="U810" s="246">
        <f t="shared" si="323"/>
        <v>0</v>
      </c>
      <c r="V810" s="246">
        <f t="shared" si="323"/>
        <v>0</v>
      </c>
      <c r="W810" s="246">
        <f t="shared" si="323"/>
        <v>0</v>
      </c>
      <c r="X810" s="246">
        <f t="shared" si="323"/>
        <v>0</v>
      </c>
      <c r="Y810" s="246">
        <f t="shared" si="323"/>
        <v>0</v>
      </c>
      <c r="Z810" s="246">
        <f t="shared" si="323"/>
        <v>0</v>
      </c>
      <c r="AA810" s="246">
        <f t="shared" si="323"/>
        <v>0</v>
      </c>
    </row>
    <row r="811" spans="7:27">
      <c r="G811" s="307" t="str">
        <f t="shared" si="324"/>
        <v>BRT</v>
      </c>
      <c r="H811" s="246">
        <f t="shared" si="323"/>
        <v>0</v>
      </c>
      <c r="I811" s="246">
        <f t="shared" si="323"/>
        <v>0</v>
      </c>
      <c r="J811" s="246">
        <f t="shared" si="323"/>
        <v>0</v>
      </c>
      <c r="K811" s="246">
        <f t="shared" si="323"/>
        <v>0</v>
      </c>
      <c r="L811" s="246">
        <f t="shared" si="323"/>
        <v>0</v>
      </c>
      <c r="M811" s="246">
        <f t="shared" si="323"/>
        <v>0</v>
      </c>
      <c r="N811" s="246">
        <f t="shared" si="323"/>
        <v>0</v>
      </c>
      <c r="O811" s="246">
        <f t="shared" si="323"/>
        <v>0</v>
      </c>
      <c r="P811" s="246">
        <f t="shared" si="323"/>
        <v>0</v>
      </c>
      <c r="Q811" s="246">
        <f t="shared" si="323"/>
        <v>0</v>
      </c>
      <c r="R811" s="246">
        <f t="shared" si="323"/>
        <v>0</v>
      </c>
      <c r="S811" s="246">
        <f t="shared" si="323"/>
        <v>0</v>
      </c>
      <c r="T811" s="246">
        <f t="shared" si="323"/>
        <v>0</v>
      </c>
      <c r="U811" s="246">
        <f t="shared" si="323"/>
        <v>0</v>
      </c>
      <c r="V811" s="246">
        <f t="shared" si="323"/>
        <v>0</v>
      </c>
      <c r="W811" s="246">
        <f t="shared" si="323"/>
        <v>0</v>
      </c>
      <c r="X811" s="246">
        <f t="shared" si="323"/>
        <v>0</v>
      </c>
      <c r="Y811" s="246">
        <f t="shared" si="323"/>
        <v>0</v>
      </c>
      <c r="Z811" s="246">
        <f t="shared" si="323"/>
        <v>0</v>
      </c>
      <c r="AA811" s="246">
        <f t="shared" si="323"/>
        <v>0</v>
      </c>
    </row>
    <row r="813" spans="7:27">
      <c r="G813" s="308" t="s">
        <v>382</v>
      </c>
      <c r="H813" s="243"/>
      <c r="I813" s="243"/>
      <c r="J813" s="243"/>
      <c r="K813" s="243"/>
      <c r="L813" s="243"/>
      <c r="M813" s="243"/>
      <c r="N813" s="243"/>
      <c r="O813" s="243"/>
      <c r="P813" s="243"/>
      <c r="Q813" s="243"/>
      <c r="R813" s="243"/>
      <c r="S813" s="243"/>
      <c r="T813" s="243"/>
      <c r="U813" s="243"/>
      <c r="V813" s="243"/>
      <c r="W813" s="243"/>
      <c r="X813" s="243"/>
      <c r="Y813" s="243"/>
      <c r="Z813" s="243"/>
      <c r="AA813" s="243"/>
    </row>
    <row r="814" spans="7:27">
      <c r="G814" s="306"/>
      <c r="H814" s="245">
        <f>H800</f>
        <v>0</v>
      </c>
      <c r="I814" s="245">
        <f t="shared" ref="I814:AA814" si="325">I800</f>
        <v>1</v>
      </c>
      <c r="J814" s="245">
        <f t="shared" si="325"/>
        <v>2</v>
      </c>
      <c r="K814" s="245">
        <f t="shared" si="325"/>
        <v>3</v>
      </c>
      <c r="L814" s="245">
        <f t="shared" si="325"/>
        <v>4</v>
      </c>
      <c r="M814" s="245">
        <f t="shared" si="325"/>
        <v>5</v>
      </c>
      <c r="N814" s="245">
        <f t="shared" si="325"/>
        <v>6</v>
      </c>
      <c r="O814" s="245">
        <f t="shared" si="325"/>
        <v>7</v>
      </c>
      <c r="P814" s="245">
        <f t="shared" si="325"/>
        <v>8</v>
      </c>
      <c r="Q814" s="245">
        <f t="shared" si="325"/>
        <v>9</v>
      </c>
      <c r="R814" s="245">
        <f t="shared" si="325"/>
        <v>10</v>
      </c>
      <c r="S814" s="245">
        <f t="shared" si="325"/>
        <v>11</v>
      </c>
      <c r="T814" s="245">
        <f t="shared" si="325"/>
        <v>12</v>
      </c>
      <c r="U814" s="245">
        <f t="shared" si="325"/>
        <v>13</v>
      </c>
      <c r="V814" s="245">
        <f t="shared" si="325"/>
        <v>14</v>
      </c>
      <c r="W814" s="245">
        <f t="shared" si="325"/>
        <v>15</v>
      </c>
      <c r="X814" s="245">
        <f t="shared" si="325"/>
        <v>16</v>
      </c>
      <c r="Y814" s="245">
        <f t="shared" si="325"/>
        <v>17</v>
      </c>
      <c r="Z814" s="245">
        <f t="shared" si="325"/>
        <v>18</v>
      </c>
      <c r="AA814" s="245">
        <f t="shared" si="325"/>
        <v>19</v>
      </c>
    </row>
    <row r="815" spans="7:27">
      <c r="G815" s="307" t="str">
        <f>G801</f>
        <v>Cars</v>
      </c>
      <c r="H815" s="246">
        <f t="shared" ref="H815:AA825" si="326">IF(ISERROR(VLOOKUP(H669,$W$683:$AC$780,MATCH($H653,$W$683:$AC$683,0),TRUE)),0,VLOOKUP(H669,$W$683:$AC$780,MATCH($H653,$W$683:$AC$683,0),TRUE))</f>
        <v>0</v>
      </c>
      <c r="I815" s="246">
        <f t="shared" si="326"/>
        <v>0</v>
      </c>
      <c r="J815" s="246">
        <f t="shared" si="326"/>
        <v>0</v>
      </c>
      <c r="K815" s="246">
        <f t="shared" si="326"/>
        <v>0</v>
      </c>
      <c r="L815" s="246">
        <f t="shared" si="326"/>
        <v>0</v>
      </c>
      <c r="M815" s="246">
        <f t="shared" si="326"/>
        <v>0</v>
      </c>
      <c r="N815" s="246">
        <f t="shared" si="326"/>
        <v>0</v>
      </c>
      <c r="O815" s="246">
        <f t="shared" si="326"/>
        <v>0</v>
      </c>
      <c r="P815" s="246">
        <f t="shared" si="326"/>
        <v>0</v>
      </c>
      <c r="Q815" s="246">
        <f t="shared" si="326"/>
        <v>0</v>
      </c>
      <c r="R815" s="246">
        <f t="shared" si="326"/>
        <v>0</v>
      </c>
      <c r="S815" s="246">
        <f t="shared" si="326"/>
        <v>0</v>
      </c>
      <c r="T815" s="246">
        <f t="shared" si="326"/>
        <v>0</v>
      </c>
      <c r="U815" s="246">
        <f t="shared" si="326"/>
        <v>0</v>
      </c>
      <c r="V815" s="246">
        <f t="shared" si="326"/>
        <v>0</v>
      </c>
      <c r="W815" s="246">
        <f t="shared" si="326"/>
        <v>0</v>
      </c>
      <c r="X815" s="246">
        <f t="shared" si="326"/>
        <v>0</v>
      </c>
      <c r="Y815" s="246">
        <f t="shared" si="326"/>
        <v>0</v>
      </c>
      <c r="Z815" s="246">
        <f t="shared" si="326"/>
        <v>0</v>
      </c>
      <c r="AA815" s="246">
        <f t="shared" si="326"/>
        <v>0</v>
      </c>
    </row>
    <row r="816" spans="7:27">
      <c r="G816" s="307" t="str">
        <f t="shared" ref="G816:G825" si="327">G802</f>
        <v>2-wheeler</v>
      </c>
      <c r="H816" s="246">
        <f t="shared" si="326"/>
        <v>0</v>
      </c>
      <c r="I816" s="246">
        <f t="shared" si="326"/>
        <v>0</v>
      </c>
      <c r="J816" s="246">
        <f t="shared" si="326"/>
        <v>0</v>
      </c>
      <c r="K816" s="246">
        <f t="shared" si="326"/>
        <v>0</v>
      </c>
      <c r="L816" s="246">
        <f t="shared" si="326"/>
        <v>0</v>
      </c>
      <c r="M816" s="246">
        <f t="shared" si="326"/>
        <v>0</v>
      </c>
      <c r="N816" s="246">
        <f t="shared" si="326"/>
        <v>0</v>
      </c>
      <c r="O816" s="246">
        <f t="shared" si="326"/>
        <v>0</v>
      </c>
      <c r="P816" s="246">
        <f t="shared" si="326"/>
        <v>0</v>
      </c>
      <c r="Q816" s="246">
        <f t="shared" si="326"/>
        <v>0</v>
      </c>
      <c r="R816" s="246">
        <f t="shared" si="326"/>
        <v>0</v>
      </c>
      <c r="S816" s="246">
        <f t="shared" si="326"/>
        <v>0</v>
      </c>
      <c r="T816" s="246">
        <f t="shared" si="326"/>
        <v>0</v>
      </c>
      <c r="U816" s="246">
        <f t="shared" si="326"/>
        <v>0</v>
      </c>
      <c r="V816" s="246">
        <f t="shared" si="326"/>
        <v>0</v>
      </c>
      <c r="W816" s="246">
        <f t="shared" si="326"/>
        <v>0</v>
      </c>
      <c r="X816" s="246">
        <f t="shared" si="326"/>
        <v>0</v>
      </c>
      <c r="Y816" s="246">
        <f t="shared" si="326"/>
        <v>0</v>
      </c>
      <c r="Z816" s="246">
        <f t="shared" si="326"/>
        <v>0</v>
      </c>
      <c r="AA816" s="246">
        <f t="shared" si="326"/>
        <v>0</v>
      </c>
    </row>
    <row r="817" spans="6:27">
      <c r="G817" s="307" t="str">
        <f t="shared" si="327"/>
        <v>Taxi</v>
      </c>
      <c r="H817" s="246">
        <f t="shared" si="326"/>
        <v>0</v>
      </c>
      <c r="I817" s="246">
        <f t="shared" si="326"/>
        <v>0</v>
      </c>
      <c r="J817" s="246">
        <f t="shared" si="326"/>
        <v>0</v>
      </c>
      <c r="K817" s="246">
        <f t="shared" si="326"/>
        <v>0</v>
      </c>
      <c r="L817" s="246">
        <f t="shared" si="326"/>
        <v>0</v>
      </c>
      <c r="M817" s="246">
        <f t="shared" si="326"/>
        <v>0</v>
      </c>
      <c r="N817" s="246">
        <f t="shared" si="326"/>
        <v>0</v>
      </c>
      <c r="O817" s="246">
        <f t="shared" si="326"/>
        <v>0</v>
      </c>
      <c r="P817" s="246">
        <f t="shared" si="326"/>
        <v>0</v>
      </c>
      <c r="Q817" s="246">
        <f t="shared" si="326"/>
        <v>0</v>
      </c>
      <c r="R817" s="246">
        <f t="shared" si="326"/>
        <v>0</v>
      </c>
      <c r="S817" s="246">
        <f t="shared" si="326"/>
        <v>0</v>
      </c>
      <c r="T817" s="246">
        <f t="shared" si="326"/>
        <v>0</v>
      </c>
      <c r="U817" s="246">
        <f t="shared" si="326"/>
        <v>0</v>
      </c>
      <c r="V817" s="246">
        <f t="shared" si="326"/>
        <v>0</v>
      </c>
      <c r="W817" s="246">
        <f t="shared" si="326"/>
        <v>0</v>
      </c>
      <c r="X817" s="246">
        <f t="shared" si="326"/>
        <v>0</v>
      </c>
      <c r="Y817" s="246">
        <f t="shared" si="326"/>
        <v>0</v>
      </c>
      <c r="Z817" s="246">
        <f t="shared" si="326"/>
        <v>0</v>
      </c>
      <c r="AA817" s="246">
        <f t="shared" si="326"/>
        <v>0</v>
      </c>
    </row>
    <row r="818" spans="6:27">
      <c r="G818" s="307" t="str">
        <f t="shared" si="327"/>
        <v/>
      </c>
      <c r="H818" s="246">
        <f t="shared" si="326"/>
        <v>0</v>
      </c>
      <c r="I818" s="246">
        <f t="shared" si="326"/>
        <v>0</v>
      </c>
      <c r="J818" s="246">
        <f t="shared" si="326"/>
        <v>0</v>
      </c>
      <c r="K818" s="246">
        <f t="shared" si="326"/>
        <v>0</v>
      </c>
      <c r="L818" s="246">
        <f t="shared" si="326"/>
        <v>0</v>
      </c>
      <c r="M818" s="246">
        <f t="shared" si="326"/>
        <v>0</v>
      </c>
      <c r="N818" s="246">
        <f t="shared" si="326"/>
        <v>0</v>
      </c>
      <c r="O818" s="246">
        <f t="shared" si="326"/>
        <v>0</v>
      </c>
      <c r="P818" s="246">
        <f t="shared" si="326"/>
        <v>0</v>
      </c>
      <c r="Q818" s="246">
        <f t="shared" si="326"/>
        <v>0</v>
      </c>
      <c r="R818" s="246">
        <f t="shared" si="326"/>
        <v>0</v>
      </c>
      <c r="S818" s="246">
        <f t="shared" si="326"/>
        <v>0</v>
      </c>
      <c r="T818" s="246">
        <f t="shared" si="326"/>
        <v>0</v>
      </c>
      <c r="U818" s="246">
        <f t="shared" si="326"/>
        <v>0</v>
      </c>
      <c r="V818" s="246">
        <f t="shared" si="326"/>
        <v>0</v>
      </c>
      <c r="W818" s="246">
        <f t="shared" si="326"/>
        <v>0</v>
      </c>
      <c r="X818" s="246">
        <f t="shared" si="326"/>
        <v>0</v>
      </c>
      <c r="Y818" s="246">
        <f t="shared" si="326"/>
        <v>0</v>
      </c>
      <c r="Z818" s="246">
        <f t="shared" si="326"/>
        <v>0</v>
      </c>
      <c r="AA818" s="246">
        <f t="shared" si="326"/>
        <v>0</v>
      </c>
    </row>
    <row r="819" spans="6:27">
      <c r="G819" s="307" t="str">
        <f t="shared" si="327"/>
        <v/>
      </c>
      <c r="H819" s="246">
        <f t="shared" si="326"/>
        <v>0</v>
      </c>
      <c r="I819" s="246">
        <f t="shared" si="326"/>
        <v>0</v>
      </c>
      <c r="J819" s="246">
        <f t="shared" si="326"/>
        <v>0</v>
      </c>
      <c r="K819" s="246">
        <f t="shared" si="326"/>
        <v>0</v>
      </c>
      <c r="L819" s="246">
        <f t="shared" si="326"/>
        <v>0</v>
      </c>
      <c r="M819" s="246">
        <f t="shared" si="326"/>
        <v>0</v>
      </c>
      <c r="N819" s="246">
        <f t="shared" si="326"/>
        <v>0</v>
      </c>
      <c r="O819" s="246">
        <f t="shared" si="326"/>
        <v>0</v>
      </c>
      <c r="P819" s="246">
        <f t="shared" si="326"/>
        <v>0</v>
      </c>
      <c r="Q819" s="246">
        <f t="shared" si="326"/>
        <v>0</v>
      </c>
      <c r="R819" s="246">
        <f t="shared" si="326"/>
        <v>0</v>
      </c>
      <c r="S819" s="246">
        <f t="shared" si="326"/>
        <v>0</v>
      </c>
      <c r="T819" s="246">
        <f t="shared" si="326"/>
        <v>0</v>
      </c>
      <c r="U819" s="246">
        <f t="shared" si="326"/>
        <v>0</v>
      </c>
      <c r="V819" s="246">
        <f t="shared" si="326"/>
        <v>0</v>
      </c>
      <c r="W819" s="246">
        <f t="shared" si="326"/>
        <v>0</v>
      </c>
      <c r="X819" s="246">
        <f t="shared" si="326"/>
        <v>0</v>
      </c>
      <c r="Y819" s="246">
        <f t="shared" si="326"/>
        <v>0</v>
      </c>
      <c r="Z819" s="246">
        <f t="shared" si="326"/>
        <v>0</v>
      </c>
      <c r="AA819" s="246">
        <f t="shared" si="326"/>
        <v>0</v>
      </c>
    </row>
    <row r="820" spans="6:27">
      <c r="G820" s="307" t="str">
        <f t="shared" si="327"/>
        <v>3-wheeler</v>
      </c>
      <c r="H820" s="246">
        <f t="shared" si="326"/>
        <v>0</v>
      </c>
      <c r="I820" s="246">
        <f t="shared" si="326"/>
        <v>0</v>
      </c>
      <c r="J820" s="246">
        <f t="shared" si="326"/>
        <v>0</v>
      </c>
      <c r="K820" s="246">
        <f t="shared" si="326"/>
        <v>0</v>
      </c>
      <c r="L820" s="246">
        <f t="shared" si="326"/>
        <v>0</v>
      </c>
      <c r="M820" s="246">
        <f t="shared" si="326"/>
        <v>0</v>
      </c>
      <c r="N820" s="246">
        <f t="shared" si="326"/>
        <v>0</v>
      </c>
      <c r="O820" s="246">
        <f t="shared" si="326"/>
        <v>0</v>
      </c>
      <c r="P820" s="246">
        <f t="shared" si="326"/>
        <v>0</v>
      </c>
      <c r="Q820" s="246">
        <f t="shared" si="326"/>
        <v>0</v>
      </c>
      <c r="R820" s="246">
        <f t="shared" si="326"/>
        <v>0</v>
      </c>
      <c r="S820" s="246">
        <f t="shared" si="326"/>
        <v>0</v>
      </c>
      <c r="T820" s="246">
        <f t="shared" si="326"/>
        <v>0</v>
      </c>
      <c r="U820" s="246">
        <f t="shared" si="326"/>
        <v>0</v>
      </c>
      <c r="V820" s="246">
        <f t="shared" si="326"/>
        <v>0</v>
      </c>
      <c r="W820" s="246">
        <f t="shared" si="326"/>
        <v>0</v>
      </c>
      <c r="X820" s="246">
        <f t="shared" si="326"/>
        <v>0</v>
      </c>
      <c r="Y820" s="246">
        <f t="shared" si="326"/>
        <v>0</v>
      </c>
      <c r="Z820" s="246">
        <f t="shared" si="326"/>
        <v>0</v>
      </c>
      <c r="AA820" s="246">
        <f t="shared" si="326"/>
        <v>0</v>
      </c>
    </row>
    <row r="821" spans="6:27">
      <c r="G821" s="307" t="str">
        <f t="shared" si="327"/>
        <v>Bus</v>
      </c>
      <c r="H821" s="246">
        <f t="shared" si="326"/>
        <v>0</v>
      </c>
      <c r="I821" s="246">
        <f t="shared" si="326"/>
        <v>0</v>
      </c>
      <c r="J821" s="246">
        <f t="shared" si="326"/>
        <v>0</v>
      </c>
      <c r="K821" s="246">
        <f t="shared" si="326"/>
        <v>0</v>
      </c>
      <c r="L821" s="246">
        <f t="shared" si="326"/>
        <v>0</v>
      </c>
      <c r="M821" s="246">
        <f t="shared" si="326"/>
        <v>0</v>
      </c>
      <c r="N821" s="246">
        <f t="shared" si="326"/>
        <v>0</v>
      </c>
      <c r="O821" s="246">
        <f t="shared" si="326"/>
        <v>0</v>
      </c>
      <c r="P821" s="246">
        <f t="shared" si="326"/>
        <v>0</v>
      </c>
      <c r="Q821" s="246">
        <f t="shared" si="326"/>
        <v>0</v>
      </c>
      <c r="R821" s="246">
        <f t="shared" si="326"/>
        <v>0</v>
      </c>
      <c r="S821" s="246">
        <f t="shared" si="326"/>
        <v>0</v>
      </c>
      <c r="T821" s="246">
        <f t="shared" si="326"/>
        <v>0</v>
      </c>
      <c r="U821" s="246">
        <f t="shared" si="326"/>
        <v>0</v>
      </c>
      <c r="V821" s="246">
        <f t="shared" si="326"/>
        <v>0</v>
      </c>
      <c r="W821" s="246">
        <f t="shared" si="326"/>
        <v>0</v>
      </c>
      <c r="X821" s="246">
        <f t="shared" si="326"/>
        <v>0</v>
      </c>
      <c r="Y821" s="246">
        <f t="shared" si="326"/>
        <v>0</v>
      </c>
      <c r="Z821" s="246">
        <f t="shared" si="326"/>
        <v>0</v>
      </c>
      <c r="AA821" s="246">
        <f t="shared" si="326"/>
        <v>0</v>
      </c>
    </row>
    <row r="822" spans="6:27">
      <c r="G822" s="307" t="str">
        <f t="shared" si="327"/>
        <v>Mini-bus</v>
      </c>
      <c r="H822" s="246">
        <f t="shared" si="326"/>
        <v>0</v>
      </c>
      <c r="I822" s="246">
        <f t="shared" si="326"/>
        <v>0</v>
      </c>
      <c r="J822" s="246">
        <f t="shared" si="326"/>
        <v>0</v>
      </c>
      <c r="K822" s="246">
        <f t="shared" si="326"/>
        <v>0</v>
      </c>
      <c r="L822" s="246">
        <f t="shared" si="326"/>
        <v>0</v>
      </c>
      <c r="M822" s="246">
        <f t="shared" si="326"/>
        <v>0</v>
      </c>
      <c r="N822" s="246">
        <f t="shared" si="326"/>
        <v>0</v>
      </c>
      <c r="O822" s="246">
        <f t="shared" si="326"/>
        <v>0</v>
      </c>
      <c r="P822" s="246">
        <f t="shared" si="326"/>
        <v>0</v>
      </c>
      <c r="Q822" s="246">
        <f t="shared" si="326"/>
        <v>0</v>
      </c>
      <c r="R822" s="246">
        <f t="shared" si="326"/>
        <v>0</v>
      </c>
      <c r="S822" s="246">
        <f t="shared" si="326"/>
        <v>0</v>
      </c>
      <c r="T822" s="246">
        <f t="shared" si="326"/>
        <v>0</v>
      </c>
      <c r="U822" s="246">
        <f t="shared" si="326"/>
        <v>0</v>
      </c>
      <c r="V822" s="246">
        <f t="shared" si="326"/>
        <v>0</v>
      </c>
      <c r="W822" s="246">
        <f t="shared" si="326"/>
        <v>0</v>
      </c>
      <c r="X822" s="246">
        <f t="shared" si="326"/>
        <v>0</v>
      </c>
      <c r="Y822" s="246">
        <f t="shared" si="326"/>
        <v>0</v>
      </c>
      <c r="Z822" s="246">
        <f t="shared" si="326"/>
        <v>0</v>
      </c>
      <c r="AA822" s="246">
        <f t="shared" si="326"/>
        <v>0</v>
      </c>
    </row>
    <row r="823" spans="6:27">
      <c r="G823" s="307" t="str">
        <f t="shared" si="327"/>
        <v/>
      </c>
      <c r="H823" s="246">
        <f t="shared" si="326"/>
        <v>0</v>
      </c>
      <c r="I823" s="246">
        <f t="shared" si="326"/>
        <v>0</v>
      </c>
      <c r="J823" s="246">
        <f t="shared" si="326"/>
        <v>0</v>
      </c>
      <c r="K823" s="246">
        <f t="shared" si="326"/>
        <v>0</v>
      </c>
      <c r="L823" s="246">
        <f t="shared" si="326"/>
        <v>0</v>
      </c>
      <c r="M823" s="246">
        <f t="shared" si="326"/>
        <v>0</v>
      </c>
      <c r="N823" s="246">
        <f t="shared" si="326"/>
        <v>0</v>
      </c>
      <c r="O823" s="246">
        <f t="shared" si="326"/>
        <v>0</v>
      </c>
      <c r="P823" s="246">
        <f t="shared" si="326"/>
        <v>0</v>
      </c>
      <c r="Q823" s="246">
        <f t="shared" si="326"/>
        <v>0</v>
      </c>
      <c r="R823" s="246">
        <f t="shared" si="326"/>
        <v>0</v>
      </c>
      <c r="S823" s="246">
        <f t="shared" si="326"/>
        <v>0</v>
      </c>
      <c r="T823" s="246">
        <f t="shared" si="326"/>
        <v>0</v>
      </c>
      <c r="U823" s="246">
        <f t="shared" si="326"/>
        <v>0</v>
      </c>
      <c r="V823" s="246">
        <f t="shared" si="326"/>
        <v>0</v>
      </c>
      <c r="W823" s="246">
        <f t="shared" si="326"/>
        <v>0</v>
      </c>
      <c r="X823" s="246">
        <f t="shared" si="326"/>
        <v>0</v>
      </c>
      <c r="Y823" s="246">
        <f t="shared" si="326"/>
        <v>0</v>
      </c>
      <c r="Z823" s="246">
        <f t="shared" si="326"/>
        <v>0</v>
      </c>
      <c r="AA823" s="246">
        <f t="shared" si="326"/>
        <v>0</v>
      </c>
    </row>
    <row r="824" spans="6:27">
      <c r="G824" s="307" t="str">
        <f t="shared" si="327"/>
        <v/>
      </c>
      <c r="H824" s="246">
        <f t="shared" si="326"/>
        <v>0</v>
      </c>
      <c r="I824" s="246">
        <f t="shared" si="326"/>
        <v>0</v>
      </c>
      <c r="J824" s="246">
        <f t="shared" si="326"/>
        <v>0</v>
      </c>
      <c r="K824" s="246">
        <f t="shared" si="326"/>
        <v>0</v>
      </c>
      <c r="L824" s="246">
        <f t="shared" si="326"/>
        <v>0</v>
      </c>
      <c r="M824" s="246">
        <f t="shared" si="326"/>
        <v>0</v>
      </c>
      <c r="N824" s="246">
        <f t="shared" si="326"/>
        <v>0</v>
      </c>
      <c r="O824" s="246">
        <f t="shared" si="326"/>
        <v>0</v>
      </c>
      <c r="P824" s="246">
        <f t="shared" si="326"/>
        <v>0</v>
      </c>
      <c r="Q824" s="246">
        <f t="shared" si="326"/>
        <v>0</v>
      </c>
      <c r="R824" s="246">
        <f t="shared" si="326"/>
        <v>0</v>
      </c>
      <c r="S824" s="246">
        <f t="shared" si="326"/>
        <v>0</v>
      </c>
      <c r="T824" s="246">
        <f t="shared" si="326"/>
        <v>0</v>
      </c>
      <c r="U824" s="246">
        <f t="shared" si="326"/>
        <v>0</v>
      </c>
      <c r="V824" s="246">
        <f t="shared" si="326"/>
        <v>0</v>
      </c>
      <c r="W824" s="246">
        <f t="shared" si="326"/>
        <v>0</v>
      </c>
      <c r="X824" s="246">
        <f t="shared" si="326"/>
        <v>0</v>
      </c>
      <c r="Y824" s="246">
        <f t="shared" si="326"/>
        <v>0</v>
      </c>
      <c r="Z824" s="246">
        <f t="shared" si="326"/>
        <v>0</v>
      </c>
      <c r="AA824" s="246">
        <f t="shared" si="326"/>
        <v>0</v>
      </c>
    </row>
    <row r="825" spans="6:27">
      <c r="G825" s="307" t="str">
        <f t="shared" si="327"/>
        <v>BRT</v>
      </c>
      <c r="H825" s="246">
        <f t="shared" si="326"/>
        <v>0</v>
      </c>
      <c r="I825" s="246">
        <f t="shared" si="326"/>
        <v>0</v>
      </c>
      <c r="J825" s="246">
        <f t="shared" si="326"/>
        <v>0</v>
      </c>
      <c r="K825" s="246">
        <f t="shared" si="326"/>
        <v>0</v>
      </c>
      <c r="L825" s="246">
        <f t="shared" si="326"/>
        <v>0</v>
      </c>
      <c r="M825" s="246">
        <f t="shared" si="326"/>
        <v>0</v>
      </c>
      <c r="N825" s="246">
        <f t="shared" si="326"/>
        <v>0</v>
      </c>
      <c r="O825" s="246">
        <f t="shared" si="326"/>
        <v>0</v>
      </c>
      <c r="P825" s="246">
        <f t="shared" si="326"/>
        <v>0</v>
      </c>
      <c r="Q825" s="246">
        <f t="shared" si="326"/>
        <v>0</v>
      </c>
      <c r="R825" s="246">
        <f t="shared" si="326"/>
        <v>0</v>
      </c>
      <c r="S825" s="246">
        <f t="shared" si="326"/>
        <v>0</v>
      </c>
      <c r="T825" s="246">
        <f t="shared" si="326"/>
        <v>0</v>
      </c>
      <c r="U825" s="246">
        <f t="shared" si="326"/>
        <v>0</v>
      </c>
      <c r="V825" s="246">
        <f t="shared" si="326"/>
        <v>0</v>
      </c>
      <c r="W825" s="246">
        <f t="shared" si="326"/>
        <v>0</v>
      </c>
      <c r="X825" s="246">
        <f t="shared" si="326"/>
        <v>0</v>
      </c>
      <c r="Y825" s="246">
        <f t="shared" si="326"/>
        <v>0</v>
      </c>
      <c r="Z825" s="246">
        <f t="shared" si="326"/>
        <v>0</v>
      </c>
      <c r="AA825" s="246">
        <f t="shared" si="326"/>
        <v>0</v>
      </c>
    </row>
    <row r="828" spans="6:27">
      <c r="G828" s="309" t="s">
        <v>383</v>
      </c>
    </row>
    <row r="829" spans="6:27">
      <c r="G829" s="309" t="s">
        <v>10</v>
      </c>
      <c r="H829" s="55" t="s">
        <v>383</v>
      </c>
    </row>
    <row r="830" spans="6:27">
      <c r="G830" s="306"/>
      <c r="H830" s="245">
        <f>H814</f>
        <v>0</v>
      </c>
      <c r="I830" s="245">
        <f t="shared" ref="I830:AA830" si="328">I814</f>
        <v>1</v>
      </c>
      <c r="J830" s="245">
        <f t="shared" si="328"/>
        <v>2</v>
      </c>
      <c r="K830" s="245">
        <f t="shared" si="328"/>
        <v>3</v>
      </c>
      <c r="L830" s="245">
        <f t="shared" si="328"/>
        <v>4</v>
      </c>
      <c r="M830" s="245">
        <f t="shared" si="328"/>
        <v>5</v>
      </c>
      <c r="N830" s="245">
        <f t="shared" si="328"/>
        <v>6</v>
      </c>
      <c r="O830" s="245">
        <f t="shared" si="328"/>
        <v>7</v>
      </c>
      <c r="P830" s="245">
        <f t="shared" si="328"/>
        <v>8</v>
      </c>
      <c r="Q830" s="245">
        <f t="shared" si="328"/>
        <v>9</v>
      </c>
      <c r="R830" s="245">
        <f t="shared" si="328"/>
        <v>10</v>
      </c>
      <c r="S830" s="245">
        <f t="shared" si="328"/>
        <v>11</v>
      </c>
      <c r="T830" s="245">
        <f t="shared" si="328"/>
        <v>12</v>
      </c>
      <c r="U830" s="245">
        <f t="shared" si="328"/>
        <v>13</v>
      </c>
      <c r="V830" s="245">
        <f t="shared" si="328"/>
        <v>14</v>
      </c>
      <c r="W830" s="245">
        <f t="shared" si="328"/>
        <v>15</v>
      </c>
      <c r="X830" s="245">
        <f t="shared" si="328"/>
        <v>16</v>
      </c>
      <c r="Y830" s="245">
        <f t="shared" si="328"/>
        <v>17</v>
      </c>
      <c r="Z830" s="245">
        <f t="shared" si="328"/>
        <v>18</v>
      </c>
      <c r="AA830" s="245">
        <f t="shared" si="328"/>
        <v>19</v>
      </c>
    </row>
    <row r="831" spans="6:27">
      <c r="F831" s="655" t="s">
        <v>530</v>
      </c>
      <c r="G831" s="307" t="str">
        <f>G815</f>
        <v>Cars</v>
      </c>
      <c r="H831" s="246">
        <f t="shared" ref="H831:AA841" si="329">IF(ISERROR(H203/(H471-(H471*(H787/100)))),0,H203/(H471-(H471*(H787/100))))</f>
        <v>0</v>
      </c>
      <c r="I831" s="246">
        <f t="shared" ca="1" si="329"/>
        <v>0</v>
      </c>
      <c r="J831" s="246">
        <f t="shared" ca="1" si="329"/>
        <v>0</v>
      </c>
      <c r="K831" s="246">
        <f t="shared" ca="1" si="329"/>
        <v>0</v>
      </c>
      <c r="L831" s="246">
        <f t="shared" ca="1" si="329"/>
        <v>0</v>
      </c>
      <c r="M831" s="246">
        <f t="shared" ca="1" si="329"/>
        <v>0</v>
      </c>
      <c r="N831" s="246">
        <f t="shared" ca="1" si="329"/>
        <v>0</v>
      </c>
      <c r="O831" s="246">
        <f t="shared" ca="1" si="329"/>
        <v>0</v>
      </c>
      <c r="P831" s="246">
        <f t="shared" ca="1" si="329"/>
        <v>0</v>
      </c>
      <c r="Q831" s="246">
        <f t="shared" ca="1" si="329"/>
        <v>0</v>
      </c>
      <c r="R831" s="246">
        <f t="shared" ca="1" si="329"/>
        <v>0</v>
      </c>
      <c r="S831" s="246">
        <f t="shared" ca="1" si="329"/>
        <v>0</v>
      </c>
      <c r="T831" s="246">
        <f t="shared" ca="1" si="329"/>
        <v>0</v>
      </c>
      <c r="U831" s="246">
        <f t="shared" ca="1" si="329"/>
        <v>0</v>
      </c>
      <c r="V831" s="246">
        <f t="shared" ca="1" si="329"/>
        <v>0</v>
      </c>
      <c r="W831" s="246">
        <f t="shared" ca="1" si="329"/>
        <v>0</v>
      </c>
      <c r="X831" s="246">
        <f t="shared" ca="1" si="329"/>
        <v>0</v>
      </c>
      <c r="Y831" s="246">
        <f t="shared" ca="1" si="329"/>
        <v>0</v>
      </c>
      <c r="Z831" s="246">
        <f t="shared" ca="1" si="329"/>
        <v>0</v>
      </c>
      <c r="AA831" s="246">
        <f t="shared" ca="1" si="329"/>
        <v>0</v>
      </c>
    </row>
    <row r="832" spans="6:27">
      <c r="F832" s="656"/>
      <c r="G832" s="307" t="str">
        <f t="shared" ref="G832:G841" si="330">G816</f>
        <v>2-wheeler</v>
      </c>
      <c r="H832" s="246">
        <f t="shared" si="329"/>
        <v>0</v>
      </c>
      <c r="I832" s="246">
        <f t="shared" ca="1" si="329"/>
        <v>0</v>
      </c>
      <c r="J832" s="246">
        <f t="shared" ca="1" si="329"/>
        <v>0</v>
      </c>
      <c r="K832" s="246">
        <f t="shared" ca="1" si="329"/>
        <v>0</v>
      </c>
      <c r="L832" s="246">
        <f t="shared" ca="1" si="329"/>
        <v>0</v>
      </c>
      <c r="M832" s="246">
        <f t="shared" ca="1" si="329"/>
        <v>0</v>
      </c>
      <c r="N832" s="246">
        <f t="shared" ca="1" si="329"/>
        <v>0</v>
      </c>
      <c r="O832" s="246">
        <f t="shared" ca="1" si="329"/>
        <v>0</v>
      </c>
      <c r="P832" s="246">
        <f t="shared" ca="1" si="329"/>
        <v>0</v>
      </c>
      <c r="Q832" s="246">
        <f t="shared" ca="1" si="329"/>
        <v>0</v>
      </c>
      <c r="R832" s="246">
        <f t="shared" ca="1" si="329"/>
        <v>0</v>
      </c>
      <c r="S832" s="246">
        <f t="shared" ca="1" si="329"/>
        <v>0</v>
      </c>
      <c r="T832" s="246">
        <f t="shared" ca="1" si="329"/>
        <v>0</v>
      </c>
      <c r="U832" s="246">
        <f t="shared" ca="1" si="329"/>
        <v>0</v>
      </c>
      <c r="V832" s="246">
        <f t="shared" ca="1" si="329"/>
        <v>0</v>
      </c>
      <c r="W832" s="246">
        <f t="shared" ca="1" si="329"/>
        <v>0</v>
      </c>
      <c r="X832" s="246">
        <f t="shared" ca="1" si="329"/>
        <v>0</v>
      </c>
      <c r="Y832" s="246">
        <f t="shared" ca="1" si="329"/>
        <v>0</v>
      </c>
      <c r="Z832" s="246">
        <f t="shared" ca="1" si="329"/>
        <v>0</v>
      </c>
      <c r="AA832" s="246">
        <f t="shared" ca="1" si="329"/>
        <v>0</v>
      </c>
    </row>
    <row r="833" spans="6:27">
      <c r="F833" s="656"/>
      <c r="G833" s="307" t="str">
        <f t="shared" si="330"/>
        <v>Taxi</v>
      </c>
      <c r="H833" s="246">
        <f t="shared" si="329"/>
        <v>0</v>
      </c>
      <c r="I833" s="246">
        <f t="shared" ca="1" si="329"/>
        <v>0</v>
      </c>
      <c r="J833" s="246">
        <f t="shared" ca="1" si="329"/>
        <v>0</v>
      </c>
      <c r="K833" s="246">
        <f t="shared" ca="1" si="329"/>
        <v>0</v>
      </c>
      <c r="L833" s="246">
        <f t="shared" ca="1" si="329"/>
        <v>0</v>
      </c>
      <c r="M833" s="246">
        <f t="shared" ca="1" si="329"/>
        <v>0</v>
      </c>
      <c r="N833" s="246">
        <f t="shared" ca="1" si="329"/>
        <v>0</v>
      </c>
      <c r="O833" s="246">
        <f t="shared" ca="1" si="329"/>
        <v>0</v>
      </c>
      <c r="P833" s="246">
        <f t="shared" ca="1" si="329"/>
        <v>0</v>
      </c>
      <c r="Q833" s="246">
        <f t="shared" ca="1" si="329"/>
        <v>0</v>
      </c>
      <c r="R833" s="246">
        <f t="shared" ca="1" si="329"/>
        <v>0</v>
      </c>
      <c r="S833" s="246">
        <f t="shared" ca="1" si="329"/>
        <v>0</v>
      </c>
      <c r="T833" s="246">
        <f t="shared" ca="1" si="329"/>
        <v>0</v>
      </c>
      <c r="U833" s="246">
        <f t="shared" ca="1" si="329"/>
        <v>0</v>
      </c>
      <c r="V833" s="246">
        <f t="shared" ca="1" si="329"/>
        <v>0</v>
      </c>
      <c r="W833" s="246">
        <f t="shared" ca="1" si="329"/>
        <v>0</v>
      </c>
      <c r="X833" s="246">
        <f t="shared" ca="1" si="329"/>
        <v>0</v>
      </c>
      <c r="Y833" s="246">
        <f t="shared" ca="1" si="329"/>
        <v>0</v>
      </c>
      <c r="Z833" s="246">
        <f t="shared" ca="1" si="329"/>
        <v>0</v>
      </c>
      <c r="AA833" s="246">
        <f t="shared" ca="1" si="329"/>
        <v>0</v>
      </c>
    </row>
    <row r="834" spans="6:27">
      <c r="F834" s="656"/>
      <c r="G834" s="307" t="str">
        <f t="shared" si="330"/>
        <v/>
      </c>
      <c r="H834" s="246">
        <f t="shared" si="329"/>
        <v>0</v>
      </c>
      <c r="I834" s="246">
        <f t="shared" ca="1" si="329"/>
        <v>0</v>
      </c>
      <c r="J834" s="246">
        <f t="shared" ca="1" si="329"/>
        <v>0</v>
      </c>
      <c r="K834" s="246">
        <f t="shared" ca="1" si="329"/>
        <v>0</v>
      </c>
      <c r="L834" s="246">
        <f t="shared" ca="1" si="329"/>
        <v>0</v>
      </c>
      <c r="M834" s="246">
        <f t="shared" ca="1" si="329"/>
        <v>0</v>
      </c>
      <c r="N834" s="246">
        <f t="shared" ca="1" si="329"/>
        <v>0</v>
      </c>
      <c r="O834" s="246">
        <f t="shared" ca="1" si="329"/>
        <v>0</v>
      </c>
      <c r="P834" s="246">
        <f t="shared" ca="1" si="329"/>
        <v>0</v>
      </c>
      <c r="Q834" s="246">
        <f t="shared" ca="1" si="329"/>
        <v>0</v>
      </c>
      <c r="R834" s="246">
        <f t="shared" ca="1" si="329"/>
        <v>0</v>
      </c>
      <c r="S834" s="246">
        <f t="shared" ca="1" si="329"/>
        <v>0</v>
      </c>
      <c r="T834" s="246">
        <f t="shared" ca="1" si="329"/>
        <v>0</v>
      </c>
      <c r="U834" s="246">
        <f t="shared" ca="1" si="329"/>
        <v>0</v>
      </c>
      <c r="V834" s="246">
        <f t="shared" ca="1" si="329"/>
        <v>0</v>
      </c>
      <c r="W834" s="246">
        <f t="shared" ca="1" si="329"/>
        <v>0</v>
      </c>
      <c r="X834" s="246">
        <f t="shared" ca="1" si="329"/>
        <v>0</v>
      </c>
      <c r="Y834" s="246">
        <f t="shared" ca="1" si="329"/>
        <v>0</v>
      </c>
      <c r="Z834" s="246">
        <f t="shared" ca="1" si="329"/>
        <v>0</v>
      </c>
      <c r="AA834" s="246">
        <f t="shared" ca="1" si="329"/>
        <v>0</v>
      </c>
    </row>
    <row r="835" spans="6:27">
      <c r="F835" s="656"/>
      <c r="G835" s="307" t="str">
        <f t="shared" si="330"/>
        <v/>
      </c>
      <c r="H835" s="246">
        <f t="shared" si="329"/>
        <v>0</v>
      </c>
      <c r="I835" s="246">
        <f t="shared" ca="1" si="329"/>
        <v>0</v>
      </c>
      <c r="J835" s="246">
        <f t="shared" ca="1" si="329"/>
        <v>0</v>
      </c>
      <c r="K835" s="246">
        <f t="shared" ca="1" si="329"/>
        <v>0</v>
      </c>
      <c r="L835" s="246">
        <f t="shared" ca="1" si="329"/>
        <v>0</v>
      </c>
      <c r="M835" s="246">
        <f t="shared" ca="1" si="329"/>
        <v>0</v>
      </c>
      <c r="N835" s="246">
        <f t="shared" ca="1" si="329"/>
        <v>0</v>
      </c>
      <c r="O835" s="246">
        <f t="shared" ca="1" si="329"/>
        <v>0</v>
      </c>
      <c r="P835" s="246">
        <f t="shared" ca="1" si="329"/>
        <v>0</v>
      </c>
      <c r="Q835" s="246">
        <f t="shared" ca="1" si="329"/>
        <v>0</v>
      </c>
      <c r="R835" s="246">
        <f t="shared" ca="1" si="329"/>
        <v>0</v>
      </c>
      <c r="S835" s="246">
        <f t="shared" ca="1" si="329"/>
        <v>0</v>
      </c>
      <c r="T835" s="246">
        <f t="shared" ca="1" si="329"/>
        <v>0</v>
      </c>
      <c r="U835" s="246">
        <f t="shared" ca="1" si="329"/>
        <v>0</v>
      </c>
      <c r="V835" s="246">
        <f t="shared" ca="1" si="329"/>
        <v>0</v>
      </c>
      <c r="W835" s="246">
        <f t="shared" ca="1" si="329"/>
        <v>0</v>
      </c>
      <c r="X835" s="246">
        <f t="shared" ca="1" si="329"/>
        <v>0</v>
      </c>
      <c r="Y835" s="246">
        <f t="shared" ca="1" si="329"/>
        <v>0</v>
      </c>
      <c r="Z835" s="246">
        <f t="shared" ca="1" si="329"/>
        <v>0</v>
      </c>
      <c r="AA835" s="246">
        <f t="shared" ca="1" si="329"/>
        <v>0</v>
      </c>
    </row>
    <row r="836" spans="6:27">
      <c r="F836" s="656"/>
      <c r="G836" s="307" t="str">
        <f t="shared" si="330"/>
        <v>3-wheeler</v>
      </c>
      <c r="H836" s="246">
        <f t="shared" si="329"/>
        <v>0</v>
      </c>
      <c r="I836" s="246">
        <f t="shared" ca="1" si="329"/>
        <v>0</v>
      </c>
      <c r="J836" s="246">
        <f t="shared" ca="1" si="329"/>
        <v>0</v>
      </c>
      <c r="K836" s="246">
        <f t="shared" ca="1" si="329"/>
        <v>0</v>
      </c>
      <c r="L836" s="246">
        <f t="shared" ca="1" si="329"/>
        <v>0</v>
      </c>
      <c r="M836" s="246">
        <f t="shared" ca="1" si="329"/>
        <v>0</v>
      </c>
      <c r="N836" s="246">
        <f t="shared" ca="1" si="329"/>
        <v>0</v>
      </c>
      <c r="O836" s="246">
        <f t="shared" ca="1" si="329"/>
        <v>0</v>
      </c>
      <c r="P836" s="246">
        <f t="shared" ca="1" si="329"/>
        <v>0</v>
      </c>
      <c r="Q836" s="246">
        <f t="shared" ca="1" si="329"/>
        <v>0</v>
      </c>
      <c r="R836" s="246">
        <f t="shared" ca="1" si="329"/>
        <v>0</v>
      </c>
      <c r="S836" s="246">
        <f t="shared" ca="1" si="329"/>
        <v>0</v>
      </c>
      <c r="T836" s="246">
        <f t="shared" ca="1" si="329"/>
        <v>0</v>
      </c>
      <c r="U836" s="246">
        <f t="shared" ca="1" si="329"/>
        <v>0</v>
      </c>
      <c r="V836" s="246">
        <f t="shared" ca="1" si="329"/>
        <v>0</v>
      </c>
      <c r="W836" s="246">
        <f t="shared" ca="1" si="329"/>
        <v>0</v>
      </c>
      <c r="X836" s="246">
        <f t="shared" ca="1" si="329"/>
        <v>0</v>
      </c>
      <c r="Y836" s="246">
        <f t="shared" ca="1" si="329"/>
        <v>0</v>
      </c>
      <c r="Z836" s="246">
        <f t="shared" ca="1" si="329"/>
        <v>0</v>
      </c>
      <c r="AA836" s="246">
        <f t="shared" ca="1" si="329"/>
        <v>0</v>
      </c>
    </row>
    <row r="837" spans="6:27">
      <c r="F837" s="656"/>
      <c r="G837" s="307" t="str">
        <f t="shared" si="330"/>
        <v>Bus</v>
      </c>
      <c r="H837" s="246">
        <f t="shared" si="329"/>
        <v>0</v>
      </c>
      <c r="I837" s="246">
        <f t="shared" ca="1" si="329"/>
        <v>0</v>
      </c>
      <c r="J837" s="246">
        <f t="shared" ca="1" si="329"/>
        <v>0</v>
      </c>
      <c r="K837" s="246">
        <f t="shared" ca="1" si="329"/>
        <v>0</v>
      </c>
      <c r="L837" s="246">
        <f t="shared" ca="1" si="329"/>
        <v>0</v>
      </c>
      <c r="M837" s="246">
        <f t="shared" ca="1" si="329"/>
        <v>0</v>
      </c>
      <c r="N837" s="246">
        <f t="shared" ca="1" si="329"/>
        <v>0</v>
      </c>
      <c r="O837" s="246">
        <f t="shared" ca="1" si="329"/>
        <v>0</v>
      </c>
      <c r="P837" s="246">
        <f t="shared" ca="1" si="329"/>
        <v>0</v>
      </c>
      <c r="Q837" s="246">
        <f t="shared" ca="1" si="329"/>
        <v>0</v>
      </c>
      <c r="R837" s="246">
        <f t="shared" ca="1" si="329"/>
        <v>0</v>
      </c>
      <c r="S837" s="246">
        <f t="shared" ca="1" si="329"/>
        <v>0</v>
      </c>
      <c r="T837" s="246">
        <f t="shared" ca="1" si="329"/>
        <v>0</v>
      </c>
      <c r="U837" s="246">
        <f t="shared" ca="1" si="329"/>
        <v>0</v>
      </c>
      <c r="V837" s="246">
        <f t="shared" ca="1" si="329"/>
        <v>0</v>
      </c>
      <c r="W837" s="246">
        <f t="shared" ca="1" si="329"/>
        <v>0</v>
      </c>
      <c r="X837" s="246">
        <f t="shared" ca="1" si="329"/>
        <v>0</v>
      </c>
      <c r="Y837" s="246">
        <f t="shared" ca="1" si="329"/>
        <v>0</v>
      </c>
      <c r="Z837" s="246">
        <f t="shared" ca="1" si="329"/>
        <v>0</v>
      </c>
      <c r="AA837" s="246">
        <f t="shared" ca="1" si="329"/>
        <v>0</v>
      </c>
    </row>
    <row r="838" spans="6:27">
      <c r="F838" s="656"/>
      <c r="G838" s="307" t="str">
        <f t="shared" si="330"/>
        <v>Mini-bus</v>
      </c>
      <c r="H838" s="246">
        <f t="shared" si="329"/>
        <v>0</v>
      </c>
      <c r="I838" s="246">
        <f t="shared" ca="1" si="329"/>
        <v>0</v>
      </c>
      <c r="J838" s="246">
        <f t="shared" ca="1" si="329"/>
        <v>0</v>
      </c>
      <c r="K838" s="246">
        <f t="shared" ca="1" si="329"/>
        <v>0</v>
      </c>
      <c r="L838" s="246">
        <f t="shared" ca="1" si="329"/>
        <v>0</v>
      </c>
      <c r="M838" s="246">
        <f t="shared" ca="1" si="329"/>
        <v>0</v>
      </c>
      <c r="N838" s="246">
        <f t="shared" ca="1" si="329"/>
        <v>0</v>
      </c>
      <c r="O838" s="246">
        <f t="shared" ca="1" si="329"/>
        <v>0</v>
      </c>
      <c r="P838" s="246">
        <f t="shared" ca="1" si="329"/>
        <v>0</v>
      </c>
      <c r="Q838" s="246">
        <f t="shared" ca="1" si="329"/>
        <v>0</v>
      </c>
      <c r="R838" s="246">
        <f t="shared" ca="1" si="329"/>
        <v>0</v>
      </c>
      <c r="S838" s="246">
        <f t="shared" ca="1" si="329"/>
        <v>0</v>
      </c>
      <c r="T838" s="246">
        <f t="shared" ca="1" si="329"/>
        <v>0</v>
      </c>
      <c r="U838" s="246">
        <f t="shared" ca="1" si="329"/>
        <v>0</v>
      </c>
      <c r="V838" s="246">
        <f t="shared" ca="1" si="329"/>
        <v>0</v>
      </c>
      <c r="W838" s="246">
        <f t="shared" ca="1" si="329"/>
        <v>0</v>
      </c>
      <c r="X838" s="246">
        <f t="shared" ca="1" si="329"/>
        <v>0</v>
      </c>
      <c r="Y838" s="246">
        <f t="shared" ca="1" si="329"/>
        <v>0</v>
      </c>
      <c r="Z838" s="246">
        <f t="shared" ca="1" si="329"/>
        <v>0</v>
      </c>
      <c r="AA838" s="246">
        <f t="shared" ca="1" si="329"/>
        <v>0</v>
      </c>
    </row>
    <row r="839" spans="6:27">
      <c r="F839" s="656"/>
      <c r="G839" s="307" t="str">
        <f t="shared" si="330"/>
        <v/>
      </c>
      <c r="H839" s="246">
        <f t="shared" si="329"/>
        <v>0</v>
      </c>
      <c r="I839" s="246">
        <f t="shared" ca="1" si="329"/>
        <v>0</v>
      </c>
      <c r="J839" s="246">
        <f t="shared" ca="1" si="329"/>
        <v>0</v>
      </c>
      <c r="K839" s="246">
        <f t="shared" ca="1" si="329"/>
        <v>0</v>
      </c>
      <c r="L839" s="246">
        <f t="shared" ca="1" si="329"/>
        <v>0</v>
      </c>
      <c r="M839" s="246">
        <f t="shared" ca="1" si="329"/>
        <v>0</v>
      </c>
      <c r="N839" s="246">
        <f t="shared" ca="1" si="329"/>
        <v>0</v>
      </c>
      <c r="O839" s="246">
        <f t="shared" ca="1" si="329"/>
        <v>0</v>
      </c>
      <c r="P839" s="246">
        <f t="shared" ca="1" si="329"/>
        <v>0</v>
      </c>
      <c r="Q839" s="246">
        <f t="shared" ca="1" si="329"/>
        <v>0</v>
      </c>
      <c r="R839" s="246">
        <f t="shared" ca="1" si="329"/>
        <v>0</v>
      </c>
      <c r="S839" s="246">
        <f t="shared" ca="1" si="329"/>
        <v>0</v>
      </c>
      <c r="T839" s="246">
        <f t="shared" ca="1" si="329"/>
        <v>0</v>
      </c>
      <c r="U839" s="246">
        <f t="shared" ca="1" si="329"/>
        <v>0</v>
      </c>
      <c r="V839" s="246">
        <f t="shared" ca="1" si="329"/>
        <v>0</v>
      </c>
      <c r="W839" s="246">
        <f t="shared" ca="1" si="329"/>
        <v>0</v>
      </c>
      <c r="X839" s="246">
        <f t="shared" ca="1" si="329"/>
        <v>0</v>
      </c>
      <c r="Y839" s="246">
        <f t="shared" ca="1" si="329"/>
        <v>0</v>
      </c>
      <c r="Z839" s="246">
        <f t="shared" ca="1" si="329"/>
        <v>0</v>
      </c>
      <c r="AA839" s="246">
        <f t="shared" ca="1" si="329"/>
        <v>0</v>
      </c>
    </row>
    <row r="840" spans="6:27">
      <c r="F840" s="657"/>
      <c r="G840" s="307" t="str">
        <f t="shared" si="330"/>
        <v/>
      </c>
      <c r="H840" s="246">
        <f t="shared" si="329"/>
        <v>0</v>
      </c>
      <c r="I840" s="246">
        <f t="shared" ca="1" si="329"/>
        <v>0</v>
      </c>
      <c r="J840" s="246">
        <f t="shared" ca="1" si="329"/>
        <v>0</v>
      </c>
      <c r="K840" s="246">
        <f t="shared" ca="1" si="329"/>
        <v>0</v>
      </c>
      <c r="L840" s="246">
        <f t="shared" ca="1" si="329"/>
        <v>0</v>
      </c>
      <c r="M840" s="246">
        <f t="shared" ca="1" si="329"/>
        <v>0</v>
      </c>
      <c r="N840" s="246">
        <f t="shared" ca="1" si="329"/>
        <v>0</v>
      </c>
      <c r="O840" s="246">
        <f t="shared" ca="1" si="329"/>
        <v>0</v>
      </c>
      <c r="P840" s="246">
        <f t="shared" ca="1" si="329"/>
        <v>0</v>
      </c>
      <c r="Q840" s="246">
        <f t="shared" ca="1" si="329"/>
        <v>0</v>
      </c>
      <c r="R840" s="246">
        <f t="shared" ca="1" si="329"/>
        <v>0</v>
      </c>
      <c r="S840" s="246">
        <f t="shared" ca="1" si="329"/>
        <v>0</v>
      </c>
      <c r="T840" s="246">
        <f t="shared" ca="1" si="329"/>
        <v>0</v>
      </c>
      <c r="U840" s="246">
        <f t="shared" ca="1" si="329"/>
        <v>0</v>
      </c>
      <c r="V840" s="246">
        <f t="shared" ca="1" si="329"/>
        <v>0</v>
      </c>
      <c r="W840" s="246">
        <f t="shared" ca="1" si="329"/>
        <v>0</v>
      </c>
      <c r="X840" s="246">
        <f t="shared" ca="1" si="329"/>
        <v>0</v>
      </c>
      <c r="Y840" s="246">
        <f t="shared" ca="1" si="329"/>
        <v>0</v>
      </c>
      <c r="Z840" s="246">
        <f t="shared" ca="1" si="329"/>
        <v>0</v>
      </c>
      <c r="AA840" s="246">
        <f t="shared" ca="1" si="329"/>
        <v>0</v>
      </c>
    </row>
    <row r="841" spans="6:27">
      <c r="G841" s="307" t="str">
        <f t="shared" si="330"/>
        <v>BRT</v>
      </c>
      <c r="H841" s="246">
        <f t="shared" si="329"/>
        <v>0</v>
      </c>
      <c r="I841" s="246">
        <f t="shared" ca="1" si="329"/>
        <v>0</v>
      </c>
      <c r="J841" s="246">
        <f t="shared" ca="1" si="329"/>
        <v>0</v>
      </c>
      <c r="K841" s="246">
        <f t="shared" ca="1" si="329"/>
        <v>0</v>
      </c>
      <c r="L841" s="246">
        <f t="shared" ca="1" si="329"/>
        <v>0</v>
      </c>
      <c r="M841" s="246">
        <f t="shared" ca="1" si="329"/>
        <v>0</v>
      </c>
      <c r="N841" s="246">
        <f t="shared" ca="1" si="329"/>
        <v>0</v>
      </c>
      <c r="O841" s="246">
        <f t="shared" ca="1" si="329"/>
        <v>0</v>
      </c>
      <c r="P841" s="246">
        <f t="shared" ca="1" si="329"/>
        <v>0</v>
      </c>
      <c r="Q841" s="246">
        <f t="shared" ca="1" si="329"/>
        <v>0</v>
      </c>
      <c r="R841" s="246">
        <f t="shared" ca="1" si="329"/>
        <v>0</v>
      </c>
      <c r="S841" s="246">
        <f t="shared" ca="1" si="329"/>
        <v>0</v>
      </c>
      <c r="T841" s="246">
        <f t="shared" ca="1" si="329"/>
        <v>0</v>
      </c>
      <c r="U841" s="246">
        <f t="shared" ca="1" si="329"/>
        <v>0</v>
      </c>
      <c r="V841" s="246">
        <f t="shared" ca="1" si="329"/>
        <v>0</v>
      </c>
      <c r="W841" s="246">
        <f t="shared" ca="1" si="329"/>
        <v>0</v>
      </c>
      <c r="X841" s="246">
        <f t="shared" ca="1" si="329"/>
        <v>0</v>
      </c>
      <c r="Y841" s="246">
        <f t="shared" ca="1" si="329"/>
        <v>0</v>
      </c>
      <c r="Z841" s="246">
        <f t="shared" ca="1" si="329"/>
        <v>0</v>
      </c>
      <c r="AA841" s="246">
        <f t="shared" ca="1" si="329"/>
        <v>0</v>
      </c>
    </row>
    <row r="844" spans="6:27">
      <c r="G844" s="309" t="s">
        <v>11</v>
      </c>
      <c r="H844" s="55" t="s">
        <v>383</v>
      </c>
    </row>
    <row r="845" spans="6:27">
      <c r="G845" s="307"/>
      <c r="H845" s="245">
        <f>H830</f>
        <v>0</v>
      </c>
      <c r="I845" s="245">
        <f t="shared" ref="I845:AA845" si="331">I830</f>
        <v>1</v>
      </c>
      <c r="J845" s="245">
        <f t="shared" si="331"/>
        <v>2</v>
      </c>
      <c r="K845" s="245">
        <f t="shared" si="331"/>
        <v>3</v>
      </c>
      <c r="L845" s="245">
        <f t="shared" si="331"/>
        <v>4</v>
      </c>
      <c r="M845" s="245">
        <f t="shared" si="331"/>
        <v>5</v>
      </c>
      <c r="N845" s="245">
        <f t="shared" si="331"/>
        <v>6</v>
      </c>
      <c r="O845" s="245">
        <f t="shared" si="331"/>
        <v>7</v>
      </c>
      <c r="P845" s="245">
        <f t="shared" si="331"/>
        <v>8</v>
      </c>
      <c r="Q845" s="245">
        <f t="shared" si="331"/>
        <v>9</v>
      </c>
      <c r="R845" s="245">
        <f t="shared" si="331"/>
        <v>10</v>
      </c>
      <c r="S845" s="245">
        <f t="shared" si="331"/>
        <v>11</v>
      </c>
      <c r="T845" s="245">
        <f t="shared" si="331"/>
        <v>12</v>
      </c>
      <c r="U845" s="245">
        <f t="shared" si="331"/>
        <v>13</v>
      </c>
      <c r="V845" s="245">
        <f t="shared" si="331"/>
        <v>14</v>
      </c>
      <c r="W845" s="245">
        <f t="shared" si="331"/>
        <v>15</v>
      </c>
      <c r="X845" s="245">
        <f t="shared" si="331"/>
        <v>16</v>
      </c>
      <c r="Y845" s="245">
        <f t="shared" si="331"/>
        <v>17</v>
      </c>
      <c r="Z845" s="245">
        <f t="shared" si="331"/>
        <v>18</v>
      </c>
      <c r="AA845" s="245">
        <f t="shared" si="331"/>
        <v>19</v>
      </c>
    </row>
    <row r="846" spans="6:27">
      <c r="F846" s="655" t="s">
        <v>530</v>
      </c>
      <c r="G846" s="307" t="str">
        <f>G831</f>
        <v>Cars</v>
      </c>
      <c r="H846" s="246">
        <f t="shared" ref="H846:AA856" si="332">IF(ISERROR(H250/(H504-(H504*(H787/100)))),0,H250/(H504-(H504*(H787/100))))</f>
        <v>0</v>
      </c>
      <c r="I846" s="246">
        <f t="shared" ca="1" si="332"/>
        <v>0</v>
      </c>
      <c r="J846" s="246">
        <f t="shared" ca="1" si="332"/>
        <v>0</v>
      </c>
      <c r="K846" s="246">
        <f t="shared" ca="1" si="332"/>
        <v>0</v>
      </c>
      <c r="L846" s="246">
        <f t="shared" ca="1" si="332"/>
        <v>0</v>
      </c>
      <c r="M846" s="246">
        <f t="shared" ca="1" si="332"/>
        <v>0</v>
      </c>
      <c r="N846" s="246">
        <f t="shared" ca="1" si="332"/>
        <v>0</v>
      </c>
      <c r="O846" s="246">
        <f t="shared" ca="1" si="332"/>
        <v>0</v>
      </c>
      <c r="P846" s="246">
        <f t="shared" ca="1" si="332"/>
        <v>0</v>
      </c>
      <c r="Q846" s="246">
        <f t="shared" ca="1" si="332"/>
        <v>0</v>
      </c>
      <c r="R846" s="246">
        <f t="shared" ca="1" si="332"/>
        <v>0</v>
      </c>
      <c r="S846" s="246">
        <f t="shared" ca="1" si="332"/>
        <v>0</v>
      </c>
      <c r="T846" s="246">
        <f t="shared" ca="1" si="332"/>
        <v>0</v>
      </c>
      <c r="U846" s="246">
        <f t="shared" ca="1" si="332"/>
        <v>0</v>
      </c>
      <c r="V846" s="246">
        <f t="shared" ca="1" si="332"/>
        <v>0</v>
      </c>
      <c r="W846" s="246">
        <f t="shared" ca="1" si="332"/>
        <v>0</v>
      </c>
      <c r="X846" s="246">
        <f t="shared" ca="1" si="332"/>
        <v>0</v>
      </c>
      <c r="Y846" s="246">
        <f t="shared" ca="1" si="332"/>
        <v>0</v>
      </c>
      <c r="Z846" s="246">
        <f t="shared" ca="1" si="332"/>
        <v>0</v>
      </c>
      <c r="AA846" s="246">
        <f t="shared" ca="1" si="332"/>
        <v>0</v>
      </c>
    </row>
    <row r="847" spans="6:27">
      <c r="F847" s="656"/>
      <c r="G847" s="307" t="str">
        <f t="shared" ref="G847:G856" si="333">G832</f>
        <v>2-wheeler</v>
      </c>
      <c r="H847" s="246">
        <f t="shared" si="332"/>
        <v>0</v>
      </c>
      <c r="I847" s="246">
        <f t="shared" ca="1" si="332"/>
        <v>0</v>
      </c>
      <c r="J847" s="246">
        <f t="shared" ca="1" si="332"/>
        <v>0</v>
      </c>
      <c r="K847" s="246">
        <f t="shared" ca="1" si="332"/>
        <v>0</v>
      </c>
      <c r="L847" s="246">
        <f t="shared" ca="1" si="332"/>
        <v>0</v>
      </c>
      <c r="M847" s="246">
        <f t="shared" ca="1" si="332"/>
        <v>0</v>
      </c>
      <c r="N847" s="246">
        <f t="shared" ca="1" si="332"/>
        <v>0</v>
      </c>
      <c r="O847" s="246">
        <f t="shared" ca="1" si="332"/>
        <v>0</v>
      </c>
      <c r="P847" s="246">
        <f t="shared" ca="1" si="332"/>
        <v>0</v>
      </c>
      <c r="Q847" s="246">
        <f t="shared" ca="1" si="332"/>
        <v>0</v>
      </c>
      <c r="R847" s="246">
        <f t="shared" ca="1" si="332"/>
        <v>0</v>
      </c>
      <c r="S847" s="246">
        <f t="shared" ca="1" si="332"/>
        <v>0</v>
      </c>
      <c r="T847" s="246">
        <f t="shared" ca="1" si="332"/>
        <v>0</v>
      </c>
      <c r="U847" s="246">
        <f t="shared" ca="1" si="332"/>
        <v>0</v>
      </c>
      <c r="V847" s="246">
        <f t="shared" ca="1" si="332"/>
        <v>0</v>
      </c>
      <c r="W847" s="246">
        <f t="shared" ca="1" si="332"/>
        <v>0</v>
      </c>
      <c r="X847" s="246">
        <f t="shared" ca="1" si="332"/>
        <v>0</v>
      </c>
      <c r="Y847" s="246">
        <f t="shared" ca="1" si="332"/>
        <v>0</v>
      </c>
      <c r="Z847" s="246">
        <f t="shared" ca="1" si="332"/>
        <v>0</v>
      </c>
      <c r="AA847" s="246">
        <f t="shared" ca="1" si="332"/>
        <v>0</v>
      </c>
    </row>
    <row r="848" spans="6:27">
      <c r="F848" s="656"/>
      <c r="G848" s="307" t="str">
        <f t="shared" si="333"/>
        <v>Taxi</v>
      </c>
      <c r="H848" s="246">
        <f t="shared" si="332"/>
        <v>0</v>
      </c>
      <c r="I848" s="246">
        <f t="shared" ca="1" si="332"/>
        <v>0</v>
      </c>
      <c r="J848" s="246">
        <f t="shared" ca="1" si="332"/>
        <v>0</v>
      </c>
      <c r="K848" s="246">
        <f t="shared" ca="1" si="332"/>
        <v>0</v>
      </c>
      <c r="L848" s="246">
        <f t="shared" ca="1" si="332"/>
        <v>0</v>
      </c>
      <c r="M848" s="246">
        <f t="shared" ca="1" si="332"/>
        <v>0</v>
      </c>
      <c r="N848" s="246">
        <f t="shared" ca="1" si="332"/>
        <v>0</v>
      </c>
      <c r="O848" s="246">
        <f t="shared" ca="1" si="332"/>
        <v>0</v>
      </c>
      <c r="P848" s="246">
        <f t="shared" ca="1" si="332"/>
        <v>0</v>
      </c>
      <c r="Q848" s="246">
        <f t="shared" ca="1" si="332"/>
        <v>0</v>
      </c>
      <c r="R848" s="246">
        <f t="shared" ca="1" si="332"/>
        <v>0</v>
      </c>
      <c r="S848" s="246">
        <f t="shared" ca="1" si="332"/>
        <v>0</v>
      </c>
      <c r="T848" s="246">
        <f t="shared" ca="1" si="332"/>
        <v>0</v>
      </c>
      <c r="U848" s="246">
        <f t="shared" ca="1" si="332"/>
        <v>0</v>
      </c>
      <c r="V848" s="246">
        <f t="shared" ca="1" si="332"/>
        <v>0</v>
      </c>
      <c r="W848" s="246">
        <f t="shared" ca="1" si="332"/>
        <v>0</v>
      </c>
      <c r="X848" s="246">
        <f t="shared" ca="1" si="332"/>
        <v>0</v>
      </c>
      <c r="Y848" s="246">
        <f t="shared" ca="1" si="332"/>
        <v>0</v>
      </c>
      <c r="Z848" s="246">
        <f t="shared" ca="1" si="332"/>
        <v>0</v>
      </c>
      <c r="AA848" s="246">
        <f t="shared" ca="1" si="332"/>
        <v>0</v>
      </c>
    </row>
    <row r="849" spans="6:27">
      <c r="F849" s="656"/>
      <c r="G849" s="307" t="str">
        <f t="shared" si="333"/>
        <v/>
      </c>
      <c r="H849" s="246">
        <f t="shared" si="332"/>
        <v>0</v>
      </c>
      <c r="I849" s="246">
        <f t="shared" ca="1" si="332"/>
        <v>0</v>
      </c>
      <c r="J849" s="246">
        <f t="shared" ca="1" si="332"/>
        <v>0</v>
      </c>
      <c r="K849" s="246">
        <f t="shared" ca="1" si="332"/>
        <v>0</v>
      </c>
      <c r="L849" s="246">
        <f t="shared" ca="1" si="332"/>
        <v>0</v>
      </c>
      <c r="M849" s="246">
        <f t="shared" ca="1" si="332"/>
        <v>0</v>
      </c>
      <c r="N849" s="246">
        <f t="shared" ca="1" si="332"/>
        <v>0</v>
      </c>
      <c r="O849" s="246">
        <f t="shared" ca="1" si="332"/>
        <v>0</v>
      </c>
      <c r="P849" s="246">
        <f t="shared" ca="1" si="332"/>
        <v>0</v>
      </c>
      <c r="Q849" s="246">
        <f t="shared" ca="1" si="332"/>
        <v>0</v>
      </c>
      <c r="R849" s="246">
        <f t="shared" ca="1" si="332"/>
        <v>0</v>
      </c>
      <c r="S849" s="246">
        <f t="shared" ca="1" si="332"/>
        <v>0</v>
      </c>
      <c r="T849" s="246">
        <f t="shared" ca="1" si="332"/>
        <v>0</v>
      </c>
      <c r="U849" s="246">
        <f t="shared" ca="1" si="332"/>
        <v>0</v>
      </c>
      <c r="V849" s="246">
        <f t="shared" ca="1" si="332"/>
        <v>0</v>
      </c>
      <c r="W849" s="246">
        <f t="shared" ca="1" si="332"/>
        <v>0</v>
      </c>
      <c r="X849" s="246">
        <f t="shared" ca="1" si="332"/>
        <v>0</v>
      </c>
      <c r="Y849" s="246">
        <f t="shared" ca="1" si="332"/>
        <v>0</v>
      </c>
      <c r="Z849" s="246">
        <f t="shared" ca="1" si="332"/>
        <v>0</v>
      </c>
      <c r="AA849" s="246">
        <f t="shared" ca="1" si="332"/>
        <v>0</v>
      </c>
    </row>
    <row r="850" spans="6:27">
      <c r="F850" s="656"/>
      <c r="G850" s="307" t="str">
        <f t="shared" si="333"/>
        <v/>
      </c>
      <c r="H850" s="246">
        <f t="shared" si="332"/>
        <v>0</v>
      </c>
      <c r="I850" s="246">
        <f t="shared" ca="1" si="332"/>
        <v>0</v>
      </c>
      <c r="J850" s="246">
        <f t="shared" ca="1" si="332"/>
        <v>0</v>
      </c>
      <c r="K850" s="246">
        <f t="shared" ca="1" si="332"/>
        <v>0</v>
      </c>
      <c r="L850" s="246">
        <f t="shared" ca="1" si="332"/>
        <v>0</v>
      </c>
      <c r="M850" s="246">
        <f t="shared" ca="1" si="332"/>
        <v>0</v>
      </c>
      <c r="N850" s="246">
        <f t="shared" ca="1" si="332"/>
        <v>0</v>
      </c>
      <c r="O850" s="246">
        <f t="shared" ca="1" si="332"/>
        <v>0</v>
      </c>
      <c r="P850" s="246">
        <f t="shared" ca="1" si="332"/>
        <v>0</v>
      </c>
      <c r="Q850" s="246">
        <f t="shared" ca="1" si="332"/>
        <v>0</v>
      </c>
      <c r="R850" s="246">
        <f t="shared" ca="1" si="332"/>
        <v>0</v>
      </c>
      <c r="S850" s="246">
        <f t="shared" ca="1" si="332"/>
        <v>0</v>
      </c>
      <c r="T850" s="246">
        <f t="shared" ca="1" si="332"/>
        <v>0</v>
      </c>
      <c r="U850" s="246">
        <f t="shared" ca="1" si="332"/>
        <v>0</v>
      </c>
      <c r="V850" s="246">
        <f t="shared" ca="1" si="332"/>
        <v>0</v>
      </c>
      <c r="W850" s="246">
        <f t="shared" ca="1" si="332"/>
        <v>0</v>
      </c>
      <c r="X850" s="246">
        <f t="shared" ca="1" si="332"/>
        <v>0</v>
      </c>
      <c r="Y850" s="246">
        <f t="shared" ca="1" si="332"/>
        <v>0</v>
      </c>
      <c r="Z850" s="246">
        <f t="shared" ca="1" si="332"/>
        <v>0</v>
      </c>
      <c r="AA850" s="246">
        <f t="shared" ca="1" si="332"/>
        <v>0</v>
      </c>
    </row>
    <row r="851" spans="6:27">
      <c r="F851" s="656"/>
      <c r="G851" s="307" t="str">
        <f t="shared" si="333"/>
        <v>3-wheeler</v>
      </c>
      <c r="H851" s="246">
        <f t="shared" si="332"/>
        <v>0</v>
      </c>
      <c r="I851" s="246">
        <f t="shared" ca="1" si="332"/>
        <v>0</v>
      </c>
      <c r="J851" s="246">
        <f t="shared" ca="1" si="332"/>
        <v>0</v>
      </c>
      <c r="K851" s="246">
        <f t="shared" ca="1" si="332"/>
        <v>0</v>
      </c>
      <c r="L851" s="246">
        <f t="shared" ca="1" si="332"/>
        <v>0</v>
      </c>
      <c r="M851" s="246">
        <f t="shared" ca="1" si="332"/>
        <v>0</v>
      </c>
      <c r="N851" s="246">
        <f t="shared" ca="1" si="332"/>
        <v>0</v>
      </c>
      <c r="O851" s="246">
        <f t="shared" ca="1" si="332"/>
        <v>0</v>
      </c>
      <c r="P851" s="246">
        <f t="shared" ca="1" si="332"/>
        <v>0</v>
      </c>
      <c r="Q851" s="246">
        <f t="shared" ca="1" si="332"/>
        <v>0</v>
      </c>
      <c r="R851" s="246">
        <f t="shared" ca="1" si="332"/>
        <v>0</v>
      </c>
      <c r="S851" s="246">
        <f t="shared" ca="1" si="332"/>
        <v>0</v>
      </c>
      <c r="T851" s="246">
        <f t="shared" ca="1" si="332"/>
        <v>0</v>
      </c>
      <c r="U851" s="246">
        <f t="shared" ca="1" si="332"/>
        <v>0</v>
      </c>
      <c r="V851" s="246">
        <f t="shared" ca="1" si="332"/>
        <v>0</v>
      </c>
      <c r="W851" s="246">
        <f t="shared" ca="1" si="332"/>
        <v>0</v>
      </c>
      <c r="X851" s="246">
        <f t="shared" ca="1" si="332"/>
        <v>0</v>
      </c>
      <c r="Y851" s="246">
        <f t="shared" ca="1" si="332"/>
        <v>0</v>
      </c>
      <c r="Z851" s="246">
        <f t="shared" ca="1" si="332"/>
        <v>0</v>
      </c>
      <c r="AA851" s="246">
        <f t="shared" ca="1" si="332"/>
        <v>0</v>
      </c>
    </row>
    <row r="852" spans="6:27">
      <c r="F852" s="656"/>
      <c r="G852" s="307" t="str">
        <f t="shared" si="333"/>
        <v>Bus</v>
      </c>
      <c r="H852" s="246">
        <f t="shared" si="332"/>
        <v>0</v>
      </c>
      <c r="I852" s="246">
        <f t="shared" ca="1" si="332"/>
        <v>0</v>
      </c>
      <c r="J852" s="246">
        <f t="shared" ca="1" si="332"/>
        <v>0</v>
      </c>
      <c r="K852" s="246">
        <f t="shared" ca="1" si="332"/>
        <v>0</v>
      </c>
      <c r="L852" s="246">
        <f t="shared" ca="1" si="332"/>
        <v>0</v>
      </c>
      <c r="M852" s="246">
        <f t="shared" ca="1" si="332"/>
        <v>0</v>
      </c>
      <c r="N852" s="246">
        <f t="shared" ca="1" si="332"/>
        <v>0</v>
      </c>
      <c r="O852" s="246">
        <f t="shared" ca="1" si="332"/>
        <v>0</v>
      </c>
      <c r="P852" s="246">
        <f t="shared" ca="1" si="332"/>
        <v>0</v>
      </c>
      <c r="Q852" s="246">
        <f t="shared" ca="1" si="332"/>
        <v>0</v>
      </c>
      <c r="R852" s="246">
        <f t="shared" ca="1" si="332"/>
        <v>0</v>
      </c>
      <c r="S852" s="246">
        <f t="shared" ca="1" si="332"/>
        <v>0</v>
      </c>
      <c r="T852" s="246">
        <f t="shared" ca="1" si="332"/>
        <v>0</v>
      </c>
      <c r="U852" s="246">
        <f t="shared" ca="1" si="332"/>
        <v>0</v>
      </c>
      <c r="V852" s="246">
        <f t="shared" ca="1" si="332"/>
        <v>0</v>
      </c>
      <c r="W852" s="246">
        <f t="shared" ca="1" si="332"/>
        <v>0</v>
      </c>
      <c r="X852" s="246">
        <f t="shared" ca="1" si="332"/>
        <v>0</v>
      </c>
      <c r="Y852" s="246">
        <f t="shared" ca="1" si="332"/>
        <v>0</v>
      </c>
      <c r="Z852" s="246">
        <f t="shared" ca="1" si="332"/>
        <v>0</v>
      </c>
      <c r="AA852" s="246">
        <f t="shared" ca="1" si="332"/>
        <v>0</v>
      </c>
    </row>
    <row r="853" spans="6:27">
      <c r="F853" s="656"/>
      <c r="G853" s="307" t="str">
        <f t="shared" si="333"/>
        <v>Mini-bus</v>
      </c>
      <c r="H853" s="246">
        <f t="shared" si="332"/>
        <v>0</v>
      </c>
      <c r="I853" s="246">
        <f t="shared" ca="1" si="332"/>
        <v>0</v>
      </c>
      <c r="J853" s="246">
        <f t="shared" ca="1" si="332"/>
        <v>0</v>
      </c>
      <c r="K853" s="246">
        <f t="shared" ca="1" si="332"/>
        <v>0</v>
      </c>
      <c r="L853" s="246">
        <f t="shared" ca="1" si="332"/>
        <v>0</v>
      </c>
      <c r="M853" s="246">
        <f t="shared" ca="1" si="332"/>
        <v>0</v>
      </c>
      <c r="N853" s="246">
        <f t="shared" ca="1" si="332"/>
        <v>0</v>
      </c>
      <c r="O853" s="246">
        <f t="shared" ca="1" si="332"/>
        <v>0</v>
      </c>
      <c r="P853" s="246">
        <f t="shared" ca="1" si="332"/>
        <v>0</v>
      </c>
      <c r="Q853" s="246">
        <f t="shared" ca="1" si="332"/>
        <v>0</v>
      </c>
      <c r="R853" s="246">
        <f t="shared" ca="1" si="332"/>
        <v>0</v>
      </c>
      <c r="S853" s="246">
        <f t="shared" ca="1" si="332"/>
        <v>0</v>
      </c>
      <c r="T853" s="246">
        <f t="shared" ca="1" si="332"/>
        <v>0</v>
      </c>
      <c r="U853" s="246">
        <f t="shared" ca="1" si="332"/>
        <v>0</v>
      </c>
      <c r="V853" s="246">
        <f t="shared" ca="1" si="332"/>
        <v>0</v>
      </c>
      <c r="W853" s="246">
        <f t="shared" ca="1" si="332"/>
        <v>0</v>
      </c>
      <c r="X853" s="246">
        <f t="shared" ca="1" si="332"/>
        <v>0</v>
      </c>
      <c r="Y853" s="246">
        <f t="shared" ca="1" si="332"/>
        <v>0</v>
      </c>
      <c r="Z853" s="246">
        <f t="shared" ca="1" si="332"/>
        <v>0</v>
      </c>
      <c r="AA853" s="246">
        <f t="shared" ca="1" si="332"/>
        <v>0</v>
      </c>
    </row>
    <row r="854" spans="6:27">
      <c r="F854" s="656"/>
      <c r="G854" s="307" t="str">
        <f t="shared" si="333"/>
        <v/>
      </c>
      <c r="H854" s="246">
        <f t="shared" si="332"/>
        <v>0</v>
      </c>
      <c r="I854" s="246">
        <f t="shared" ca="1" si="332"/>
        <v>0</v>
      </c>
      <c r="J854" s="246">
        <f t="shared" ca="1" si="332"/>
        <v>0</v>
      </c>
      <c r="K854" s="246">
        <f t="shared" ca="1" si="332"/>
        <v>0</v>
      </c>
      <c r="L854" s="246">
        <f t="shared" ca="1" si="332"/>
        <v>0</v>
      </c>
      <c r="M854" s="246">
        <f t="shared" ca="1" si="332"/>
        <v>0</v>
      </c>
      <c r="N854" s="246">
        <f t="shared" ca="1" si="332"/>
        <v>0</v>
      </c>
      <c r="O854" s="246">
        <f t="shared" ca="1" si="332"/>
        <v>0</v>
      </c>
      <c r="P854" s="246">
        <f t="shared" ca="1" si="332"/>
        <v>0</v>
      </c>
      <c r="Q854" s="246">
        <f t="shared" ca="1" si="332"/>
        <v>0</v>
      </c>
      <c r="R854" s="246">
        <f t="shared" ca="1" si="332"/>
        <v>0</v>
      </c>
      <c r="S854" s="246">
        <f t="shared" ca="1" si="332"/>
        <v>0</v>
      </c>
      <c r="T854" s="246">
        <f t="shared" ca="1" si="332"/>
        <v>0</v>
      </c>
      <c r="U854" s="246">
        <f t="shared" ca="1" si="332"/>
        <v>0</v>
      </c>
      <c r="V854" s="246">
        <f t="shared" ca="1" si="332"/>
        <v>0</v>
      </c>
      <c r="W854" s="246">
        <f t="shared" ca="1" si="332"/>
        <v>0</v>
      </c>
      <c r="X854" s="246">
        <f t="shared" ca="1" si="332"/>
        <v>0</v>
      </c>
      <c r="Y854" s="246">
        <f t="shared" ca="1" si="332"/>
        <v>0</v>
      </c>
      <c r="Z854" s="246">
        <f t="shared" ca="1" si="332"/>
        <v>0</v>
      </c>
      <c r="AA854" s="246">
        <f t="shared" ca="1" si="332"/>
        <v>0</v>
      </c>
    </row>
    <row r="855" spans="6:27">
      <c r="F855" s="657"/>
      <c r="G855" s="307" t="str">
        <f t="shared" si="333"/>
        <v/>
      </c>
      <c r="H855" s="246">
        <f t="shared" si="332"/>
        <v>0</v>
      </c>
      <c r="I855" s="246">
        <f t="shared" ca="1" si="332"/>
        <v>0</v>
      </c>
      <c r="J855" s="246">
        <f t="shared" ca="1" si="332"/>
        <v>0</v>
      </c>
      <c r="K855" s="246">
        <f t="shared" ca="1" si="332"/>
        <v>0</v>
      </c>
      <c r="L855" s="246">
        <f t="shared" ca="1" si="332"/>
        <v>0</v>
      </c>
      <c r="M855" s="246">
        <f t="shared" ca="1" si="332"/>
        <v>0</v>
      </c>
      <c r="N855" s="246">
        <f t="shared" ca="1" si="332"/>
        <v>0</v>
      </c>
      <c r="O855" s="246">
        <f t="shared" ca="1" si="332"/>
        <v>0</v>
      </c>
      <c r="P855" s="246">
        <f t="shared" ca="1" si="332"/>
        <v>0</v>
      </c>
      <c r="Q855" s="246">
        <f t="shared" ca="1" si="332"/>
        <v>0</v>
      </c>
      <c r="R855" s="246">
        <f t="shared" ca="1" si="332"/>
        <v>0</v>
      </c>
      <c r="S855" s="246">
        <f t="shared" ca="1" si="332"/>
        <v>0</v>
      </c>
      <c r="T855" s="246">
        <f t="shared" ca="1" si="332"/>
        <v>0</v>
      </c>
      <c r="U855" s="246">
        <f t="shared" ca="1" si="332"/>
        <v>0</v>
      </c>
      <c r="V855" s="246">
        <f t="shared" ca="1" si="332"/>
        <v>0</v>
      </c>
      <c r="W855" s="246">
        <f t="shared" ca="1" si="332"/>
        <v>0</v>
      </c>
      <c r="X855" s="246">
        <f t="shared" ca="1" si="332"/>
        <v>0</v>
      </c>
      <c r="Y855" s="246">
        <f t="shared" ca="1" si="332"/>
        <v>0</v>
      </c>
      <c r="Z855" s="246">
        <f t="shared" ca="1" si="332"/>
        <v>0</v>
      </c>
      <c r="AA855" s="246">
        <f t="shared" ca="1" si="332"/>
        <v>0</v>
      </c>
    </row>
    <row r="856" spans="6:27">
      <c r="G856" s="307" t="str">
        <f t="shared" si="333"/>
        <v>BRT</v>
      </c>
      <c r="H856" s="246">
        <f t="shared" si="332"/>
        <v>0</v>
      </c>
      <c r="I856" s="246">
        <f t="shared" ca="1" si="332"/>
        <v>0</v>
      </c>
      <c r="J856" s="246">
        <f t="shared" ca="1" si="332"/>
        <v>0</v>
      </c>
      <c r="K856" s="246">
        <f t="shared" ca="1" si="332"/>
        <v>0</v>
      </c>
      <c r="L856" s="246">
        <f t="shared" ca="1" si="332"/>
        <v>0</v>
      </c>
      <c r="M856" s="246">
        <f t="shared" ca="1" si="332"/>
        <v>0</v>
      </c>
      <c r="N856" s="246">
        <f t="shared" ca="1" si="332"/>
        <v>0</v>
      </c>
      <c r="O856" s="246">
        <f t="shared" ca="1" si="332"/>
        <v>0</v>
      </c>
      <c r="P856" s="246">
        <f t="shared" ca="1" si="332"/>
        <v>0</v>
      </c>
      <c r="Q856" s="246">
        <f t="shared" ca="1" si="332"/>
        <v>0</v>
      </c>
      <c r="R856" s="246">
        <f t="shared" ca="1" si="332"/>
        <v>0</v>
      </c>
      <c r="S856" s="246">
        <f t="shared" ca="1" si="332"/>
        <v>0</v>
      </c>
      <c r="T856" s="246">
        <f t="shared" ca="1" si="332"/>
        <v>0</v>
      </c>
      <c r="U856" s="246">
        <f t="shared" ca="1" si="332"/>
        <v>0</v>
      </c>
      <c r="V856" s="246">
        <f t="shared" ca="1" si="332"/>
        <v>0</v>
      </c>
      <c r="W856" s="246">
        <f t="shared" ca="1" si="332"/>
        <v>0</v>
      </c>
      <c r="X856" s="246">
        <f t="shared" ca="1" si="332"/>
        <v>0</v>
      </c>
      <c r="Y856" s="246">
        <f t="shared" ca="1" si="332"/>
        <v>0</v>
      </c>
      <c r="Z856" s="246">
        <f t="shared" ca="1" si="332"/>
        <v>0</v>
      </c>
      <c r="AA856" s="246">
        <f t="shared" ca="1" si="332"/>
        <v>0</v>
      </c>
    </row>
    <row r="859" spans="6:27">
      <c r="G859" s="309" t="s">
        <v>331</v>
      </c>
      <c r="H859" s="55" t="s">
        <v>383</v>
      </c>
    </row>
    <row r="860" spans="6:27">
      <c r="G860" s="307"/>
      <c r="H860" s="245">
        <f>H845</f>
        <v>0</v>
      </c>
      <c r="I860" s="245">
        <f t="shared" ref="I860:AA860" si="334">I845</f>
        <v>1</v>
      </c>
      <c r="J860" s="245">
        <f t="shared" si="334"/>
        <v>2</v>
      </c>
      <c r="K860" s="245">
        <f t="shared" si="334"/>
        <v>3</v>
      </c>
      <c r="L860" s="245">
        <f t="shared" si="334"/>
        <v>4</v>
      </c>
      <c r="M860" s="245">
        <f t="shared" si="334"/>
        <v>5</v>
      </c>
      <c r="N860" s="245">
        <f t="shared" si="334"/>
        <v>6</v>
      </c>
      <c r="O860" s="245">
        <f t="shared" si="334"/>
        <v>7</v>
      </c>
      <c r="P860" s="245">
        <f t="shared" si="334"/>
        <v>8</v>
      </c>
      <c r="Q860" s="245">
        <f t="shared" si="334"/>
        <v>9</v>
      </c>
      <c r="R860" s="245">
        <f t="shared" si="334"/>
        <v>10</v>
      </c>
      <c r="S860" s="245">
        <f t="shared" si="334"/>
        <v>11</v>
      </c>
      <c r="T860" s="245">
        <f t="shared" si="334"/>
        <v>12</v>
      </c>
      <c r="U860" s="245">
        <f t="shared" si="334"/>
        <v>13</v>
      </c>
      <c r="V860" s="245">
        <f t="shared" si="334"/>
        <v>14</v>
      </c>
      <c r="W860" s="245">
        <f t="shared" si="334"/>
        <v>15</v>
      </c>
      <c r="X860" s="245">
        <f t="shared" si="334"/>
        <v>16</v>
      </c>
      <c r="Y860" s="245">
        <f t="shared" si="334"/>
        <v>17</v>
      </c>
      <c r="Z860" s="245">
        <f t="shared" si="334"/>
        <v>18</v>
      </c>
      <c r="AA860" s="245">
        <f t="shared" si="334"/>
        <v>19</v>
      </c>
    </row>
    <row r="861" spans="6:27">
      <c r="F861" s="655" t="s">
        <v>530</v>
      </c>
      <c r="G861" s="307" t="str">
        <f>G846</f>
        <v>Cars</v>
      </c>
      <c r="H861" s="246">
        <f t="shared" ref="H861:AA871" si="335">IF(ISERROR(H297/(H537-(H537*(H787/100)))),0,H297/(H537-(H537*(H787/100))))</f>
        <v>0</v>
      </c>
      <c r="I861" s="246">
        <f t="shared" ca="1" si="335"/>
        <v>0</v>
      </c>
      <c r="J861" s="246">
        <f t="shared" ca="1" si="335"/>
        <v>0</v>
      </c>
      <c r="K861" s="246">
        <f t="shared" ca="1" si="335"/>
        <v>0</v>
      </c>
      <c r="L861" s="246">
        <f t="shared" ca="1" si="335"/>
        <v>0</v>
      </c>
      <c r="M861" s="246">
        <f t="shared" ca="1" si="335"/>
        <v>0</v>
      </c>
      <c r="N861" s="246">
        <f t="shared" ca="1" si="335"/>
        <v>0</v>
      </c>
      <c r="O861" s="246">
        <f t="shared" ca="1" si="335"/>
        <v>0</v>
      </c>
      <c r="P861" s="246">
        <f t="shared" ca="1" si="335"/>
        <v>0</v>
      </c>
      <c r="Q861" s="246">
        <f t="shared" ca="1" si="335"/>
        <v>0</v>
      </c>
      <c r="R861" s="246">
        <f t="shared" ca="1" si="335"/>
        <v>0</v>
      </c>
      <c r="S861" s="246">
        <f t="shared" ca="1" si="335"/>
        <v>0</v>
      </c>
      <c r="T861" s="246">
        <f t="shared" ca="1" si="335"/>
        <v>0</v>
      </c>
      <c r="U861" s="246">
        <f t="shared" ca="1" si="335"/>
        <v>0</v>
      </c>
      <c r="V861" s="246">
        <f t="shared" ca="1" si="335"/>
        <v>0</v>
      </c>
      <c r="W861" s="246">
        <f t="shared" ca="1" si="335"/>
        <v>0</v>
      </c>
      <c r="X861" s="246">
        <f t="shared" ca="1" si="335"/>
        <v>0</v>
      </c>
      <c r="Y861" s="246">
        <f t="shared" ca="1" si="335"/>
        <v>0</v>
      </c>
      <c r="Z861" s="246">
        <f t="shared" ca="1" si="335"/>
        <v>0</v>
      </c>
      <c r="AA861" s="246">
        <f t="shared" ca="1" si="335"/>
        <v>0</v>
      </c>
    </row>
    <row r="862" spans="6:27">
      <c r="F862" s="656"/>
      <c r="G862" s="307" t="str">
        <f t="shared" ref="G862:G871" si="336">G847</f>
        <v>2-wheeler</v>
      </c>
      <c r="H862" s="246">
        <f t="shared" si="335"/>
        <v>0</v>
      </c>
      <c r="I862" s="246">
        <f t="shared" ca="1" si="335"/>
        <v>0</v>
      </c>
      <c r="J862" s="246">
        <f t="shared" ca="1" si="335"/>
        <v>0</v>
      </c>
      <c r="K862" s="246">
        <f t="shared" ca="1" si="335"/>
        <v>0</v>
      </c>
      <c r="L862" s="246">
        <f t="shared" ca="1" si="335"/>
        <v>0</v>
      </c>
      <c r="M862" s="246">
        <f t="shared" ca="1" si="335"/>
        <v>0</v>
      </c>
      <c r="N862" s="246">
        <f t="shared" ca="1" si="335"/>
        <v>0</v>
      </c>
      <c r="O862" s="246">
        <f t="shared" ca="1" si="335"/>
        <v>0</v>
      </c>
      <c r="P862" s="246">
        <f t="shared" ca="1" si="335"/>
        <v>0</v>
      </c>
      <c r="Q862" s="246">
        <f t="shared" ca="1" si="335"/>
        <v>0</v>
      </c>
      <c r="R862" s="246">
        <f t="shared" ca="1" si="335"/>
        <v>0</v>
      </c>
      <c r="S862" s="246">
        <f t="shared" ca="1" si="335"/>
        <v>0</v>
      </c>
      <c r="T862" s="246">
        <f t="shared" ca="1" si="335"/>
        <v>0</v>
      </c>
      <c r="U862" s="246">
        <f t="shared" ca="1" si="335"/>
        <v>0</v>
      </c>
      <c r="V862" s="246">
        <f t="shared" ca="1" si="335"/>
        <v>0</v>
      </c>
      <c r="W862" s="246">
        <f t="shared" ca="1" si="335"/>
        <v>0</v>
      </c>
      <c r="X862" s="246">
        <f t="shared" ca="1" si="335"/>
        <v>0</v>
      </c>
      <c r="Y862" s="246">
        <f t="shared" ca="1" si="335"/>
        <v>0</v>
      </c>
      <c r="Z862" s="246">
        <f t="shared" ca="1" si="335"/>
        <v>0</v>
      </c>
      <c r="AA862" s="246">
        <f t="shared" ca="1" si="335"/>
        <v>0</v>
      </c>
    </row>
    <row r="863" spans="6:27">
      <c r="F863" s="656"/>
      <c r="G863" s="307" t="str">
        <f t="shared" si="336"/>
        <v>Taxi</v>
      </c>
      <c r="H863" s="246">
        <f t="shared" si="335"/>
        <v>0</v>
      </c>
      <c r="I863" s="246">
        <f t="shared" ca="1" si="335"/>
        <v>0</v>
      </c>
      <c r="J863" s="246">
        <f t="shared" ca="1" si="335"/>
        <v>0</v>
      </c>
      <c r="K863" s="246">
        <f t="shared" ca="1" si="335"/>
        <v>0</v>
      </c>
      <c r="L863" s="246">
        <f t="shared" ca="1" si="335"/>
        <v>0</v>
      </c>
      <c r="M863" s="246">
        <f t="shared" ca="1" si="335"/>
        <v>0</v>
      </c>
      <c r="N863" s="246">
        <f t="shared" ca="1" si="335"/>
        <v>0</v>
      </c>
      <c r="O863" s="246">
        <f t="shared" ca="1" si="335"/>
        <v>0</v>
      </c>
      <c r="P863" s="246">
        <f t="shared" ca="1" si="335"/>
        <v>0</v>
      </c>
      <c r="Q863" s="246">
        <f t="shared" ca="1" si="335"/>
        <v>0</v>
      </c>
      <c r="R863" s="246">
        <f t="shared" ca="1" si="335"/>
        <v>0</v>
      </c>
      <c r="S863" s="246">
        <f t="shared" ca="1" si="335"/>
        <v>0</v>
      </c>
      <c r="T863" s="246">
        <f t="shared" ca="1" si="335"/>
        <v>0</v>
      </c>
      <c r="U863" s="246">
        <f t="shared" ca="1" si="335"/>
        <v>0</v>
      </c>
      <c r="V863" s="246">
        <f t="shared" ca="1" si="335"/>
        <v>0</v>
      </c>
      <c r="W863" s="246">
        <f t="shared" ca="1" si="335"/>
        <v>0</v>
      </c>
      <c r="X863" s="246">
        <f t="shared" ca="1" si="335"/>
        <v>0</v>
      </c>
      <c r="Y863" s="246">
        <f t="shared" ca="1" si="335"/>
        <v>0</v>
      </c>
      <c r="Z863" s="246">
        <f t="shared" ca="1" si="335"/>
        <v>0</v>
      </c>
      <c r="AA863" s="246">
        <f t="shared" ca="1" si="335"/>
        <v>0</v>
      </c>
    </row>
    <row r="864" spans="6:27">
      <c r="F864" s="656"/>
      <c r="G864" s="307" t="str">
        <f t="shared" si="336"/>
        <v/>
      </c>
      <c r="H864" s="246">
        <f t="shared" si="335"/>
        <v>0</v>
      </c>
      <c r="I864" s="246">
        <f t="shared" ca="1" si="335"/>
        <v>0</v>
      </c>
      <c r="J864" s="246">
        <f t="shared" ca="1" si="335"/>
        <v>0</v>
      </c>
      <c r="K864" s="246">
        <f t="shared" ca="1" si="335"/>
        <v>0</v>
      </c>
      <c r="L864" s="246">
        <f t="shared" ca="1" si="335"/>
        <v>0</v>
      </c>
      <c r="M864" s="246">
        <f t="shared" ca="1" si="335"/>
        <v>0</v>
      </c>
      <c r="N864" s="246">
        <f t="shared" ca="1" si="335"/>
        <v>0</v>
      </c>
      <c r="O864" s="246">
        <f t="shared" ca="1" si="335"/>
        <v>0</v>
      </c>
      <c r="P864" s="246">
        <f t="shared" ca="1" si="335"/>
        <v>0</v>
      </c>
      <c r="Q864" s="246">
        <f t="shared" ca="1" si="335"/>
        <v>0</v>
      </c>
      <c r="R864" s="246">
        <f t="shared" ca="1" si="335"/>
        <v>0</v>
      </c>
      <c r="S864" s="246">
        <f t="shared" ca="1" si="335"/>
        <v>0</v>
      </c>
      <c r="T864" s="246">
        <f t="shared" ca="1" si="335"/>
        <v>0</v>
      </c>
      <c r="U864" s="246">
        <f t="shared" ca="1" si="335"/>
        <v>0</v>
      </c>
      <c r="V864" s="246">
        <f t="shared" ca="1" si="335"/>
        <v>0</v>
      </c>
      <c r="W864" s="246">
        <f t="shared" ca="1" si="335"/>
        <v>0</v>
      </c>
      <c r="X864" s="246">
        <f t="shared" ca="1" si="335"/>
        <v>0</v>
      </c>
      <c r="Y864" s="246">
        <f t="shared" ca="1" si="335"/>
        <v>0</v>
      </c>
      <c r="Z864" s="246">
        <f t="shared" ca="1" si="335"/>
        <v>0</v>
      </c>
      <c r="AA864" s="246">
        <f t="shared" ca="1" si="335"/>
        <v>0</v>
      </c>
    </row>
    <row r="865" spans="6:27">
      <c r="F865" s="656"/>
      <c r="G865" s="307" t="str">
        <f t="shared" si="336"/>
        <v/>
      </c>
      <c r="H865" s="246">
        <f t="shared" si="335"/>
        <v>0</v>
      </c>
      <c r="I865" s="246">
        <f t="shared" ca="1" si="335"/>
        <v>0</v>
      </c>
      <c r="J865" s="246">
        <f t="shared" ca="1" si="335"/>
        <v>0</v>
      </c>
      <c r="K865" s="246">
        <f t="shared" ca="1" si="335"/>
        <v>0</v>
      </c>
      <c r="L865" s="246">
        <f t="shared" ca="1" si="335"/>
        <v>0</v>
      </c>
      <c r="M865" s="246">
        <f t="shared" ca="1" si="335"/>
        <v>0</v>
      </c>
      <c r="N865" s="246">
        <f t="shared" ca="1" si="335"/>
        <v>0</v>
      </c>
      <c r="O865" s="246">
        <f t="shared" ca="1" si="335"/>
        <v>0</v>
      </c>
      <c r="P865" s="246">
        <f t="shared" ca="1" si="335"/>
        <v>0</v>
      </c>
      <c r="Q865" s="246">
        <f t="shared" ca="1" si="335"/>
        <v>0</v>
      </c>
      <c r="R865" s="246">
        <f t="shared" ca="1" si="335"/>
        <v>0</v>
      </c>
      <c r="S865" s="246">
        <f t="shared" ca="1" si="335"/>
        <v>0</v>
      </c>
      <c r="T865" s="246">
        <f t="shared" ca="1" si="335"/>
        <v>0</v>
      </c>
      <c r="U865" s="246">
        <f t="shared" ca="1" si="335"/>
        <v>0</v>
      </c>
      <c r="V865" s="246">
        <f t="shared" ca="1" si="335"/>
        <v>0</v>
      </c>
      <c r="W865" s="246">
        <f t="shared" ca="1" si="335"/>
        <v>0</v>
      </c>
      <c r="X865" s="246">
        <f t="shared" ca="1" si="335"/>
        <v>0</v>
      </c>
      <c r="Y865" s="246">
        <f t="shared" ca="1" si="335"/>
        <v>0</v>
      </c>
      <c r="Z865" s="246">
        <f t="shared" ca="1" si="335"/>
        <v>0</v>
      </c>
      <c r="AA865" s="246">
        <f t="shared" ca="1" si="335"/>
        <v>0</v>
      </c>
    </row>
    <row r="866" spans="6:27">
      <c r="F866" s="656"/>
      <c r="G866" s="307" t="str">
        <f t="shared" si="336"/>
        <v>3-wheeler</v>
      </c>
      <c r="H866" s="246">
        <f t="shared" si="335"/>
        <v>0</v>
      </c>
      <c r="I866" s="246">
        <f t="shared" ca="1" si="335"/>
        <v>0</v>
      </c>
      <c r="J866" s="246">
        <f t="shared" ca="1" si="335"/>
        <v>0</v>
      </c>
      <c r="K866" s="246">
        <f t="shared" ca="1" si="335"/>
        <v>0</v>
      </c>
      <c r="L866" s="246">
        <f t="shared" ca="1" si="335"/>
        <v>0</v>
      </c>
      <c r="M866" s="246">
        <f t="shared" ca="1" si="335"/>
        <v>0</v>
      </c>
      <c r="N866" s="246">
        <f t="shared" ca="1" si="335"/>
        <v>0</v>
      </c>
      <c r="O866" s="246">
        <f t="shared" ca="1" si="335"/>
        <v>0</v>
      </c>
      <c r="P866" s="246">
        <f t="shared" ca="1" si="335"/>
        <v>0</v>
      </c>
      <c r="Q866" s="246">
        <f t="shared" ca="1" si="335"/>
        <v>0</v>
      </c>
      <c r="R866" s="246">
        <f t="shared" ca="1" si="335"/>
        <v>0</v>
      </c>
      <c r="S866" s="246">
        <f t="shared" ca="1" si="335"/>
        <v>0</v>
      </c>
      <c r="T866" s="246">
        <f t="shared" ca="1" si="335"/>
        <v>0</v>
      </c>
      <c r="U866" s="246">
        <f t="shared" ca="1" si="335"/>
        <v>0</v>
      </c>
      <c r="V866" s="246">
        <f t="shared" ca="1" si="335"/>
        <v>0</v>
      </c>
      <c r="W866" s="246">
        <f t="shared" ca="1" si="335"/>
        <v>0</v>
      </c>
      <c r="X866" s="246">
        <f t="shared" ca="1" si="335"/>
        <v>0</v>
      </c>
      <c r="Y866" s="246">
        <f t="shared" ca="1" si="335"/>
        <v>0</v>
      </c>
      <c r="Z866" s="246">
        <f t="shared" ca="1" si="335"/>
        <v>0</v>
      </c>
      <c r="AA866" s="246">
        <f t="shared" ca="1" si="335"/>
        <v>0</v>
      </c>
    </row>
    <row r="867" spans="6:27">
      <c r="F867" s="656"/>
      <c r="G867" s="307" t="str">
        <f t="shared" si="336"/>
        <v>Bus</v>
      </c>
      <c r="H867" s="246">
        <f t="shared" si="335"/>
        <v>0</v>
      </c>
      <c r="I867" s="246">
        <f t="shared" ca="1" si="335"/>
        <v>0</v>
      </c>
      <c r="J867" s="246">
        <f t="shared" ca="1" si="335"/>
        <v>0</v>
      </c>
      <c r="K867" s="246">
        <f t="shared" ca="1" si="335"/>
        <v>0</v>
      </c>
      <c r="L867" s="246">
        <f t="shared" ca="1" si="335"/>
        <v>0</v>
      </c>
      <c r="M867" s="246">
        <f t="shared" ca="1" si="335"/>
        <v>0</v>
      </c>
      <c r="N867" s="246">
        <f t="shared" ca="1" si="335"/>
        <v>0</v>
      </c>
      <c r="O867" s="246">
        <f t="shared" ca="1" si="335"/>
        <v>0</v>
      </c>
      <c r="P867" s="246">
        <f t="shared" ca="1" si="335"/>
        <v>0</v>
      </c>
      <c r="Q867" s="246">
        <f t="shared" ca="1" si="335"/>
        <v>0</v>
      </c>
      <c r="R867" s="246">
        <f t="shared" ca="1" si="335"/>
        <v>0</v>
      </c>
      <c r="S867" s="246">
        <f t="shared" ca="1" si="335"/>
        <v>0</v>
      </c>
      <c r="T867" s="246">
        <f t="shared" ca="1" si="335"/>
        <v>0</v>
      </c>
      <c r="U867" s="246">
        <f t="shared" ca="1" si="335"/>
        <v>0</v>
      </c>
      <c r="V867" s="246">
        <f t="shared" ca="1" si="335"/>
        <v>0</v>
      </c>
      <c r="W867" s="246">
        <f t="shared" ca="1" si="335"/>
        <v>0</v>
      </c>
      <c r="X867" s="246">
        <f t="shared" ca="1" si="335"/>
        <v>0</v>
      </c>
      <c r="Y867" s="246">
        <f t="shared" ca="1" si="335"/>
        <v>0</v>
      </c>
      <c r="Z867" s="246">
        <f t="shared" ca="1" si="335"/>
        <v>0</v>
      </c>
      <c r="AA867" s="246">
        <f t="shared" ca="1" si="335"/>
        <v>0</v>
      </c>
    </row>
    <row r="868" spans="6:27">
      <c r="F868" s="656"/>
      <c r="G868" s="307" t="str">
        <f t="shared" si="336"/>
        <v>Mini-bus</v>
      </c>
      <c r="H868" s="246">
        <f t="shared" si="335"/>
        <v>0</v>
      </c>
      <c r="I868" s="246">
        <f t="shared" ca="1" si="335"/>
        <v>0</v>
      </c>
      <c r="J868" s="246">
        <f t="shared" ca="1" si="335"/>
        <v>0</v>
      </c>
      <c r="K868" s="246">
        <f t="shared" ca="1" si="335"/>
        <v>0</v>
      </c>
      <c r="L868" s="246">
        <f t="shared" ca="1" si="335"/>
        <v>0</v>
      </c>
      <c r="M868" s="246">
        <f t="shared" ca="1" si="335"/>
        <v>0</v>
      </c>
      <c r="N868" s="246">
        <f t="shared" ca="1" si="335"/>
        <v>0</v>
      </c>
      <c r="O868" s="246">
        <f t="shared" ca="1" si="335"/>
        <v>0</v>
      </c>
      <c r="P868" s="246">
        <f t="shared" ca="1" si="335"/>
        <v>0</v>
      </c>
      <c r="Q868" s="246">
        <f t="shared" ca="1" si="335"/>
        <v>0</v>
      </c>
      <c r="R868" s="246">
        <f t="shared" ca="1" si="335"/>
        <v>0</v>
      </c>
      <c r="S868" s="246">
        <f t="shared" ca="1" si="335"/>
        <v>0</v>
      </c>
      <c r="T868" s="246">
        <f t="shared" ca="1" si="335"/>
        <v>0</v>
      </c>
      <c r="U868" s="246">
        <f t="shared" ca="1" si="335"/>
        <v>0</v>
      </c>
      <c r="V868" s="246">
        <f t="shared" ca="1" si="335"/>
        <v>0</v>
      </c>
      <c r="W868" s="246">
        <f t="shared" ca="1" si="335"/>
        <v>0</v>
      </c>
      <c r="X868" s="246">
        <f t="shared" ca="1" si="335"/>
        <v>0</v>
      </c>
      <c r="Y868" s="246">
        <f t="shared" ca="1" si="335"/>
        <v>0</v>
      </c>
      <c r="Z868" s="246">
        <f t="shared" ca="1" si="335"/>
        <v>0</v>
      </c>
      <c r="AA868" s="246">
        <f t="shared" ca="1" si="335"/>
        <v>0</v>
      </c>
    </row>
    <row r="869" spans="6:27">
      <c r="F869" s="656"/>
      <c r="G869" s="307" t="str">
        <f t="shared" si="336"/>
        <v/>
      </c>
      <c r="H869" s="246">
        <f t="shared" si="335"/>
        <v>0</v>
      </c>
      <c r="I869" s="246">
        <f t="shared" ca="1" si="335"/>
        <v>0</v>
      </c>
      <c r="J869" s="246">
        <f t="shared" ca="1" si="335"/>
        <v>0</v>
      </c>
      <c r="K869" s="246">
        <f t="shared" ca="1" si="335"/>
        <v>0</v>
      </c>
      <c r="L869" s="246">
        <f t="shared" ca="1" si="335"/>
        <v>0</v>
      </c>
      <c r="M869" s="246">
        <f t="shared" ca="1" si="335"/>
        <v>0</v>
      </c>
      <c r="N869" s="246">
        <f t="shared" ca="1" si="335"/>
        <v>0</v>
      </c>
      <c r="O869" s="246">
        <f t="shared" ca="1" si="335"/>
        <v>0</v>
      </c>
      <c r="P869" s="246">
        <f t="shared" ca="1" si="335"/>
        <v>0</v>
      </c>
      <c r="Q869" s="246">
        <f t="shared" ca="1" si="335"/>
        <v>0</v>
      </c>
      <c r="R869" s="246">
        <f t="shared" ca="1" si="335"/>
        <v>0</v>
      </c>
      <c r="S869" s="246">
        <f t="shared" ca="1" si="335"/>
        <v>0</v>
      </c>
      <c r="T869" s="246">
        <f t="shared" ca="1" si="335"/>
        <v>0</v>
      </c>
      <c r="U869" s="246">
        <f t="shared" ca="1" si="335"/>
        <v>0</v>
      </c>
      <c r="V869" s="246">
        <f t="shared" ca="1" si="335"/>
        <v>0</v>
      </c>
      <c r="W869" s="246">
        <f t="shared" ca="1" si="335"/>
        <v>0</v>
      </c>
      <c r="X869" s="246">
        <f t="shared" ca="1" si="335"/>
        <v>0</v>
      </c>
      <c r="Y869" s="246">
        <f t="shared" ca="1" si="335"/>
        <v>0</v>
      </c>
      <c r="Z869" s="246">
        <f t="shared" ca="1" si="335"/>
        <v>0</v>
      </c>
      <c r="AA869" s="246">
        <f t="shared" ca="1" si="335"/>
        <v>0</v>
      </c>
    </row>
    <row r="870" spans="6:27">
      <c r="F870" s="657"/>
      <c r="G870" s="307" t="str">
        <f t="shared" si="336"/>
        <v/>
      </c>
      <c r="H870" s="246">
        <f t="shared" si="335"/>
        <v>0</v>
      </c>
      <c r="I870" s="246">
        <f t="shared" ca="1" si="335"/>
        <v>0</v>
      </c>
      <c r="J870" s="246">
        <f t="shared" ca="1" si="335"/>
        <v>0</v>
      </c>
      <c r="K870" s="246">
        <f t="shared" ca="1" si="335"/>
        <v>0</v>
      </c>
      <c r="L870" s="246">
        <f t="shared" ca="1" si="335"/>
        <v>0</v>
      </c>
      <c r="M870" s="246">
        <f t="shared" ca="1" si="335"/>
        <v>0</v>
      </c>
      <c r="N870" s="246">
        <f t="shared" ca="1" si="335"/>
        <v>0</v>
      </c>
      <c r="O870" s="246">
        <f t="shared" ca="1" si="335"/>
        <v>0</v>
      </c>
      <c r="P870" s="246">
        <f t="shared" ca="1" si="335"/>
        <v>0</v>
      </c>
      <c r="Q870" s="246">
        <f t="shared" ca="1" si="335"/>
        <v>0</v>
      </c>
      <c r="R870" s="246">
        <f t="shared" ca="1" si="335"/>
        <v>0</v>
      </c>
      <c r="S870" s="246">
        <f t="shared" ca="1" si="335"/>
        <v>0</v>
      </c>
      <c r="T870" s="246">
        <f t="shared" ca="1" si="335"/>
        <v>0</v>
      </c>
      <c r="U870" s="246">
        <f t="shared" ca="1" si="335"/>
        <v>0</v>
      </c>
      <c r="V870" s="246">
        <f t="shared" ca="1" si="335"/>
        <v>0</v>
      </c>
      <c r="W870" s="246">
        <f t="shared" ca="1" si="335"/>
        <v>0</v>
      </c>
      <c r="X870" s="246">
        <f t="shared" ca="1" si="335"/>
        <v>0</v>
      </c>
      <c r="Y870" s="246">
        <f t="shared" ca="1" si="335"/>
        <v>0</v>
      </c>
      <c r="Z870" s="246">
        <f t="shared" ca="1" si="335"/>
        <v>0</v>
      </c>
      <c r="AA870" s="246">
        <f t="shared" ca="1" si="335"/>
        <v>0</v>
      </c>
    </row>
    <row r="871" spans="6:27">
      <c r="G871" s="307" t="str">
        <f t="shared" si="336"/>
        <v>BRT</v>
      </c>
      <c r="H871" s="246">
        <f t="shared" si="335"/>
        <v>0</v>
      </c>
      <c r="I871" s="246">
        <f t="shared" ca="1" si="335"/>
        <v>0</v>
      </c>
      <c r="J871" s="246">
        <f t="shared" ca="1" si="335"/>
        <v>0</v>
      </c>
      <c r="K871" s="246">
        <f t="shared" ca="1" si="335"/>
        <v>0</v>
      </c>
      <c r="L871" s="246">
        <f t="shared" ca="1" si="335"/>
        <v>0</v>
      </c>
      <c r="M871" s="246">
        <f t="shared" ca="1" si="335"/>
        <v>0</v>
      </c>
      <c r="N871" s="246">
        <f t="shared" ca="1" si="335"/>
        <v>0</v>
      </c>
      <c r="O871" s="246">
        <f t="shared" ca="1" si="335"/>
        <v>0</v>
      </c>
      <c r="P871" s="246">
        <f t="shared" ca="1" si="335"/>
        <v>0</v>
      </c>
      <c r="Q871" s="246">
        <f t="shared" ca="1" si="335"/>
        <v>0</v>
      </c>
      <c r="R871" s="246">
        <f t="shared" ca="1" si="335"/>
        <v>0</v>
      </c>
      <c r="S871" s="246">
        <f t="shared" ca="1" si="335"/>
        <v>0</v>
      </c>
      <c r="T871" s="246">
        <f t="shared" ca="1" si="335"/>
        <v>0</v>
      </c>
      <c r="U871" s="246">
        <f t="shared" ca="1" si="335"/>
        <v>0</v>
      </c>
      <c r="V871" s="246">
        <f t="shared" ca="1" si="335"/>
        <v>0</v>
      </c>
      <c r="W871" s="246">
        <f t="shared" ca="1" si="335"/>
        <v>0</v>
      </c>
      <c r="X871" s="246">
        <f t="shared" ca="1" si="335"/>
        <v>0</v>
      </c>
      <c r="Y871" s="246">
        <f t="shared" ca="1" si="335"/>
        <v>0</v>
      </c>
      <c r="Z871" s="246">
        <f t="shared" ca="1" si="335"/>
        <v>0</v>
      </c>
      <c r="AA871" s="246">
        <f t="shared" ca="1" si="335"/>
        <v>0</v>
      </c>
    </row>
    <row r="874" spans="6:27">
      <c r="G874" s="309" t="s">
        <v>18</v>
      </c>
      <c r="H874" s="55" t="s">
        <v>383</v>
      </c>
    </row>
    <row r="875" spans="6:27">
      <c r="G875" s="307"/>
      <c r="H875" s="245">
        <f>H860</f>
        <v>0</v>
      </c>
      <c r="I875" s="245">
        <f t="shared" ref="I875:AA875" si="337">I860</f>
        <v>1</v>
      </c>
      <c r="J875" s="245">
        <f t="shared" si="337"/>
        <v>2</v>
      </c>
      <c r="K875" s="245">
        <f t="shared" si="337"/>
        <v>3</v>
      </c>
      <c r="L875" s="245">
        <f t="shared" si="337"/>
        <v>4</v>
      </c>
      <c r="M875" s="245">
        <f t="shared" si="337"/>
        <v>5</v>
      </c>
      <c r="N875" s="245">
        <f t="shared" si="337"/>
        <v>6</v>
      </c>
      <c r="O875" s="245">
        <f t="shared" si="337"/>
        <v>7</v>
      </c>
      <c r="P875" s="245">
        <f t="shared" si="337"/>
        <v>8</v>
      </c>
      <c r="Q875" s="245">
        <f t="shared" si="337"/>
        <v>9</v>
      </c>
      <c r="R875" s="245">
        <f t="shared" si="337"/>
        <v>10</v>
      </c>
      <c r="S875" s="245">
        <f t="shared" si="337"/>
        <v>11</v>
      </c>
      <c r="T875" s="245">
        <f t="shared" si="337"/>
        <v>12</v>
      </c>
      <c r="U875" s="245">
        <f t="shared" si="337"/>
        <v>13</v>
      </c>
      <c r="V875" s="245">
        <f t="shared" si="337"/>
        <v>14</v>
      </c>
      <c r="W875" s="245">
        <f t="shared" si="337"/>
        <v>15</v>
      </c>
      <c r="X875" s="245">
        <f t="shared" si="337"/>
        <v>16</v>
      </c>
      <c r="Y875" s="245">
        <f t="shared" si="337"/>
        <v>17</v>
      </c>
      <c r="Z875" s="245">
        <f t="shared" si="337"/>
        <v>18</v>
      </c>
      <c r="AA875" s="245">
        <f t="shared" si="337"/>
        <v>19</v>
      </c>
    </row>
    <row r="876" spans="6:27">
      <c r="F876" s="655" t="s">
        <v>530</v>
      </c>
      <c r="G876" s="307" t="str">
        <f>G861</f>
        <v>Cars</v>
      </c>
      <c r="H876" s="246">
        <f t="shared" ref="H876:AA886" si="338">IF(ISERROR(H344/(H570-(H570*(H787/100)))),0,H344/(H570-(H570*(H787/100))))</f>
        <v>0</v>
      </c>
      <c r="I876" s="246">
        <f t="shared" ca="1" si="338"/>
        <v>0</v>
      </c>
      <c r="J876" s="246">
        <f t="shared" ca="1" si="338"/>
        <v>0</v>
      </c>
      <c r="K876" s="246">
        <f t="shared" ca="1" si="338"/>
        <v>0</v>
      </c>
      <c r="L876" s="246">
        <f t="shared" ca="1" si="338"/>
        <v>0</v>
      </c>
      <c r="M876" s="246">
        <f t="shared" ca="1" si="338"/>
        <v>0</v>
      </c>
      <c r="N876" s="246">
        <f t="shared" ca="1" si="338"/>
        <v>0</v>
      </c>
      <c r="O876" s="246">
        <f t="shared" ca="1" si="338"/>
        <v>0</v>
      </c>
      <c r="P876" s="246">
        <f t="shared" ca="1" si="338"/>
        <v>0</v>
      </c>
      <c r="Q876" s="246">
        <f t="shared" ca="1" si="338"/>
        <v>0</v>
      </c>
      <c r="R876" s="246">
        <f t="shared" ca="1" si="338"/>
        <v>0</v>
      </c>
      <c r="S876" s="246">
        <f t="shared" ca="1" si="338"/>
        <v>0</v>
      </c>
      <c r="T876" s="246">
        <f t="shared" ca="1" si="338"/>
        <v>0</v>
      </c>
      <c r="U876" s="246">
        <f t="shared" ca="1" si="338"/>
        <v>0</v>
      </c>
      <c r="V876" s="246">
        <f t="shared" ca="1" si="338"/>
        <v>0</v>
      </c>
      <c r="W876" s="246">
        <f t="shared" ca="1" si="338"/>
        <v>0</v>
      </c>
      <c r="X876" s="246">
        <f t="shared" ca="1" si="338"/>
        <v>0</v>
      </c>
      <c r="Y876" s="246">
        <f t="shared" ca="1" si="338"/>
        <v>0</v>
      </c>
      <c r="Z876" s="246">
        <f t="shared" ca="1" si="338"/>
        <v>0</v>
      </c>
      <c r="AA876" s="246">
        <f t="shared" ca="1" si="338"/>
        <v>0</v>
      </c>
    </row>
    <row r="877" spans="6:27">
      <c r="F877" s="656"/>
      <c r="G877" s="307" t="str">
        <f t="shared" ref="G877:G886" si="339">G862</f>
        <v>2-wheeler</v>
      </c>
      <c r="H877" s="246">
        <f t="shared" si="338"/>
        <v>0</v>
      </c>
      <c r="I877" s="246">
        <f t="shared" ca="1" si="338"/>
        <v>0</v>
      </c>
      <c r="J877" s="246">
        <f t="shared" ca="1" si="338"/>
        <v>0</v>
      </c>
      <c r="K877" s="246">
        <f t="shared" ca="1" si="338"/>
        <v>0</v>
      </c>
      <c r="L877" s="246">
        <f t="shared" ca="1" si="338"/>
        <v>0</v>
      </c>
      <c r="M877" s="246">
        <f t="shared" ca="1" si="338"/>
        <v>0</v>
      </c>
      <c r="N877" s="246">
        <f t="shared" ca="1" si="338"/>
        <v>0</v>
      </c>
      <c r="O877" s="246">
        <f t="shared" ca="1" si="338"/>
        <v>0</v>
      </c>
      <c r="P877" s="246">
        <f t="shared" ca="1" si="338"/>
        <v>0</v>
      </c>
      <c r="Q877" s="246">
        <f t="shared" ca="1" si="338"/>
        <v>0</v>
      </c>
      <c r="R877" s="246">
        <f t="shared" ca="1" si="338"/>
        <v>0</v>
      </c>
      <c r="S877" s="246">
        <f t="shared" ca="1" si="338"/>
        <v>0</v>
      </c>
      <c r="T877" s="246">
        <f t="shared" ca="1" si="338"/>
        <v>0</v>
      </c>
      <c r="U877" s="246">
        <f t="shared" ca="1" si="338"/>
        <v>0</v>
      </c>
      <c r="V877" s="246">
        <f t="shared" ca="1" si="338"/>
        <v>0</v>
      </c>
      <c r="W877" s="246">
        <f t="shared" ca="1" si="338"/>
        <v>0</v>
      </c>
      <c r="X877" s="246">
        <f t="shared" ca="1" si="338"/>
        <v>0</v>
      </c>
      <c r="Y877" s="246">
        <f t="shared" ca="1" si="338"/>
        <v>0</v>
      </c>
      <c r="Z877" s="246">
        <f t="shared" ca="1" si="338"/>
        <v>0</v>
      </c>
      <c r="AA877" s="246">
        <f t="shared" ca="1" si="338"/>
        <v>0</v>
      </c>
    </row>
    <row r="878" spans="6:27">
      <c r="F878" s="656"/>
      <c r="G878" s="307" t="str">
        <f t="shared" si="339"/>
        <v>Taxi</v>
      </c>
      <c r="H878" s="246">
        <f t="shared" si="338"/>
        <v>0</v>
      </c>
      <c r="I878" s="246">
        <f t="shared" ca="1" si="338"/>
        <v>0</v>
      </c>
      <c r="J878" s="246">
        <f t="shared" ca="1" si="338"/>
        <v>0</v>
      </c>
      <c r="K878" s="246">
        <f t="shared" ca="1" si="338"/>
        <v>0</v>
      </c>
      <c r="L878" s="246">
        <f t="shared" ca="1" si="338"/>
        <v>0</v>
      </c>
      <c r="M878" s="246">
        <f t="shared" ca="1" si="338"/>
        <v>0</v>
      </c>
      <c r="N878" s="246">
        <f t="shared" ca="1" si="338"/>
        <v>0</v>
      </c>
      <c r="O878" s="246">
        <f t="shared" ca="1" si="338"/>
        <v>0</v>
      </c>
      <c r="P878" s="246">
        <f t="shared" ca="1" si="338"/>
        <v>0</v>
      </c>
      <c r="Q878" s="246">
        <f t="shared" ca="1" si="338"/>
        <v>0</v>
      </c>
      <c r="R878" s="246">
        <f t="shared" ca="1" si="338"/>
        <v>0</v>
      </c>
      <c r="S878" s="246">
        <f t="shared" ca="1" si="338"/>
        <v>0</v>
      </c>
      <c r="T878" s="246">
        <f t="shared" ca="1" si="338"/>
        <v>0</v>
      </c>
      <c r="U878" s="246">
        <f t="shared" ca="1" si="338"/>
        <v>0</v>
      </c>
      <c r="V878" s="246">
        <f t="shared" ca="1" si="338"/>
        <v>0</v>
      </c>
      <c r="W878" s="246">
        <f t="shared" ca="1" si="338"/>
        <v>0</v>
      </c>
      <c r="X878" s="246">
        <f t="shared" ca="1" si="338"/>
        <v>0</v>
      </c>
      <c r="Y878" s="246">
        <f t="shared" ca="1" si="338"/>
        <v>0</v>
      </c>
      <c r="Z878" s="246">
        <f t="shared" ca="1" si="338"/>
        <v>0</v>
      </c>
      <c r="AA878" s="246">
        <f t="shared" ca="1" si="338"/>
        <v>0</v>
      </c>
    </row>
    <row r="879" spans="6:27">
      <c r="F879" s="656"/>
      <c r="G879" s="307" t="str">
        <f t="shared" si="339"/>
        <v/>
      </c>
      <c r="H879" s="246">
        <f t="shared" si="338"/>
        <v>0</v>
      </c>
      <c r="I879" s="246">
        <f t="shared" ca="1" si="338"/>
        <v>0</v>
      </c>
      <c r="J879" s="246">
        <f t="shared" ca="1" si="338"/>
        <v>0</v>
      </c>
      <c r="K879" s="246">
        <f t="shared" ca="1" si="338"/>
        <v>0</v>
      </c>
      <c r="L879" s="246">
        <f t="shared" ca="1" si="338"/>
        <v>0</v>
      </c>
      <c r="M879" s="246">
        <f t="shared" ca="1" si="338"/>
        <v>0</v>
      </c>
      <c r="N879" s="246">
        <f t="shared" ca="1" si="338"/>
        <v>0</v>
      </c>
      <c r="O879" s="246">
        <f t="shared" ca="1" si="338"/>
        <v>0</v>
      </c>
      <c r="P879" s="246">
        <f t="shared" ca="1" si="338"/>
        <v>0</v>
      </c>
      <c r="Q879" s="246">
        <f t="shared" ca="1" si="338"/>
        <v>0</v>
      </c>
      <c r="R879" s="246">
        <f t="shared" ca="1" si="338"/>
        <v>0</v>
      </c>
      <c r="S879" s="246">
        <f t="shared" ca="1" si="338"/>
        <v>0</v>
      </c>
      <c r="T879" s="246">
        <f t="shared" ca="1" si="338"/>
        <v>0</v>
      </c>
      <c r="U879" s="246">
        <f t="shared" ca="1" si="338"/>
        <v>0</v>
      </c>
      <c r="V879" s="246">
        <f t="shared" ca="1" si="338"/>
        <v>0</v>
      </c>
      <c r="W879" s="246">
        <f t="shared" ca="1" si="338"/>
        <v>0</v>
      </c>
      <c r="X879" s="246">
        <f t="shared" ca="1" si="338"/>
        <v>0</v>
      </c>
      <c r="Y879" s="246">
        <f t="shared" ca="1" si="338"/>
        <v>0</v>
      </c>
      <c r="Z879" s="246">
        <f t="shared" ca="1" si="338"/>
        <v>0</v>
      </c>
      <c r="AA879" s="246">
        <f t="shared" ca="1" si="338"/>
        <v>0</v>
      </c>
    </row>
    <row r="880" spans="6:27">
      <c r="F880" s="656"/>
      <c r="G880" s="307" t="str">
        <f t="shared" si="339"/>
        <v/>
      </c>
      <c r="H880" s="246">
        <f t="shared" si="338"/>
        <v>0</v>
      </c>
      <c r="I880" s="246">
        <f t="shared" ca="1" si="338"/>
        <v>0</v>
      </c>
      <c r="J880" s="246">
        <f t="shared" ca="1" si="338"/>
        <v>0</v>
      </c>
      <c r="K880" s="246">
        <f t="shared" ca="1" si="338"/>
        <v>0</v>
      </c>
      <c r="L880" s="246">
        <f t="shared" ca="1" si="338"/>
        <v>0</v>
      </c>
      <c r="M880" s="246">
        <f t="shared" ca="1" si="338"/>
        <v>0</v>
      </c>
      <c r="N880" s="246">
        <f t="shared" ca="1" si="338"/>
        <v>0</v>
      </c>
      <c r="O880" s="246">
        <f t="shared" ca="1" si="338"/>
        <v>0</v>
      </c>
      <c r="P880" s="246">
        <f t="shared" ca="1" si="338"/>
        <v>0</v>
      </c>
      <c r="Q880" s="246">
        <f t="shared" ca="1" si="338"/>
        <v>0</v>
      </c>
      <c r="R880" s="246">
        <f t="shared" ca="1" si="338"/>
        <v>0</v>
      </c>
      <c r="S880" s="246">
        <f t="shared" ca="1" si="338"/>
        <v>0</v>
      </c>
      <c r="T880" s="246">
        <f t="shared" ca="1" si="338"/>
        <v>0</v>
      </c>
      <c r="U880" s="246">
        <f t="shared" ca="1" si="338"/>
        <v>0</v>
      </c>
      <c r="V880" s="246">
        <f t="shared" ca="1" si="338"/>
        <v>0</v>
      </c>
      <c r="W880" s="246">
        <f t="shared" ca="1" si="338"/>
        <v>0</v>
      </c>
      <c r="X880" s="246">
        <f t="shared" ca="1" si="338"/>
        <v>0</v>
      </c>
      <c r="Y880" s="246">
        <f t="shared" ca="1" si="338"/>
        <v>0</v>
      </c>
      <c r="Z880" s="246">
        <f t="shared" ca="1" si="338"/>
        <v>0</v>
      </c>
      <c r="AA880" s="246">
        <f t="shared" ca="1" si="338"/>
        <v>0</v>
      </c>
    </row>
    <row r="881" spans="6:27">
      <c r="F881" s="656"/>
      <c r="G881" s="307" t="str">
        <f t="shared" si="339"/>
        <v>3-wheeler</v>
      </c>
      <c r="H881" s="246">
        <f t="shared" si="338"/>
        <v>0</v>
      </c>
      <c r="I881" s="246">
        <f t="shared" ca="1" si="338"/>
        <v>0</v>
      </c>
      <c r="J881" s="246">
        <f t="shared" ca="1" si="338"/>
        <v>0</v>
      </c>
      <c r="K881" s="246">
        <f t="shared" ca="1" si="338"/>
        <v>0</v>
      </c>
      <c r="L881" s="246">
        <f t="shared" ca="1" si="338"/>
        <v>0</v>
      </c>
      <c r="M881" s="246">
        <f t="shared" ca="1" si="338"/>
        <v>0</v>
      </c>
      <c r="N881" s="246">
        <f t="shared" ca="1" si="338"/>
        <v>0</v>
      </c>
      <c r="O881" s="246">
        <f t="shared" ca="1" si="338"/>
        <v>0</v>
      </c>
      <c r="P881" s="246">
        <f t="shared" ca="1" si="338"/>
        <v>0</v>
      </c>
      <c r="Q881" s="246">
        <f t="shared" ca="1" si="338"/>
        <v>0</v>
      </c>
      <c r="R881" s="246">
        <f t="shared" ca="1" si="338"/>
        <v>0</v>
      </c>
      <c r="S881" s="246">
        <f t="shared" ca="1" si="338"/>
        <v>0</v>
      </c>
      <c r="T881" s="246">
        <f t="shared" ca="1" si="338"/>
        <v>0</v>
      </c>
      <c r="U881" s="246">
        <f t="shared" ca="1" si="338"/>
        <v>0</v>
      </c>
      <c r="V881" s="246">
        <f t="shared" ca="1" si="338"/>
        <v>0</v>
      </c>
      <c r="W881" s="246">
        <f t="shared" ca="1" si="338"/>
        <v>0</v>
      </c>
      <c r="X881" s="246">
        <f t="shared" ca="1" si="338"/>
        <v>0</v>
      </c>
      <c r="Y881" s="246">
        <f t="shared" ca="1" si="338"/>
        <v>0</v>
      </c>
      <c r="Z881" s="246">
        <f t="shared" ca="1" si="338"/>
        <v>0</v>
      </c>
      <c r="AA881" s="246">
        <f t="shared" ca="1" si="338"/>
        <v>0</v>
      </c>
    </row>
    <row r="882" spans="6:27">
      <c r="F882" s="656"/>
      <c r="G882" s="307" t="str">
        <f t="shared" si="339"/>
        <v>Bus</v>
      </c>
      <c r="H882" s="246">
        <f t="shared" si="338"/>
        <v>0</v>
      </c>
      <c r="I882" s="246">
        <f t="shared" ca="1" si="338"/>
        <v>0</v>
      </c>
      <c r="J882" s="246">
        <f t="shared" ca="1" si="338"/>
        <v>0</v>
      </c>
      <c r="K882" s="246">
        <f t="shared" ca="1" si="338"/>
        <v>0</v>
      </c>
      <c r="L882" s="246">
        <f t="shared" ca="1" si="338"/>
        <v>0</v>
      </c>
      <c r="M882" s="246">
        <f t="shared" ca="1" si="338"/>
        <v>0</v>
      </c>
      <c r="N882" s="246">
        <f t="shared" ca="1" si="338"/>
        <v>0</v>
      </c>
      <c r="O882" s="246">
        <f t="shared" ca="1" si="338"/>
        <v>0</v>
      </c>
      <c r="P882" s="246">
        <f t="shared" ca="1" si="338"/>
        <v>0</v>
      </c>
      <c r="Q882" s="246">
        <f t="shared" ca="1" si="338"/>
        <v>0</v>
      </c>
      <c r="R882" s="246">
        <f t="shared" ca="1" si="338"/>
        <v>0</v>
      </c>
      <c r="S882" s="246">
        <f t="shared" ca="1" si="338"/>
        <v>0</v>
      </c>
      <c r="T882" s="246">
        <f t="shared" ca="1" si="338"/>
        <v>0</v>
      </c>
      <c r="U882" s="246">
        <f t="shared" ca="1" si="338"/>
        <v>0</v>
      </c>
      <c r="V882" s="246">
        <f t="shared" ca="1" si="338"/>
        <v>0</v>
      </c>
      <c r="W882" s="246">
        <f t="shared" ca="1" si="338"/>
        <v>0</v>
      </c>
      <c r="X882" s="246">
        <f t="shared" ca="1" si="338"/>
        <v>0</v>
      </c>
      <c r="Y882" s="246">
        <f t="shared" ca="1" si="338"/>
        <v>0</v>
      </c>
      <c r="Z882" s="246">
        <f t="shared" ca="1" si="338"/>
        <v>0</v>
      </c>
      <c r="AA882" s="246">
        <f t="shared" ca="1" si="338"/>
        <v>0</v>
      </c>
    </row>
    <row r="883" spans="6:27">
      <c r="F883" s="656"/>
      <c r="G883" s="307" t="str">
        <f t="shared" si="339"/>
        <v>Mini-bus</v>
      </c>
      <c r="H883" s="246">
        <f t="shared" si="338"/>
        <v>0</v>
      </c>
      <c r="I883" s="246">
        <f t="shared" ca="1" si="338"/>
        <v>0</v>
      </c>
      <c r="J883" s="246">
        <f t="shared" ca="1" si="338"/>
        <v>0</v>
      </c>
      <c r="K883" s="246">
        <f t="shared" ca="1" si="338"/>
        <v>0</v>
      </c>
      <c r="L883" s="246">
        <f t="shared" ca="1" si="338"/>
        <v>0</v>
      </c>
      <c r="M883" s="246">
        <f t="shared" ca="1" si="338"/>
        <v>0</v>
      </c>
      <c r="N883" s="246">
        <f t="shared" ca="1" si="338"/>
        <v>0</v>
      </c>
      <c r="O883" s="246">
        <f t="shared" ca="1" si="338"/>
        <v>0</v>
      </c>
      <c r="P883" s="246">
        <f t="shared" ca="1" si="338"/>
        <v>0</v>
      </c>
      <c r="Q883" s="246">
        <f t="shared" ca="1" si="338"/>
        <v>0</v>
      </c>
      <c r="R883" s="246">
        <f t="shared" ca="1" si="338"/>
        <v>0</v>
      </c>
      <c r="S883" s="246">
        <f t="shared" ca="1" si="338"/>
        <v>0</v>
      </c>
      <c r="T883" s="246">
        <f t="shared" ca="1" si="338"/>
        <v>0</v>
      </c>
      <c r="U883" s="246">
        <f t="shared" ca="1" si="338"/>
        <v>0</v>
      </c>
      <c r="V883" s="246">
        <f t="shared" ca="1" si="338"/>
        <v>0</v>
      </c>
      <c r="W883" s="246">
        <f t="shared" ca="1" si="338"/>
        <v>0</v>
      </c>
      <c r="X883" s="246">
        <f t="shared" ca="1" si="338"/>
        <v>0</v>
      </c>
      <c r="Y883" s="246">
        <f t="shared" ca="1" si="338"/>
        <v>0</v>
      </c>
      <c r="Z883" s="246">
        <f t="shared" ca="1" si="338"/>
        <v>0</v>
      </c>
      <c r="AA883" s="246">
        <f t="shared" ca="1" si="338"/>
        <v>0</v>
      </c>
    </row>
    <row r="884" spans="6:27">
      <c r="F884" s="656"/>
      <c r="G884" s="307" t="str">
        <f t="shared" si="339"/>
        <v/>
      </c>
      <c r="H884" s="246">
        <f t="shared" si="338"/>
        <v>0</v>
      </c>
      <c r="I884" s="246">
        <f t="shared" ca="1" si="338"/>
        <v>0</v>
      </c>
      <c r="J884" s="246">
        <f t="shared" ca="1" si="338"/>
        <v>0</v>
      </c>
      <c r="K884" s="246">
        <f t="shared" ca="1" si="338"/>
        <v>0</v>
      </c>
      <c r="L884" s="246">
        <f t="shared" ca="1" si="338"/>
        <v>0</v>
      </c>
      <c r="M884" s="246">
        <f t="shared" ca="1" si="338"/>
        <v>0</v>
      </c>
      <c r="N884" s="246">
        <f t="shared" ca="1" si="338"/>
        <v>0</v>
      </c>
      <c r="O884" s="246">
        <f t="shared" ca="1" si="338"/>
        <v>0</v>
      </c>
      <c r="P884" s="246">
        <f t="shared" ca="1" si="338"/>
        <v>0</v>
      </c>
      <c r="Q884" s="246">
        <f t="shared" ca="1" si="338"/>
        <v>0</v>
      </c>
      <c r="R884" s="246">
        <f t="shared" ca="1" si="338"/>
        <v>0</v>
      </c>
      <c r="S884" s="246">
        <f t="shared" ca="1" si="338"/>
        <v>0</v>
      </c>
      <c r="T884" s="246">
        <f t="shared" ca="1" si="338"/>
        <v>0</v>
      </c>
      <c r="U884" s="246">
        <f t="shared" ca="1" si="338"/>
        <v>0</v>
      </c>
      <c r="V884" s="246">
        <f t="shared" ca="1" si="338"/>
        <v>0</v>
      </c>
      <c r="W884" s="246">
        <f t="shared" ca="1" si="338"/>
        <v>0</v>
      </c>
      <c r="X884" s="246">
        <f t="shared" ca="1" si="338"/>
        <v>0</v>
      </c>
      <c r="Y884" s="246">
        <f t="shared" ca="1" si="338"/>
        <v>0</v>
      </c>
      <c r="Z884" s="246">
        <f t="shared" ca="1" si="338"/>
        <v>0</v>
      </c>
      <c r="AA884" s="246">
        <f t="shared" ca="1" si="338"/>
        <v>0</v>
      </c>
    </row>
    <row r="885" spans="6:27">
      <c r="F885" s="657"/>
      <c r="G885" s="307" t="str">
        <f t="shared" si="339"/>
        <v/>
      </c>
      <c r="H885" s="246">
        <f t="shared" si="338"/>
        <v>0</v>
      </c>
      <c r="I885" s="246">
        <f t="shared" ca="1" si="338"/>
        <v>0</v>
      </c>
      <c r="J885" s="246">
        <f t="shared" ca="1" si="338"/>
        <v>0</v>
      </c>
      <c r="K885" s="246">
        <f t="shared" ca="1" si="338"/>
        <v>0</v>
      </c>
      <c r="L885" s="246">
        <f t="shared" ca="1" si="338"/>
        <v>0</v>
      </c>
      <c r="M885" s="246">
        <f t="shared" ca="1" si="338"/>
        <v>0</v>
      </c>
      <c r="N885" s="246">
        <f t="shared" ca="1" si="338"/>
        <v>0</v>
      </c>
      <c r="O885" s="246">
        <f t="shared" ca="1" si="338"/>
        <v>0</v>
      </c>
      <c r="P885" s="246">
        <f t="shared" ca="1" si="338"/>
        <v>0</v>
      </c>
      <c r="Q885" s="246">
        <f t="shared" ca="1" si="338"/>
        <v>0</v>
      </c>
      <c r="R885" s="246">
        <f t="shared" ca="1" si="338"/>
        <v>0</v>
      </c>
      <c r="S885" s="246">
        <f t="shared" ca="1" si="338"/>
        <v>0</v>
      </c>
      <c r="T885" s="246">
        <f t="shared" ca="1" si="338"/>
        <v>0</v>
      </c>
      <c r="U885" s="246">
        <f t="shared" ca="1" si="338"/>
        <v>0</v>
      </c>
      <c r="V885" s="246">
        <f t="shared" ca="1" si="338"/>
        <v>0</v>
      </c>
      <c r="W885" s="246">
        <f t="shared" ca="1" si="338"/>
        <v>0</v>
      </c>
      <c r="X885" s="246">
        <f t="shared" ca="1" si="338"/>
        <v>0</v>
      </c>
      <c r="Y885" s="246">
        <f t="shared" ca="1" si="338"/>
        <v>0</v>
      </c>
      <c r="Z885" s="246">
        <f t="shared" ca="1" si="338"/>
        <v>0</v>
      </c>
      <c r="AA885" s="246">
        <f t="shared" ca="1" si="338"/>
        <v>0</v>
      </c>
    </row>
    <row r="886" spans="6:27">
      <c r="G886" s="307" t="str">
        <f t="shared" si="339"/>
        <v>BRT</v>
      </c>
      <c r="H886" s="246">
        <f t="shared" si="338"/>
        <v>0</v>
      </c>
      <c r="I886" s="246">
        <f t="shared" ca="1" si="338"/>
        <v>0</v>
      </c>
      <c r="J886" s="246">
        <f t="shared" ca="1" si="338"/>
        <v>0</v>
      </c>
      <c r="K886" s="246">
        <f t="shared" ca="1" si="338"/>
        <v>0</v>
      </c>
      <c r="L886" s="246">
        <f t="shared" ca="1" si="338"/>
        <v>0</v>
      </c>
      <c r="M886" s="246">
        <f t="shared" ca="1" si="338"/>
        <v>0</v>
      </c>
      <c r="N886" s="246">
        <f t="shared" ca="1" si="338"/>
        <v>0</v>
      </c>
      <c r="O886" s="246">
        <f t="shared" ca="1" si="338"/>
        <v>0</v>
      </c>
      <c r="P886" s="246">
        <f t="shared" ca="1" si="338"/>
        <v>0</v>
      </c>
      <c r="Q886" s="246">
        <f t="shared" ca="1" si="338"/>
        <v>0</v>
      </c>
      <c r="R886" s="246">
        <f t="shared" ca="1" si="338"/>
        <v>0</v>
      </c>
      <c r="S886" s="246">
        <f t="shared" ca="1" si="338"/>
        <v>0</v>
      </c>
      <c r="T886" s="246">
        <f t="shared" ca="1" si="338"/>
        <v>0</v>
      </c>
      <c r="U886" s="246">
        <f t="shared" ca="1" si="338"/>
        <v>0</v>
      </c>
      <c r="V886" s="246">
        <f t="shared" ca="1" si="338"/>
        <v>0</v>
      </c>
      <c r="W886" s="246">
        <f t="shared" ca="1" si="338"/>
        <v>0</v>
      </c>
      <c r="X886" s="246">
        <f t="shared" ca="1" si="338"/>
        <v>0</v>
      </c>
      <c r="Y886" s="246">
        <f t="shared" ca="1" si="338"/>
        <v>0</v>
      </c>
      <c r="Z886" s="246">
        <f t="shared" ca="1" si="338"/>
        <v>0</v>
      </c>
      <c r="AA886" s="246">
        <f t="shared" ca="1" si="338"/>
        <v>0</v>
      </c>
    </row>
    <row r="889" spans="6:27">
      <c r="G889" s="309" t="s">
        <v>332</v>
      </c>
      <c r="H889" s="55" t="s">
        <v>383</v>
      </c>
    </row>
    <row r="890" spans="6:27">
      <c r="G890" s="307"/>
      <c r="H890" s="245">
        <f>H875</f>
        <v>0</v>
      </c>
      <c r="I890" s="245">
        <f t="shared" ref="I890:AA890" si="340">I875</f>
        <v>1</v>
      </c>
      <c r="J890" s="245">
        <f t="shared" si="340"/>
        <v>2</v>
      </c>
      <c r="K890" s="245">
        <f t="shared" si="340"/>
        <v>3</v>
      </c>
      <c r="L890" s="245">
        <f t="shared" si="340"/>
        <v>4</v>
      </c>
      <c r="M890" s="245">
        <f t="shared" si="340"/>
        <v>5</v>
      </c>
      <c r="N890" s="245">
        <f t="shared" si="340"/>
        <v>6</v>
      </c>
      <c r="O890" s="245">
        <f t="shared" si="340"/>
        <v>7</v>
      </c>
      <c r="P890" s="245">
        <f t="shared" si="340"/>
        <v>8</v>
      </c>
      <c r="Q890" s="245">
        <f t="shared" si="340"/>
        <v>9</v>
      </c>
      <c r="R890" s="245">
        <f t="shared" si="340"/>
        <v>10</v>
      </c>
      <c r="S890" s="245">
        <f t="shared" si="340"/>
        <v>11</v>
      </c>
      <c r="T890" s="245">
        <f t="shared" si="340"/>
        <v>12</v>
      </c>
      <c r="U890" s="245">
        <f t="shared" si="340"/>
        <v>13</v>
      </c>
      <c r="V890" s="245">
        <f t="shared" si="340"/>
        <v>14</v>
      </c>
      <c r="W890" s="245">
        <f t="shared" si="340"/>
        <v>15</v>
      </c>
      <c r="X890" s="245">
        <f t="shared" si="340"/>
        <v>16</v>
      </c>
      <c r="Y890" s="245">
        <f t="shared" si="340"/>
        <v>17</v>
      </c>
      <c r="Z890" s="245">
        <f t="shared" si="340"/>
        <v>18</v>
      </c>
      <c r="AA890" s="245">
        <f t="shared" si="340"/>
        <v>19</v>
      </c>
    </row>
    <row r="891" spans="6:27">
      <c r="F891" s="655" t="s">
        <v>530</v>
      </c>
      <c r="G891" s="307" t="str">
        <f>G876</f>
        <v>Cars</v>
      </c>
      <c r="H891" s="246">
        <f t="shared" ref="H891:AA901" si="341">IF(ISERROR(H391/(H603-(H603*(H787/100)))),0,H391/(H603-(H603*(H787/100))))</f>
        <v>0</v>
      </c>
      <c r="I891" s="246">
        <f t="shared" ca="1" si="341"/>
        <v>0</v>
      </c>
      <c r="J891" s="246">
        <f t="shared" ca="1" si="341"/>
        <v>0</v>
      </c>
      <c r="K891" s="246">
        <f t="shared" ca="1" si="341"/>
        <v>0</v>
      </c>
      <c r="L891" s="246">
        <f t="shared" ca="1" si="341"/>
        <v>0</v>
      </c>
      <c r="M891" s="246">
        <f t="shared" ca="1" si="341"/>
        <v>0</v>
      </c>
      <c r="N891" s="246">
        <f t="shared" ca="1" si="341"/>
        <v>0</v>
      </c>
      <c r="O891" s="246">
        <f t="shared" ca="1" si="341"/>
        <v>0</v>
      </c>
      <c r="P891" s="246">
        <f t="shared" ca="1" si="341"/>
        <v>0</v>
      </c>
      <c r="Q891" s="246">
        <f t="shared" ca="1" si="341"/>
        <v>0</v>
      </c>
      <c r="R891" s="246">
        <f t="shared" ca="1" si="341"/>
        <v>0</v>
      </c>
      <c r="S891" s="246">
        <f t="shared" ca="1" si="341"/>
        <v>0</v>
      </c>
      <c r="T891" s="246">
        <f t="shared" ca="1" si="341"/>
        <v>0</v>
      </c>
      <c r="U891" s="246">
        <f t="shared" ca="1" si="341"/>
        <v>0</v>
      </c>
      <c r="V891" s="246">
        <f t="shared" ca="1" si="341"/>
        <v>0</v>
      </c>
      <c r="W891" s="246">
        <f t="shared" ca="1" si="341"/>
        <v>0</v>
      </c>
      <c r="X891" s="246">
        <f t="shared" ca="1" si="341"/>
        <v>0</v>
      </c>
      <c r="Y891" s="246">
        <f t="shared" ca="1" si="341"/>
        <v>0</v>
      </c>
      <c r="Z891" s="246">
        <f t="shared" ca="1" si="341"/>
        <v>0</v>
      </c>
      <c r="AA891" s="246">
        <f t="shared" ca="1" si="341"/>
        <v>0</v>
      </c>
    </row>
    <row r="892" spans="6:27">
      <c r="F892" s="656"/>
      <c r="G892" s="307" t="str">
        <f t="shared" ref="G892:G901" si="342">G877</f>
        <v>2-wheeler</v>
      </c>
      <c r="H892" s="246">
        <f t="shared" si="341"/>
        <v>0</v>
      </c>
      <c r="I892" s="246">
        <f t="shared" ca="1" si="341"/>
        <v>0</v>
      </c>
      <c r="J892" s="246">
        <f t="shared" ca="1" si="341"/>
        <v>0</v>
      </c>
      <c r="K892" s="246">
        <f t="shared" ca="1" si="341"/>
        <v>0</v>
      </c>
      <c r="L892" s="246">
        <f t="shared" ca="1" si="341"/>
        <v>0</v>
      </c>
      <c r="M892" s="246">
        <f t="shared" ca="1" si="341"/>
        <v>0</v>
      </c>
      <c r="N892" s="246">
        <f t="shared" ca="1" si="341"/>
        <v>0</v>
      </c>
      <c r="O892" s="246">
        <f t="shared" ca="1" si="341"/>
        <v>0</v>
      </c>
      <c r="P892" s="246">
        <f t="shared" ca="1" si="341"/>
        <v>0</v>
      </c>
      <c r="Q892" s="246">
        <f t="shared" ca="1" si="341"/>
        <v>0</v>
      </c>
      <c r="R892" s="246">
        <f t="shared" ca="1" si="341"/>
        <v>0</v>
      </c>
      <c r="S892" s="246">
        <f t="shared" ca="1" si="341"/>
        <v>0</v>
      </c>
      <c r="T892" s="246">
        <f t="shared" ca="1" si="341"/>
        <v>0</v>
      </c>
      <c r="U892" s="246">
        <f t="shared" ca="1" si="341"/>
        <v>0</v>
      </c>
      <c r="V892" s="246">
        <f t="shared" ca="1" si="341"/>
        <v>0</v>
      </c>
      <c r="W892" s="246">
        <f t="shared" ca="1" si="341"/>
        <v>0</v>
      </c>
      <c r="X892" s="246">
        <f t="shared" ca="1" si="341"/>
        <v>0</v>
      </c>
      <c r="Y892" s="246">
        <f t="shared" ca="1" si="341"/>
        <v>0</v>
      </c>
      <c r="Z892" s="246">
        <f t="shared" ca="1" si="341"/>
        <v>0</v>
      </c>
      <c r="AA892" s="246">
        <f t="shared" ca="1" si="341"/>
        <v>0</v>
      </c>
    </row>
    <row r="893" spans="6:27">
      <c r="F893" s="656"/>
      <c r="G893" s="307" t="str">
        <f t="shared" si="342"/>
        <v>Taxi</v>
      </c>
      <c r="H893" s="246">
        <f t="shared" si="341"/>
        <v>0</v>
      </c>
      <c r="I893" s="246">
        <f t="shared" ca="1" si="341"/>
        <v>0</v>
      </c>
      <c r="J893" s="246">
        <f t="shared" ca="1" si="341"/>
        <v>0</v>
      </c>
      <c r="K893" s="246">
        <f t="shared" ca="1" si="341"/>
        <v>0</v>
      </c>
      <c r="L893" s="246">
        <f t="shared" ca="1" si="341"/>
        <v>0</v>
      </c>
      <c r="M893" s="246">
        <f t="shared" ca="1" si="341"/>
        <v>0</v>
      </c>
      <c r="N893" s="246">
        <f t="shared" ca="1" si="341"/>
        <v>0</v>
      </c>
      <c r="O893" s="246">
        <f t="shared" ca="1" si="341"/>
        <v>0</v>
      </c>
      <c r="P893" s="246">
        <f t="shared" ca="1" si="341"/>
        <v>0</v>
      </c>
      <c r="Q893" s="246">
        <f t="shared" ca="1" si="341"/>
        <v>0</v>
      </c>
      <c r="R893" s="246">
        <f t="shared" ca="1" si="341"/>
        <v>0</v>
      </c>
      <c r="S893" s="246">
        <f t="shared" ca="1" si="341"/>
        <v>0</v>
      </c>
      <c r="T893" s="246">
        <f t="shared" ca="1" si="341"/>
        <v>0</v>
      </c>
      <c r="U893" s="246">
        <f t="shared" ca="1" si="341"/>
        <v>0</v>
      </c>
      <c r="V893" s="246">
        <f t="shared" ca="1" si="341"/>
        <v>0</v>
      </c>
      <c r="W893" s="246">
        <f t="shared" ca="1" si="341"/>
        <v>0</v>
      </c>
      <c r="X893" s="246">
        <f t="shared" ca="1" si="341"/>
        <v>0</v>
      </c>
      <c r="Y893" s="246">
        <f t="shared" ca="1" si="341"/>
        <v>0</v>
      </c>
      <c r="Z893" s="246">
        <f t="shared" ca="1" si="341"/>
        <v>0</v>
      </c>
      <c r="AA893" s="246">
        <f t="shared" ca="1" si="341"/>
        <v>0</v>
      </c>
    </row>
    <row r="894" spans="6:27">
      <c r="F894" s="656"/>
      <c r="G894" s="307" t="str">
        <f t="shared" si="342"/>
        <v/>
      </c>
      <c r="H894" s="246">
        <f t="shared" si="341"/>
        <v>0</v>
      </c>
      <c r="I894" s="246">
        <f t="shared" ca="1" si="341"/>
        <v>0</v>
      </c>
      <c r="J894" s="246">
        <f t="shared" ca="1" si="341"/>
        <v>0</v>
      </c>
      <c r="K894" s="246">
        <f t="shared" ca="1" si="341"/>
        <v>0</v>
      </c>
      <c r="L894" s="246">
        <f t="shared" ca="1" si="341"/>
        <v>0</v>
      </c>
      <c r="M894" s="246">
        <f t="shared" ca="1" si="341"/>
        <v>0</v>
      </c>
      <c r="N894" s="246">
        <f t="shared" ca="1" si="341"/>
        <v>0</v>
      </c>
      <c r="O894" s="246">
        <f t="shared" ca="1" si="341"/>
        <v>0</v>
      </c>
      <c r="P894" s="246">
        <f t="shared" ca="1" si="341"/>
        <v>0</v>
      </c>
      <c r="Q894" s="246">
        <f t="shared" ca="1" si="341"/>
        <v>0</v>
      </c>
      <c r="R894" s="246">
        <f t="shared" ca="1" si="341"/>
        <v>0</v>
      </c>
      <c r="S894" s="246">
        <f t="shared" ca="1" si="341"/>
        <v>0</v>
      </c>
      <c r="T894" s="246">
        <f t="shared" ca="1" si="341"/>
        <v>0</v>
      </c>
      <c r="U894" s="246">
        <f t="shared" ca="1" si="341"/>
        <v>0</v>
      </c>
      <c r="V894" s="246">
        <f t="shared" ca="1" si="341"/>
        <v>0</v>
      </c>
      <c r="W894" s="246">
        <f t="shared" ca="1" si="341"/>
        <v>0</v>
      </c>
      <c r="X894" s="246">
        <f t="shared" ca="1" si="341"/>
        <v>0</v>
      </c>
      <c r="Y894" s="246">
        <f t="shared" ca="1" si="341"/>
        <v>0</v>
      </c>
      <c r="Z894" s="246">
        <f t="shared" ca="1" si="341"/>
        <v>0</v>
      </c>
      <c r="AA894" s="246">
        <f t="shared" ca="1" si="341"/>
        <v>0</v>
      </c>
    </row>
    <row r="895" spans="6:27">
      <c r="F895" s="656"/>
      <c r="G895" s="307" t="str">
        <f t="shared" si="342"/>
        <v/>
      </c>
      <c r="H895" s="246">
        <f t="shared" si="341"/>
        <v>0</v>
      </c>
      <c r="I895" s="246">
        <f t="shared" ca="1" si="341"/>
        <v>0</v>
      </c>
      <c r="J895" s="246">
        <f t="shared" ca="1" si="341"/>
        <v>0</v>
      </c>
      <c r="K895" s="246">
        <f t="shared" ca="1" si="341"/>
        <v>0</v>
      </c>
      <c r="L895" s="246">
        <f t="shared" ca="1" si="341"/>
        <v>0</v>
      </c>
      <c r="M895" s="246">
        <f t="shared" ca="1" si="341"/>
        <v>0</v>
      </c>
      <c r="N895" s="246">
        <f t="shared" ca="1" si="341"/>
        <v>0</v>
      </c>
      <c r="O895" s="246">
        <f t="shared" ca="1" si="341"/>
        <v>0</v>
      </c>
      <c r="P895" s="246">
        <f t="shared" ca="1" si="341"/>
        <v>0</v>
      </c>
      <c r="Q895" s="246">
        <f t="shared" ca="1" si="341"/>
        <v>0</v>
      </c>
      <c r="R895" s="246">
        <f t="shared" ca="1" si="341"/>
        <v>0</v>
      </c>
      <c r="S895" s="246">
        <f t="shared" ca="1" si="341"/>
        <v>0</v>
      </c>
      <c r="T895" s="246">
        <f t="shared" ca="1" si="341"/>
        <v>0</v>
      </c>
      <c r="U895" s="246">
        <f t="shared" ca="1" si="341"/>
        <v>0</v>
      </c>
      <c r="V895" s="246">
        <f t="shared" ca="1" si="341"/>
        <v>0</v>
      </c>
      <c r="W895" s="246">
        <f t="shared" ca="1" si="341"/>
        <v>0</v>
      </c>
      <c r="X895" s="246">
        <f t="shared" ca="1" si="341"/>
        <v>0</v>
      </c>
      <c r="Y895" s="246">
        <f t="shared" ca="1" si="341"/>
        <v>0</v>
      </c>
      <c r="Z895" s="246">
        <f t="shared" ca="1" si="341"/>
        <v>0</v>
      </c>
      <c r="AA895" s="246">
        <f t="shared" ca="1" si="341"/>
        <v>0</v>
      </c>
    </row>
    <row r="896" spans="6:27">
      <c r="F896" s="656"/>
      <c r="G896" s="307" t="str">
        <f t="shared" si="342"/>
        <v>3-wheeler</v>
      </c>
      <c r="H896" s="246">
        <f t="shared" si="341"/>
        <v>0</v>
      </c>
      <c r="I896" s="246">
        <f t="shared" ca="1" si="341"/>
        <v>0</v>
      </c>
      <c r="J896" s="246">
        <f t="shared" ca="1" si="341"/>
        <v>0</v>
      </c>
      <c r="K896" s="246">
        <f t="shared" ca="1" si="341"/>
        <v>0</v>
      </c>
      <c r="L896" s="246">
        <f t="shared" ca="1" si="341"/>
        <v>0</v>
      </c>
      <c r="M896" s="246">
        <f t="shared" ca="1" si="341"/>
        <v>0</v>
      </c>
      <c r="N896" s="246">
        <f t="shared" ca="1" si="341"/>
        <v>0</v>
      </c>
      <c r="O896" s="246">
        <f t="shared" ca="1" si="341"/>
        <v>0</v>
      </c>
      <c r="P896" s="246">
        <f t="shared" ca="1" si="341"/>
        <v>0</v>
      </c>
      <c r="Q896" s="246">
        <f t="shared" ca="1" si="341"/>
        <v>0</v>
      </c>
      <c r="R896" s="246">
        <f t="shared" ca="1" si="341"/>
        <v>0</v>
      </c>
      <c r="S896" s="246">
        <f t="shared" ca="1" si="341"/>
        <v>0</v>
      </c>
      <c r="T896" s="246">
        <f t="shared" ca="1" si="341"/>
        <v>0</v>
      </c>
      <c r="U896" s="246">
        <f t="shared" ca="1" si="341"/>
        <v>0</v>
      </c>
      <c r="V896" s="246">
        <f t="shared" ca="1" si="341"/>
        <v>0</v>
      </c>
      <c r="W896" s="246">
        <f t="shared" ca="1" si="341"/>
        <v>0</v>
      </c>
      <c r="X896" s="246">
        <f t="shared" ca="1" si="341"/>
        <v>0</v>
      </c>
      <c r="Y896" s="246">
        <f t="shared" ca="1" si="341"/>
        <v>0</v>
      </c>
      <c r="Z896" s="246">
        <f t="shared" ca="1" si="341"/>
        <v>0</v>
      </c>
      <c r="AA896" s="246">
        <f t="shared" ca="1" si="341"/>
        <v>0</v>
      </c>
    </row>
    <row r="897" spans="6:27">
      <c r="F897" s="656"/>
      <c r="G897" s="307" t="str">
        <f t="shared" si="342"/>
        <v>Bus</v>
      </c>
      <c r="H897" s="246">
        <f t="shared" si="341"/>
        <v>0</v>
      </c>
      <c r="I897" s="246">
        <f t="shared" ca="1" si="341"/>
        <v>0</v>
      </c>
      <c r="J897" s="246">
        <f t="shared" ca="1" si="341"/>
        <v>0</v>
      </c>
      <c r="K897" s="246">
        <f t="shared" ca="1" si="341"/>
        <v>0</v>
      </c>
      <c r="L897" s="246">
        <f t="shared" ca="1" si="341"/>
        <v>0</v>
      </c>
      <c r="M897" s="246">
        <f t="shared" ca="1" si="341"/>
        <v>0</v>
      </c>
      <c r="N897" s="246">
        <f t="shared" ca="1" si="341"/>
        <v>0</v>
      </c>
      <c r="O897" s="246">
        <f t="shared" ca="1" si="341"/>
        <v>0</v>
      </c>
      <c r="P897" s="246">
        <f t="shared" ca="1" si="341"/>
        <v>0</v>
      </c>
      <c r="Q897" s="246">
        <f t="shared" ca="1" si="341"/>
        <v>0</v>
      </c>
      <c r="R897" s="246">
        <f t="shared" ca="1" si="341"/>
        <v>0</v>
      </c>
      <c r="S897" s="246">
        <f t="shared" ca="1" si="341"/>
        <v>0</v>
      </c>
      <c r="T897" s="246">
        <f t="shared" ca="1" si="341"/>
        <v>0</v>
      </c>
      <c r="U897" s="246">
        <f t="shared" ca="1" si="341"/>
        <v>0</v>
      </c>
      <c r="V897" s="246">
        <f t="shared" ca="1" si="341"/>
        <v>0</v>
      </c>
      <c r="W897" s="246">
        <f t="shared" ca="1" si="341"/>
        <v>0</v>
      </c>
      <c r="X897" s="246">
        <f t="shared" ca="1" si="341"/>
        <v>0</v>
      </c>
      <c r="Y897" s="246">
        <f t="shared" ca="1" si="341"/>
        <v>0</v>
      </c>
      <c r="Z897" s="246">
        <f t="shared" ca="1" si="341"/>
        <v>0</v>
      </c>
      <c r="AA897" s="246">
        <f t="shared" ca="1" si="341"/>
        <v>0</v>
      </c>
    </row>
    <row r="898" spans="6:27">
      <c r="F898" s="656"/>
      <c r="G898" s="307" t="str">
        <f t="shared" si="342"/>
        <v>Mini-bus</v>
      </c>
      <c r="H898" s="246">
        <f t="shared" si="341"/>
        <v>0</v>
      </c>
      <c r="I898" s="246">
        <f t="shared" ca="1" si="341"/>
        <v>0</v>
      </c>
      <c r="J898" s="246">
        <f t="shared" ca="1" si="341"/>
        <v>0</v>
      </c>
      <c r="K898" s="246">
        <f t="shared" ca="1" si="341"/>
        <v>0</v>
      </c>
      <c r="L898" s="246">
        <f t="shared" ca="1" si="341"/>
        <v>0</v>
      </c>
      <c r="M898" s="246">
        <f t="shared" ca="1" si="341"/>
        <v>0</v>
      </c>
      <c r="N898" s="246">
        <f t="shared" ca="1" si="341"/>
        <v>0</v>
      </c>
      <c r="O898" s="246">
        <f t="shared" ca="1" si="341"/>
        <v>0</v>
      </c>
      <c r="P898" s="246">
        <f t="shared" ca="1" si="341"/>
        <v>0</v>
      </c>
      <c r="Q898" s="246">
        <f t="shared" ca="1" si="341"/>
        <v>0</v>
      </c>
      <c r="R898" s="246">
        <f t="shared" ca="1" si="341"/>
        <v>0</v>
      </c>
      <c r="S898" s="246">
        <f t="shared" ca="1" si="341"/>
        <v>0</v>
      </c>
      <c r="T898" s="246">
        <f t="shared" ca="1" si="341"/>
        <v>0</v>
      </c>
      <c r="U898" s="246">
        <f t="shared" ca="1" si="341"/>
        <v>0</v>
      </c>
      <c r="V898" s="246">
        <f t="shared" ca="1" si="341"/>
        <v>0</v>
      </c>
      <c r="W898" s="246">
        <f t="shared" ca="1" si="341"/>
        <v>0</v>
      </c>
      <c r="X898" s="246">
        <f t="shared" ca="1" si="341"/>
        <v>0</v>
      </c>
      <c r="Y898" s="246">
        <f t="shared" ca="1" si="341"/>
        <v>0</v>
      </c>
      <c r="Z898" s="246">
        <f t="shared" ca="1" si="341"/>
        <v>0</v>
      </c>
      <c r="AA898" s="246">
        <f t="shared" ca="1" si="341"/>
        <v>0</v>
      </c>
    </row>
    <row r="899" spans="6:27">
      <c r="F899" s="656"/>
      <c r="G899" s="307" t="str">
        <f t="shared" si="342"/>
        <v/>
      </c>
      <c r="H899" s="246">
        <f t="shared" si="341"/>
        <v>0</v>
      </c>
      <c r="I899" s="246">
        <f t="shared" ca="1" si="341"/>
        <v>0</v>
      </c>
      <c r="J899" s="246">
        <f t="shared" ca="1" si="341"/>
        <v>0</v>
      </c>
      <c r="K899" s="246">
        <f t="shared" ca="1" si="341"/>
        <v>0</v>
      </c>
      <c r="L899" s="246">
        <f t="shared" ca="1" si="341"/>
        <v>0</v>
      </c>
      <c r="M899" s="246">
        <f t="shared" ca="1" si="341"/>
        <v>0</v>
      </c>
      <c r="N899" s="246">
        <f t="shared" ca="1" si="341"/>
        <v>0</v>
      </c>
      <c r="O899" s="246">
        <f t="shared" ca="1" si="341"/>
        <v>0</v>
      </c>
      <c r="P899" s="246">
        <f t="shared" ca="1" si="341"/>
        <v>0</v>
      </c>
      <c r="Q899" s="246">
        <f t="shared" ca="1" si="341"/>
        <v>0</v>
      </c>
      <c r="R899" s="246">
        <f t="shared" ca="1" si="341"/>
        <v>0</v>
      </c>
      <c r="S899" s="246">
        <f t="shared" ca="1" si="341"/>
        <v>0</v>
      </c>
      <c r="T899" s="246">
        <f t="shared" ca="1" si="341"/>
        <v>0</v>
      </c>
      <c r="U899" s="246">
        <f t="shared" ca="1" si="341"/>
        <v>0</v>
      </c>
      <c r="V899" s="246">
        <f t="shared" ca="1" si="341"/>
        <v>0</v>
      </c>
      <c r="W899" s="246">
        <f t="shared" ca="1" si="341"/>
        <v>0</v>
      </c>
      <c r="X899" s="246">
        <f t="shared" ca="1" si="341"/>
        <v>0</v>
      </c>
      <c r="Y899" s="246">
        <f t="shared" ca="1" si="341"/>
        <v>0</v>
      </c>
      <c r="Z899" s="246">
        <f t="shared" ca="1" si="341"/>
        <v>0</v>
      </c>
      <c r="AA899" s="246">
        <f t="shared" ca="1" si="341"/>
        <v>0</v>
      </c>
    </row>
    <row r="900" spans="6:27">
      <c r="F900" s="657"/>
      <c r="G900" s="307" t="str">
        <f t="shared" si="342"/>
        <v/>
      </c>
      <c r="H900" s="246">
        <f t="shared" si="341"/>
        <v>0</v>
      </c>
      <c r="I900" s="246">
        <f t="shared" ca="1" si="341"/>
        <v>0</v>
      </c>
      <c r="J900" s="246">
        <f t="shared" ca="1" si="341"/>
        <v>0</v>
      </c>
      <c r="K900" s="246">
        <f t="shared" ca="1" si="341"/>
        <v>0</v>
      </c>
      <c r="L900" s="246">
        <f t="shared" ca="1" si="341"/>
        <v>0</v>
      </c>
      <c r="M900" s="246">
        <f t="shared" ca="1" si="341"/>
        <v>0</v>
      </c>
      <c r="N900" s="246">
        <f t="shared" ca="1" si="341"/>
        <v>0</v>
      </c>
      <c r="O900" s="246">
        <f t="shared" ca="1" si="341"/>
        <v>0</v>
      </c>
      <c r="P900" s="246">
        <f t="shared" ca="1" si="341"/>
        <v>0</v>
      </c>
      <c r="Q900" s="246">
        <f t="shared" ca="1" si="341"/>
        <v>0</v>
      </c>
      <c r="R900" s="246">
        <f t="shared" ca="1" si="341"/>
        <v>0</v>
      </c>
      <c r="S900" s="246">
        <f t="shared" ca="1" si="341"/>
        <v>0</v>
      </c>
      <c r="T900" s="246">
        <f t="shared" ca="1" si="341"/>
        <v>0</v>
      </c>
      <c r="U900" s="246">
        <f t="shared" ca="1" si="341"/>
        <v>0</v>
      </c>
      <c r="V900" s="246">
        <f t="shared" ca="1" si="341"/>
        <v>0</v>
      </c>
      <c r="W900" s="246">
        <f t="shared" ca="1" si="341"/>
        <v>0</v>
      </c>
      <c r="X900" s="246">
        <f t="shared" ca="1" si="341"/>
        <v>0</v>
      </c>
      <c r="Y900" s="246">
        <f t="shared" ca="1" si="341"/>
        <v>0</v>
      </c>
      <c r="Z900" s="246">
        <f t="shared" ca="1" si="341"/>
        <v>0</v>
      </c>
      <c r="AA900" s="246">
        <f t="shared" ca="1" si="341"/>
        <v>0</v>
      </c>
    </row>
    <row r="901" spans="6:27">
      <c r="G901" s="307" t="str">
        <f t="shared" si="342"/>
        <v>BRT</v>
      </c>
      <c r="H901" s="246">
        <f t="shared" si="341"/>
        <v>0</v>
      </c>
      <c r="I901" s="246">
        <f t="shared" ca="1" si="341"/>
        <v>0</v>
      </c>
      <c r="J901" s="246">
        <f t="shared" ca="1" si="341"/>
        <v>0</v>
      </c>
      <c r="K901" s="246">
        <f t="shared" ca="1" si="341"/>
        <v>0</v>
      </c>
      <c r="L901" s="246">
        <f t="shared" ca="1" si="341"/>
        <v>0</v>
      </c>
      <c r="M901" s="246">
        <f t="shared" ca="1" si="341"/>
        <v>0</v>
      </c>
      <c r="N901" s="246">
        <f t="shared" ca="1" si="341"/>
        <v>0</v>
      </c>
      <c r="O901" s="246">
        <f t="shared" ca="1" si="341"/>
        <v>0</v>
      </c>
      <c r="P901" s="246">
        <f t="shared" ca="1" si="341"/>
        <v>0</v>
      </c>
      <c r="Q901" s="246">
        <f t="shared" ca="1" si="341"/>
        <v>0</v>
      </c>
      <c r="R901" s="246">
        <f t="shared" ca="1" si="341"/>
        <v>0</v>
      </c>
      <c r="S901" s="246">
        <f t="shared" ca="1" si="341"/>
        <v>0</v>
      </c>
      <c r="T901" s="246">
        <f t="shared" ca="1" si="341"/>
        <v>0</v>
      </c>
      <c r="U901" s="246">
        <f t="shared" ca="1" si="341"/>
        <v>0</v>
      </c>
      <c r="V901" s="246">
        <f t="shared" ca="1" si="341"/>
        <v>0</v>
      </c>
      <c r="W901" s="246">
        <f t="shared" ca="1" si="341"/>
        <v>0</v>
      </c>
      <c r="X901" s="246">
        <f t="shared" ca="1" si="341"/>
        <v>0</v>
      </c>
      <c r="Y901" s="246">
        <f t="shared" ca="1" si="341"/>
        <v>0</v>
      </c>
      <c r="Z901" s="246">
        <f t="shared" ca="1" si="341"/>
        <v>0</v>
      </c>
      <c r="AA901" s="246">
        <f t="shared" ca="1" si="341"/>
        <v>0</v>
      </c>
    </row>
    <row r="904" spans="6:27">
      <c r="G904" s="309" t="str">
        <f>IF('IF Factors'!J8="","not included",CONCATENATE('IF Factors'!J8,"Fuel consumption"))</f>
        <v>EthanolFuel consumption</v>
      </c>
      <c r="H904" s="55" t="s">
        <v>383</v>
      </c>
    </row>
    <row r="905" spans="6:27">
      <c r="G905" s="307"/>
      <c r="H905" s="245">
        <f>H890</f>
        <v>0</v>
      </c>
      <c r="I905" s="245">
        <f t="shared" ref="I905:AA905" si="343">I890</f>
        <v>1</v>
      </c>
      <c r="J905" s="245">
        <f t="shared" si="343"/>
        <v>2</v>
      </c>
      <c r="K905" s="245">
        <f t="shared" si="343"/>
        <v>3</v>
      </c>
      <c r="L905" s="245">
        <f t="shared" si="343"/>
        <v>4</v>
      </c>
      <c r="M905" s="245">
        <f t="shared" si="343"/>
        <v>5</v>
      </c>
      <c r="N905" s="245">
        <f t="shared" si="343"/>
        <v>6</v>
      </c>
      <c r="O905" s="245">
        <f t="shared" si="343"/>
        <v>7</v>
      </c>
      <c r="P905" s="245">
        <f t="shared" si="343"/>
        <v>8</v>
      </c>
      <c r="Q905" s="245">
        <f t="shared" si="343"/>
        <v>9</v>
      </c>
      <c r="R905" s="245">
        <f t="shared" si="343"/>
        <v>10</v>
      </c>
      <c r="S905" s="245">
        <f t="shared" si="343"/>
        <v>11</v>
      </c>
      <c r="T905" s="245">
        <f t="shared" si="343"/>
        <v>12</v>
      </c>
      <c r="U905" s="245">
        <f t="shared" si="343"/>
        <v>13</v>
      </c>
      <c r="V905" s="245">
        <f t="shared" si="343"/>
        <v>14</v>
      </c>
      <c r="W905" s="245">
        <f t="shared" si="343"/>
        <v>15</v>
      </c>
      <c r="X905" s="245">
        <f t="shared" si="343"/>
        <v>16</v>
      </c>
      <c r="Y905" s="245">
        <f t="shared" si="343"/>
        <v>17</v>
      </c>
      <c r="Z905" s="245">
        <f t="shared" si="343"/>
        <v>18</v>
      </c>
      <c r="AA905" s="245">
        <f t="shared" si="343"/>
        <v>19</v>
      </c>
    </row>
    <row r="906" spans="6:27">
      <c r="F906" s="655" t="s">
        <v>530</v>
      </c>
      <c r="G906" s="307" t="str">
        <f>G891</f>
        <v>Cars</v>
      </c>
      <c r="H906" s="246">
        <f t="shared" ref="H906:AA916" si="344">IF(ISERROR(H438/(H636-(H636*(H787/100)))),0,H438/(H636-(H636*(H787/100))))</f>
        <v>0</v>
      </c>
      <c r="I906" s="246">
        <f t="shared" ca="1" si="344"/>
        <v>0</v>
      </c>
      <c r="J906" s="246">
        <f t="shared" ca="1" si="344"/>
        <v>0</v>
      </c>
      <c r="K906" s="246">
        <f t="shared" ca="1" si="344"/>
        <v>0</v>
      </c>
      <c r="L906" s="246">
        <f t="shared" ca="1" si="344"/>
        <v>0</v>
      </c>
      <c r="M906" s="246">
        <f t="shared" ca="1" si="344"/>
        <v>0</v>
      </c>
      <c r="N906" s="246">
        <f t="shared" ca="1" si="344"/>
        <v>0</v>
      </c>
      <c r="O906" s="246">
        <f t="shared" ca="1" si="344"/>
        <v>0</v>
      </c>
      <c r="P906" s="246">
        <f t="shared" ca="1" si="344"/>
        <v>0</v>
      </c>
      <c r="Q906" s="246">
        <f t="shared" ca="1" si="344"/>
        <v>0</v>
      </c>
      <c r="R906" s="246">
        <f t="shared" ca="1" si="344"/>
        <v>0</v>
      </c>
      <c r="S906" s="246">
        <f t="shared" ca="1" si="344"/>
        <v>0</v>
      </c>
      <c r="T906" s="246">
        <f t="shared" ca="1" si="344"/>
        <v>0</v>
      </c>
      <c r="U906" s="246">
        <f t="shared" ca="1" si="344"/>
        <v>0</v>
      </c>
      <c r="V906" s="246">
        <f t="shared" ca="1" si="344"/>
        <v>0</v>
      </c>
      <c r="W906" s="246">
        <f t="shared" ca="1" si="344"/>
        <v>0</v>
      </c>
      <c r="X906" s="246">
        <f t="shared" ca="1" si="344"/>
        <v>0</v>
      </c>
      <c r="Y906" s="246">
        <f t="shared" ca="1" si="344"/>
        <v>0</v>
      </c>
      <c r="Z906" s="246">
        <f t="shared" ca="1" si="344"/>
        <v>0</v>
      </c>
      <c r="AA906" s="246">
        <f t="shared" ca="1" si="344"/>
        <v>0</v>
      </c>
    </row>
    <row r="907" spans="6:27">
      <c r="F907" s="656"/>
      <c r="G907" s="307" t="str">
        <f t="shared" ref="G907:G916" si="345">G892</f>
        <v>2-wheeler</v>
      </c>
      <c r="H907" s="246">
        <f t="shared" si="344"/>
        <v>0</v>
      </c>
      <c r="I907" s="246">
        <f t="shared" ca="1" si="344"/>
        <v>0</v>
      </c>
      <c r="J907" s="246">
        <f t="shared" ca="1" si="344"/>
        <v>0</v>
      </c>
      <c r="K907" s="246">
        <f t="shared" ca="1" si="344"/>
        <v>0</v>
      </c>
      <c r="L907" s="246">
        <f t="shared" ca="1" si="344"/>
        <v>0</v>
      </c>
      <c r="M907" s="246">
        <f t="shared" ca="1" si="344"/>
        <v>0</v>
      </c>
      <c r="N907" s="246">
        <f t="shared" ca="1" si="344"/>
        <v>0</v>
      </c>
      <c r="O907" s="246">
        <f t="shared" ca="1" si="344"/>
        <v>0</v>
      </c>
      <c r="P907" s="246">
        <f t="shared" ca="1" si="344"/>
        <v>0</v>
      </c>
      <c r="Q907" s="246">
        <f t="shared" ca="1" si="344"/>
        <v>0</v>
      </c>
      <c r="R907" s="246">
        <f t="shared" ca="1" si="344"/>
        <v>0</v>
      </c>
      <c r="S907" s="246">
        <f t="shared" ca="1" si="344"/>
        <v>0</v>
      </c>
      <c r="T907" s="246">
        <f t="shared" ca="1" si="344"/>
        <v>0</v>
      </c>
      <c r="U907" s="246">
        <f t="shared" ca="1" si="344"/>
        <v>0</v>
      </c>
      <c r="V907" s="246">
        <f t="shared" ca="1" si="344"/>
        <v>0</v>
      </c>
      <c r="W907" s="246">
        <f t="shared" ca="1" si="344"/>
        <v>0</v>
      </c>
      <c r="X907" s="246">
        <f t="shared" ca="1" si="344"/>
        <v>0</v>
      </c>
      <c r="Y907" s="246">
        <f t="shared" ca="1" si="344"/>
        <v>0</v>
      </c>
      <c r="Z907" s="246">
        <f t="shared" ca="1" si="344"/>
        <v>0</v>
      </c>
      <c r="AA907" s="246">
        <f t="shared" ca="1" si="344"/>
        <v>0</v>
      </c>
    </row>
    <row r="908" spans="6:27">
      <c r="F908" s="656"/>
      <c r="G908" s="307" t="str">
        <f t="shared" si="345"/>
        <v>Taxi</v>
      </c>
      <c r="H908" s="246">
        <f t="shared" si="344"/>
        <v>0</v>
      </c>
      <c r="I908" s="246">
        <f t="shared" ca="1" si="344"/>
        <v>0</v>
      </c>
      <c r="J908" s="246">
        <f t="shared" ca="1" si="344"/>
        <v>0</v>
      </c>
      <c r="K908" s="246">
        <f t="shared" ca="1" si="344"/>
        <v>0</v>
      </c>
      <c r="L908" s="246">
        <f t="shared" ca="1" si="344"/>
        <v>0</v>
      </c>
      <c r="M908" s="246">
        <f t="shared" ca="1" si="344"/>
        <v>0</v>
      </c>
      <c r="N908" s="246">
        <f t="shared" ca="1" si="344"/>
        <v>0</v>
      </c>
      <c r="O908" s="246">
        <f t="shared" ca="1" si="344"/>
        <v>0</v>
      </c>
      <c r="P908" s="246">
        <f t="shared" ca="1" si="344"/>
        <v>0</v>
      </c>
      <c r="Q908" s="246">
        <f t="shared" ca="1" si="344"/>
        <v>0</v>
      </c>
      <c r="R908" s="246">
        <f t="shared" ca="1" si="344"/>
        <v>0</v>
      </c>
      <c r="S908" s="246">
        <f t="shared" ca="1" si="344"/>
        <v>0</v>
      </c>
      <c r="T908" s="246">
        <f t="shared" ca="1" si="344"/>
        <v>0</v>
      </c>
      <c r="U908" s="246">
        <f t="shared" ca="1" si="344"/>
        <v>0</v>
      </c>
      <c r="V908" s="246">
        <f t="shared" ca="1" si="344"/>
        <v>0</v>
      </c>
      <c r="W908" s="246">
        <f t="shared" ca="1" si="344"/>
        <v>0</v>
      </c>
      <c r="X908" s="246">
        <f t="shared" ca="1" si="344"/>
        <v>0</v>
      </c>
      <c r="Y908" s="246">
        <f t="shared" ca="1" si="344"/>
        <v>0</v>
      </c>
      <c r="Z908" s="246">
        <f t="shared" ca="1" si="344"/>
        <v>0</v>
      </c>
      <c r="AA908" s="246">
        <f t="shared" ca="1" si="344"/>
        <v>0</v>
      </c>
    </row>
    <row r="909" spans="6:27">
      <c r="F909" s="656"/>
      <c r="G909" s="307" t="str">
        <f t="shared" si="345"/>
        <v/>
      </c>
      <c r="H909" s="246">
        <f t="shared" si="344"/>
        <v>0</v>
      </c>
      <c r="I909" s="246">
        <f t="shared" ca="1" si="344"/>
        <v>0</v>
      </c>
      <c r="J909" s="246">
        <f t="shared" ca="1" si="344"/>
        <v>0</v>
      </c>
      <c r="K909" s="246">
        <f t="shared" ca="1" si="344"/>
        <v>0</v>
      </c>
      <c r="L909" s="246">
        <f t="shared" ca="1" si="344"/>
        <v>0</v>
      </c>
      <c r="M909" s="246">
        <f t="shared" ca="1" si="344"/>
        <v>0</v>
      </c>
      <c r="N909" s="246">
        <f t="shared" ca="1" si="344"/>
        <v>0</v>
      </c>
      <c r="O909" s="246">
        <f t="shared" ca="1" si="344"/>
        <v>0</v>
      </c>
      <c r="P909" s="246">
        <f t="shared" ca="1" si="344"/>
        <v>0</v>
      </c>
      <c r="Q909" s="246">
        <f t="shared" ca="1" si="344"/>
        <v>0</v>
      </c>
      <c r="R909" s="246">
        <f t="shared" ca="1" si="344"/>
        <v>0</v>
      </c>
      <c r="S909" s="246">
        <f t="shared" ca="1" si="344"/>
        <v>0</v>
      </c>
      <c r="T909" s="246">
        <f t="shared" ca="1" si="344"/>
        <v>0</v>
      </c>
      <c r="U909" s="246">
        <f t="shared" ca="1" si="344"/>
        <v>0</v>
      </c>
      <c r="V909" s="246">
        <f t="shared" ca="1" si="344"/>
        <v>0</v>
      </c>
      <c r="W909" s="246">
        <f t="shared" ca="1" si="344"/>
        <v>0</v>
      </c>
      <c r="X909" s="246">
        <f t="shared" ca="1" si="344"/>
        <v>0</v>
      </c>
      <c r="Y909" s="246">
        <f t="shared" ca="1" si="344"/>
        <v>0</v>
      </c>
      <c r="Z909" s="246">
        <f t="shared" ca="1" si="344"/>
        <v>0</v>
      </c>
      <c r="AA909" s="246">
        <f t="shared" ca="1" si="344"/>
        <v>0</v>
      </c>
    </row>
    <row r="910" spans="6:27">
      <c r="F910" s="656"/>
      <c r="G910" s="307" t="str">
        <f t="shared" si="345"/>
        <v/>
      </c>
      <c r="H910" s="246">
        <f t="shared" si="344"/>
        <v>0</v>
      </c>
      <c r="I910" s="246">
        <f t="shared" ca="1" si="344"/>
        <v>0</v>
      </c>
      <c r="J910" s="246">
        <f t="shared" ca="1" si="344"/>
        <v>0</v>
      </c>
      <c r="K910" s="246">
        <f t="shared" ca="1" si="344"/>
        <v>0</v>
      </c>
      <c r="L910" s="246">
        <f t="shared" ca="1" si="344"/>
        <v>0</v>
      </c>
      <c r="M910" s="246">
        <f t="shared" ca="1" si="344"/>
        <v>0</v>
      </c>
      <c r="N910" s="246">
        <f t="shared" ca="1" si="344"/>
        <v>0</v>
      </c>
      <c r="O910" s="246">
        <f t="shared" ca="1" si="344"/>
        <v>0</v>
      </c>
      <c r="P910" s="246">
        <f t="shared" ca="1" si="344"/>
        <v>0</v>
      </c>
      <c r="Q910" s="246">
        <f t="shared" ca="1" si="344"/>
        <v>0</v>
      </c>
      <c r="R910" s="246">
        <f t="shared" ca="1" si="344"/>
        <v>0</v>
      </c>
      <c r="S910" s="246">
        <f t="shared" ca="1" si="344"/>
        <v>0</v>
      </c>
      <c r="T910" s="246">
        <f t="shared" ca="1" si="344"/>
        <v>0</v>
      </c>
      <c r="U910" s="246">
        <f t="shared" ca="1" si="344"/>
        <v>0</v>
      </c>
      <c r="V910" s="246">
        <f t="shared" ca="1" si="344"/>
        <v>0</v>
      </c>
      <c r="W910" s="246">
        <f t="shared" ca="1" si="344"/>
        <v>0</v>
      </c>
      <c r="X910" s="246">
        <f t="shared" ca="1" si="344"/>
        <v>0</v>
      </c>
      <c r="Y910" s="246">
        <f t="shared" ca="1" si="344"/>
        <v>0</v>
      </c>
      <c r="Z910" s="246">
        <f t="shared" ca="1" si="344"/>
        <v>0</v>
      </c>
      <c r="AA910" s="246">
        <f t="shared" ca="1" si="344"/>
        <v>0</v>
      </c>
    </row>
    <row r="911" spans="6:27">
      <c r="F911" s="656"/>
      <c r="G911" s="307" t="str">
        <f t="shared" si="345"/>
        <v>3-wheeler</v>
      </c>
      <c r="H911" s="246">
        <f t="shared" si="344"/>
        <v>0</v>
      </c>
      <c r="I911" s="246">
        <f t="shared" ca="1" si="344"/>
        <v>0</v>
      </c>
      <c r="J911" s="246">
        <f t="shared" ca="1" si="344"/>
        <v>0</v>
      </c>
      <c r="K911" s="246">
        <f t="shared" ca="1" si="344"/>
        <v>0</v>
      </c>
      <c r="L911" s="246">
        <f t="shared" ca="1" si="344"/>
        <v>0</v>
      </c>
      <c r="M911" s="246">
        <f t="shared" ca="1" si="344"/>
        <v>0</v>
      </c>
      <c r="N911" s="246">
        <f t="shared" ca="1" si="344"/>
        <v>0</v>
      </c>
      <c r="O911" s="246">
        <f t="shared" ca="1" si="344"/>
        <v>0</v>
      </c>
      <c r="P911" s="246">
        <f t="shared" ca="1" si="344"/>
        <v>0</v>
      </c>
      <c r="Q911" s="246">
        <f t="shared" ca="1" si="344"/>
        <v>0</v>
      </c>
      <c r="R911" s="246">
        <f t="shared" ca="1" si="344"/>
        <v>0</v>
      </c>
      <c r="S911" s="246">
        <f t="shared" ca="1" si="344"/>
        <v>0</v>
      </c>
      <c r="T911" s="246">
        <f t="shared" ca="1" si="344"/>
        <v>0</v>
      </c>
      <c r="U911" s="246">
        <f t="shared" ca="1" si="344"/>
        <v>0</v>
      </c>
      <c r="V911" s="246">
        <f t="shared" ca="1" si="344"/>
        <v>0</v>
      </c>
      <c r="W911" s="246">
        <f t="shared" ca="1" si="344"/>
        <v>0</v>
      </c>
      <c r="X911" s="246">
        <f t="shared" ca="1" si="344"/>
        <v>0</v>
      </c>
      <c r="Y911" s="246">
        <f t="shared" ca="1" si="344"/>
        <v>0</v>
      </c>
      <c r="Z911" s="246">
        <f t="shared" ca="1" si="344"/>
        <v>0</v>
      </c>
      <c r="AA911" s="246">
        <f t="shared" ca="1" si="344"/>
        <v>0</v>
      </c>
    </row>
    <row r="912" spans="6:27">
      <c r="F912" s="656"/>
      <c r="G912" s="307" t="str">
        <f t="shared" si="345"/>
        <v>Bus</v>
      </c>
      <c r="H912" s="246">
        <f t="shared" si="344"/>
        <v>0</v>
      </c>
      <c r="I912" s="246">
        <f t="shared" ca="1" si="344"/>
        <v>0</v>
      </c>
      <c r="J912" s="246">
        <f t="shared" ca="1" si="344"/>
        <v>0</v>
      </c>
      <c r="K912" s="246">
        <f t="shared" ca="1" si="344"/>
        <v>0</v>
      </c>
      <c r="L912" s="246">
        <f t="shared" ca="1" si="344"/>
        <v>0</v>
      </c>
      <c r="M912" s="246">
        <f t="shared" ca="1" si="344"/>
        <v>0</v>
      </c>
      <c r="N912" s="246">
        <f t="shared" ca="1" si="344"/>
        <v>0</v>
      </c>
      <c r="O912" s="246">
        <f t="shared" ca="1" si="344"/>
        <v>0</v>
      </c>
      <c r="P912" s="246">
        <f t="shared" ca="1" si="344"/>
        <v>0</v>
      </c>
      <c r="Q912" s="246">
        <f t="shared" ca="1" si="344"/>
        <v>0</v>
      </c>
      <c r="R912" s="246">
        <f t="shared" ca="1" si="344"/>
        <v>0</v>
      </c>
      <c r="S912" s="246">
        <f t="shared" ca="1" si="344"/>
        <v>0</v>
      </c>
      <c r="T912" s="246">
        <f t="shared" ca="1" si="344"/>
        <v>0</v>
      </c>
      <c r="U912" s="246">
        <f t="shared" ca="1" si="344"/>
        <v>0</v>
      </c>
      <c r="V912" s="246">
        <f t="shared" ca="1" si="344"/>
        <v>0</v>
      </c>
      <c r="W912" s="246">
        <f t="shared" ca="1" si="344"/>
        <v>0</v>
      </c>
      <c r="X912" s="246">
        <f t="shared" ca="1" si="344"/>
        <v>0</v>
      </c>
      <c r="Y912" s="246">
        <f t="shared" ca="1" si="344"/>
        <v>0</v>
      </c>
      <c r="Z912" s="246">
        <f t="shared" ca="1" si="344"/>
        <v>0</v>
      </c>
      <c r="AA912" s="246">
        <f t="shared" ca="1" si="344"/>
        <v>0</v>
      </c>
    </row>
    <row r="913" spans="6:27">
      <c r="F913" s="656"/>
      <c r="G913" s="307" t="str">
        <f t="shared" si="345"/>
        <v>Mini-bus</v>
      </c>
      <c r="H913" s="246">
        <f t="shared" si="344"/>
        <v>0</v>
      </c>
      <c r="I913" s="246">
        <f t="shared" ca="1" si="344"/>
        <v>0</v>
      </c>
      <c r="J913" s="246">
        <f t="shared" ca="1" si="344"/>
        <v>0</v>
      </c>
      <c r="K913" s="246">
        <f t="shared" ca="1" si="344"/>
        <v>0</v>
      </c>
      <c r="L913" s="246">
        <f t="shared" ca="1" si="344"/>
        <v>0</v>
      </c>
      <c r="M913" s="246">
        <f t="shared" ca="1" si="344"/>
        <v>0</v>
      </c>
      <c r="N913" s="246">
        <f t="shared" ca="1" si="344"/>
        <v>0</v>
      </c>
      <c r="O913" s="246">
        <f t="shared" ca="1" si="344"/>
        <v>0</v>
      </c>
      <c r="P913" s="246">
        <f t="shared" ca="1" si="344"/>
        <v>0</v>
      </c>
      <c r="Q913" s="246">
        <f t="shared" ca="1" si="344"/>
        <v>0</v>
      </c>
      <c r="R913" s="246">
        <f t="shared" ca="1" si="344"/>
        <v>0</v>
      </c>
      <c r="S913" s="246">
        <f t="shared" ca="1" si="344"/>
        <v>0</v>
      </c>
      <c r="T913" s="246">
        <f t="shared" ca="1" si="344"/>
        <v>0</v>
      </c>
      <c r="U913" s="246">
        <f t="shared" ca="1" si="344"/>
        <v>0</v>
      </c>
      <c r="V913" s="246">
        <f t="shared" ca="1" si="344"/>
        <v>0</v>
      </c>
      <c r="W913" s="246">
        <f t="shared" ca="1" si="344"/>
        <v>0</v>
      </c>
      <c r="X913" s="246">
        <f t="shared" ca="1" si="344"/>
        <v>0</v>
      </c>
      <c r="Y913" s="246">
        <f t="shared" ca="1" si="344"/>
        <v>0</v>
      </c>
      <c r="Z913" s="246">
        <f t="shared" ca="1" si="344"/>
        <v>0</v>
      </c>
      <c r="AA913" s="246">
        <f t="shared" ca="1" si="344"/>
        <v>0</v>
      </c>
    </row>
    <row r="914" spans="6:27">
      <c r="F914" s="656"/>
      <c r="G914" s="307" t="str">
        <f t="shared" si="345"/>
        <v/>
      </c>
      <c r="H914" s="246">
        <f t="shared" si="344"/>
        <v>0</v>
      </c>
      <c r="I914" s="246">
        <f t="shared" ca="1" si="344"/>
        <v>0</v>
      </c>
      <c r="J914" s="246">
        <f t="shared" ca="1" si="344"/>
        <v>0</v>
      </c>
      <c r="K914" s="246">
        <f t="shared" ca="1" si="344"/>
        <v>0</v>
      </c>
      <c r="L914" s="246">
        <f t="shared" ca="1" si="344"/>
        <v>0</v>
      </c>
      <c r="M914" s="246">
        <f t="shared" ca="1" si="344"/>
        <v>0</v>
      </c>
      <c r="N914" s="246">
        <f t="shared" ca="1" si="344"/>
        <v>0</v>
      </c>
      <c r="O914" s="246">
        <f t="shared" ca="1" si="344"/>
        <v>0</v>
      </c>
      <c r="P914" s="246">
        <f t="shared" ca="1" si="344"/>
        <v>0</v>
      </c>
      <c r="Q914" s="246">
        <f t="shared" ca="1" si="344"/>
        <v>0</v>
      </c>
      <c r="R914" s="246">
        <f t="shared" ca="1" si="344"/>
        <v>0</v>
      </c>
      <c r="S914" s="246">
        <f t="shared" ca="1" si="344"/>
        <v>0</v>
      </c>
      <c r="T914" s="246">
        <f t="shared" ca="1" si="344"/>
        <v>0</v>
      </c>
      <c r="U914" s="246">
        <f t="shared" ca="1" si="344"/>
        <v>0</v>
      </c>
      <c r="V914" s="246">
        <f t="shared" ca="1" si="344"/>
        <v>0</v>
      </c>
      <c r="W914" s="246">
        <f t="shared" ca="1" si="344"/>
        <v>0</v>
      </c>
      <c r="X914" s="246">
        <f t="shared" ca="1" si="344"/>
        <v>0</v>
      </c>
      <c r="Y914" s="246">
        <f t="shared" ca="1" si="344"/>
        <v>0</v>
      </c>
      <c r="Z914" s="246">
        <f t="shared" ca="1" si="344"/>
        <v>0</v>
      </c>
      <c r="AA914" s="246">
        <f t="shared" ca="1" si="344"/>
        <v>0</v>
      </c>
    </row>
    <row r="915" spans="6:27">
      <c r="F915" s="657"/>
      <c r="G915" s="307" t="str">
        <f t="shared" si="345"/>
        <v/>
      </c>
      <c r="H915" s="246">
        <f t="shared" si="344"/>
        <v>0</v>
      </c>
      <c r="I915" s="246">
        <f t="shared" ca="1" si="344"/>
        <v>0</v>
      </c>
      <c r="J915" s="246">
        <f t="shared" ca="1" si="344"/>
        <v>0</v>
      </c>
      <c r="K915" s="246">
        <f t="shared" ca="1" si="344"/>
        <v>0</v>
      </c>
      <c r="L915" s="246">
        <f t="shared" ca="1" si="344"/>
        <v>0</v>
      </c>
      <c r="M915" s="246">
        <f t="shared" ca="1" si="344"/>
        <v>0</v>
      </c>
      <c r="N915" s="246">
        <f t="shared" ca="1" si="344"/>
        <v>0</v>
      </c>
      <c r="O915" s="246">
        <f t="shared" ca="1" si="344"/>
        <v>0</v>
      </c>
      <c r="P915" s="246">
        <f t="shared" ca="1" si="344"/>
        <v>0</v>
      </c>
      <c r="Q915" s="246">
        <f t="shared" ca="1" si="344"/>
        <v>0</v>
      </c>
      <c r="R915" s="246">
        <f t="shared" ca="1" si="344"/>
        <v>0</v>
      </c>
      <c r="S915" s="246">
        <f t="shared" ca="1" si="344"/>
        <v>0</v>
      </c>
      <c r="T915" s="246">
        <f t="shared" ca="1" si="344"/>
        <v>0</v>
      </c>
      <c r="U915" s="246">
        <f t="shared" ca="1" si="344"/>
        <v>0</v>
      </c>
      <c r="V915" s="246">
        <f t="shared" ca="1" si="344"/>
        <v>0</v>
      </c>
      <c r="W915" s="246">
        <f t="shared" ca="1" si="344"/>
        <v>0</v>
      </c>
      <c r="X915" s="246">
        <f t="shared" ca="1" si="344"/>
        <v>0</v>
      </c>
      <c r="Y915" s="246">
        <f t="shared" ca="1" si="344"/>
        <v>0</v>
      </c>
      <c r="Z915" s="246">
        <f t="shared" ca="1" si="344"/>
        <v>0</v>
      </c>
      <c r="AA915" s="246">
        <f t="shared" ca="1" si="344"/>
        <v>0</v>
      </c>
    </row>
    <row r="916" spans="6:27">
      <c r="G916" s="307" t="str">
        <f t="shared" si="345"/>
        <v>BRT</v>
      </c>
      <c r="H916" s="246">
        <f t="shared" si="344"/>
        <v>0</v>
      </c>
      <c r="I916" s="246">
        <f t="shared" ca="1" si="344"/>
        <v>0</v>
      </c>
      <c r="J916" s="246">
        <f t="shared" ca="1" si="344"/>
        <v>0</v>
      </c>
      <c r="K916" s="246">
        <f t="shared" ca="1" si="344"/>
        <v>0</v>
      </c>
      <c r="L916" s="246">
        <f t="shared" ca="1" si="344"/>
        <v>0</v>
      </c>
      <c r="M916" s="246">
        <f t="shared" ca="1" si="344"/>
        <v>0</v>
      </c>
      <c r="N916" s="246">
        <f t="shared" ca="1" si="344"/>
        <v>0</v>
      </c>
      <c r="O916" s="246">
        <f t="shared" ca="1" si="344"/>
        <v>0</v>
      </c>
      <c r="P916" s="246">
        <f t="shared" ca="1" si="344"/>
        <v>0</v>
      </c>
      <c r="Q916" s="246">
        <f t="shared" ca="1" si="344"/>
        <v>0</v>
      </c>
      <c r="R916" s="246">
        <f t="shared" ca="1" si="344"/>
        <v>0</v>
      </c>
      <c r="S916" s="246">
        <f t="shared" ca="1" si="344"/>
        <v>0</v>
      </c>
      <c r="T916" s="246">
        <f t="shared" ca="1" si="344"/>
        <v>0</v>
      </c>
      <c r="U916" s="246">
        <f t="shared" ca="1" si="344"/>
        <v>0</v>
      </c>
      <c r="V916" s="246">
        <f t="shared" ca="1" si="344"/>
        <v>0</v>
      </c>
      <c r="W916" s="246">
        <f t="shared" ca="1" si="344"/>
        <v>0</v>
      </c>
      <c r="X916" s="246">
        <f t="shared" ca="1" si="344"/>
        <v>0</v>
      </c>
      <c r="Y916" s="246">
        <f t="shared" ca="1" si="344"/>
        <v>0</v>
      </c>
      <c r="Z916" s="246">
        <f t="shared" ca="1" si="344"/>
        <v>0</v>
      </c>
      <c r="AA916" s="246">
        <f t="shared" ca="1" si="344"/>
        <v>0</v>
      </c>
    </row>
    <row r="919" spans="6:27">
      <c r="G919" s="305" t="s">
        <v>394</v>
      </c>
    </row>
    <row r="920" spans="6:27">
      <c r="L920" s="242"/>
    </row>
    <row r="921" spans="6:27">
      <c r="H921" s="243"/>
      <c r="I921" s="243"/>
      <c r="J921" s="243"/>
      <c r="K921" s="55" t="s">
        <v>385</v>
      </c>
      <c r="O921" s="55" t="s">
        <v>387</v>
      </c>
      <c r="Q921" s="55" t="s">
        <v>388</v>
      </c>
      <c r="Z921" s="243"/>
      <c r="AA921" s="243"/>
    </row>
    <row r="922" spans="6:27">
      <c r="G922" s="306"/>
      <c r="H922" s="243"/>
      <c r="I922" s="243"/>
      <c r="J922" s="243"/>
      <c r="K922" s="244">
        <f>K7</f>
        <v>0</v>
      </c>
      <c r="L922" s="244">
        <f t="shared" ref="L922:M922" si="346">L7</f>
        <v>9</v>
      </c>
      <c r="M922" s="244">
        <f t="shared" si="346"/>
        <v>19</v>
      </c>
      <c r="O922" s="231" t="s">
        <v>389</v>
      </c>
      <c r="P922" s="231" t="s">
        <v>390</v>
      </c>
      <c r="Q922" s="231" t="s">
        <v>389</v>
      </c>
      <c r="R922" s="231" t="s">
        <v>390</v>
      </c>
      <c r="T922" s="231">
        <f>K922</f>
        <v>0</v>
      </c>
      <c r="U922" s="231">
        <f>L922</f>
        <v>9</v>
      </c>
      <c r="V922" s="231">
        <f>M922</f>
        <v>19</v>
      </c>
      <c r="X922" s="231" t="s">
        <v>387</v>
      </c>
      <c r="Y922" s="231" t="s">
        <v>388</v>
      </c>
      <c r="Z922" s="243"/>
      <c r="AA922" s="243"/>
    </row>
    <row r="923" spans="6:27">
      <c r="F923" s="655" t="s">
        <v>530</v>
      </c>
      <c r="G923" s="307" t="str">
        <f>G906</f>
        <v>Cars</v>
      </c>
      <c r="H923" s="243"/>
      <c r="I923" s="243"/>
      <c r="J923" s="243"/>
      <c r="K923" s="246">
        <f>'IF Factors'!AI31</f>
        <v>0</v>
      </c>
      <c r="L923" s="246">
        <f ca="1">OFFSET('IF Factors'!AI31,0,5)</f>
        <v>0</v>
      </c>
      <c r="M923" s="246">
        <f ca="1">OFFSET('IF Factors'!AI31,0,10)</f>
        <v>0</v>
      </c>
      <c r="O923" s="231">
        <f ca="1">INTERCEPT(K923:L923,$K$7:$L$7)</f>
        <v>0</v>
      </c>
      <c r="P923" s="231">
        <f ca="1">SLOPE(K923:L923,$K$7:$L$7)</f>
        <v>0</v>
      </c>
      <c r="Q923" s="231">
        <f ca="1">INTERCEPT(L923:M923,$L$7:$M$7)</f>
        <v>0</v>
      </c>
      <c r="R923" s="231">
        <f ca="1">SLOPE(L923:M923,$L$7:$M$7)</f>
        <v>0</v>
      </c>
      <c r="T923" s="231">
        <f>IF(K923&lt;&gt;0,0,1)</f>
        <v>1</v>
      </c>
      <c r="U923" s="231">
        <f ca="1">IF(L923&lt;&gt;0,0,1)</f>
        <v>1</v>
      </c>
      <c r="V923" s="231">
        <f ca="1">IF(M923&lt;&gt;0,0,1)</f>
        <v>1</v>
      </c>
      <c r="X923" s="231">
        <f ca="1">IF(T923+U923=1,1,0)</f>
        <v>0</v>
      </c>
      <c r="Y923" s="231">
        <f t="shared" ref="Y923:Y933" ca="1" si="347">IF(U923+V923=1,1,0)</f>
        <v>0</v>
      </c>
      <c r="Z923" s="243"/>
      <c r="AA923" s="243"/>
    </row>
    <row r="924" spans="6:27">
      <c r="F924" s="656"/>
      <c r="G924" s="307" t="str">
        <f t="shared" ref="G924:G933" si="348">G907</f>
        <v>2-wheeler</v>
      </c>
      <c r="H924" s="243"/>
      <c r="I924" s="243"/>
      <c r="J924" s="243"/>
      <c r="K924" s="246">
        <f>'IF Factors'!AI32</f>
        <v>0</v>
      </c>
      <c r="L924" s="246">
        <f ca="1">OFFSET('IF Factors'!AI32,0,5)</f>
        <v>0</v>
      </c>
      <c r="M924" s="246">
        <f ca="1">OFFSET('IF Factors'!AI32,0,10)</f>
        <v>0</v>
      </c>
      <c r="O924" s="231">
        <f t="shared" ref="O924:O933" ca="1" si="349">INTERCEPT(K924:L924,$K$7:$L$7)</f>
        <v>0</v>
      </c>
      <c r="P924" s="231">
        <f t="shared" ref="P924:P933" ca="1" si="350">SLOPE(K924:L924,$K$7:$L$7)</f>
        <v>0</v>
      </c>
      <c r="Q924" s="231">
        <f t="shared" ref="Q924:Q933" ca="1" si="351">INTERCEPT(L924:M924,$L$7:$M$7)</f>
        <v>0</v>
      </c>
      <c r="R924" s="231">
        <f t="shared" ref="R924:R933" ca="1" si="352">SLOPE(L924:M924,$L$7:$M$7)</f>
        <v>0</v>
      </c>
      <c r="T924" s="231">
        <f t="shared" ref="T924:V933" si="353">IF(K924&lt;&gt;0,0,1)</f>
        <v>1</v>
      </c>
      <c r="U924" s="231">
        <f t="shared" ca="1" si="353"/>
        <v>1</v>
      </c>
      <c r="V924" s="231">
        <f t="shared" ca="1" si="353"/>
        <v>1</v>
      </c>
      <c r="X924" s="231">
        <f t="shared" ref="X924:X933" ca="1" si="354">IF(T924+U924=1,1,0)</f>
        <v>0</v>
      </c>
      <c r="Y924" s="231">
        <f t="shared" ca="1" si="347"/>
        <v>0</v>
      </c>
      <c r="Z924" s="243"/>
      <c r="AA924" s="243"/>
    </row>
    <row r="925" spans="6:27">
      <c r="F925" s="656"/>
      <c r="G925" s="307" t="str">
        <f t="shared" si="348"/>
        <v>Taxi</v>
      </c>
      <c r="H925" s="243"/>
      <c r="I925" s="243"/>
      <c r="J925" s="243"/>
      <c r="K925" s="246">
        <f>'IF Factors'!AI33</f>
        <v>0</v>
      </c>
      <c r="L925" s="246">
        <f ca="1">OFFSET('IF Factors'!AI33,0,5)</f>
        <v>0</v>
      </c>
      <c r="M925" s="246">
        <f ca="1">OFFSET('IF Factors'!AI33,0,10)</f>
        <v>0</v>
      </c>
      <c r="O925" s="231">
        <f t="shared" ca="1" si="349"/>
        <v>0</v>
      </c>
      <c r="P925" s="231">
        <f t="shared" ca="1" si="350"/>
        <v>0</v>
      </c>
      <c r="Q925" s="231">
        <f t="shared" ca="1" si="351"/>
        <v>0</v>
      </c>
      <c r="R925" s="231">
        <f t="shared" ca="1" si="352"/>
        <v>0</v>
      </c>
      <c r="T925" s="231">
        <f t="shared" si="353"/>
        <v>1</v>
      </c>
      <c r="U925" s="231">
        <f t="shared" ca="1" si="353"/>
        <v>1</v>
      </c>
      <c r="V925" s="231">
        <f t="shared" ca="1" si="353"/>
        <v>1</v>
      </c>
      <c r="X925" s="231">
        <f t="shared" ca="1" si="354"/>
        <v>0</v>
      </c>
      <c r="Y925" s="231">
        <f t="shared" ca="1" si="347"/>
        <v>0</v>
      </c>
      <c r="Z925" s="243"/>
      <c r="AA925" s="243"/>
    </row>
    <row r="926" spans="6:27">
      <c r="F926" s="656"/>
      <c r="G926" s="307" t="str">
        <f t="shared" si="348"/>
        <v/>
      </c>
      <c r="H926" s="243"/>
      <c r="I926" s="243"/>
      <c r="J926" s="243"/>
      <c r="K926" s="246">
        <f>'IF Factors'!AI34</f>
        <v>0</v>
      </c>
      <c r="L926" s="246">
        <f ca="1">OFFSET('IF Factors'!AI34,0,5)</f>
        <v>0</v>
      </c>
      <c r="M926" s="246">
        <f ca="1">OFFSET('IF Factors'!AI34,0,10)</f>
        <v>0</v>
      </c>
      <c r="O926" s="231">
        <f t="shared" ca="1" si="349"/>
        <v>0</v>
      </c>
      <c r="P926" s="231">
        <f t="shared" ca="1" si="350"/>
        <v>0</v>
      </c>
      <c r="Q926" s="231">
        <f t="shared" ca="1" si="351"/>
        <v>0</v>
      </c>
      <c r="R926" s="231">
        <f t="shared" ca="1" si="352"/>
        <v>0</v>
      </c>
      <c r="T926" s="231">
        <f t="shared" si="353"/>
        <v>1</v>
      </c>
      <c r="U926" s="231">
        <f t="shared" ca="1" si="353"/>
        <v>1</v>
      </c>
      <c r="V926" s="231">
        <f t="shared" ca="1" si="353"/>
        <v>1</v>
      </c>
      <c r="X926" s="231">
        <f t="shared" ca="1" si="354"/>
        <v>0</v>
      </c>
      <c r="Y926" s="231">
        <f t="shared" ca="1" si="347"/>
        <v>0</v>
      </c>
      <c r="Z926" s="243"/>
      <c r="AA926" s="243"/>
    </row>
    <row r="927" spans="6:27">
      <c r="F927" s="656"/>
      <c r="G927" s="307" t="str">
        <f t="shared" si="348"/>
        <v/>
      </c>
      <c r="H927" s="243"/>
      <c r="I927" s="243"/>
      <c r="J927" s="243"/>
      <c r="K927" s="246">
        <f>'IF Factors'!AI35</f>
        <v>0</v>
      </c>
      <c r="L927" s="246">
        <f ca="1">OFFSET('IF Factors'!AI35,0,5)</f>
        <v>0</v>
      </c>
      <c r="M927" s="246">
        <f ca="1">OFFSET('IF Factors'!AI35,0,10)</f>
        <v>0</v>
      </c>
      <c r="O927" s="231">
        <f t="shared" ca="1" si="349"/>
        <v>0</v>
      </c>
      <c r="P927" s="231">
        <f t="shared" ca="1" si="350"/>
        <v>0</v>
      </c>
      <c r="Q927" s="231">
        <f t="shared" ca="1" si="351"/>
        <v>0</v>
      </c>
      <c r="R927" s="231">
        <f t="shared" ca="1" si="352"/>
        <v>0</v>
      </c>
      <c r="T927" s="231">
        <f t="shared" si="353"/>
        <v>1</v>
      </c>
      <c r="U927" s="231">
        <f t="shared" ca="1" si="353"/>
        <v>1</v>
      </c>
      <c r="V927" s="231">
        <f t="shared" ca="1" si="353"/>
        <v>1</v>
      </c>
      <c r="X927" s="231">
        <f t="shared" ca="1" si="354"/>
        <v>0</v>
      </c>
      <c r="Y927" s="231">
        <f t="shared" ca="1" si="347"/>
        <v>0</v>
      </c>
      <c r="Z927" s="243"/>
      <c r="AA927" s="243"/>
    </row>
    <row r="928" spans="6:27">
      <c r="F928" s="656"/>
      <c r="G928" s="307" t="str">
        <f t="shared" si="348"/>
        <v>3-wheeler</v>
      </c>
      <c r="H928" s="243"/>
      <c r="I928" s="243"/>
      <c r="J928" s="243"/>
      <c r="K928" s="246">
        <f>'IF Factors'!AI36</f>
        <v>0</v>
      </c>
      <c r="L928" s="246">
        <f ca="1">OFFSET('IF Factors'!AI36,0,5)</f>
        <v>0</v>
      </c>
      <c r="M928" s="246">
        <f ca="1">OFFSET('IF Factors'!AI36,0,10)</f>
        <v>0</v>
      </c>
      <c r="O928" s="231">
        <f t="shared" ca="1" si="349"/>
        <v>0</v>
      </c>
      <c r="P928" s="231">
        <f t="shared" ca="1" si="350"/>
        <v>0</v>
      </c>
      <c r="Q928" s="231">
        <f t="shared" ca="1" si="351"/>
        <v>0</v>
      </c>
      <c r="R928" s="231">
        <f t="shared" ca="1" si="352"/>
        <v>0</v>
      </c>
      <c r="T928" s="231">
        <f t="shared" si="353"/>
        <v>1</v>
      </c>
      <c r="U928" s="231">
        <f t="shared" ca="1" si="353"/>
        <v>1</v>
      </c>
      <c r="V928" s="231">
        <f t="shared" ca="1" si="353"/>
        <v>1</v>
      </c>
      <c r="X928" s="231">
        <f t="shared" ca="1" si="354"/>
        <v>0</v>
      </c>
      <c r="Y928" s="231">
        <f t="shared" ca="1" si="347"/>
        <v>0</v>
      </c>
      <c r="Z928" s="243"/>
      <c r="AA928" s="243"/>
    </row>
    <row r="929" spans="6:27">
      <c r="F929" s="656"/>
      <c r="G929" s="307" t="str">
        <f t="shared" si="348"/>
        <v>Bus</v>
      </c>
      <c r="H929" s="243"/>
      <c r="I929" s="243"/>
      <c r="J929" s="243"/>
      <c r="K929" s="246">
        <f>'IF Factors'!AI37</f>
        <v>0</v>
      </c>
      <c r="L929" s="246">
        <f ca="1">OFFSET('IF Factors'!AI37,0,5)</f>
        <v>0</v>
      </c>
      <c r="M929" s="246">
        <f ca="1">OFFSET('IF Factors'!AI37,0,10)</f>
        <v>0</v>
      </c>
      <c r="O929" s="231">
        <f t="shared" ca="1" si="349"/>
        <v>0</v>
      </c>
      <c r="P929" s="231">
        <f t="shared" ca="1" si="350"/>
        <v>0</v>
      </c>
      <c r="Q929" s="231">
        <f t="shared" ca="1" si="351"/>
        <v>0</v>
      </c>
      <c r="R929" s="231">
        <f t="shared" ca="1" si="352"/>
        <v>0</v>
      </c>
      <c r="T929" s="231">
        <f t="shared" si="353"/>
        <v>1</v>
      </c>
      <c r="U929" s="231">
        <f t="shared" ca="1" si="353"/>
        <v>1</v>
      </c>
      <c r="V929" s="231">
        <f t="shared" ca="1" si="353"/>
        <v>1</v>
      </c>
      <c r="X929" s="231">
        <f t="shared" ca="1" si="354"/>
        <v>0</v>
      </c>
      <c r="Y929" s="231">
        <f t="shared" ca="1" si="347"/>
        <v>0</v>
      </c>
      <c r="Z929" s="243"/>
      <c r="AA929" s="243"/>
    </row>
    <row r="930" spans="6:27">
      <c r="F930" s="656"/>
      <c r="G930" s="307" t="str">
        <f t="shared" si="348"/>
        <v>Mini-bus</v>
      </c>
      <c r="H930" s="243"/>
      <c r="I930" s="243"/>
      <c r="J930" s="243"/>
      <c r="K930" s="246">
        <f>'IF Factors'!AI38</f>
        <v>0</v>
      </c>
      <c r="L930" s="246">
        <f ca="1">OFFSET('IF Factors'!AI38,0,5)</f>
        <v>0</v>
      </c>
      <c r="M930" s="246">
        <f ca="1">OFFSET('IF Factors'!AI38,0,10)</f>
        <v>0</v>
      </c>
      <c r="O930" s="231">
        <f t="shared" ca="1" si="349"/>
        <v>0</v>
      </c>
      <c r="P930" s="231">
        <f t="shared" ca="1" si="350"/>
        <v>0</v>
      </c>
      <c r="Q930" s="231">
        <f t="shared" ca="1" si="351"/>
        <v>0</v>
      </c>
      <c r="R930" s="231">
        <f t="shared" ca="1" si="352"/>
        <v>0</v>
      </c>
      <c r="T930" s="231">
        <f t="shared" si="353"/>
        <v>1</v>
      </c>
      <c r="U930" s="231">
        <f t="shared" ca="1" si="353"/>
        <v>1</v>
      </c>
      <c r="V930" s="231">
        <f t="shared" ca="1" si="353"/>
        <v>1</v>
      </c>
      <c r="X930" s="231">
        <f t="shared" ca="1" si="354"/>
        <v>0</v>
      </c>
      <c r="Y930" s="231">
        <f t="shared" ca="1" si="347"/>
        <v>0</v>
      </c>
      <c r="Z930" s="243"/>
      <c r="AA930" s="243"/>
    </row>
    <row r="931" spans="6:27">
      <c r="F931" s="656"/>
      <c r="G931" s="307" t="str">
        <f t="shared" si="348"/>
        <v/>
      </c>
      <c r="H931" s="243"/>
      <c r="I931" s="243"/>
      <c r="J931" s="243"/>
      <c r="K931" s="246">
        <f>'IF Factors'!AI39</f>
        <v>0</v>
      </c>
      <c r="L931" s="246">
        <f ca="1">OFFSET('IF Factors'!AI39,0,5)</f>
        <v>0</v>
      </c>
      <c r="M931" s="246">
        <f ca="1">OFFSET('IF Factors'!AI39,0,10)</f>
        <v>0</v>
      </c>
      <c r="O931" s="231">
        <f t="shared" ca="1" si="349"/>
        <v>0</v>
      </c>
      <c r="P931" s="231">
        <f t="shared" ca="1" si="350"/>
        <v>0</v>
      </c>
      <c r="Q931" s="231">
        <f t="shared" ca="1" si="351"/>
        <v>0</v>
      </c>
      <c r="R931" s="231">
        <f t="shared" ca="1" si="352"/>
        <v>0</v>
      </c>
      <c r="T931" s="231">
        <f t="shared" si="353"/>
        <v>1</v>
      </c>
      <c r="U931" s="231">
        <f t="shared" ca="1" si="353"/>
        <v>1</v>
      </c>
      <c r="V931" s="231">
        <f t="shared" ca="1" si="353"/>
        <v>1</v>
      </c>
      <c r="X931" s="231">
        <f t="shared" ca="1" si="354"/>
        <v>0</v>
      </c>
      <c r="Y931" s="231">
        <f t="shared" ca="1" si="347"/>
        <v>0</v>
      </c>
      <c r="Z931" s="243"/>
      <c r="AA931" s="243"/>
    </row>
    <row r="932" spans="6:27">
      <c r="F932" s="657"/>
      <c r="G932" s="307" t="str">
        <f t="shared" si="348"/>
        <v/>
      </c>
      <c r="H932" s="243"/>
      <c r="I932" s="243"/>
      <c r="J932" s="243"/>
      <c r="K932" s="246">
        <f>'IF Factors'!AI40</f>
        <v>0</v>
      </c>
      <c r="L932" s="246">
        <f ca="1">OFFSET('IF Factors'!AI40,0,5)</f>
        <v>0</v>
      </c>
      <c r="M932" s="246">
        <f ca="1">OFFSET('IF Factors'!AI40,0,10)</f>
        <v>0</v>
      </c>
      <c r="O932" s="231">
        <f t="shared" ca="1" si="349"/>
        <v>0</v>
      </c>
      <c r="P932" s="231">
        <f t="shared" ca="1" si="350"/>
        <v>0</v>
      </c>
      <c r="Q932" s="231">
        <f t="shared" ca="1" si="351"/>
        <v>0</v>
      </c>
      <c r="R932" s="231">
        <f t="shared" ca="1" si="352"/>
        <v>0</v>
      </c>
      <c r="T932" s="231">
        <f t="shared" si="353"/>
        <v>1</v>
      </c>
      <c r="U932" s="231">
        <f t="shared" ca="1" si="353"/>
        <v>1</v>
      </c>
      <c r="V932" s="231">
        <f t="shared" ca="1" si="353"/>
        <v>1</v>
      </c>
      <c r="X932" s="231">
        <f t="shared" ca="1" si="354"/>
        <v>0</v>
      </c>
      <c r="Y932" s="231">
        <f t="shared" ca="1" si="347"/>
        <v>0</v>
      </c>
      <c r="Z932" s="243"/>
      <c r="AA932" s="243"/>
    </row>
    <row r="933" spans="6:27">
      <c r="G933" s="307" t="str">
        <f t="shared" si="348"/>
        <v>BRT</v>
      </c>
      <c r="H933" s="243"/>
      <c r="I933" s="243"/>
      <c r="J933" s="243"/>
      <c r="K933" s="246">
        <f>'IF Factors'!AI41</f>
        <v>0</v>
      </c>
      <c r="L933" s="246">
        <f ca="1">OFFSET('IF Factors'!AI41,0,5)</f>
        <v>0</v>
      </c>
      <c r="M933" s="246">
        <f ca="1">OFFSET('IF Factors'!AI41,0,10)</f>
        <v>0</v>
      </c>
      <c r="O933" s="231">
        <f t="shared" ca="1" si="349"/>
        <v>0</v>
      </c>
      <c r="P933" s="231">
        <f t="shared" ca="1" si="350"/>
        <v>0</v>
      </c>
      <c r="Q933" s="231">
        <f t="shared" ca="1" si="351"/>
        <v>0</v>
      </c>
      <c r="R933" s="231">
        <f t="shared" ca="1" si="352"/>
        <v>0</v>
      </c>
      <c r="T933" s="231">
        <f t="shared" si="353"/>
        <v>1</v>
      </c>
      <c r="U933" s="231">
        <f t="shared" ca="1" si="353"/>
        <v>1</v>
      </c>
      <c r="V933" s="231">
        <f t="shared" ca="1" si="353"/>
        <v>1</v>
      </c>
      <c r="X933" s="231">
        <f t="shared" ca="1" si="354"/>
        <v>0</v>
      </c>
      <c r="Y933" s="231">
        <f t="shared" ca="1" si="347"/>
        <v>0</v>
      </c>
      <c r="Z933" s="243"/>
      <c r="AA933" s="243"/>
    </row>
    <row r="934" spans="6:27">
      <c r="G934" s="308"/>
      <c r="H934" s="243"/>
      <c r="I934" s="243"/>
      <c r="J934" s="243"/>
      <c r="K934" s="243"/>
      <c r="L934" s="243"/>
      <c r="M934" s="243"/>
      <c r="N934" s="243"/>
      <c r="O934" s="243"/>
      <c r="P934" s="243"/>
      <c r="Q934" s="243"/>
      <c r="R934" s="243"/>
      <c r="S934" s="243"/>
      <c r="T934" s="243"/>
      <c r="U934" s="243"/>
      <c r="V934" s="243"/>
      <c r="W934" s="243"/>
      <c r="X934" s="243"/>
      <c r="Y934" s="243"/>
      <c r="Z934" s="243"/>
      <c r="AA934" s="243"/>
    </row>
    <row r="935" spans="6:27">
      <c r="G935" s="308"/>
      <c r="H935" s="243"/>
      <c r="I935" s="243"/>
      <c r="J935" s="243"/>
      <c r="K935" s="243"/>
      <c r="L935" s="243"/>
      <c r="M935" s="243"/>
      <c r="N935" s="243"/>
      <c r="O935" s="243"/>
      <c r="P935" s="243"/>
      <c r="Q935" s="243"/>
      <c r="R935" s="243"/>
      <c r="S935" s="243"/>
      <c r="T935" s="243"/>
      <c r="U935" s="243"/>
      <c r="V935" s="243"/>
      <c r="W935" s="243"/>
      <c r="X935" s="243"/>
      <c r="Y935" s="243"/>
      <c r="Z935" s="243"/>
      <c r="AA935" s="243"/>
    </row>
    <row r="936" spans="6:27">
      <c r="G936" s="308"/>
      <c r="H936" s="243"/>
      <c r="I936" s="243"/>
      <c r="J936" s="243"/>
      <c r="K936" s="243"/>
      <c r="L936" s="243"/>
      <c r="M936" s="243"/>
      <c r="N936" s="243"/>
      <c r="O936" s="243"/>
      <c r="P936" s="243"/>
      <c r="Q936" s="243"/>
      <c r="R936" s="243"/>
      <c r="S936" s="243"/>
      <c r="T936" s="243"/>
      <c r="U936" s="243"/>
      <c r="V936" s="243"/>
      <c r="W936" s="243"/>
      <c r="X936" s="243"/>
      <c r="Y936" s="243"/>
      <c r="Z936" s="243"/>
      <c r="AA936" s="243"/>
    </row>
    <row r="937" spans="6:27">
      <c r="G937" s="308" t="s">
        <v>384</v>
      </c>
      <c r="H937" s="243"/>
      <c r="I937" s="243" t="s">
        <v>10</v>
      </c>
      <c r="J937" s="243"/>
      <c r="K937" s="243"/>
      <c r="L937" s="243"/>
      <c r="M937" s="243"/>
      <c r="N937" s="243"/>
      <c r="O937" s="243"/>
      <c r="P937" s="243"/>
      <c r="Q937" s="243"/>
      <c r="R937" s="243"/>
      <c r="S937" s="243"/>
      <c r="T937" s="243"/>
      <c r="U937" s="243"/>
      <c r="V937" s="243"/>
      <c r="W937" s="243"/>
      <c r="X937" s="243"/>
      <c r="Y937" s="243"/>
      <c r="Z937" s="243"/>
      <c r="AA937" s="243"/>
    </row>
    <row r="938" spans="6:27">
      <c r="G938" s="306"/>
      <c r="H938" s="245">
        <f>H905</f>
        <v>0</v>
      </c>
      <c r="I938" s="245">
        <f t="shared" ref="I938:AA938" si="355">I905</f>
        <v>1</v>
      </c>
      <c r="J938" s="245">
        <f t="shared" si="355"/>
        <v>2</v>
      </c>
      <c r="K938" s="245">
        <f t="shared" si="355"/>
        <v>3</v>
      </c>
      <c r="L938" s="245">
        <f t="shared" si="355"/>
        <v>4</v>
      </c>
      <c r="M938" s="245">
        <f t="shared" si="355"/>
        <v>5</v>
      </c>
      <c r="N938" s="245">
        <f t="shared" si="355"/>
        <v>6</v>
      </c>
      <c r="O938" s="245">
        <f t="shared" si="355"/>
        <v>7</v>
      </c>
      <c r="P938" s="245">
        <f t="shared" si="355"/>
        <v>8</v>
      </c>
      <c r="Q938" s="245">
        <f t="shared" si="355"/>
        <v>9</v>
      </c>
      <c r="R938" s="245">
        <f t="shared" si="355"/>
        <v>10</v>
      </c>
      <c r="S938" s="245">
        <f t="shared" si="355"/>
        <v>11</v>
      </c>
      <c r="T938" s="245">
        <f t="shared" si="355"/>
        <v>12</v>
      </c>
      <c r="U938" s="245">
        <f t="shared" si="355"/>
        <v>13</v>
      </c>
      <c r="V938" s="245">
        <f t="shared" si="355"/>
        <v>14</v>
      </c>
      <c r="W938" s="245">
        <f t="shared" si="355"/>
        <v>15</v>
      </c>
      <c r="X938" s="245">
        <f t="shared" si="355"/>
        <v>16</v>
      </c>
      <c r="Y938" s="245">
        <f t="shared" si="355"/>
        <v>17</v>
      </c>
      <c r="Z938" s="245">
        <f t="shared" si="355"/>
        <v>18</v>
      </c>
      <c r="AA938" s="245">
        <f t="shared" si="355"/>
        <v>19</v>
      </c>
    </row>
    <row r="939" spans="6:27">
      <c r="F939" s="655" t="s">
        <v>530</v>
      </c>
      <c r="G939" s="307" t="str">
        <f>G906</f>
        <v>Cars</v>
      </c>
      <c r="H939" s="261">
        <f>K923</f>
        <v>0</v>
      </c>
      <c r="I939" s="261">
        <f ca="1">(I$23*$P923)+$O923</f>
        <v>0</v>
      </c>
      <c r="J939" s="261">
        <f t="shared" ref="J939:P939" ca="1" si="356">(J$23*$P923)+$O923</f>
        <v>0</v>
      </c>
      <c r="K939" s="261">
        <f t="shared" ca="1" si="356"/>
        <v>0</v>
      </c>
      <c r="L939" s="261">
        <f t="shared" ca="1" si="356"/>
        <v>0</v>
      </c>
      <c r="M939" s="261">
        <f t="shared" ca="1" si="356"/>
        <v>0</v>
      </c>
      <c r="N939" s="261">
        <f t="shared" ca="1" si="356"/>
        <v>0</v>
      </c>
      <c r="O939" s="261">
        <f t="shared" ca="1" si="356"/>
        <v>0</v>
      </c>
      <c r="P939" s="261">
        <f t="shared" ca="1" si="356"/>
        <v>0</v>
      </c>
      <c r="Q939" s="261">
        <f ca="1">L923</f>
        <v>0</v>
      </c>
      <c r="R939" s="261">
        <f ca="1">(R$23*$R923)+$Q923</f>
        <v>0</v>
      </c>
      <c r="S939" s="261">
        <f t="shared" ref="S939:Z939" ca="1" si="357">(S$23*$R923)+$Q923</f>
        <v>0</v>
      </c>
      <c r="T939" s="261">
        <f t="shared" ca="1" si="357"/>
        <v>0</v>
      </c>
      <c r="U939" s="261">
        <f t="shared" ca="1" si="357"/>
        <v>0</v>
      </c>
      <c r="V939" s="261">
        <f t="shared" ca="1" si="357"/>
        <v>0</v>
      </c>
      <c r="W939" s="261">
        <f t="shared" ca="1" si="357"/>
        <v>0</v>
      </c>
      <c r="X939" s="261">
        <f t="shared" ca="1" si="357"/>
        <v>0</v>
      </c>
      <c r="Y939" s="261">
        <f t="shared" ca="1" si="357"/>
        <v>0</v>
      </c>
      <c r="Z939" s="261">
        <f t="shared" ca="1" si="357"/>
        <v>0</v>
      </c>
      <c r="AA939" s="261">
        <f ca="1">M923</f>
        <v>0</v>
      </c>
    </row>
    <row r="940" spans="6:27">
      <c r="F940" s="656"/>
      <c r="G940" s="307" t="str">
        <f t="shared" ref="G940:G949" si="358">G907</f>
        <v>2-wheeler</v>
      </c>
      <c r="H940" s="261">
        <f t="shared" ref="H940:H948" si="359">K924</f>
        <v>0</v>
      </c>
      <c r="I940" s="261">
        <f t="shared" ref="I940:P948" ca="1" si="360">(I$23*$P924)+$O924</f>
        <v>0</v>
      </c>
      <c r="J940" s="261">
        <f t="shared" ca="1" si="360"/>
        <v>0</v>
      </c>
      <c r="K940" s="261">
        <f t="shared" ca="1" si="360"/>
        <v>0</v>
      </c>
      <c r="L940" s="261">
        <f t="shared" ca="1" si="360"/>
        <v>0</v>
      </c>
      <c r="M940" s="261">
        <f t="shared" ca="1" si="360"/>
        <v>0</v>
      </c>
      <c r="N940" s="261">
        <f t="shared" ca="1" si="360"/>
        <v>0</v>
      </c>
      <c r="O940" s="261">
        <f t="shared" ca="1" si="360"/>
        <v>0</v>
      </c>
      <c r="P940" s="261">
        <f t="shared" ca="1" si="360"/>
        <v>0</v>
      </c>
      <c r="Q940" s="261">
        <f t="shared" ref="Q940:Q949" ca="1" si="361">L924</f>
        <v>0</v>
      </c>
      <c r="R940" s="261">
        <f t="shared" ref="R940:Z949" ca="1" si="362">(R$23*$R924)+$Q924</f>
        <v>0</v>
      </c>
      <c r="S940" s="261">
        <f t="shared" ca="1" si="362"/>
        <v>0</v>
      </c>
      <c r="T940" s="261">
        <f t="shared" ca="1" si="362"/>
        <v>0</v>
      </c>
      <c r="U940" s="261">
        <f t="shared" ca="1" si="362"/>
        <v>0</v>
      </c>
      <c r="V940" s="261">
        <f t="shared" ca="1" si="362"/>
        <v>0</v>
      </c>
      <c r="W940" s="261">
        <f t="shared" ca="1" si="362"/>
        <v>0</v>
      </c>
      <c r="X940" s="261">
        <f t="shared" ca="1" si="362"/>
        <v>0</v>
      </c>
      <c r="Y940" s="261">
        <f t="shared" ca="1" si="362"/>
        <v>0</v>
      </c>
      <c r="Z940" s="261">
        <f t="shared" ca="1" si="362"/>
        <v>0</v>
      </c>
      <c r="AA940" s="261">
        <f t="shared" ref="AA940:AA949" ca="1" si="363">M924</f>
        <v>0</v>
      </c>
    </row>
    <row r="941" spans="6:27">
      <c r="F941" s="656"/>
      <c r="G941" s="307" t="str">
        <f t="shared" si="358"/>
        <v>Taxi</v>
      </c>
      <c r="H941" s="261">
        <f t="shared" si="359"/>
        <v>0</v>
      </c>
      <c r="I941" s="261">
        <f t="shared" ca="1" si="360"/>
        <v>0</v>
      </c>
      <c r="J941" s="261">
        <f t="shared" ca="1" si="360"/>
        <v>0</v>
      </c>
      <c r="K941" s="261">
        <f t="shared" ca="1" si="360"/>
        <v>0</v>
      </c>
      <c r="L941" s="261">
        <f t="shared" ca="1" si="360"/>
        <v>0</v>
      </c>
      <c r="M941" s="261">
        <f t="shared" ca="1" si="360"/>
        <v>0</v>
      </c>
      <c r="N941" s="261">
        <f t="shared" ca="1" si="360"/>
        <v>0</v>
      </c>
      <c r="O941" s="261">
        <f t="shared" ca="1" si="360"/>
        <v>0</v>
      </c>
      <c r="P941" s="261">
        <f t="shared" ca="1" si="360"/>
        <v>0</v>
      </c>
      <c r="Q941" s="261">
        <f t="shared" ca="1" si="361"/>
        <v>0</v>
      </c>
      <c r="R941" s="261">
        <f t="shared" ca="1" si="362"/>
        <v>0</v>
      </c>
      <c r="S941" s="261">
        <f t="shared" ca="1" si="362"/>
        <v>0</v>
      </c>
      <c r="T941" s="261">
        <f t="shared" ca="1" si="362"/>
        <v>0</v>
      </c>
      <c r="U941" s="261">
        <f t="shared" ca="1" si="362"/>
        <v>0</v>
      </c>
      <c r="V941" s="261">
        <f t="shared" ca="1" si="362"/>
        <v>0</v>
      </c>
      <c r="W941" s="261">
        <f t="shared" ca="1" si="362"/>
        <v>0</v>
      </c>
      <c r="X941" s="261">
        <f t="shared" ca="1" si="362"/>
        <v>0</v>
      </c>
      <c r="Y941" s="261">
        <f t="shared" ca="1" si="362"/>
        <v>0</v>
      </c>
      <c r="Z941" s="261">
        <f t="shared" ca="1" si="362"/>
        <v>0</v>
      </c>
      <c r="AA941" s="261">
        <f t="shared" ca="1" si="363"/>
        <v>0</v>
      </c>
    </row>
    <row r="942" spans="6:27">
      <c r="F942" s="656"/>
      <c r="G942" s="307" t="str">
        <f t="shared" si="358"/>
        <v/>
      </c>
      <c r="H942" s="261">
        <f t="shared" si="359"/>
        <v>0</v>
      </c>
      <c r="I942" s="261">
        <f t="shared" ca="1" si="360"/>
        <v>0</v>
      </c>
      <c r="J942" s="261">
        <f t="shared" ca="1" si="360"/>
        <v>0</v>
      </c>
      <c r="K942" s="261">
        <f t="shared" ca="1" si="360"/>
        <v>0</v>
      </c>
      <c r="L942" s="261">
        <f t="shared" ca="1" si="360"/>
        <v>0</v>
      </c>
      <c r="M942" s="261">
        <f t="shared" ca="1" si="360"/>
        <v>0</v>
      </c>
      <c r="N942" s="261">
        <f t="shared" ca="1" si="360"/>
        <v>0</v>
      </c>
      <c r="O942" s="261">
        <f t="shared" ca="1" si="360"/>
        <v>0</v>
      </c>
      <c r="P942" s="261">
        <f t="shared" ca="1" si="360"/>
        <v>0</v>
      </c>
      <c r="Q942" s="261">
        <f t="shared" ca="1" si="361"/>
        <v>0</v>
      </c>
      <c r="R942" s="261">
        <f t="shared" ca="1" si="362"/>
        <v>0</v>
      </c>
      <c r="S942" s="261">
        <f t="shared" ca="1" si="362"/>
        <v>0</v>
      </c>
      <c r="T942" s="261">
        <f t="shared" ca="1" si="362"/>
        <v>0</v>
      </c>
      <c r="U942" s="261">
        <f t="shared" ca="1" si="362"/>
        <v>0</v>
      </c>
      <c r="V942" s="261">
        <f t="shared" ca="1" si="362"/>
        <v>0</v>
      </c>
      <c r="W942" s="261">
        <f t="shared" ca="1" si="362"/>
        <v>0</v>
      </c>
      <c r="X942" s="261">
        <f t="shared" ca="1" si="362"/>
        <v>0</v>
      </c>
      <c r="Y942" s="261">
        <f t="shared" ca="1" si="362"/>
        <v>0</v>
      </c>
      <c r="Z942" s="261">
        <f t="shared" ca="1" si="362"/>
        <v>0</v>
      </c>
      <c r="AA942" s="261">
        <f t="shared" ca="1" si="363"/>
        <v>0</v>
      </c>
    </row>
    <row r="943" spans="6:27">
      <c r="F943" s="656"/>
      <c r="G943" s="307" t="str">
        <f t="shared" si="358"/>
        <v/>
      </c>
      <c r="H943" s="261">
        <f t="shared" si="359"/>
        <v>0</v>
      </c>
      <c r="I943" s="261">
        <f t="shared" ca="1" si="360"/>
        <v>0</v>
      </c>
      <c r="J943" s="261">
        <f t="shared" ca="1" si="360"/>
        <v>0</v>
      </c>
      <c r="K943" s="261">
        <f t="shared" ca="1" si="360"/>
        <v>0</v>
      </c>
      <c r="L943" s="261">
        <f t="shared" ca="1" si="360"/>
        <v>0</v>
      </c>
      <c r="M943" s="261">
        <f t="shared" ca="1" si="360"/>
        <v>0</v>
      </c>
      <c r="N943" s="261">
        <f t="shared" ca="1" si="360"/>
        <v>0</v>
      </c>
      <c r="O943" s="261">
        <f t="shared" ca="1" si="360"/>
        <v>0</v>
      </c>
      <c r="P943" s="261">
        <f t="shared" ca="1" si="360"/>
        <v>0</v>
      </c>
      <c r="Q943" s="261">
        <f t="shared" ca="1" si="361"/>
        <v>0</v>
      </c>
      <c r="R943" s="261">
        <f t="shared" ca="1" si="362"/>
        <v>0</v>
      </c>
      <c r="S943" s="261">
        <f t="shared" ca="1" si="362"/>
        <v>0</v>
      </c>
      <c r="T943" s="261">
        <f t="shared" ca="1" si="362"/>
        <v>0</v>
      </c>
      <c r="U943" s="261">
        <f t="shared" ca="1" si="362"/>
        <v>0</v>
      </c>
      <c r="V943" s="261">
        <f t="shared" ca="1" si="362"/>
        <v>0</v>
      </c>
      <c r="W943" s="261">
        <f t="shared" ca="1" si="362"/>
        <v>0</v>
      </c>
      <c r="X943" s="261">
        <f t="shared" ca="1" si="362"/>
        <v>0</v>
      </c>
      <c r="Y943" s="261">
        <f t="shared" ca="1" si="362"/>
        <v>0</v>
      </c>
      <c r="Z943" s="261">
        <f t="shared" ca="1" si="362"/>
        <v>0</v>
      </c>
      <c r="AA943" s="261">
        <f t="shared" ca="1" si="363"/>
        <v>0</v>
      </c>
    </row>
    <row r="944" spans="6:27">
      <c r="F944" s="656"/>
      <c r="G944" s="307" t="str">
        <f t="shared" si="358"/>
        <v>3-wheeler</v>
      </c>
      <c r="H944" s="261">
        <f t="shared" si="359"/>
        <v>0</v>
      </c>
      <c r="I944" s="261">
        <f t="shared" ca="1" si="360"/>
        <v>0</v>
      </c>
      <c r="J944" s="261">
        <f t="shared" ca="1" si="360"/>
        <v>0</v>
      </c>
      <c r="K944" s="261">
        <f t="shared" ca="1" si="360"/>
        <v>0</v>
      </c>
      <c r="L944" s="261">
        <f t="shared" ca="1" si="360"/>
        <v>0</v>
      </c>
      <c r="M944" s="261">
        <f t="shared" ca="1" si="360"/>
        <v>0</v>
      </c>
      <c r="N944" s="261">
        <f t="shared" ca="1" si="360"/>
        <v>0</v>
      </c>
      <c r="O944" s="261">
        <f t="shared" ca="1" si="360"/>
        <v>0</v>
      </c>
      <c r="P944" s="261">
        <f t="shared" ca="1" si="360"/>
        <v>0</v>
      </c>
      <c r="Q944" s="261">
        <f t="shared" ca="1" si="361"/>
        <v>0</v>
      </c>
      <c r="R944" s="261">
        <f t="shared" ca="1" si="362"/>
        <v>0</v>
      </c>
      <c r="S944" s="261">
        <f t="shared" ca="1" si="362"/>
        <v>0</v>
      </c>
      <c r="T944" s="261">
        <f t="shared" ca="1" si="362"/>
        <v>0</v>
      </c>
      <c r="U944" s="261">
        <f t="shared" ca="1" si="362"/>
        <v>0</v>
      </c>
      <c r="V944" s="261">
        <f t="shared" ca="1" si="362"/>
        <v>0</v>
      </c>
      <c r="W944" s="261">
        <f t="shared" ca="1" si="362"/>
        <v>0</v>
      </c>
      <c r="X944" s="261">
        <f t="shared" ca="1" si="362"/>
        <v>0</v>
      </c>
      <c r="Y944" s="261">
        <f t="shared" ca="1" si="362"/>
        <v>0</v>
      </c>
      <c r="Z944" s="261">
        <f t="shared" ca="1" si="362"/>
        <v>0</v>
      </c>
      <c r="AA944" s="261">
        <f t="shared" ca="1" si="363"/>
        <v>0</v>
      </c>
    </row>
    <row r="945" spans="6:27">
      <c r="F945" s="656"/>
      <c r="G945" s="307" t="str">
        <f t="shared" si="358"/>
        <v>Bus</v>
      </c>
      <c r="H945" s="261">
        <f t="shared" si="359"/>
        <v>0</v>
      </c>
      <c r="I945" s="261">
        <f t="shared" ca="1" si="360"/>
        <v>0</v>
      </c>
      <c r="J945" s="261">
        <f t="shared" ca="1" si="360"/>
        <v>0</v>
      </c>
      <c r="K945" s="261">
        <f t="shared" ca="1" si="360"/>
        <v>0</v>
      </c>
      <c r="L945" s="261">
        <f t="shared" ca="1" si="360"/>
        <v>0</v>
      </c>
      <c r="M945" s="261">
        <f t="shared" ca="1" si="360"/>
        <v>0</v>
      </c>
      <c r="N945" s="261">
        <f t="shared" ca="1" si="360"/>
        <v>0</v>
      </c>
      <c r="O945" s="261">
        <f t="shared" ca="1" si="360"/>
        <v>0</v>
      </c>
      <c r="P945" s="261">
        <f t="shared" ca="1" si="360"/>
        <v>0</v>
      </c>
      <c r="Q945" s="261">
        <f t="shared" ca="1" si="361"/>
        <v>0</v>
      </c>
      <c r="R945" s="261">
        <f t="shared" ca="1" si="362"/>
        <v>0</v>
      </c>
      <c r="S945" s="261">
        <f t="shared" ca="1" si="362"/>
        <v>0</v>
      </c>
      <c r="T945" s="261">
        <f t="shared" ca="1" si="362"/>
        <v>0</v>
      </c>
      <c r="U945" s="261">
        <f t="shared" ca="1" si="362"/>
        <v>0</v>
      </c>
      <c r="V945" s="261">
        <f t="shared" ca="1" si="362"/>
        <v>0</v>
      </c>
      <c r="W945" s="261">
        <f t="shared" ca="1" si="362"/>
        <v>0</v>
      </c>
      <c r="X945" s="261">
        <f t="shared" ca="1" si="362"/>
        <v>0</v>
      </c>
      <c r="Y945" s="261">
        <f t="shared" ca="1" si="362"/>
        <v>0</v>
      </c>
      <c r="Z945" s="261">
        <f t="shared" ca="1" si="362"/>
        <v>0</v>
      </c>
      <c r="AA945" s="261">
        <f t="shared" ca="1" si="363"/>
        <v>0</v>
      </c>
    </row>
    <row r="946" spans="6:27">
      <c r="F946" s="656"/>
      <c r="G946" s="307" t="str">
        <f t="shared" si="358"/>
        <v>Mini-bus</v>
      </c>
      <c r="H946" s="261">
        <f t="shared" si="359"/>
        <v>0</v>
      </c>
      <c r="I946" s="261">
        <f t="shared" ca="1" si="360"/>
        <v>0</v>
      </c>
      <c r="J946" s="261">
        <f t="shared" ca="1" si="360"/>
        <v>0</v>
      </c>
      <c r="K946" s="261">
        <f t="shared" ca="1" si="360"/>
        <v>0</v>
      </c>
      <c r="L946" s="261">
        <f t="shared" ca="1" si="360"/>
        <v>0</v>
      </c>
      <c r="M946" s="261">
        <f t="shared" ca="1" si="360"/>
        <v>0</v>
      </c>
      <c r="N946" s="261">
        <f t="shared" ca="1" si="360"/>
        <v>0</v>
      </c>
      <c r="O946" s="261">
        <f t="shared" ca="1" si="360"/>
        <v>0</v>
      </c>
      <c r="P946" s="261">
        <f t="shared" ca="1" si="360"/>
        <v>0</v>
      </c>
      <c r="Q946" s="261">
        <f t="shared" ca="1" si="361"/>
        <v>0</v>
      </c>
      <c r="R946" s="261">
        <f t="shared" ca="1" si="362"/>
        <v>0</v>
      </c>
      <c r="S946" s="261">
        <f t="shared" ca="1" si="362"/>
        <v>0</v>
      </c>
      <c r="T946" s="261">
        <f t="shared" ca="1" si="362"/>
        <v>0</v>
      </c>
      <c r="U946" s="261">
        <f t="shared" ca="1" si="362"/>
        <v>0</v>
      </c>
      <c r="V946" s="261">
        <f t="shared" ca="1" si="362"/>
        <v>0</v>
      </c>
      <c r="W946" s="261">
        <f t="shared" ca="1" si="362"/>
        <v>0</v>
      </c>
      <c r="X946" s="261">
        <f t="shared" ca="1" si="362"/>
        <v>0</v>
      </c>
      <c r="Y946" s="261">
        <f t="shared" ca="1" si="362"/>
        <v>0</v>
      </c>
      <c r="Z946" s="261">
        <f t="shared" ca="1" si="362"/>
        <v>0</v>
      </c>
      <c r="AA946" s="261">
        <f t="shared" ca="1" si="363"/>
        <v>0</v>
      </c>
    </row>
    <row r="947" spans="6:27">
      <c r="F947" s="656"/>
      <c r="G947" s="307" t="str">
        <f t="shared" si="358"/>
        <v/>
      </c>
      <c r="H947" s="261">
        <f t="shared" si="359"/>
        <v>0</v>
      </c>
      <c r="I947" s="261">
        <f t="shared" ca="1" si="360"/>
        <v>0</v>
      </c>
      <c r="J947" s="261">
        <f t="shared" ca="1" si="360"/>
        <v>0</v>
      </c>
      <c r="K947" s="261">
        <f t="shared" ca="1" si="360"/>
        <v>0</v>
      </c>
      <c r="L947" s="261">
        <f t="shared" ca="1" si="360"/>
        <v>0</v>
      </c>
      <c r="M947" s="261">
        <f t="shared" ca="1" si="360"/>
        <v>0</v>
      </c>
      <c r="N947" s="261">
        <f t="shared" ca="1" si="360"/>
        <v>0</v>
      </c>
      <c r="O947" s="261">
        <f t="shared" ca="1" si="360"/>
        <v>0</v>
      </c>
      <c r="P947" s="261">
        <f t="shared" ca="1" si="360"/>
        <v>0</v>
      </c>
      <c r="Q947" s="261">
        <f t="shared" ca="1" si="361"/>
        <v>0</v>
      </c>
      <c r="R947" s="261">
        <f t="shared" ca="1" si="362"/>
        <v>0</v>
      </c>
      <c r="S947" s="261">
        <f t="shared" ca="1" si="362"/>
        <v>0</v>
      </c>
      <c r="T947" s="261">
        <f t="shared" ca="1" si="362"/>
        <v>0</v>
      </c>
      <c r="U947" s="261">
        <f t="shared" ca="1" si="362"/>
        <v>0</v>
      </c>
      <c r="V947" s="261">
        <f t="shared" ca="1" si="362"/>
        <v>0</v>
      </c>
      <c r="W947" s="261">
        <f t="shared" ca="1" si="362"/>
        <v>0</v>
      </c>
      <c r="X947" s="261">
        <f t="shared" ca="1" si="362"/>
        <v>0</v>
      </c>
      <c r="Y947" s="261">
        <f t="shared" ca="1" si="362"/>
        <v>0</v>
      </c>
      <c r="Z947" s="261">
        <f t="shared" ca="1" si="362"/>
        <v>0</v>
      </c>
      <c r="AA947" s="261">
        <f t="shared" ca="1" si="363"/>
        <v>0</v>
      </c>
    </row>
    <row r="948" spans="6:27">
      <c r="F948" s="657"/>
      <c r="G948" s="307" t="str">
        <f t="shared" si="358"/>
        <v/>
      </c>
      <c r="H948" s="261">
        <f t="shared" si="359"/>
        <v>0</v>
      </c>
      <c r="I948" s="261">
        <f t="shared" ca="1" si="360"/>
        <v>0</v>
      </c>
      <c r="J948" s="261">
        <f t="shared" ca="1" si="360"/>
        <v>0</v>
      </c>
      <c r="K948" s="261">
        <f t="shared" ca="1" si="360"/>
        <v>0</v>
      </c>
      <c r="L948" s="261">
        <f t="shared" ca="1" si="360"/>
        <v>0</v>
      </c>
      <c r="M948" s="261">
        <f t="shared" ca="1" si="360"/>
        <v>0</v>
      </c>
      <c r="N948" s="261">
        <f t="shared" ca="1" si="360"/>
        <v>0</v>
      </c>
      <c r="O948" s="261">
        <f t="shared" ca="1" si="360"/>
        <v>0</v>
      </c>
      <c r="P948" s="261">
        <f t="shared" ca="1" si="360"/>
        <v>0</v>
      </c>
      <c r="Q948" s="261">
        <f t="shared" ca="1" si="361"/>
        <v>0</v>
      </c>
      <c r="R948" s="261">
        <f t="shared" ca="1" si="362"/>
        <v>0</v>
      </c>
      <c r="S948" s="261">
        <f t="shared" ca="1" si="362"/>
        <v>0</v>
      </c>
      <c r="T948" s="261">
        <f t="shared" ca="1" si="362"/>
        <v>0</v>
      </c>
      <c r="U948" s="261">
        <f t="shared" ca="1" si="362"/>
        <v>0</v>
      </c>
      <c r="V948" s="261">
        <f t="shared" ca="1" si="362"/>
        <v>0</v>
      </c>
      <c r="W948" s="261">
        <f t="shared" ca="1" si="362"/>
        <v>0</v>
      </c>
      <c r="X948" s="261">
        <f t="shared" ca="1" si="362"/>
        <v>0</v>
      </c>
      <c r="Y948" s="261">
        <f t="shared" ca="1" si="362"/>
        <v>0</v>
      </c>
      <c r="Z948" s="261">
        <f t="shared" ca="1" si="362"/>
        <v>0</v>
      </c>
      <c r="AA948" s="261">
        <f t="shared" ca="1" si="363"/>
        <v>0</v>
      </c>
    </row>
    <row r="949" spans="6:27">
      <c r="G949" s="307" t="str">
        <f t="shared" si="358"/>
        <v>BRT</v>
      </c>
      <c r="H949" s="261">
        <f t="shared" ref="H949:P949" ca="1" si="364">(H$23*$P933)+$O933</f>
        <v>0</v>
      </c>
      <c r="I949" s="261">
        <f t="shared" ca="1" si="364"/>
        <v>0</v>
      </c>
      <c r="J949" s="261">
        <f t="shared" ca="1" si="364"/>
        <v>0</v>
      </c>
      <c r="K949" s="261">
        <f t="shared" ca="1" si="364"/>
        <v>0</v>
      </c>
      <c r="L949" s="261">
        <f t="shared" ca="1" si="364"/>
        <v>0</v>
      </c>
      <c r="M949" s="261">
        <f t="shared" ca="1" si="364"/>
        <v>0</v>
      </c>
      <c r="N949" s="261">
        <f t="shared" ca="1" si="364"/>
        <v>0</v>
      </c>
      <c r="O949" s="261">
        <f t="shared" ca="1" si="364"/>
        <v>0</v>
      </c>
      <c r="P949" s="261">
        <f t="shared" ca="1" si="364"/>
        <v>0</v>
      </c>
      <c r="Q949" s="261">
        <f t="shared" ca="1" si="361"/>
        <v>0</v>
      </c>
      <c r="R949" s="261">
        <f t="shared" ca="1" si="362"/>
        <v>0</v>
      </c>
      <c r="S949" s="261">
        <f t="shared" ca="1" si="362"/>
        <v>0</v>
      </c>
      <c r="T949" s="261">
        <f t="shared" ca="1" si="362"/>
        <v>0</v>
      </c>
      <c r="U949" s="261">
        <f t="shared" ca="1" si="362"/>
        <v>0</v>
      </c>
      <c r="V949" s="261">
        <f t="shared" ca="1" si="362"/>
        <v>0</v>
      </c>
      <c r="W949" s="261">
        <f t="shared" ca="1" si="362"/>
        <v>0</v>
      </c>
      <c r="X949" s="261">
        <f t="shared" ca="1" si="362"/>
        <v>0</v>
      </c>
      <c r="Y949" s="261">
        <f t="shared" ca="1" si="362"/>
        <v>0</v>
      </c>
      <c r="Z949" s="261">
        <f t="shared" ca="1" si="362"/>
        <v>0</v>
      </c>
      <c r="AA949" s="261">
        <f t="shared" ca="1" si="363"/>
        <v>0</v>
      </c>
    </row>
    <row r="951" spans="6:27">
      <c r="G951" s="308" t="s">
        <v>392</v>
      </c>
      <c r="H951" s="243"/>
      <c r="I951" s="243" t="str">
        <f>I937</f>
        <v>Gasoline</v>
      </c>
      <c r="J951" s="243"/>
      <c r="K951" s="243"/>
      <c r="L951" s="243"/>
      <c r="M951" s="243"/>
      <c r="N951" s="243"/>
      <c r="O951" s="243"/>
      <c r="P951" s="243"/>
      <c r="Q951" s="243"/>
      <c r="R951" s="243"/>
      <c r="S951" s="243"/>
      <c r="T951" s="243"/>
      <c r="U951" s="243"/>
      <c r="V951" s="243"/>
      <c r="W951" s="243"/>
      <c r="X951" s="243"/>
      <c r="Y951" s="243"/>
      <c r="Z951" s="243"/>
      <c r="AA951" s="243"/>
    </row>
    <row r="952" spans="6:27">
      <c r="G952" s="306"/>
      <c r="H952" s="245">
        <f>H938</f>
        <v>0</v>
      </c>
      <c r="I952" s="245">
        <f t="shared" ref="I952:AA952" si="365">I938</f>
        <v>1</v>
      </c>
      <c r="J952" s="245">
        <f t="shared" si="365"/>
        <v>2</v>
      </c>
      <c r="K952" s="245">
        <f t="shared" si="365"/>
        <v>3</v>
      </c>
      <c r="L952" s="245">
        <f t="shared" si="365"/>
        <v>4</v>
      </c>
      <c r="M952" s="245">
        <f t="shared" si="365"/>
        <v>5</v>
      </c>
      <c r="N952" s="245">
        <f t="shared" si="365"/>
        <v>6</v>
      </c>
      <c r="O952" s="245">
        <f t="shared" si="365"/>
        <v>7</v>
      </c>
      <c r="P952" s="245">
        <f t="shared" si="365"/>
        <v>8</v>
      </c>
      <c r="Q952" s="245">
        <f t="shared" si="365"/>
        <v>9</v>
      </c>
      <c r="R952" s="245">
        <f t="shared" si="365"/>
        <v>10</v>
      </c>
      <c r="S952" s="245">
        <f t="shared" si="365"/>
        <v>11</v>
      </c>
      <c r="T952" s="245">
        <f t="shared" si="365"/>
        <v>12</v>
      </c>
      <c r="U952" s="245">
        <f t="shared" si="365"/>
        <v>13</v>
      </c>
      <c r="V952" s="245">
        <f t="shared" si="365"/>
        <v>14</v>
      </c>
      <c r="W952" s="245">
        <f t="shared" si="365"/>
        <v>15</v>
      </c>
      <c r="X952" s="245">
        <f t="shared" si="365"/>
        <v>16</v>
      </c>
      <c r="Y952" s="245">
        <f t="shared" si="365"/>
        <v>17</v>
      </c>
      <c r="Z952" s="245">
        <f t="shared" si="365"/>
        <v>18</v>
      </c>
      <c r="AA952" s="245">
        <f t="shared" si="365"/>
        <v>19</v>
      </c>
    </row>
    <row r="953" spans="6:27">
      <c r="F953" s="655" t="s">
        <v>530</v>
      </c>
      <c r="G953" s="307" t="str">
        <f>G939</f>
        <v>Cars</v>
      </c>
      <c r="H953" s="232">
        <f>H939+(H939*H801)</f>
        <v>0</v>
      </c>
      <c r="I953" s="232">
        <f t="shared" ref="I953:AA953" ca="1" si="366">I939+(I939*I801)</f>
        <v>0</v>
      </c>
      <c r="J953" s="232">
        <f t="shared" ca="1" si="366"/>
        <v>0</v>
      </c>
      <c r="K953" s="232">
        <f t="shared" ca="1" si="366"/>
        <v>0</v>
      </c>
      <c r="L953" s="232">
        <f t="shared" ca="1" si="366"/>
        <v>0</v>
      </c>
      <c r="M953" s="232">
        <f t="shared" ca="1" si="366"/>
        <v>0</v>
      </c>
      <c r="N953" s="232">
        <f t="shared" ca="1" si="366"/>
        <v>0</v>
      </c>
      <c r="O953" s="232">
        <f t="shared" ca="1" si="366"/>
        <v>0</v>
      </c>
      <c r="P953" s="232">
        <f t="shared" ca="1" si="366"/>
        <v>0</v>
      </c>
      <c r="Q953" s="232">
        <f t="shared" ca="1" si="366"/>
        <v>0</v>
      </c>
      <c r="R953" s="232">
        <f t="shared" ca="1" si="366"/>
        <v>0</v>
      </c>
      <c r="S953" s="232">
        <f t="shared" ca="1" si="366"/>
        <v>0</v>
      </c>
      <c r="T953" s="232">
        <f t="shared" ca="1" si="366"/>
        <v>0</v>
      </c>
      <c r="U953" s="232">
        <f t="shared" ca="1" si="366"/>
        <v>0</v>
      </c>
      <c r="V953" s="232">
        <f t="shared" ca="1" si="366"/>
        <v>0</v>
      </c>
      <c r="W953" s="232">
        <f t="shared" ca="1" si="366"/>
        <v>0</v>
      </c>
      <c r="X953" s="232">
        <f t="shared" ca="1" si="366"/>
        <v>0</v>
      </c>
      <c r="Y953" s="232">
        <f t="shared" ca="1" si="366"/>
        <v>0</v>
      </c>
      <c r="Z953" s="232">
        <f t="shared" ca="1" si="366"/>
        <v>0</v>
      </c>
      <c r="AA953" s="232">
        <f t="shared" ca="1" si="366"/>
        <v>0</v>
      </c>
    </row>
    <row r="954" spans="6:27">
      <c r="F954" s="656"/>
      <c r="G954" s="307" t="str">
        <f t="shared" ref="G954:G963" si="367">G940</f>
        <v>2-wheeler</v>
      </c>
      <c r="H954" s="232">
        <f t="shared" ref="H954:AA956" si="368">H940+(H940*H802)</f>
        <v>0</v>
      </c>
      <c r="I954" s="232">
        <f t="shared" ca="1" si="368"/>
        <v>0</v>
      </c>
      <c r="J954" s="232">
        <f t="shared" ca="1" si="368"/>
        <v>0</v>
      </c>
      <c r="K954" s="232">
        <f t="shared" ca="1" si="368"/>
        <v>0</v>
      </c>
      <c r="L954" s="232">
        <f t="shared" ca="1" si="368"/>
        <v>0</v>
      </c>
      <c r="M954" s="232">
        <f t="shared" ca="1" si="368"/>
        <v>0</v>
      </c>
      <c r="N954" s="232">
        <f t="shared" ca="1" si="368"/>
        <v>0</v>
      </c>
      <c r="O954" s="232">
        <f t="shared" ca="1" si="368"/>
        <v>0</v>
      </c>
      <c r="P954" s="232">
        <f t="shared" ca="1" si="368"/>
        <v>0</v>
      </c>
      <c r="Q954" s="232">
        <f t="shared" ca="1" si="368"/>
        <v>0</v>
      </c>
      <c r="R954" s="232">
        <f t="shared" ca="1" si="368"/>
        <v>0</v>
      </c>
      <c r="S954" s="232">
        <f t="shared" ca="1" si="368"/>
        <v>0</v>
      </c>
      <c r="T954" s="232">
        <f t="shared" ca="1" si="368"/>
        <v>0</v>
      </c>
      <c r="U954" s="232">
        <f t="shared" ca="1" si="368"/>
        <v>0</v>
      </c>
      <c r="V954" s="232">
        <f t="shared" ca="1" si="368"/>
        <v>0</v>
      </c>
      <c r="W954" s="232">
        <f t="shared" ca="1" si="368"/>
        <v>0</v>
      </c>
      <c r="X954" s="232">
        <f t="shared" ca="1" si="368"/>
        <v>0</v>
      </c>
      <c r="Y954" s="232">
        <f t="shared" ca="1" si="368"/>
        <v>0</v>
      </c>
      <c r="Z954" s="232">
        <f t="shared" ca="1" si="368"/>
        <v>0</v>
      </c>
      <c r="AA954" s="232">
        <f t="shared" ca="1" si="368"/>
        <v>0</v>
      </c>
    </row>
    <row r="955" spans="6:27">
      <c r="F955" s="656"/>
      <c r="G955" s="307" t="str">
        <f t="shared" si="367"/>
        <v>Taxi</v>
      </c>
      <c r="H955" s="232">
        <f>H941+(H941*H803)</f>
        <v>0</v>
      </c>
      <c r="I955" s="232">
        <f t="shared" ca="1" si="368"/>
        <v>0</v>
      </c>
      <c r="J955" s="232">
        <f t="shared" ca="1" si="368"/>
        <v>0</v>
      </c>
      <c r="K955" s="232">
        <f t="shared" ca="1" si="368"/>
        <v>0</v>
      </c>
      <c r="L955" s="232">
        <f t="shared" ca="1" si="368"/>
        <v>0</v>
      </c>
      <c r="M955" s="232">
        <f t="shared" ca="1" si="368"/>
        <v>0</v>
      </c>
      <c r="N955" s="232">
        <f t="shared" ca="1" si="368"/>
        <v>0</v>
      </c>
      <c r="O955" s="232">
        <f t="shared" ca="1" si="368"/>
        <v>0</v>
      </c>
      <c r="P955" s="232">
        <f t="shared" ca="1" si="368"/>
        <v>0</v>
      </c>
      <c r="Q955" s="232">
        <f t="shared" ca="1" si="368"/>
        <v>0</v>
      </c>
      <c r="R955" s="232">
        <f t="shared" ca="1" si="368"/>
        <v>0</v>
      </c>
      <c r="S955" s="232">
        <f t="shared" ca="1" si="368"/>
        <v>0</v>
      </c>
      <c r="T955" s="232">
        <f t="shared" ca="1" si="368"/>
        <v>0</v>
      </c>
      <c r="U955" s="232">
        <f t="shared" ca="1" si="368"/>
        <v>0</v>
      </c>
      <c r="V955" s="232">
        <f t="shared" ca="1" si="368"/>
        <v>0</v>
      </c>
      <c r="W955" s="232">
        <f t="shared" ca="1" si="368"/>
        <v>0</v>
      </c>
      <c r="X955" s="232">
        <f t="shared" ca="1" si="368"/>
        <v>0</v>
      </c>
      <c r="Y955" s="232">
        <f t="shared" ca="1" si="368"/>
        <v>0</v>
      </c>
      <c r="Z955" s="232">
        <f t="shared" ca="1" si="368"/>
        <v>0</v>
      </c>
      <c r="AA955" s="232">
        <f t="shared" ca="1" si="368"/>
        <v>0</v>
      </c>
    </row>
    <row r="956" spans="6:27">
      <c r="F956" s="656"/>
      <c r="G956" s="307" t="str">
        <f t="shared" si="367"/>
        <v/>
      </c>
      <c r="H956" s="232">
        <f>H942+(H942*H804)</f>
        <v>0</v>
      </c>
      <c r="I956" s="232">
        <f t="shared" ca="1" si="368"/>
        <v>0</v>
      </c>
      <c r="J956" s="232">
        <f t="shared" ca="1" si="368"/>
        <v>0</v>
      </c>
      <c r="K956" s="232">
        <f t="shared" ca="1" si="368"/>
        <v>0</v>
      </c>
      <c r="L956" s="232">
        <f t="shared" ca="1" si="368"/>
        <v>0</v>
      </c>
      <c r="M956" s="232">
        <f t="shared" ca="1" si="368"/>
        <v>0</v>
      </c>
      <c r="N956" s="232">
        <f t="shared" ca="1" si="368"/>
        <v>0</v>
      </c>
      <c r="O956" s="232">
        <f t="shared" ca="1" si="368"/>
        <v>0</v>
      </c>
      <c r="P956" s="232">
        <f t="shared" ca="1" si="368"/>
        <v>0</v>
      </c>
      <c r="Q956" s="232">
        <f t="shared" ca="1" si="368"/>
        <v>0</v>
      </c>
      <c r="R956" s="232">
        <f t="shared" ca="1" si="368"/>
        <v>0</v>
      </c>
      <c r="S956" s="232">
        <f t="shared" ca="1" si="368"/>
        <v>0</v>
      </c>
      <c r="T956" s="232">
        <f t="shared" ca="1" si="368"/>
        <v>0</v>
      </c>
      <c r="U956" s="232">
        <f t="shared" ca="1" si="368"/>
        <v>0</v>
      </c>
      <c r="V956" s="232">
        <f t="shared" ca="1" si="368"/>
        <v>0</v>
      </c>
      <c r="W956" s="232">
        <f t="shared" ca="1" si="368"/>
        <v>0</v>
      </c>
      <c r="X956" s="232">
        <f t="shared" ca="1" si="368"/>
        <v>0</v>
      </c>
      <c r="Y956" s="232">
        <f t="shared" ca="1" si="368"/>
        <v>0</v>
      </c>
      <c r="Z956" s="232">
        <f t="shared" ca="1" si="368"/>
        <v>0</v>
      </c>
      <c r="AA956" s="232">
        <f t="shared" ca="1" si="368"/>
        <v>0</v>
      </c>
    </row>
    <row r="957" spans="6:27">
      <c r="F957" s="656"/>
      <c r="G957" s="307" t="str">
        <f t="shared" si="367"/>
        <v/>
      </c>
      <c r="H957" s="232">
        <f t="shared" ref="H957:AA963" si="369">H943+(H943*H805)</f>
        <v>0</v>
      </c>
      <c r="I957" s="232">
        <f t="shared" ca="1" si="369"/>
        <v>0</v>
      </c>
      <c r="J957" s="232">
        <f t="shared" ca="1" si="369"/>
        <v>0</v>
      </c>
      <c r="K957" s="232">
        <f t="shared" ca="1" si="369"/>
        <v>0</v>
      </c>
      <c r="L957" s="232">
        <f t="shared" ca="1" si="369"/>
        <v>0</v>
      </c>
      <c r="M957" s="232">
        <f t="shared" ca="1" si="369"/>
        <v>0</v>
      </c>
      <c r="N957" s="232">
        <f t="shared" ca="1" si="369"/>
        <v>0</v>
      </c>
      <c r="O957" s="232">
        <f t="shared" ca="1" si="369"/>
        <v>0</v>
      </c>
      <c r="P957" s="232">
        <f t="shared" ca="1" si="369"/>
        <v>0</v>
      </c>
      <c r="Q957" s="232">
        <f t="shared" ca="1" si="369"/>
        <v>0</v>
      </c>
      <c r="R957" s="232">
        <f t="shared" ca="1" si="369"/>
        <v>0</v>
      </c>
      <c r="S957" s="232">
        <f t="shared" ca="1" si="369"/>
        <v>0</v>
      </c>
      <c r="T957" s="232">
        <f t="shared" ca="1" si="369"/>
        <v>0</v>
      </c>
      <c r="U957" s="232">
        <f t="shared" ca="1" si="369"/>
        <v>0</v>
      </c>
      <c r="V957" s="232">
        <f t="shared" ca="1" si="369"/>
        <v>0</v>
      </c>
      <c r="W957" s="232">
        <f t="shared" ca="1" si="369"/>
        <v>0</v>
      </c>
      <c r="X957" s="232">
        <f t="shared" ca="1" si="369"/>
        <v>0</v>
      </c>
      <c r="Y957" s="232">
        <f t="shared" ca="1" si="369"/>
        <v>0</v>
      </c>
      <c r="Z957" s="232">
        <f t="shared" ca="1" si="369"/>
        <v>0</v>
      </c>
      <c r="AA957" s="232">
        <f t="shared" ca="1" si="369"/>
        <v>0</v>
      </c>
    </row>
    <row r="958" spans="6:27">
      <c r="F958" s="656"/>
      <c r="G958" s="307" t="str">
        <f t="shared" si="367"/>
        <v>3-wheeler</v>
      </c>
      <c r="H958" s="232">
        <f t="shared" si="369"/>
        <v>0</v>
      </c>
      <c r="I958" s="232">
        <f t="shared" ca="1" si="369"/>
        <v>0</v>
      </c>
      <c r="J958" s="232">
        <f t="shared" ca="1" si="369"/>
        <v>0</v>
      </c>
      <c r="K958" s="232">
        <f t="shared" ca="1" si="369"/>
        <v>0</v>
      </c>
      <c r="L958" s="232">
        <f t="shared" ca="1" si="369"/>
        <v>0</v>
      </c>
      <c r="M958" s="232">
        <f t="shared" ca="1" si="369"/>
        <v>0</v>
      </c>
      <c r="N958" s="232">
        <f t="shared" ca="1" si="369"/>
        <v>0</v>
      </c>
      <c r="O958" s="232">
        <f t="shared" ca="1" si="369"/>
        <v>0</v>
      </c>
      <c r="P958" s="232">
        <f t="shared" ca="1" si="369"/>
        <v>0</v>
      </c>
      <c r="Q958" s="232">
        <f t="shared" ca="1" si="369"/>
        <v>0</v>
      </c>
      <c r="R958" s="232">
        <f t="shared" ca="1" si="369"/>
        <v>0</v>
      </c>
      <c r="S958" s="232">
        <f t="shared" ca="1" si="369"/>
        <v>0</v>
      </c>
      <c r="T958" s="232">
        <f t="shared" ca="1" si="369"/>
        <v>0</v>
      </c>
      <c r="U958" s="232">
        <f t="shared" ca="1" si="369"/>
        <v>0</v>
      </c>
      <c r="V958" s="232">
        <f t="shared" ca="1" si="369"/>
        <v>0</v>
      </c>
      <c r="W958" s="232">
        <f t="shared" ca="1" si="369"/>
        <v>0</v>
      </c>
      <c r="X958" s="232">
        <f t="shared" ca="1" si="369"/>
        <v>0</v>
      </c>
      <c r="Y958" s="232">
        <f t="shared" ca="1" si="369"/>
        <v>0</v>
      </c>
      <c r="Z958" s="232">
        <f t="shared" ca="1" si="369"/>
        <v>0</v>
      </c>
      <c r="AA958" s="232">
        <f t="shared" ca="1" si="369"/>
        <v>0</v>
      </c>
    </row>
    <row r="959" spans="6:27">
      <c r="F959" s="656"/>
      <c r="G959" s="307" t="str">
        <f t="shared" si="367"/>
        <v>Bus</v>
      </c>
      <c r="H959" s="232">
        <f t="shared" si="369"/>
        <v>0</v>
      </c>
      <c r="I959" s="232">
        <f t="shared" ca="1" si="369"/>
        <v>0</v>
      </c>
      <c r="J959" s="232">
        <f t="shared" ca="1" si="369"/>
        <v>0</v>
      </c>
      <c r="K959" s="232">
        <f t="shared" ca="1" si="369"/>
        <v>0</v>
      </c>
      <c r="L959" s="232">
        <f t="shared" ca="1" si="369"/>
        <v>0</v>
      </c>
      <c r="M959" s="232">
        <f t="shared" ca="1" si="369"/>
        <v>0</v>
      </c>
      <c r="N959" s="232">
        <f t="shared" ca="1" si="369"/>
        <v>0</v>
      </c>
      <c r="O959" s="232">
        <f t="shared" ca="1" si="369"/>
        <v>0</v>
      </c>
      <c r="P959" s="232">
        <f t="shared" ca="1" si="369"/>
        <v>0</v>
      </c>
      <c r="Q959" s="232">
        <f t="shared" ca="1" si="369"/>
        <v>0</v>
      </c>
      <c r="R959" s="232">
        <f t="shared" ca="1" si="369"/>
        <v>0</v>
      </c>
      <c r="S959" s="232">
        <f t="shared" ca="1" si="369"/>
        <v>0</v>
      </c>
      <c r="T959" s="232">
        <f t="shared" ca="1" si="369"/>
        <v>0</v>
      </c>
      <c r="U959" s="232">
        <f t="shared" ca="1" si="369"/>
        <v>0</v>
      </c>
      <c r="V959" s="232">
        <f t="shared" ca="1" si="369"/>
        <v>0</v>
      </c>
      <c r="W959" s="232">
        <f t="shared" ca="1" si="369"/>
        <v>0</v>
      </c>
      <c r="X959" s="232">
        <f t="shared" ca="1" si="369"/>
        <v>0</v>
      </c>
      <c r="Y959" s="232">
        <f t="shared" ca="1" si="369"/>
        <v>0</v>
      </c>
      <c r="Z959" s="232">
        <f t="shared" ca="1" si="369"/>
        <v>0</v>
      </c>
      <c r="AA959" s="232">
        <f t="shared" ca="1" si="369"/>
        <v>0</v>
      </c>
    </row>
    <row r="960" spans="6:27">
      <c r="F960" s="656"/>
      <c r="G960" s="307" t="str">
        <f t="shared" si="367"/>
        <v>Mini-bus</v>
      </c>
      <c r="H960" s="232">
        <f t="shared" si="369"/>
        <v>0</v>
      </c>
      <c r="I960" s="232">
        <f t="shared" ca="1" si="369"/>
        <v>0</v>
      </c>
      <c r="J960" s="232">
        <f t="shared" ca="1" si="369"/>
        <v>0</v>
      </c>
      <c r="K960" s="232">
        <f t="shared" ca="1" si="369"/>
        <v>0</v>
      </c>
      <c r="L960" s="232">
        <f t="shared" ca="1" si="369"/>
        <v>0</v>
      </c>
      <c r="M960" s="232">
        <f t="shared" ca="1" si="369"/>
        <v>0</v>
      </c>
      <c r="N960" s="232">
        <f t="shared" ca="1" si="369"/>
        <v>0</v>
      </c>
      <c r="O960" s="232">
        <f t="shared" ca="1" si="369"/>
        <v>0</v>
      </c>
      <c r="P960" s="232">
        <f t="shared" ca="1" si="369"/>
        <v>0</v>
      </c>
      <c r="Q960" s="232">
        <f t="shared" ca="1" si="369"/>
        <v>0</v>
      </c>
      <c r="R960" s="232">
        <f t="shared" ca="1" si="369"/>
        <v>0</v>
      </c>
      <c r="S960" s="232">
        <f t="shared" ca="1" si="369"/>
        <v>0</v>
      </c>
      <c r="T960" s="232">
        <f t="shared" ca="1" si="369"/>
        <v>0</v>
      </c>
      <c r="U960" s="232">
        <f t="shared" ca="1" si="369"/>
        <v>0</v>
      </c>
      <c r="V960" s="232">
        <f t="shared" ca="1" si="369"/>
        <v>0</v>
      </c>
      <c r="W960" s="232">
        <f t="shared" ca="1" si="369"/>
        <v>0</v>
      </c>
      <c r="X960" s="232">
        <f t="shared" ca="1" si="369"/>
        <v>0</v>
      </c>
      <c r="Y960" s="232">
        <f t="shared" ca="1" si="369"/>
        <v>0</v>
      </c>
      <c r="Z960" s="232">
        <f t="shared" ca="1" si="369"/>
        <v>0</v>
      </c>
      <c r="AA960" s="232">
        <f t="shared" ca="1" si="369"/>
        <v>0</v>
      </c>
    </row>
    <row r="961" spans="6:27">
      <c r="F961" s="656"/>
      <c r="G961" s="307" t="str">
        <f t="shared" si="367"/>
        <v/>
      </c>
      <c r="H961" s="232">
        <f t="shared" si="369"/>
        <v>0</v>
      </c>
      <c r="I961" s="232">
        <f t="shared" ca="1" si="369"/>
        <v>0</v>
      </c>
      <c r="J961" s="232">
        <f t="shared" ca="1" si="369"/>
        <v>0</v>
      </c>
      <c r="K961" s="232">
        <f t="shared" ca="1" si="369"/>
        <v>0</v>
      </c>
      <c r="L961" s="232">
        <f t="shared" ca="1" si="369"/>
        <v>0</v>
      </c>
      <c r="M961" s="232">
        <f t="shared" ca="1" si="369"/>
        <v>0</v>
      </c>
      <c r="N961" s="232">
        <f t="shared" ca="1" si="369"/>
        <v>0</v>
      </c>
      <c r="O961" s="232">
        <f t="shared" ca="1" si="369"/>
        <v>0</v>
      </c>
      <c r="P961" s="232">
        <f t="shared" ca="1" si="369"/>
        <v>0</v>
      </c>
      <c r="Q961" s="232">
        <f t="shared" ca="1" si="369"/>
        <v>0</v>
      </c>
      <c r="R961" s="232">
        <f t="shared" ca="1" si="369"/>
        <v>0</v>
      </c>
      <c r="S961" s="232">
        <f t="shared" ca="1" si="369"/>
        <v>0</v>
      </c>
      <c r="T961" s="232">
        <f t="shared" ca="1" si="369"/>
        <v>0</v>
      </c>
      <c r="U961" s="232">
        <f t="shared" ca="1" si="369"/>
        <v>0</v>
      </c>
      <c r="V961" s="232">
        <f t="shared" ca="1" si="369"/>
        <v>0</v>
      </c>
      <c r="W961" s="232">
        <f t="shared" ca="1" si="369"/>
        <v>0</v>
      </c>
      <c r="X961" s="232">
        <f t="shared" ca="1" si="369"/>
        <v>0</v>
      </c>
      <c r="Y961" s="232">
        <f t="shared" ca="1" si="369"/>
        <v>0</v>
      </c>
      <c r="Z961" s="232">
        <f t="shared" ca="1" si="369"/>
        <v>0</v>
      </c>
      <c r="AA961" s="232">
        <f t="shared" ca="1" si="369"/>
        <v>0</v>
      </c>
    </row>
    <row r="962" spans="6:27">
      <c r="F962" s="657"/>
      <c r="G962" s="307" t="str">
        <f t="shared" si="367"/>
        <v/>
      </c>
      <c r="H962" s="232">
        <f t="shared" si="369"/>
        <v>0</v>
      </c>
      <c r="I962" s="232">
        <f t="shared" ca="1" si="369"/>
        <v>0</v>
      </c>
      <c r="J962" s="232">
        <f t="shared" ca="1" si="369"/>
        <v>0</v>
      </c>
      <c r="K962" s="232">
        <f t="shared" ca="1" si="369"/>
        <v>0</v>
      </c>
      <c r="L962" s="232">
        <f t="shared" ca="1" si="369"/>
        <v>0</v>
      </c>
      <c r="M962" s="232">
        <f t="shared" ca="1" si="369"/>
        <v>0</v>
      </c>
      <c r="N962" s="232">
        <f t="shared" ca="1" si="369"/>
        <v>0</v>
      </c>
      <c r="O962" s="232">
        <f t="shared" ca="1" si="369"/>
        <v>0</v>
      </c>
      <c r="P962" s="232">
        <f t="shared" ca="1" si="369"/>
        <v>0</v>
      </c>
      <c r="Q962" s="232">
        <f t="shared" ca="1" si="369"/>
        <v>0</v>
      </c>
      <c r="R962" s="232">
        <f t="shared" ca="1" si="369"/>
        <v>0</v>
      </c>
      <c r="S962" s="232">
        <f t="shared" ca="1" si="369"/>
        <v>0</v>
      </c>
      <c r="T962" s="232">
        <f t="shared" ca="1" si="369"/>
        <v>0</v>
      </c>
      <c r="U962" s="232">
        <f t="shared" ca="1" si="369"/>
        <v>0</v>
      </c>
      <c r="V962" s="232">
        <f t="shared" ca="1" si="369"/>
        <v>0</v>
      </c>
      <c r="W962" s="232">
        <f t="shared" ca="1" si="369"/>
        <v>0</v>
      </c>
      <c r="X962" s="232">
        <f t="shared" ca="1" si="369"/>
        <v>0</v>
      </c>
      <c r="Y962" s="232">
        <f t="shared" ca="1" si="369"/>
        <v>0</v>
      </c>
      <c r="Z962" s="232">
        <f t="shared" ca="1" si="369"/>
        <v>0</v>
      </c>
      <c r="AA962" s="232">
        <f t="shared" ca="1" si="369"/>
        <v>0</v>
      </c>
    </row>
    <row r="963" spans="6:27">
      <c r="G963" s="307" t="str">
        <f t="shared" si="367"/>
        <v>BRT</v>
      </c>
      <c r="H963" s="232">
        <f t="shared" ca="1" si="369"/>
        <v>0</v>
      </c>
      <c r="I963" s="232">
        <f t="shared" ca="1" si="369"/>
        <v>0</v>
      </c>
      <c r="J963" s="232">
        <f t="shared" ca="1" si="369"/>
        <v>0</v>
      </c>
      <c r="K963" s="232">
        <f t="shared" ca="1" si="369"/>
        <v>0</v>
      </c>
      <c r="L963" s="232">
        <f t="shared" ca="1" si="369"/>
        <v>0</v>
      </c>
      <c r="M963" s="232">
        <f t="shared" ca="1" si="369"/>
        <v>0</v>
      </c>
      <c r="N963" s="232">
        <f t="shared" ca="1" si="369"/>
        <v>0</v>
      </c>
      <c r="O963" s="232">
        <f t="shared" ca="1" si="369"/>
        <v>0</v>
      </c>
      <c r="P963" s="232">
        <f t="shared" ca="1" si="369"/>
        <v>0</v>
      </c>
      <c r="Q963" s="232">
        <f t="shared" ca="1" si="369"/>
        <v>0</v>
      </c>
      <c r="R963" s="232">
        <f t="shared" ca="1" si="369"/>
        <v>0</v>
      </c>
      <c r="S963" s="232">
        <f t="shared" ca="1" si="369"/>
        <v>0</v>
      </c>
      <c r="T963" s="232">
        <f t="shared" ca="1" si="369"/>
        <v>0</v>
      </c>
      <c r="U963" s="232">
        <f t="shared" ca="1" si="369"/>
        <v>0</v>
      </c>
      <c r="V963" s="232">
        <f t="shared" ca="1" si="369"/>
        <v>0</v>
      </c>
      <c r="W963" s="232">
        <f t="shared" ca="1" si="369"/>
        <v>0</v>
      </c>
      <c r="X963" s="232">
        <f t="shared" ca="1" si="369"/>
        <v>0</v>
      </c>
      <c r="Y963" s="232">
        <f t="shared" ca="1" si="369"/>
        <v>0</v>
      </c>
      <c r="Z963" s="232">
        <f t="shared" ca="1" si="369"/>
        <v>0</v>
      </c>
      <c r="AA963" s="232">
        <f t="shared" ca="1" si="369"/>
        <v>0</v>
      </c>
    </row>
    <row r="966" spans="6:27">
      <c r="G966" s="305" t="s">
        <v>395</v>
      </c>
    </row>
    <row r="967" spans="6:27">
      <c r="L967" s="242"/>
    </row>
    <row r="968" spans="6:27">
      <c r="H968" s="243"/>
      <c r="I968" s="243"/>
      <c r="J968" s="243"/>
      <c r="K968" s="55" t="s">
        <v>385</v>
      </c>
      <c r="O968" s="55" t="s">
        <v>387</v>
      </c>
      <c r="Q968" s="55" t="s">
        <v>388</v>
      </c>
      <c r="Z968" s="243"/>
      <c r="AA968" s="243"/>
    </row>
    <row r="969" spans="6:27">
      <c r="G969" s="306"/>
      <c r="H969" s="243"/>
      <c r="I969" s="243"/>
      <c r="J969" s="243"/>
      <c r="K969" s="244">
        <f>K922</f>
        <v>0</v>
      </c>
      <c r="L969" s="244">
        <f>L922</f>
        <v>9</v>
      </c>
      <c r="M969" s="244">
        <f>M922</f>
        <v>19</v>
      </c>
      <c r="O969" s="231" t="s">
        <v>389</v>
      </c>
      <c r="P969" s="231" t="s">
        <v>390</v>
      </c>
      <c r="Q969" s="231" t="s">
        <v>389</v>
      </c>
      <c r="R969" s="231" t="s">
        <v>390</v>
      </c>
      <c r="T969" s="231">
        <f>K969</f>
        <v>0</v>
      </c>
      <c r="U969" s="231">
        <f>L969</f>
        <v>9</v>
      </c>
      <c r="V969" s="231">
        <f>M969</f>
        <v>19</v>
      </c>
      <c r="X969" s="231" t="s">
        <v>387</v>
      </c>
      <c r="Y969" s="231" t="s">
        <v>388</v>
      </c>
      <c r="Z969" s="243"/>
      <c r="AA969" s="243"/>
    </row>
    <row r="970" spans="6:27">
      <c r="F970" s="655" t="s">
        <v>530</v>
      </c>
      <c r="G970" s="307" t="str">
        <f>G953</f>
        <v>Cars</v>
      </c>
      <c r="H970" s="243"/>
      <c r="I970" s="243"/>
      <c r="J970" s="243"/>
      <c r="K970" s="246">
        <f>'IF Factors'!AI46</f>
        <v>0</v>
      </c>
      <c r="L970" s="246">
        <f ca="1">OFFSET('IF Factors'!AI46,0,5)</f>
        <v>0</v>
      </c>
      <c r="M970" s="246">
        <f ca="1">OFFSET('IF Factors'!AI46,0,10)</f>
        <v>0</v>
      </c>
      <c r="O970" s="231">
        <f ca="1">INTERCEPT(K970:L970,$K$7:$L$7)</f>
        <v>0</v>
      </c>
      <c r="P970" s="231">
        <f ca="1">SLOPE(K970:L970,$K$7:$L$7)</f>
        <v>0</v>
      </c>
      <c r="Q970" s="231">
        <f ca="1">INTERCEPT(L970:M970,$L$7:$M$7)</f>
        <v>0</v>
      </c>
      <c r="R970" s="231">
        <f ca="1">SLOPE(L970:M970,$L$7:$M$7)</f>
        <v>0</v>
      </c>
      <c r="T970" s="231">
        <f>IF(K970&lt;&gt;0,0,1)</f>
        <v>1</v>
      </c>
      <c r="U970" s="231">
        <f ca="1">IF(L970&lt;&gt;0,0,1)</f>
        <v>1</v>
      </c>
      <c r="V970" s="231">
        <f ca="1">IF(M970&lt;&gt;0,0,1)</f>
        <v>1</v>
      </c>
      <c r="X970" s="231">
        <f ca="1">IF(T970+U970=1,1,0)</f>
        <v>0</v>
      </c>
      <c r="Y970" s="231">
        <f t="shared" ref="Y970:Y980" ca="1" si="370">IF(U970+V970=1,1,0)</f>
        <v>0</v>
      </c>
      <c r="Z970" s="243"/>
      <c r="AA970" s="243"/>
    </row>
    <row r="971" spans="6:27">
      <c r="F971" s="656"/>
      <c r="G971" s="307" t="str">
        <f t="shared" ref="G971:G980" si="371">G954</f>
        <v>2-wheeler</v>
      </c>
      <c r="H971" s="243"/>
      <c r="I971" s="243"/>
      <c r="J971" s="243"/>
      <c r="K971" s="246">
        <f>'IF Factors'!AI47</f>
        <v>0</v>
      </c>
      <c r="L971" s="246">
        <f ca="1">OFFSET('IF Factors'!AI47,0,5)</f>
        <v>0</v>
      </c>
      <c r="M971" s="246">
        <f ca="1">OFFSET('IF Factors'!AI47,0,10)</f>
        <v>0</v>
      </c>
      <c r="O971" s="231">
        <f t="shared" ref="O971:O980" ca="1" si="372">INTERCEPT(K971:L971,$K$7:$L$7)</f>
        <v>0</v>
      </c>
      <c r="P971" s="231">
        <f t="shared" ref="P971:P980" ca="1" si="373">SLOPE(K971:L971,$K$7:$L$7)</f>
        <v>0</v>
      </c>
      <c r="Q971" s="231">
        <f t="shared" ref="Q971:Q980" ca="1" si="374">INTERCEPT(L971:M971,$L$7:$M$7)</f>
        <v>0</v>
      </c>
      <c r="R971" s="231">
        <f t="shared" ref="R971:R980" ca="1" si="375">SLOPE(L971:M971,$L$7:$M$7)</f>
        <v>0</v>
      </c>
      <c r="T971" s="231">
        <f t="shared" ref="T971:V980" si="376">IF(K971&lt;&gt;0,0,1)</f>
        <v>1</v>
      </c>
      <c r="U971" s="231">
        <f t="shared" ca="1" si="376"/>
        <v>1</v>
      </c>
      <c r="V971" s="231">
        <f t="shared" ca="1" si="376"/>
        <v>1</v>
      </c>
      <c r="X971" s="231">
        <f t="shared" ref="X971:X980" ca="1" si="377">IF(T971+U971=1,1,0)</f>
        <v>0</v>
      </c>
      <c r="Y971" s="231">
        <f t="shared" ca="1" si="370"/>
        <v>0</v>
      </c>
      <c r="Z971" s="243"/>
      <c r="AA971" s="243"/>
    </row>
    <row r="972" spans="6:27">
      <c r="F972" s="656"/>
      <c r="G972" s="307" t="str">
        <f t="shared" si="371"/>
        <v>Taxi</v>
      </c>
      <c r="H972" s="243"/>
      <c r="I972" s="243"/>
      <c r="J972" s="243"/>
      <c r="K972" s="246">
        <f>'IF Factors'!AI48</f>
        <v>0</v>
      </c>
      <c r="L972" s="246">
        <f ca="1">OFFSET('IF Factors'!AI48,0,5)</f>
        <v>0</v>
      </c>
      <c r="M972" s="246">
        <f ca="1">OFFSET('IF Factors'!AI48,0,10)</f>
        <v>0</v>
      </c>
      <c r="O972" s="231">
        <f t="shared" ca="1" si="372"/>
        <v>0</v>
      </c>
      <c r="P972" s="231">
        <f t="shared" ca="1" si="373"/>
        <v>0</v>
      </c>
      <c r="Q972" s="231">
        <f t="shared" ca="1" si="374"/>
        <v>0</v>
      </c>
      <c r="R972" s="231">
        <f t="shared" ca="1" si="375"/>
        <v>0</v>
      </c>
      <c r="T972" s="231">
        <f t="shared" si="376"/>
        <v>1</v>
      </c>
      <c r="U972" s="231">
        <f t="shared" ca="1" si="376"/>
        <v>1</v>
      </c>
      <c r="V972" s="231">
        <f t="shared" ca="1" si="376"/>
        <v>1</v>
      </c>
      <c r="X972" s="231">
        <f t="shared" ca="1" si="377"/>
        <v>0</v>
      </c>
      <c r="Y972" s="231">
        <f t="shared" ca="1" si="370"/>
        <v>0</v>
      </c>
      <c r="Z972" s="243"/>
      <c r="AA972" s="243"/>
    </row>
    <row r="973" spans="6:27">
      <c r="F973" s="656"/>
      <c r="G973" s="307" t="str">
        <f t="shared" si="371"/>
        <v/>
      </c>
      <c r="H973" s="243"/>
      <c r="I973" s="243"/>
      <c r="J973" s="243"/>
      <c r="K973" s="246">
        <f>'IF Factors'!AI49</f>
        <v>0</v>
      </c>
      <c r="L973" s="246">
        <f ca="1">OFFSET('IF Factors'!AI49,0,5)</f>
        <v>0</v>
      </c>
      <c r="M973" s="246">
        <f ca="1">OFFSET('IF Factors'!AI49,0,10)</f>
        <v>0</v>
      </c>
      <c r="O973" s="231">
        <f t="shared" ca="1" si="372"/>
        <v>0</v>
      </c>
      <c r="P973" s="231">
        <f t="shared" ca="1" si="373"/>
        <v>0</v>
      </c>
      <c r="Q973" s="231">
        <f t="shared" ca="1" si="374"/>
        <v>0</v>
      </c>
      <c r="R973" s="231">
        <f t="shared" ca="1" si="375"/>
        <v>0</v>
      </c>
      <c r="T973" s="231">
        <f t="shared" si="376"/>
        <v>1</v>
      </c>
      <c r="U973" s="231">
        <f t="shared" ca="1" si="376"/>
        <v>1</v>
      </c>
      <c r="V973" s="231">
        <f t="shared" ca="1" si="376"/>
        <v>1</v>
      </c>
      <c r="X973" s="231">
        <f t="shared" ca="1" si="377"/>
        <v>0</v>
      </c>
      <c r="Y973" s="231">
        <f t="shared" ca="1" si="370"/>
        <v>0</v>
      </c>
      <c r="Z973" s="243"/>
      <c r="AA973" s="243"/>
    </row>
    <row r="974" spans="6:27">
      <c r="F974" s="656"/>
      <c r="G974" s="307" t="str">
        <f t="shared" si="371"/>
        <v/>
      </c>
      <c r="H974" s="243"/>
      <c r="I974" s="243"/>
      <c r="J974" s="243"/>
      <c r="K974" s="246">
        <f>'IF Factors'!AI50</f>
        <v>0</v>
      </c>
      <c r="L974" s="246">
        <f ca="1">OFFSET('IF Factors'!AI50,0,5)</f>
        <v>0</v>
      </c>
      <c r="M974" s="246">
        <f ca="1">OFFSET('IF Factors'!AI50,0,10)</f>
        <v>0</v>
      </c>
      <c r="O974" s="231">
        <f t="shared" ca="1" si="372"/>
        <v>0</v>
      </c>
      <c r="P974" s="231">
        <f t="shared" ca="1" si="373"/>
        <v>0</v>
      </c>
      <c r="Q974" s="231">
        <f t="shared" ca="1" si="374"/>
        <v>0</v>
      </c>
      <c r="R974" s="231">
        <f t="shared" ca="1" si="375"/>
        <v>0</v>
      </c>
      <c r="T974" s="231">
        <f t="shared" si="376"/>
        <v>1</v>
      </c>
      <c r="U974" s="231">
        <f t="shared" ca="1" si="376"/>
        <v>1</v>
      </c>
      <c r="V974" s="231">
        <f t="shared" ca="1" si="376"/>
        <v>1</v>
      </c>
      <c r="X974" s="231">
        <f t="shared" ca="1" si="377"/>
        <v>0</v>
      </c>
      <c r="Y974" s="231">
        <f t="shared" ca="1" si="370"/>
        <v>0</v>
      </c>
      <c r="Z974" s="243"/>
      <c r="AA974" s="243"/>
    </row>
    <row r="975" spans="6:27">
      <c r="F975" s="656"/>
      <c r="G975" s="307" t="str">
        <f t="shared" si="371"/>
        <v>3-wheeler</v>
      </c>
      <c r="H975" s="243"/>
      <c r="I975" s="243"/>
      <c r="J975" s="243"/>
      <c r="K975" s="246">
        <f>'IF Factors'!AI51</f>
        <v>0</v>
      </c>
      <c r="L975" s="246">
        <f ca="1">OFFSET('IF Factors'!AI51,0,5)</f>
        <v>0</v>
      </c>
      <c r="M975" s="246">
        <f ca="1">OFFSET('IF Factors'!AI51,0,10)</f>
        <v>0</v>
      </c>
      <c r="O975" s="231">
        <f t="shared" ca="1" si="372"/>
        <v>0</v>
      </c>
      <c r="P975" s="231">
        <f t="shared" ca="1" si="373"/>
        <v>0</v>
      </c>
      <c r="Q975" s="231">
        <f t="shared" ca="1" si="374"/>
        <v>0</v>
      </c>
      <c r="R975" s="231">
        <f t="shared" ca="1" si="375"/>
        <v>0</v>
      </c>
      <c r="T975" s="231">
        <f t="shared" si="376"/>
        <v>1</v>
      </c>
      <c r="U975" s="231">
        <f t="shared" ca="1" si="376"/>
        <v>1</v>
      </c>
      <c r="V975" s="231">
        <f t="shared" ca="1" si="376"/>
        <v>1</v>
      </c>
      <c r="X975" s="231">
        <f t="shared" ca="1" si="377"/>
        <v>0</v>
      </c>
      <c r="Y975" s="231">
        <f t="shared" ca="1" si="370"/>
        <v>0</v>
      </c>
      <c r="Z975" s="243"/>
      <c r="AA975" s="243"/>
    </row>
    <row r="976" spans="6:27">
      <c r="F976" s="656"/>
      <c r="G976" s="307" t="str">
        <f t="shared" si="371"/>
        <v>Bus</v>
      </c>
      <c r="H976" s="243"/>
      <c r="I976" s="243"/>
      <c r="J976" s="243"/>
      <c r="K976" s="246">
        <f>'IF Factors'!AI52</f>
        <v>0</v>
      </c>
      <c r="L976" s="246">
        <f ca="1">OFFSET('IF Factors'!AI52,0,5)</f>
        <v>0</v>
      </c>
      <c r="M976" s="246">
        <f ca="1">OFFSET('IF Factors'!AI52,0,10)</f>
        <v>0</v>
      </c>
      <c r="O976" s="231">
        <f t="shared" ca="1" si="372"/>
        <v>0</v>
      </c>
      <c r="P976" s="231">
        <f t="shared" ca="1" si="373"/>
        <v>0</v>
      </c>
      <c r="Q976" s="231">
        <f t="shared" ca="1" si="374"/>
        <v>0</v>
      </c>
      <c r="R976" s="231">
        <f t="shared" ca="1" si="375"/>
        <v>0</v>
      </c>
      <c r="T976" s="231">
        <f t="shared" si="376"/>
        <v>1</v>
      </c>
      <c r="U976" s="231">
        <f t="shared" ca="1" si="376"/>
        <v>1</v>
      </c>
      <c r="V976" s="231">
        <f t="shared" ca="1" si="376"/>
        <v>1</v>
      </c>
      <c r="X976" s="231">
        <f t="shared" ca="1" si="377"/>
        <v>0</v>
      </c>
      <c r="Y976" s="231">
        <f t="shared" ca="1" si="370"/>
        <v>0</v>
      </c>
      <c r="Z976" s="243"/>
      <c r="AA976" s="243"/>
    </row>
    <row r="977" spans="6:27">
      <c r="F977" s="656"/>
      <c r="G977" s="307" t="str">
        <f t="shared" si="371"/>
        <v>Mini-bus</v>
      </c>
      <c r="H977" s="243"/>
      <c r="I977" s="243"/>
      <c r="J977" s="243"/>
      <c r="K977" s="246">
        <f>'IF Factors'!AI53</f>
        <v>0</v>
      </c>
      <c r="L977" s="246">
        <f ca="1">OFFSET('IF Factors'!AI53,0,5)</f>
        <v>0</v>
      </c>
      <c r="M977" s="246">
        <f ca="1">OFFSET('IF Factors'!AI53,0,10)</f>
        <v>0</v>
      </c>
      <c r="O977" s="231">
        <f t="shared" ca="1" si="372"/>
        <v>0</v>
      </c>
      <c r="P977" s="231">
        <f t="shared" ca="1" si="373"/>
        <v>0</v>
      </c>
      <c r="Q977" s="231">
        <f t="shared" ca="1" si="374"/>
        <v>0</v>
      </c>
      <c r="R977" s="231">
        <f t="shared" ca="1" si="375"/>
        <v>0</v>
      </c>
      <c r="T977" s="231">
        <f t="shared" si="376"/>
        <v>1</v>
      </c>
      <c r="U977" s="231">
        <f t="shared" ca="1" si="376"/>
        <v>1</v>
      </c>
      <c r="V977" s="231">
        <f t="shared" ca="1" si="376"/>
        <v>1</v>
      </c>
      <c r="X977" s="231">
        <f t="shared" ca="1" si="377"/>
        <v>0</v>
      </c>
      <c r="Y977" s="231">
        <f t="shared" ca="1" si="370"/>
        <v>0</v>
      </c>
      <c r="Z977" s="243"/>
      <c r="AA977" s="243"/>
    </row>
    <row r="978" spans="6:27">
      <c r="F978" s="656"/>
      <c r="G978" s="307" t="str">
        <f t="shared" si="371"/>
        <v/>
      </c>
      <c r="H978" s="243"/>
      <c r="I978" s="243"/>
      <c r="J978" s="243"/>
      <c r="K978" s="246">
        <f>'IF Factors'!AI54</f>
        <v>0</v>
      </c>
      <c r="L978" s="246">
        <f ca="1">OFFSET('IF Factors'!AI54,0,5)</f>
        <v>0</v>
      </c>
      <c r="M978" s="246">
        <f ca="1">OFFSET('IF Factors'!AI54,0,10)</f>
        <v>0</v>
      </c>
      <c r="O978" s="231">
        <f t="shared" ca="1" si="372"/>
        <v>0</v>
      </c>
      <c r="P978" s="231">
        <f t="shared" ca="1" si="373"/>
        <v>0</v>
      </c>
      <c r="Q978" s="231">
        <f t="shared" ca="1" si="374"/>
        <v>0</v>
      </c>
      <c r="R978" s="231">
        <f t="shared" ca="1" si="375"/>
        <v>0</v>
      </c>
      <c r="T978" s="231">
        <f t="shared" si="376"/>
        <v>1</v>
      </c>
      <c r="U978" s="231">
        <f t="shared" ca="1" si="376"/>
        <v>1</v>
      </c>
      <c r="V978" s="231">
        <f t="shared" ca="1" si="376"/>
        <v>1</v>
      </c>
      <c r="X978" s="231">
        <f t="shared" ca="1" si="377"/>
        <v>0</v>
      </c>
      <c r="Y978" s="231">
        <f t="shared" ca="1" si="370"/>
        <v>0</v>
      </c>
      <c r="Z978" s="243"/>
      <c r="AA978" s="243"/>
    </row>
    <row r="979" spans="6:27">
      <c r="F979" s="657"/>
      <c r="G979" s="307" t="str">
        <f t="shared" si="371"/>
        <v/>
      </c>
      <c r="H979" s="243"/>
      <c r="I979" s="243"/>
      <c r="J979" s="243"/>
      <c r="K979" s="246">
        <f>'IF Factors'!AI55</f>
        <v>0</v>
      </c>
      <c r="L979" s="246">
        <f ca="1">OFFSET('IF Factors'!AI55,0,5)</f>
        <v>0</v>
      </c>
      <c r="M979" s="246">
        <f ca="1">OFFSET('IF Factors'!AI55,0,10)</f>
        <v>0</v>
      </c>
      <c r="O979" s="231">
        <f t="shared" ca="1" si="372"/>
        <v>0</v>
      </c>
      <c r="P979" s="231">
        <f t="shared" ca="1" si="373"/>
        <v>0</v>
      </c>
      <c r="Q979" s="231">
        <f t="shared" ca="1" si="374"/>
        <v>0</v>
      </c>
      <c r="R979" s="231">
        <f t="shared" ca="1" si="375"/>
        <v>0</v>
      </c>
      <c r="T979" s="231">
        <f t="shared" si="376"/>
        <v>1</v>
      </c>
      <c r="U979" s="231">
        <f t="shared" ca="1" si="376"/>
        <v>1</v>
      </c>
      <c r="V979" s="231">
        <f t="shared" ca="1" si="376"/>
        <v>1</v>
      </c>
      <c r="X979" s="231">
        <f t="shared" ca="1" si="377"/>
        <v>0</v>
      </c>
      <c r="Y979" s="231">
        <f t="shared" ca="1" si="370"/>
        <v>0</v>
      </c>
      <c r="Z979" s="243"/>
      <c r="AA979" s="243"/>
    </row>
    <row r="980" spans="6:27">
      <c r="G980" s="307" t="str">
        <f t="shared" si="371"/>
        <v>BRT</v>
      </c>
      <c r="H980" s="243"/>
      <c r="I980" s="243"/>
      <c r="J980" s="243"/>
      <c r="K980" s="246">
        <f>'IF Factors'!AI56</f>
        <v>0</v>
      </c>
      <c r="L980" s="246">
        <f ca="1">OFFSET('IF Factors'!AI56,0,5)</f>
        <v>0</v>
      </c>
      <c r="M980" s="246">
        <f ca="1">OFFSET('IF Factors'!AI56,0,10)</f>
        <v>0</v>
      </c>
      <c r="O980" s="231">
        <f t="shared" ca="1" si="372"/>
        <v>0</v>
      </c>
      <c r="P980" s="231">
        <f t="shared" ca="1" si="373"/>
        <v>0</v>
      </c>
      <c r="Q980" s="231">
        <f t="shared" ca="1" si="374"/>
        <v>0</v>
      </c>
      <c r="R980" s="231">
        <f t="shared" ca="1" si="375"/>
        <v>0</v>
      </c>
      <c r="T980" s="231">
        <f t="shared" si="376"/>
        <v>1</v>
      </c>
      <c r="U980" s="231">
        <f t="shared" ca="1" si="376"/>
        <v>1</v>
      </c>
      <c r="V980" s="231">
        <f t="shared" ca="1" si="376"/>
        <v>1</v>
      </c>
      <c r="X980" s="231">
        <f t="shared" ca="1" si="377"/>
        <v>0</v>
      </c>
      <c r="Y980" s="231">
        <f t="shared" ca="1" si="370"/>
        <v>0</v>
      </c>
      <c r="Z980" s="243"/>
      <c r="AA980" s="243"/>
    </row>
    <row r="981" spans="6:27">
      <c r="G981" s="308"/>
      <c r="H981" s="243"/>
      <c r="I981" s="243"/>
      <c r="J981" s="243"/>
      <c r="K981" s="243"/>
      <c r="L981" s="243"/>
      <c r="M981" s="243"/>
      <c r="N981" s="243"/>
      <c r="O981" s="243"/>
      <c r="P981" s="243"/>
      <c r="Q981" s="243"/>
      <c r="R981" s="243"/>
      <c r="S981" s="243"/>
      <c r="T981" s="243"/>
      <c r="U981" s="243"/>
      <c r="V981" s="243"/>
      <c r="W981" s="243"/>
      <c r="X981" s="243"/>
      <c r="Y981" s="243"/>
      <c r="Z981" s="243"/>
      <c r="AA981" s="243"/>
    </row>
    <row r="982" spans="6:27">
      <c r="G982" s="308"/>
      <c r="H982" s="243"/>
      <c r="I982" s="243"/>
      <c r="J982" s="243"/>
      <c r="K982" s="243"/>
      <c r="L982" s="243"/>
      <c r="M982" s="243"/>
      <c r="N982" s="243"/>
      <c r="O982" s="243"/>
      <c r="P982" s="243"/>
      <c r="Q982" s="243"/>
      <c r="R982" s="243"/>
      <c r="S982" s="243"/>
      <c r="T982" s="243"/>
      <c r="U982" s="243"/>
      <c r="V982" s="243"/>
      <c r="W982" s="243"/>
      <c r="X982" s="243"/>
      <c r="Y982" s="243"/>
      <c r="Z982" s="243"/>
      <c r="AA982" s="243"/>
    </row>
    <row r="983" spans="6:27">
      <c r="G983" s="308"/>
      <c r="H983" s="243"/>
      <c r="I983" s="243"/>
      <c r="J983" s="243"/>
      <c r="K983" s="243"/>
      <c r="L983" s="243"/>
      <c r="M983" s="243"/>
      <c r="N983" s="243"/>
      <c r="O983" s="243"/>
      <c r="P983" s="243"/>
      <c r="Q983" s="243"/>
      <c r="R983" s="243"/>
      <c r="S983" s="243"/>
      <c r="T983" s="243"/>
      <c r="U983" s="243"/>
      <c r="V983" s="243"/>
      <c r="W983" s="243"/>
      <c r="X983" s="243"/>
      <c r="Y983" s="243"/>
      <c r="Z983" s="243"/>
      <c r="AA983" s="243"/>
    </row>
    <row r="984" spans="6:27">
      <c r="G984" s="308" t="s">
        <v>384</v>
      </c>
      <c r="H984" s="243"/>
      <c r="I984" s="243" t="s">
        <v>11</v>
      </c>
      <c r="J984" s="243"/>
      <c r="K984" s="243"/>
      <c r="L984" s="243"/>
      <c r="M984" s="243"/>
      <c r="N984" s="243"/>
      <c r="O984" s="243"/>
      <c r="P984" s="243"/>
      <c r="Q984" s="243"/>
      <c r="R984" s="243"/>
      <c r="S984" s="243"/>
      <c r="T984" s="243"/>
      <c r="U984" s="243"/>
      <c r="V984" s="243"/>
      <c r="W984" s="243"/>
      <c r="X984" s="243"/>
      <c r="Y984" s="243"/>
      <c r="Z984" s="243"/>
      <c r="AA984" s="243"/>
    </row>
    <row r="985" spans="6:27">
      <c r="G985" s="306"/>
      <c r="H985" s="245">
        <f>H952</f>
        <v>0</v>
      </c>
      <c r="I985" s="245">
        <f t="shared" ref="I985:AA985" si="378">I952</f>
        <v>1</v>
      </c>
      <c r="J985" s="245">
        <f t="shared" si="378"/>
        <v>2</v>
      </c>
      <c r="K985" s="245">
        <f t="shared" si="378"/>
        <v>3</v>
      </c>
      <c r="L985" s="245">
        <f t="shared" si="378"/>
        <v>4</v>
      </c>
      <c r="M985" s="245">
        <f t="shared" si="378"/>
        <v>5</v>
      </c>
      <c r="N985" s="245">
        <f t="shared" si="378"/>
        <v>6</v>
      </c>
      <c r="O985" s="245">
        <f t="shared" si="378"/>
        <v>7</v>
      </c>
      <c r="P985" s="245">
        <f t="shared" si="378"/>
        <v>8</v>
      </c>
      <c r="Q985" s="245">
        <f t="shared" si="378"/>
        <v>9</v>
      </c>
      <c r="R985" s="245">
        <f t="shared" si="378"/>
        <v>10</v>
      </c>
      <c r="S985" s="245">
        <f t="shared" si="378"/>
        <v>11</v>
      </c>
      <c r="T985" s="245">
        <f t="shared" si="378"/>
        <v>12</v>
      </c>
      <c r="U985" s="245">
        <f t="shared" si="378"/>
        <v>13</v>
      </c>
      <c r="V985" s="245">
        <f t="shared" si="378"/>
        <v>14</v>
      </c>
      <c r="W985" s="245">
        <f t="shared" si="378"/>
        <v>15</v>
      </c>
      <c r="X985" s="245">
        <f t="shared" si="378"/>
        <v>16</v>
      </c>
      <c r="Y985" s="245">
        <f t="shared" si="378"/>
        <v>17</v>
      </c>
      <c r="Z985" s="245">
        <f t="shared" si="378"/>
        <v>18</v>
      </c>
      <c r="AA985" s="245">
        <f t="shared" si="378"/>
        <v>19</v>
      </c>
    </row>
    <row r="986" spans="6:27">
      <c r="F986" s="655" t="s">
        <v>530</v>
      </c>
      <c r="G986" s="307" t="str">
        <f>G953</f>
        <v>Cars</v>
      </c>
      <c r="H986" s="261">
        <f>K970</f>
        <v>0</v>
      </c>
      <c r="I986" s="261">
        <f ca="1">(I$23*$P970)+$O970</f>
        <v>0</v>
      </c>
      <c r="J986" s="261">
        <f t="shared" ref="J986:P986" ca="1" si="379">(J$23*$P970)+$O970</f>
        <v>0</v>
      </c>
      <c r="K986" s="261">
        <f t="shared" ca="1" si="379"/>
        <v>0</v>
      </c>
      <c r="L986" s="261">
        <f t="shared" ca="1" si="379"/>
        <v>0</v>
      </c>
      <c r="M986" s="261">
        <f t="shared" ca="1" si="379"/>
        <v>0</v>
      </c>
      <c r="N986" s="261">
        <f t="shared" ca="1" si="379"/>
        <v>0</v>
      </c>
      <c r="O986" s="261">
        <f t="shared" ca="1" si="379"/>
        <v>0</v>
      </c>
      <c r="P986" s="261">
        <f t="shared" ca="1" si="379"/>
        <v>0</v>
      </c>
      <c r="Q986" s="261">
        <f ca="1">L970</f>
        <v>0</v>
      </c>
      <c r="R986" s="261">
        <f ca="1">(R$23*$R970)+$Q970</f>
        <v>0</v>
      </c>
      <c r="S986" s="261">
        <f t="shared" ref="S986:Z986" ca="1" si="380">(S$23*$R970)+$Q970</f>
        <v>0</v>
      </c>
      <c r="T986" s="261">
        <f t="shared" ca="1" si="380"/>
        <v>0</v>
      </c>
      <c r="U986" s="261">
        <f t="shared" ca="1" si="380"/>
        <v>0</v>
      </c>
      <c r="V986" s="261">
        <f t="shared" ca="1" si="380"/>
        <v>0</v>
      </c>
      <c r="W986" s="261">
        <f t="shared" ca="1" si="380"/>
        <v>0</v>
      </c>
      <c r="X986" s="261">
        <f t="shared" ca="1" si="380"/>
        <v>0</v>
      </c>
      <c r="Y986" s="261">
        <f t="shared" ca="1" si="380"/>
        <v>0</v>
      </c>
      <c r="Z986" s="261">
        <f t="shared" ca="1" si="380"/>
        <v>0</v>
      </c>
      <c r="AA986" s="261">
        <f ca="1">M970</f>
        <v>0</v>
      </c>
    </row>
    <row r="987" spans="6:27">
      <c r="F987" s="656"/>
      <c r="G987" s="307" t="str">
        <f t="shared" ref="G987:G996" si="381">G954</f>
        <v>2-wheeler</v>
      </c>
      <c r="H987" s="261">
        <f t="shared" ref="H987:H996" si="382">K971</f>
        <v>0</v>
      </c>
      <c r="I987" s="261">
        <f t="shared" ref="I987:P996" ca="1" si="383">(I$23*$P971)+$O971</f>
        <v>0</v>
      </c>
      <c r="J987" s="261">
        <f t="shared" ca="1" si="383"/>
        <v>0</v>
      </c>
      <c r="K987" s="261">
        <f t="shared" ca="1" si="383"/>
        <v>0</v>
      </c>
      <c r="L987" s="261">
        <f t="shared" ca="1" si="383"/>
        <v>0</v>
      </c>
      <c r="M987" s="261">
        <f t="shared" ca="1" si="383"/>
        <v>0</v>
      </c>
      <c r="N987" s="261">
        <f t="shared" ca="1" si="383"/>
        <v>0</v>
      </c>
      <c r="O987" s="261">
        <f t="shared" ca="1" si="383"/>
        <v>0</v>
      </c>
      <c r="P987" s="261">
        <f t="shared" ca="1" si="383"/>
        <v>0</v>
      </c>
      <c r="Q987" s="261">
        <f t="shared" ref="Q987:Q996" ca="1" si="384">L971</f>
        <v>0</v>
      </c>
      <c r="R987" s="261">
        <f t="shared" ref="R987:Z996" ca="1" si="385">(R$23*$R971)+$Q971</f>
        <v>0</v>
      </c>
      <c r="S987" s="261">
        <f t="shared" ca="1" si="385"/>
        <v>0</v>
      </c>
      <c r="T987" s="261">
        <f t="shared" ca="1" si="385"/>
        <v>0</v>
      </c>
      <c r="U987" s="261">
        <f t="shared" ca="1" si="385"/>
        <v>0</v>
      </c>
      <c r="V987" s="261">
        <f t="shared" ca="1" si="385"/>
        <v>0</v>
      </c>
      <c r="W987" s="261">
        <f t="shared" ca="1" si="385"/>
        <v>0</v>
      </c>
      <c r="X987" s="261">
        <f t="shared" ca="1" si="385"/>
        <v>0</v>
      </c>
      <c r="Y987" s="261">
        <f t="shared" ca="1" si="385"/>
        <v>0</v>
      </c>
      <c r="Z987" s="261">
        <f t="shared" ca="1" si="385"/>
        <v>0</v>
      </c>
      <c r="AA987" s="261">
        <f t="shared" ref="AA987:AA996" ca="1" si="386">M971</f>
        <v>0</v>
      </c>
    </row>
    <row r="988" spans="6:27">
      <c r="F988" s="656"/>
      <c r="G988" s="307" t="str">
        <f t="shared" si="381"/>
        <v>Taxi</v>
      </c>
      <c r="H988" s="261">
        <f t="shared" si="382"/>
        <v>0</v>
      </c>
      <c r="I988" s="261">
        <f t="shared" ca="1" si="383"/>
        <v>0</v>
      </c>
      <c r="J988" s="261">
        <f t="shared" ca="1" si="383"/>
        <v>0</v>
      </c>
      <c r="K988" s="261">
        <f t="shared" ca="1" si="383"/>
        <v>0</v>
      </c>
      <c r="L988" s="261">
        <f t="shared" ca="1" si="383"/>
        <v>0</v>
      </c>
      <c r="M988" s="261">
        <f t="shared" ca="1" si="383"/>
        <v>0</v>
      </c>
      <c r="N988" s="261">
        <f t="shared" ca="1" si="383"/>
        <v>0</v>
      </c>
      <c r="O988" s="261">
        <f t="shared" ca="1" si="383"/>
        <v>0</v>
      </c>
      <c r="P988" s="261">
        <f t="shared" ca="1" si="383"/>
        <v>0</v>
      </c>
      <c r="Q988" s="261">
        <f t="shared" ca="1" si="384"/>
        <v>0</v>
      </c>
      <c r="R988" s="261">
        <f t="shared" ca="1" si="385"/>
        <v>0</v>
      </c>
      <c r="S988" s="261">
        <f t="shared" ca="1" si="385"/>
        <v>0</v>
      </c>
      <c r="T988" s="261">
        <f t="shared" ca="1" si="385"/>
        <v>0</v>
      </c>
      <c r="U988" s="261">
        <f t="shared" ca="1" si="385"/>
        <v>0</v>
      </c>
      <c r="V988" s="261">
        <f t="shared" ca="1" si="385"/>
        <v>0</v>
      </c>
      <c r="W988" s="261">
        <f t="shared" ca="1" si="385"/>
        <v>0</v>
      </c>
      <c r="X988" s="261">
        <f t="shared" ca="1" si="385"/>
        <v>0</v>
      </c>
      <c r="Y988" s="261">
        <f t="shared" ca="1" si="385"/>
        <v>0</v>
      </c>
      <c r="Z988" s="261">
        <f t="shared" ca="1" si="385"/>
        <v>0</v>
      </c>
      <c r="AA988" s="261">
        <f t="shared" ca="1" si="386"/>
        <v>0</v>
      </c>
    </row>
    <row r="989" spans="6:27">
      <c r="F989" s="656"/>
      <c r="G989" s="307" t="str">
        <f t="shared" si="381"/>
        <v/>
      </c>
      <c r="H989" s="261">
        <f t="shared" si="382"/>
        <v>0</v>
      </c>
      <c r="I989" s="261">
        <f t="shared" ca="1" si="383"/>
        <v>0</v>
      </c>
      <c r="J989" s="261">
        <f t="shared" ca="1" si="383"/>
        <v>0</v>
      </c>
      <c r="K989" s="261">
        <f t="shared" ca="1" si="383"/>
        <v>0</v>
      </c>
      <c r="L989" s="261">
        <f t="shared" ca="1" si="383"/>
        <v>0</v>
      </c>
      <c r="M989" s="261">
        <f t="shared" ca="1" si="383"/>
        <v>0</v>
      </c>
      <c r="N989" s="261">
        <f t="shared" ca="1" si="383"/>
        <v>0</v>
      </c>
      <c r="O989" s="261">
        <f t="shared" ca="1" si="383"/>
        <v>0</v>
      </c>
      <c r="P989" s="261">
        <f t="shared" ca="1" si="383"/>
        <v>0</v>
      </c>
      <c r="Q989" s="261">
        <f t="shared" ca="1" si="384"/>
        <v>0</v>
      </c>
      <c r="R989" s="261">
        <f t="shared" ca="1" si="385"/>
        <v>0</v>
      </c>
      <c r="S989" s="261">
        <f t="shared" ca="1" si="385"/>
        <v>0</v>
      </c>
      <c r="T989" s="261">
        <f t="shared" ca="1" si="385"/>
        <v>0</v>
      </c>
      <c r="U989" s="261">
        <f t="shared" ca="1" si="385"/>
        <v>0</v>
      </c>
      <c r="V989" s="261">
        <f t="shared" ca="1" si="385"/>
        <v>0</v>
      </c>
      <c r="W989" s="261">
        <f t="shared" ca="1" si="385"/>
        <v>0</v>
      </c>
      <c r="X989" s="261">
        <f t="shared" ca="1" si="385"/>
        <v>0</v>
      </c>
      <c r="Y989" s="261">
        <f t="shared" ca="1" si="385"/>
        <v>0</v>
      </c>
      <c r="Z989" s="261">
        <f t="shared" ca="1" si="385"/>
        <v>0</v>
      </c>
      <c r="AA989" s="261">
        <f t="shared" ca="1" si="386"/>
        <v>0</v>
      </c>
    </row>
    <row r="990" spans="6:27">
      <c r="F990" s="656"/>
      <c r="G990" s="307" t="str">
        <f t="shared" si="381"/>
        <v/>
      </c>
      <c r="H990" s="261">
        <f t="shared" si="382"/>
        <v>0</v>
      </c>
      <c r="I990" s="261">
        <f t="shared" ca="1" si="383"/>
        <v>0</v>
      </c>
      <c r="J990" s="261">
        <f t="shared" ca="1" si="383"/>
        <v>0</v>
      </c>
      <c r="K990" s="261">
        <f t="shared" ca="1" si="383"/>
        <v>0</v>
      </c>
      <c r="L990" s="261">
        <f t="shared" ca="1" si="383"/>
        <v>0</v>
      </c>
      <c r="M990" s="261">
        <f t="shared" ca="1" si="383"/>
        <v>0</v>
      </c>
      <c r="N990" s="261">
        <f t="shared" ca="1" si="383"/>
        <v>0</v>
      </c>
      <c r="O990" s="261">
        <f t="shared" ca="1" si="383"/>
        <v>0</v>
      </c>
      <c r="P990" s="261">
        <f t="shared" ca="1" si="383"/>
        <v>0</v>
      </c>
      <c r="Q990" s="261">
        <f t="shared" ca="1" si="384"/>
        <v>0</v>
      </c>
      <c r="R990" s="261">
        <f t="shared" ca="1" si="385"/>
        <v>0</v>
      </c>
      <c r="S990" s="261">
        <f t="shared" ca="1" si="385"/>
        <v>0</v>
      </c>
      <c r="T990" s="261">
        <f t="shared" ca="1" si="385"/>
        <v>0</v>
      </c>
      <c r="U990" s="261">
        <f t="shared" ca="1" si="385"/>
        <v>0</v>
      </c>
      <c r="V990" s="261">
        <f t="shared" ca="1" si="385"/>
        <v>0</v>
      </c>
      <c r="W990" s="261">
        <f t="shared" ca="1" si="385"/>
        <v>0</v>
      </c>
      <c r="X990" s="261">
        <f t="shared" ca="1" si="385"/>
        <v>0</v>
      </c>
      <c r="Y990" s="261">
        <f t="shared" ca="1" si="385"/>
        <v>0</v>
      </c>
      <c r="Z990" s="261">
        <f t="shared" ca="1" si="385"/>
        <v>0</v>
      </c>
      <c r="AA990" s="261">
        <f t="shared" ca="1" si="386"/>
        <v>0</v>
      </c>
    </row>
    <row r="991" spans="6:27">
      <c r="F991" s="656"/>
      <c r="G991" s="307" t="str">
        <f t="shared" si="381"/>
        <v>3-wheeler</v>
      </c>
      <c r="H991" s="261">
        <f t="shared" si="382"/>
        <v>0</v>
      </c>
      <c r="I991" s="261">
        <f t="shared" ca="1" si="383"/>
        <v>0</v>
      </c>
      <c r="J991" s="261">
        <f t="shared" ca="1" si="383"/>
        <v>0</v>
      </c>
      <c r="K991" s="261">
        <f t="shared" ca="1" si="383"/>
        <v>0</v>
      </c>
      <c r="L991" s="261">
        <f t="shared" ca="1" si="383"/>
        <v>0</v>
      </c>
      <c r="M991" s="261">
        <f t="shared" ca="1" si="383"/>
        <v>0</v>
      </c>
      <c r="N991" s="261">
        <f t="shared" ca="1" si="383"/>
        <v>0</v>
      </c>
      <c r="O991" s="261">
        <f t="shared" ca="1" si="383"/>
        <v>0</v>
      </c>
      <c r="P991" s="261">
        <f t="shared" ca="1" si="383"/>
        <v>0</v>
      </c>
      <c r="Q991" s="261">
        <f t="shared" ca="1" si="384"/>
        <v>0</v>
      </c>
      <c r="R991" s="261">
        <f t="shared" ca="1" si="385"/>
        <v>0</v>
      </c>
      <c r="S991" s="261">
        <f t="shared" ca="1" si="385"/>
        <v>0</v>
      </c>
      <c r="T991" s="261">
        <f t="shared" ca="1" si="385"/>
        <v>0</v>
      </c>
      <c r="U991" s="261">
        <f t="shared" ca="1" si="385"/>
        <v>0</v>
      </c>
      <c r="V991" s="261">
        <f t="shared" ca="1" si="385"/>
        <v>0</v>
      </c>
      <c r="W991" s="261">
        <f t="shared" ca="1" si="385"/>
        <v>0</v>
      </c>
      <c r="X991" s="261">
        <f t="shared" ca="1" si="385"/>
        <v>0</v>
      </c>
      <c r="Y991" s="261">
        <f t="shared" ca="1" si="385"/>
        <v>0</v>
      </c>
      <c r="Z991" s="261">
        <f t="shared" ca="1" si="385"/>
        <v>0</v>
      </c>
      <c r="AA991" s="261">
        <f t="shared" ca="1" si="386"/>
        <v>0</v>
      </c>
    </row>
    <row r="992" spans="6:27">
      <c r="F992" s="656"/>
      <c r="G992" s="307" t="str">
        <f t="shared" si="381"/>
        <v>Bus</v>
      </c>
      <c r="H992" s="261">
        <f t="shared" si="382"/>
        <v>0</v>
      </c>
      <c r="I992" s="261">
        <f t="shared" ca="1" si="383"/>
        <v>0</v>
      </c>
      <c r="J992" s="261">
        <f t="shared" ca="1" si="383"/>
        <v>0</v>
      </c>
      <c r="K992" s="261">
        <f t="shared" ca="1" si="383"/>
        <v>0</v>
      </c>
      <c r="L992" s="261">
        <f t="shared" ca="1" si="383"/>
        <v>0</v>
      </c>
      <c r="M992" s="261">
        <f t="shared" ca="1" si="383"/>
        <v>0</v>
      </c>
      <c r="N992" s="261">
        <f t="shared" ca="1" si="383"/>
        <v>0</v>
      </c>
      <c r="O992" s="261">
        <f t="shared" ca="1" si="383"/>
        <v>0</v>
      </c>
      <c r="P992" s="261">
        <f t="shared" ca="1" si="383"/>
        <v>0</v>
      </c>
      <c r="Q992" s="261">
        <f t="shared" ca="1" si="384"/>
        <v>0</v>
      </c>
      <c r="R992" s="261">
        <f t="shared" ca="1" si="385"/>
        <v>0</v>
      </c>
      <c r="S992" s="261">
        <f t="shared" ca="1" si="385"/>
        <v>0</v>
      </c>
      <c r="T992" s="261">
        <f t="shared" ca="1" si="385"/>
        <v>0</v>
      </c>
      <c r="U992" s="261">
        <f t="shared" ca="1" si="385"/>
        <v>0</v>
      </c>
      <c r="V992" s="261">
        <f t="shared" ca="1" si="385"/>
        <v>0</v>
      </c>
      <c r="W992" s="261">
        <f t="shared" ca="1" si="385"/>
        <v>0</v>
      </c>
      <c r="X992" s="261">
        <f t="shared" ca="1" si="385"/>
        <v>0</v>
      </c>
      <c r="Y992" s="261">
        <f t="shared" ca="1" si="385"/>
        <v>0</v>
      </c>
      <c r="Z992" s="261">
        <f t="shared" ca="1" si="385"/>
        <v>0</v>
      </c>
      <c r="AA992" s="261">
        <f t="shared" ca="1" si="386"/>
        <v>0</v>
      </c>
    </row>
    <row r="993" spans="6:27">
      <c r="F993" s="656"/>
      <c r="G993" s="307" t="str">
        <f t="shared" si="381"/>
        <v>Mini-bus</v>
      </c>
      <c r="H993" s="261">
        <f t="shared" si="382"/>
        <v>0</v>
      </c>
      <c r="I993" s="261">
        <f t="shared" ca="1" si="383"/>
        <v>0</v>
      </c>
      <c r="J993" s="261">
        <f t="shared" ca="1" si="383"/>
        <v>0</v>
      </c>
      <c r="K993" s="261">
        <f t="shared" ca="1" si="383"/>
        <v>0</v>
      </c>
      <c r="L993" s="261">
        <f t="shared" ca="1" si="383"/>
        <v>0</v>
      </c>
      <c r="M993" s="261">
        <f t="shared" ca="1" si="383"/>
        <v>0</v>
      </c>
      <c r="N993" s="261">
        <f t="shared" ca="1" si="383"/>
        <v>0</v>
      </c>
      <c r="O993" s="261">
        <f t="shared" ca="1" si="383"/>
        <v>0</v>
      </c>
      <c r="P993" s="261">
        <f t="shared" ca="1" si="383"/>
        <v>0</v>
      </c>
      <c r="Q993" s="261">
        <f t="shared" ca="1" si="384"/>
        <v>0</v>
      </c>
      <c r="R993" s="261">
        <f t="shared" ca="1" si="385"/>
        <v>0</v>
      </c>
      <c r="S993" s="261">
        <f t="shared" ca="1" si="385"/>
        <v>0</v>
      </c>
      <c r="T993" s="261">
        <f t="shared" ca="1" si="385"/>
        <v>0</v>
      </c>
      <c r="U993" s="261">
        <f t="shared" ca="1" si="385"/>
        <v>0</v>
      </c>
      <c r="V993" s="261">
        <f t="shared" ca="1" si="385"/>
        <v>0</v>
      </c>
      <c r="W993" s="261">
        <f t="shared" ca="1" si="385"/>
        <v>0</v>
      </c>
      <c r="X993" s="261">
        <f t="shared" ca="1" si="385"/>
        <v>0</v>
      </c>
      <c r="Y993" s="261">
        <f t="shared" ca="1" si="385"/>
        <v>0</v>
      </c>
      <c r="Z993" s="261">
        <f t="shared" ca="1" si="385"/>
        <v>0</v>
      </c>
      <c r="AA993" s="261">
        <f t="shared" ca="1" si="386"/>
        <v>0</v>
      </c>
    </row>
    <row r="994" spans="6:27">
      <c r="F994" s="656"/>
      <c r="G994" s="307" t="str">
        <f t="shared" si="381"/>
        <v/>
      </c>
      <c r="H994" s="261">
        <f t="shared" si="382"/>
        <v>0</v>
      </c>
      <c r="I994" s="261">
        <f t="shared" ca="1" si="383"/>
        <v>0</v>
      </c>
      <c r="J994" s="261">
        <f t="shared" ca="1" si="383"/>
        <v>0</v>
      </c>
      <c r="K994" s="261">
        <f t="shared" ca="1" si="383"/>
        <v>0</v>
      </c>
      <c r="L994" s="261">
        <f t="shared" ca="1" si="383"/>
        <v>0</v>
      </c>
      <c r="M994" s="261">
        <f t="shared" ca="1" si="383"/>
        <v>0</v>
      </c>
      <c r="N994" s="261">
        <f t="shared" ca="1" si="383"/>
        <v>0</v>
      </c>
      <c r="O994" s="261">
        <f t="shared" ca="1" si="383"/>
        <v>0</v>
      </c>
      <c r="P994" s="261">
        <f t="shared" ca="1" si="383"/>
        <v>0</v>
      </c>
      <c r="Q994" s="261">
        <f t="shared" ca="1" si="384"/>
        <v>0</v>
      </c>
      <c r="R994" s="261">
        <f t="shared" ca="1" si="385"/>
        <v>0</v>
      </c>
      <c r="S994" s="261">
        <f t="shared" ca="1" si="385"/>
        <v>0</v>
      </c>
      <c r="T994" s="261">
        <f t="shared" ca="1" si="385"/>
        <v>0</v>
      </c>
      <c r="U994" s="261">
        <f t="shared" ca="1" si="385"/>
        <v>0</v>
      </c>
      <c r="V994" s="261">
        <f t="shared" ca="1" si="385"/>
        <v>0</v>
      </c>
      <c r="W994" s="261">
        <f t="shared" ca="1" si="385"/>
        <v>0</v>
      </c>
      <c r="X994" s="261">
        <f t="shared" ca="1" si="385"/>
        <v>0</v>
      </c>
      <c r="Y994" s="261">
        <f t="shared" ca="1" si="385"/>
        <v>0</v>
      </c>
      <c r="Z994" s="261">
        <f t="shared" ca="1" si="385"/>
        <v>0</v>
      </c>
      <c r="AA994" s="261">
        <f t="shared" ca="1" si="386"/>
        <v>0</v>
      </c>
    </row>
    <row r="995" spans="6:27">
      <c r="F995" s="657"/>
      <c r="G995" s="307" t="str">
        <f t="shared" si="381"/>
        <v/>
      </c>
      <c r="H995" s="261">
        <f t="shared" si="382"/>
        <v>0</v>
      </c>
      <c r="I995" s="261">
        <f t="shared" ca="1" si="383"/>
        <v>0</v>
      </c>
      <c r="J995" s="261">
        <f t="shared" ca="1" si="383"/>
        <v>0</v>
      </c>
      <c r="K995" s="261">
        <f t="shared" ca="1" si="383"/>
        <v>0</v>
      </c>
      <c r="L995" s="261">
        <f t="shared" ca="1" si="383"/>
        <v>0</v>
      </c>
      <c r="M995" s="261">
        <f t="shared" ca="1" si="383"/>
        <v>0</v>
      </c>
      <c r="N995" s="261">
        <f t="shared" ca="1" si="383"/>
        <v>0</v>
      </c>
      <c r="O995" s="261">
        <f t="shared" ca="1" si="383"/>
        <v>0</v>
      </c>
      <c r="P995" s="261">
        <f t="shared" ca="1" si="383"/>
        <v>0</v>
      </c>
      <c r="Q995" s="261">
        <f t="shared" ca="1" si="384"/>
        <v>0</v>
      </c>
      <c r="R995" s="261">
        <f t="shared" ca="1" si="385"/>
        <v>0</v>
      </c>
      <c r="S995" s="261">
        <f t="shared" ca="1" si="385"/>
        <v>0</v>
      </c>
      <c r="T995" s="261">
        <f t="shared" ca="1" si="385"/>
        <v>0</v>
      </c>
      <c r="U995" s="261">
        <f t="shared" ca="1" si="385"/>
        <v>0</v>
      </c>
      <c r="V995" s="261">
        <f t="shared" ca="1" si="385"/>
        <v>0</v>
      </c>
      <c r="W995" s="261">
        <f t="shared" ca="1" si="385"/>
        <v>0</v>
      </c>
      <c r="X995" s="261">
        <f t="shared" ca="1" si="385"/>
        <v>0</v>
      </c>
      <c r="Y995" s="261">
        <f t="shared" ca="1" si="385"/>
        <v>0</v>
      </c>
      <c r="Z995" s="261">
        <f t="shared" ca="1" si="385"/>
        <v>0</v>
      </c>
      <c r="AA995" s="261">
        <f t="shared" ca="1" si="386"/>
        <v>0</v>
      </c>
    </row>
    <row r="996" spans="6:27">
      <c r="G996" s="307" t="str">
        <f t="shared" si="381"/>
        <v>BRT</v>
      </c>
      <c r="H996" s="261">
        <f t="shared" si="382"/>
        <v>0</v>
      </c>
      <c r="I996" s="261">
        <f t="shared" ca="1" si="383"/>
        <v>0</v>
      </c>
      <c r="J996" s="261">
        <f t="shared" ca="1" si="383"/>
        <v>0</v>
      </c>
      <c r="K996" s="261">
        <f t="shared" ca="1" si="383"/>
        <v>0</v>
      </c>
      <c r="L996" s="261">
        <f t="shared" ca="1" si="383"/>
        <v>0</v>
      </c>
      <c r="M996" s="261">
        <f t="shared" ca="1" si="383"/>
        <v>0</v>
      </c>
      <c r="N996" s="261">
        <f t="shared" ca="1" si="383"/>
        <v>0</v>
      </c>
      <c r="O996" s="261">
        <f t="shared" ca="1" si="383"/>
        <v>0</v>
      </c>
      <c r="P996" s="261">
        <f t="shared" ca="1" si="383"/>
        <v>0</v>
      </c>
      <c r="Q996" s="261">
        <f t="shared" ca="1" si="384"/>
        <v>0</v>
      </c>
      <c r="R996" s="261">
        <f t="shared" ca="1" si="385"/>
        <v>0</v>
      </c>
      <c r="S996" s="261">
        <f t="shared" ca="1" si="385"/>
        <v>0</v>
      </c>
      <c r="T996" s="261">
        <f t="shared" ca="1" si="385"/>
        <v>0</v>
      </c>
      <c r="U996" s="261">
        <f t="shared" ca="1" si="385"/>
        <v>0</v>
      </c>
      <c r="V996" s="261">
        <f t="shared" ca="1" si="385"/>
        <v>0</v>
      </c>
      <c r="W996" s="261">
        <f t="shared" ca="1" si="385"/>
        <v>0</v>
      </c>
      <c r="X996" s="261">
        <f t="shared" ca="1" si="385"/>
        <v>0</v>
      </c>
      <c r="Y996" s="261">
        <f t="shared" ca="1" si="385"/>
        <v>0</v>
      </c>
      <c r="Z996" s="261">
        <f t="shared" ca="1" si="385"/>
        <v>0</v>
      </c>
      <c r="AA996" s="261">
        <f t="shared" ca="1" si="386"/>
        <v>0</v>
      </c>
    </row>
    <row r="998" spans="6:27">
      <c r="G998" s="308" t="s">
        <v>392</v>
      </c>
      <c r="H998" s="243"/>
      <c r="I998" s="243" t="str">
        <f>I984</f>
        <v>Diesel</v>
      </c>
      <c r="J998" s="243"/>
      <c r="K998" s="243"/>
      <c r="L998" s="243"/>
      <c r="M998" s="243"/>
      <c r="N998" s="243"/>
      <c r="O998" s="243"/>
      <c r="P998" s="243"/>
      <c r="Q998" s="243"/>
      <c r="R998" s="243"/>
      <c r="S998" s="243"/>
      <c r="T998" s="243"/>
      <c r="U998" s="243"/>
      <c r="V998" s="243"/>
      <c r="W998" s="243"/>
      <c r="X998" s="243"/>
      <c r="Y998" s="243"/>
      <c r="Z998" s="243"/>
      <c r="AA998" s="243"/>
    </row>
    <row r="999" spans="6:27">
      <c r="G999" s="306"/>
      <c r="H999" s="245">
        <f>H985</f>
        <v>0</v>
      </c>
      <c r="I999" s="245">
        <f t="shared" ref="I999:AA999" si="387">I985</f>
        <v>1</v>
      </c>
      <c r="J999" s="245">
        <f t="shared" si="387"/>
        <v>2</v>
      </c>
      <c r="K999" s="245">
        <f t="shared" si="387"/>
        <v>3</v>
      </c>
      <c r="L999" s="245">
        <f t="shared" si="387"/>
        <v>4</v>
      </c>
      <c r="M999" s="245">
        <f t="shared" si="387"/>
        <v>5</v>
      </c>
      <c r="N999" s="245">
        <f t="shared" si="387"/>
        <v>6</v>
      </c>
      <c r="O999" s="245">
        <f t="shared" si="387"/>
        <v>7</v>
      </c>
      <c r="P999" s="245">
        <f t="shared" si="387"/>
        <v>8</v>
      </c>
      <c r="Q999" s="245">
        <f t="shared" si="387"/>
        <v>9</v>
      </c>
      <c r="R999" s="245">
        <f t="shared" si="387"/>
        <v>10</v>
      </c>
      <c r="S999" s="245">
        <f t="shared" si="387"/>
        <v>11</v>
      </c>
      <c r="T999" s="245">
        <f t="shared" si="387"/>
        <v>12</v>
      </c>
      <c r="U999" s="245">
        <f t="shared" si="387"/>
        <v>13</v>
      </c>
      <c r="V999" s="245">
        <f t="shared" si="387"/>
        <v>14</v>
      </c>
      <c r="W999" s="245">
        <f t="shared" si="387"/>
        <v>15</v>
      </c>
      <c r="X999" s="245">
        <f t="shared" si="387"/>
        <v>16</v>
      </c>
      <c r="Y999" s="245">
        <f t="shared" si="387"/>
        <v>17</v>
      </c>
      <c r="Z999" s="245">
        <f t="shared" si="387"/>
        <v>18</v>
      </c>
      <c r="AA999" s="245">
        <f t="shared" si="387"/>
        <v>19</v>
      </c>
    </row>
    <row r="1000" spans="6:27">
      <c r="F1000" s="655" t="s">
        <v>530</v>
      </c>
      <c r="G1000" s="307" t="str">
        <f>G986</f>
        <v>Cars</v>
      </c>
      <c r="H1000" s="232">
        <f>H986+(H986*H801)</f>
        <v>0</v>
      </c>
      <c r="I1000" s="232">
        <f t="shared" ref="I1000:AA1000" ca="1" si="388">I986+(I986*I801)</f>
        <v>0</v>
      </c>
      <c r="J1000" s="232">
        <f t="shared" ca="1" si="388"/>
        <v>0</v>
      </c>
      <c r="K1000" s="232">
        <f t="shared" ca="1" si="388"/>
        <v>0</v>
      </c>
      <c r="L1000" s="232">
        <f t="shared" ca="1" si="388"/>
        <v>0</v>
      </c>
      <c r="M1000" s="232">
        <f t="shared" ca="1" si="388"/>
        <v>0</v>
      </c>
      <c r="N1000" s="232">
        <f t="shared" ca="1" si="388"/>
        <v>0</v>
      </c>
      <c r="O1000" s="232">
        <f t="shared" ca="1" si="388"/>
        <v>0</v>
      </c>
      <c r="P1000" s="232">
        <f t="shared" ca="1" si="388"/>
        <v>0</v>
      </c>
      <c r="Q1000" s="232">
        <f t="shared" ca="1" si="388"/>
        <v>0</v>
      </c>
      <c r="R1000" s="232">
        <f t="shared" ca="1" si="388"/>
        <v>0</v>
      </c>
      <c r="S1000" s="232">
        <f t="shared" ca="1" si="388"/>
        <v>0</v>
      </c>
      <c r="T1000" s="232">
        <f t="shared" ca="1" si="388"/>
        <v>0</v>
      </c>
      <c r="U1000" s="232">
        <f t="shared" ca="1" si="388"/>
        <v>0</v>
      </c>
      <c r="V1000" s="232">
        <f t="shared" ca="1" si="388"/>
        <v>0</v>
      </c>
      <c r="W1000" s="232">
        <f t="shared" ca="1" si="388"/>
        <v>0</v>
      </c>
      <c r="X1000" s="232">
        <f t="shared" ca="1" si="388"/>
        <v>0</v>
      </c>
      <c r="Y1000" s="232">
        <f t="shared" ca="1" si="388"/>
        <v>0</v>
      </c>
      <c r="Z1000" s="232">
        <f t="shared" ca="1" si="388"/>
        <v>0</v>
      </c>
      <c r="AA1000" s="232">
        <f t="shared" ca="1" si="388"/>
        <v>0</v>
      </c>
    </row>
    <row r="1001" spans="6:27">
      <c r="F1001" s="656"/>
      <c r="G1001" s="307" t="str">
        <f t="shared" ref="G1001:G1010" si="389">G987</f>
        <v>2-wheeler</v>
      </c>
      <c r="H1001" s="232">
        <f t="shared" ref="H1001:AA1010" si="390">H987+(H987*H802)</f>
        <v>0</v>
      </c>
      <c r="I1001" s="232">
        <f t="shared" ca="1" si="390"/>
        <v>0</v>
      </c>
      <c r="J1001" s="232">
        <f t="shared" ca="1" si="390"/>
        <v>0</v>
      </c>
      <c r="K1001" s="232">
        <f t="shared" ca="1" si="390"/>
        <v>0</v>
      </c>
      <c r="L1001" s="232">
        <f t="shared" ca="1" si="390"/>
        <v>0</v>
      </c>
      <c r="M1001" s="232">
        <f t="shared" ca="1" si="390"/>
        <v>0</v>
      </c>
      <c r="N1001" s="232">
        <f t="shared" ca="1" si="390"/>
        <v>0</v>
      </c>
      <c r="O1001" s="232">
        <f t="shared" ca="1" si="390"/>
        <v>0</v>
      </c>
      <c r="P1001" s="232">
        <f t="shared" ca="1" si="390"/>
        <v>0</v>
      </c>
      <c r="Q1001" s="232">
        <f t="shared" ca="1" si="390"/>
        <v>0</v>
      </c>
      <c r="R1001" s="232">
        <f t="shared" ca="1" si="390"/>
        <v>0</v>
      </c>
      <c r="S1001" s="232">
        <f t="shared" ca="1" si="390"/>
        <v>0</v>
      </c>
      <c r="T1001" s="232">
        <f t="shared" ca="1" si="390"/>
        <v>0</v>
      </c>
      <c r="U1001" s="232">
        <f t="shared" ca="1" si="390"/>
        <v>0</v>
      </c>
      <c r="V1001" s="232">
        <f t="shared" ca="1" si="390"/>
        <v>0</v>
      </c>
      <c r="W1001" s="232">
        <f t="shared" ca="1" si="390"/>
        <v>0</v>
      </c>
      <c r="X1001" s="232">
        <f t="shared" ca="1" si="390"/>
        <v>0</v>
      </c>
      <c r="Y1001" s="232">
        <f t="shared" ca="1" si="390"/>
        <v>0</v>
      </c>
      <c r="Z1001" s="232">
        <f t="shared" ca="1" si="390"/>
        <v>0</v>
      </c>
      <c r="AA1001" s="232">
        <f t="shared" ca="1" si="390"/>
        <v>0</v>
      </c>
    </row>
    <row r="1002" spans="6:27">
      <c r="F1002" s="656"/>
      <c r="G1002" s="307" t="str">
        <f t="shared" si="389"/>
        <v>Taxi</v>
      </c>
      <c r="H1002" s="232">
        <f t="shared" si="390"/>
        <v>0</v>
      </c>
      <c r="I1002" s="232">
        <f t="shared" ca="1" si="390"/>
        <v>0</v>
      </c>
      <c r="J1002" s="232">
        <f t="shared" ca="1" si="390"/>
        <v>0</v>
      </c>
      <c r="K1002" s="232">
        <f t="shared" ca="1" si="390"/>
        <v>0</v>
      </c>
      <c r="L1002" s="232">
        <f t="shared" ca="1" si="390"/>
        <v>0</v>
      </c>
      <c r="M1002" s="232">
        <f t="shared" ca="1" si="390"/>
        <v>0</v>
      </c>
      <c r="N1002" s="232">
        <f t="shared" ca="1" si="390"/>
        <v>0</v>
      </c>
      <c r="O1002" s="232">
        <f t="shared" ca="1" si="390"/>
        <v>0</v>
      </c>
      <c r="P1002" s="232">
        <f t="shared" ca="1" si="390"/>
        <v>0</v>
      </c>
      <c r="Q1002" s="232">
        <f t="shared" ca="1" si="390"/>
        <v>0</v>
      </c>
      <c r="R1002" s="232">
        <f t="shared" ca="1" si="390"/>
        <v>0</v>
      </c>
      <c r="S1002" s="232">
        <f t="shared" ca="1" si="390"/>
        <v>0</v>
      </c>
      <c r="T1002" s="232">
        <f t="shared" ca="1" si="390"/>
        <v>0</v>
      </c>
      <c r="U1002" s="232">
        <f t="shared" ca="1" si="390"/>
        <v>0</v>
      </c>
      <c r="V1002" s="232">
        <f t="shared" ca="1" si="390"/>
        <v>0</v>
      </c>
      <c r="W1002" s="232">
        <f t="shared" ca="1" si="390"/>
        <v>0</v>
      </c>
      <c r="X1002" s="232">
        <f t="shared" ca="1" si="390"/>
        <v>0</v>
      </c>
      <c r="Y1002" s="232">
        <f t="shared" ca="1" si="390"/>
        <v>0</v>
      </c>
      <c r="Z1002" s="232">
        <f t="shared" ca="1" si="390"/>
        <v>0</v>
      </c>
      <c r="AA1002" s="232">
        <f t="shared" ca="1" si="390"/>
        <v>0</v>
      </c>
    </row>
    <row r="1003" spans="6:27">
      <c r="F1003" s="656"/>
      <c r="G1003" s="307" t="str">
        <f t="shared" si="389"/>
        <v/>
      </c>
      <c r="H1003" s="232">
        <f t="shared" si="390"/>
        <v>0</v>
      </c>
      <c r="I1003" s="232">
        <f t="shared" ca="1" si="390"/>
        <v>0</v>
      </c>
      <c r="J1003" s="232">
        <f t="shared" ca="1" si="390"/>
        <v>0</v>
      </c>
      <c r="K1003" s="232">
        <f t="shared" ca="1" si="390"/>
        <v>0</v>
      </c>
      <c r="L1003" s="232">
        <f t="shared" ca="1" si="390"/>
        <v>0</v>
      </c>
      <c r="M1003" s="232">
        <f t="shared" ca="1" si="390"/>
        <v>0</v>
      </c>
      <c r="N1003" s="232">
        <f t="shared" ca="1" si="390"/>
        <v>0</v>
      </c>
      <c r="O1003" s="232">
        <f t="shared" ca="1" si="390"/>
        <v>0</v>
      </c>
      <c r="P1003" s="232">
        <f t="shared" ca="1" si="390"/>
        <v>0</v>
      </c>
      <c r="Q1003" s="232">
        <f t="shared" ca="1" si="390"/>
        <v>0</v>
      </c>
      <c r="R1003" s="232">
        <f t="shared" ca="1" si="390"/>
        <v>0</v>
      </c>
      <c r="S1003" s="232">
        <f t="shared" ca="1" si="390"/>
        <v>0</v>
      </c>
      <c r="T1003" s="232">
        <f t="shared" ca="1" si="390"/>
        <v>0</v>
      </c>
      <c r="U1003" s="232">
        <f t="shared" ca="1" si="390"/>
        <v>0</v>
      </c>
      <c r="V1003" s="232">
        <f t="shared" ca="1" si="390"/>
        <v>0</v>
      </c>
      <c r="W1003" s="232">
        <f t="shared" ca="1" si="390"/>
        <v>0</v>
      </c>
      <c r="X1003" s="232">
        <f t="shared" ca="1" si="390"/>
        <v>0</v>
      </c>
      <c r="Y1003" s="232">
        <f t="shared" ca="1" si="390"/>
        <v>0</v>
      </c>
      <c r="Z1003" s="232">
        <f t="shared" ca="1" si="390"/>
        <v>0</v>
      </c>
      <c r="AA1003" s="232">
        <f t="shared" ca="1" si="390"/>
        <v>0</v>
      </c>
    </row>
    <row r="1004" spans="6:27">
      <c r="F1004" s="656"/>
      <c r="G1004" s="307" t="str">
        <f t="shared" si="389"/>
        <v/>
      </c>
      <c r="H1004" s="232">
        <f t="shared" si="390"/>
        <v>0</v>
      </c>
      <c r="I1004" s="232">
        <f t="shared" ca="1" si="390"/>
        <v>0</v>
      </c>
      <c r="J1004" s="232">
        <f t="shared" ca="1" si="390"/>
        <v>0</v>
      </c>
      <c r="K1004" s="232">
        <f t="shared" ca="1" si="390"/>
        <v>0</v>
      </c>
      <c r="L1004" s="232">
        <f t="shared" ca="1" si="390"/>
        <v>0</v>
      </c>
      <c r="M1004" s="232">
        <f t="shared" ca="1" si="390"/>
        <v>0</v>
      </c>
      <c r="N1004" s="232">
        <f t="shared" ca="1" si="390"/>
        <v>0</v>
      </c>
      <c r="O1004" s="232">
        <f t="shared" ca="1" si="390"/>
        <v>0</v>
      </c>
      <c r="P1004" s="232">
        <f t="shared" ca="1" si="390"/>
        <v>0</v>
      </c>
      <c r="Q1004" s="232">
        <f t="shared" ca="1" si="390"/>
        <v>0</v>
      </c>
      <c r="R1004" s="232">
        <f t="shared" ca="1" si="390"/>
        <v>0</v>
      </c>
      <c r="S1004" s="232">
        <f t="shared" ca="1" si="390"/>
        <v>0</v>
      </c>
      <c r="T1004" s="232">
        <f t="shared" ca="1" si="390"/>
        <v>0</v>
      </c>
      <c r="U1004" s="232">
        <f t="shared" ca="1" si="390"/>
        <v>0</v>
      </c>
      <c r="V1004" s="232">
        <f t="shared" ca="1" si="390"/>
        <v>0</v>
      </c>
      <c r="W1004" s="232">
        <f t="shared" ca="1" si="390"/>
        <v>0</v>
      </c>
      <c r="X1004" s="232">
        <f t="shared" ca="1" si="390"/>
        <v>0</v>
      </c>
      <c r="Y1004" s="232">
        <f t="shared" ca="1" si="390"/>
        <v>0</v>
      </c>
      <c r="Z1004" s="232">
        <f t="shared" ca="1" si="390"/>
        <v>0</v>
      </c>
      <c r="AA1004" s="232">
        <f t="shared" ca="1" si="390"/>
        <v>0</v>
      </c>
    </row>
    <row r="1005" spans="6:27">
      <c r="F1005" s="656"/>
      <c r="G1005" s="307" t="str">
        <f t="shared" si="389"/>
        <v>3-wheeler</v>
      </c>
      <c r="H1005" s="232">
        <f t="shared" si="390"/>
        <v>0</v>
      </c>
      <c r="I1005" s="232">
        <f t="shared" ca="1" si="390"/>
        <v>0</v>
      </c>
      <c r="J1005" s="232">
        <f t="shared" ca="1" si="390"/>
        <v>0</v>
      </c>
      <c r="K1005" s="232">
        <f t="shared" ca="1" si="390"/>
        <v>0</v>
      </c>
      <c r="L1005" s="232">
        <f t="shared" ca="1" si="390"/>
        <v>0</v>
      </c>
      <c r="M1005" s="232">
        <f t="shared" ca="1" si="390"/>
        <v>0</v>
      </c>
      <c r="N1005" s="232">
        <f t="shared" ca="1" si="390"/>
        <v>0</v>
      </c>
      <c r="O1005" s="232">
        <f t="shared" ca="1" si="390"/>
        <v>0</v>
      </c>
      <c r="P1005" s="232">
        <f t="shared" ca="1" si="390"/>
        <v>0</v>
      </c>
      <c r="Q1005" s="232">
        <f t="shared" ca="1" si="390"/>
        <v>0</v>
      </c>
      <c r="R1005" s="232">
        <f t="shared" ca="1" si="390"/>
        <v>0</v>
      </c>
      <c r="S1005" s="232">
        <f t="shared" ca="1" si="390"/>
        <v>0</v>
      </c>
      <c r="T1005" s="232">
        <f t="shared" ca="1" si="390"/>
        <v>0</v>
      </c>
      <c r="U1005" s="232">
        <f t="shared" ca="1" si="390"/>
        <v>0</v>
      </c>
      <c r="V1005" s="232">
        <f t="shared" ca="1" si="390"/>
        <v>0</v>
      </c>
      <c r="W1005" s="232">
        <f t="shared" ca="1" si="390"/>
        <v>0</v>
      </c>
      <c r="X1005" s="232">
        <f t="shared" ca="1" si="390"/>
        <v>0</v>
      </c>
      <c r="Y1005" s="232">
        <f t="shared" ca="1" si="390"/>
        <v>0</v>
      </c>
      <c r="Z1005" s="232">
        <f t="shared" ca="1" si="390"/>
        <v>0</v>
      </c>
      <c r="AA1005" s="232">
        <f t="shared" ca="1" si="390"/>
        <v>0</v>
      </c>
    </row>
    <row r="1006" spans="6:27">
      <c r="F1006" s="656"/>
      <c r="G1006" s="307" t="str">
        <f t="shared" si="389"/>
        <v>Bus</v>
      </c>
      <c r="H1006" s="232">
        <f t="shared" si="390"/>
        <v>0</v>
      </c>
      <c r="I1006" s="232">
        <f t="shared" ca="1" si="390"/>
        <v>0</v>
      </c>
      <c r="J1006" s="232">
        <f t="shared" ca="1" si="390"/>
        <v>0</v>
      </c>
      <c r="K1006" s="232">
        <f t="shared" ca="1" si="390"/>
        <v>0</v>
      </c>
      <c r="L1006" s="232">
        <f t="shared" ca="1" si="390"/>
        <v>0</v>
      </c>
      <c r="M1006" s="232">
        <f t="shared" ca="1" si="390"/>
        <v>0</v>
      </c>
      <c r="N1006" s="232">
        <f t="shared" ca="1" si="390"/>
        <v>0</v>
      </c>
      <c r="O1006" s="232">
        <f t="shared" ca="1" si="390"/>
        <v>0</v>
      </c>
      <c r="P1006" s="232">
        <f t="shared" ca="1" si="390"/>
        <v>0</v>
      </c>
      <c r="Q1006" s="232">
        <f t="shared" ca="1" si="390"/>
        <v>0</v>
      </c>
      <c r="R1006" s="232">
        <f t="shared" ca="1" si="390"/>
        <v>0</v>
      </c>
      <c r="S1006" s="232">
        <f t="shared" ca="1" si="390"/>
        <v>0</v>
      </c>
      <c r="T1006" s="232">
        <f t="shared" ca="1" si="390"/>
        <v>0</v>
      </c>
      <c r="U1006" s="232">
        <f t="shared" ca="1" si="390"/>
        <v>0</v>
      </c>
      <c r="V1006" s="232">
        <f t="shared" ca="1" si="390"/>
        <v>0</v>
      </c>
      <c r="W1006" s="232">
        <f t="shared" ca="1" si="390"/>
        <v>0</v>
      </c>
      <c r="X1006" s="232">
        <f t="shared" ca="1" si="390"/>
        <v>0</v>
      </c>
      <c r="Y1006" s="232">
        <f t="shared" ca="1" si="390"/>
        <v>0</v>
      </c>
      <c r="Z1006" s="232">
        <f t="shared" ca="1" si="390"/>
        <v>0</v>
      </c>
      <c r="AA1006" s="232">
        <f t="shared" ca="1" si="390"/>
        <v>0</v>
      </c>
    </row>
    <row r="1007" spans="6:27">
      <c r="F1007" s="656"/>
      <c r="G1007" s="307" t="str">
        <f t="shared" si="389"/>
        <v>Mini-bus</v>
      </c>
      <c r="H1007" s="232">
        <f t="shared" si="390"/>
        <v>0</v>
      </c>
      <c r="I1007" s="232">
        <f t="shared" ca="1" si="390"/>
        <v>0</v>
      </c>
      <c r="J1007" s="232">
        <f t="shared" ca="1" si="390"/>
        <v>0</v>
      </c>
      <c r="K1007" s="232">
        <f t="shared" ca="1" si="390"/>
        <v>0</v>
      </c>
      <c r="L1007" s="232">
        <f t="shared" ca="1" si="390"/>
        <v>0</v>
      </c>
      <c r="M1007" s="232">
        <f t="shared" ca="1" si="390"/>
        <v>0</v>
      </c>
      <c r="N1007" s="232">
        <f t="shared" ca="1" si="390"/>
        <v>0</v>
      </c>
      <c r="O1007" s="232">
        <f t="shared" ca="1" si="390"/>
        <v>0</v>
      </c>
      <c r="P1007" s="232">
        <f t="shared" ca="1" si="390"/>
        <v>0</v>
      </c>
      <c r="Q1007" s="232">
        <f t="shared" ca="1" si="390"/>
        <v>0</v>
      </c>
      <c r="R1007" s="232">
        <f t="shared" ca="1" si="390"/>
        <v>0</v>
      </c>
      <c r="S1007" s="232">
        <f t="shared" ca="1" si="390"/>
        <v>0</v>
      </c>
      <c r="T1007" s="232">
        <f t="shared" ca="1" si="390"/>
        <v>0</v>
      </c>
      <c r="U1007" s="232">
        <f t="shared" ca="1" si="390"/>
        <v>0</v>
      </c>
      <c r="V1007" s="232">
        <f t="shared" ca="1" si="390"/>
        <v>0</v>
      </c>
      <c r="W1007" s="232">
        <f t="shared" ca="1" si="390"/>
        <v>0</v>
      </c>
      <c r="X1007" s="232">
        <f t="shared" ca="1" si="390"/>
        <v>0</v>
      </c>
      <c r="Y1007" s="232">
        <f t="shared" ca="1" si="390"/>
        <v>0</v>
      </c>
      <c r="Z1007" s="232">
        <f t="shared" ca="1" si="390"/>
        <v>0</v>
      </c>
      <c r="AA1007" s="232">
        <f t="shared" ca="1" si="390"/>
        <v>0</v>
      </c>
    </row>
    <row r="1008" spans="6:27">
      <c r="F1008" s="656"/>
      <c r="G1008" s="307" t="str">
        <f t="shared" si="389"/>
        <v/>
      </c>
      <c r="H1008" s="232">
        <f t="shared" si="390"/>
        <v>0</v>
      </c>
      <c r="I1008" s="232">
        <f t="shared" ca="1" si="390"/>
        <v>0</v>
      </c>
      <c r="J1008" s="232">
        <f t="shared" ca="1" si="390"/>
        <v>0</v>
      </c>
      <c r="K1008" s="232">
        <f t="shared" ca="1" si="390"/>
        <v>0</v>
      </c>
      <c r="L1008" s="232">
        <f t="shared" ca="1" si="390"/>
        <v>0</v>
      </c>
      <c r="M1008" s="232">
        <f t="shared" ca="1" si="390"/>
        <v>0</v>
      </c>
      <c r="N1008" s="232">
        <f t="shared" ca="1" si="390"/>
        <v>0</v>
      </c>
      <c r="O1008" s="232">
        <f t="shared" ca="1" si="390"/>
        <v>0</v>
      </c>
      <c r="P1008" s="232">
        <f t="shared" ca="1" si="390"/>
        <v>0</v>
      </c>
      <c r="Q1008" s="232">
        <f t="shared" ca="1" si="390"/>
        <v>0</v>
      </c>
      <c r="R1008" s="232">
        <f t="shared" ca="1" si="390"/>
        <v>0</v>
      </c>
      <c r="S1008" s="232">
        <f t="shared" ca="1" si="390"/>
        <v>0</v>
      </c>
      <c r="T1008" s="232">
        <f t="shared" ca="1" si="390"/>
        <v>0</v>
      </c>
      <c r="U1008" s="232">
        <f t="shared" ca="1" si="390"/>
        <v>0</v>
      </c>
      <c r="V1008" s="232">
        <f t="shared" ca="1" si="390"/>
        <v>0</v>
      </c>
      <c r="W1008" s="232">
        <f t="shared" ca="1" si="390"/>
        <v>0</v>
      </c>
      <c r="X1008" s="232">
        <f t="shared" ca="1" si="390"/>
        <v>0</v>
      </c>
      <c r="Y1008" s="232">
        <f t="shared" ca="1" si="390"/>
        <v>0</v>
      </c>
      <c r="Z1008" s="232">
        <f t="shared" ca="1" si="390"/>
        <v>0</v>
      </c>
      <c r="AA1008" s="232">
        <f t="shared" ca="1" si="390"/>
        <v>0</v>
      </c>
    </row>
    <row r="1009" spans="6:27">
      <c r="F1009" s="657"/>
      <c r="G1009" s="307" t="str">
        <f t="shared" si="389"/>
        <v/>
      </c>
      <c r="H1009" s="232">
        <f t="shared" si="390"/>
        <v>0</v>
      </c>
      <c r="I1009" s="232">
        <f t="shared" ca="1" si="390"/>
        <v>0</v>
      </c>
      <c r="J1009" s="232">
        <f t="shared" ca="1" si="390"/>
        <v>0</v>
      </c>
      <c r="K1009" s="232">
        <f t="shared" ca="1" si="390"/>
        <v>0</v>
      </c>
      <c r="L1009" s="232">
        <f t="shared" ca="1" si="390"/>
        <v>0</v>
      </c>
      <c r="M1009" s="232">
        <f t="shared" ca="1" si="390"/>
        <v>0</v>
      </c>
      <c r="N1009" s="232">
        <f t="shared" ca="1" si="390"/>
        <v>0</v>
      </c>
      <c r="O1009" s="232">
        <f t="shared" ca="1" si="390"/>
        <v>0</v>
      </c>
      <c r="P1009" s="232">
        <f t="shared" ca="1" si="390"/>
        <v>0</v>
      </c>
      <c r="Q1009" s="232">
        <f t="shared" ca="1" si="390"/>
        <v>0</v>
      </c>
      <c r="R1009" s="232">
        <f t="shared" ca="1" si="390"/>
        <v>0</v>
      </c>
      <c r="S1009" s="232">
        <f t="shared" ca="1" si="390"/>
        <v>0</v>
      </c>
      <c r="T1009" s="232">
        <f t="shared" ca="1" si="390"/>
        <v>0</v>
      </c>
      <c r="U1009" s="232">
        <f t="shared" ca="1" si="390"/>
        <v>0</v>
      </c>
      <c r="V1009" s="232">
        <f t="shared" ca="1" si="390"/>
        <v>0</v>
      </c>
      <c r="W1009" s="232">
        <f t="shared" ca="1" si="390"/>
        <v>0</v>
      </c>
      <c r="X1009" s="232">
        <f t="shared" ca="1" si="390"/>
        <v>0</v>
      </c>
      <c r="Y1009" s="232">
        <f t="shared" ca="1" si="390"/>
        <v>0</v>
      </c>
      <c r="Z1009" s="232">
        <f t="shared" ca="1" si="390"/>
        <v>0</v>
      </c>
      <c r="AA1009" s="232">
        <f t="shared" ca="1" si="390"/>
        <v>0</v>
      </c>
    </row>
    <row r="1010" spans="6:27">
      <c r="G1010" s="307" t="str">
        <f t="shared" si="389"/>
        <v>BRT</v>
      </c>
      <c r="H1010" s="232">
        <f t="shared" si="390"/>
        <v>0</v>
      </c>
      <c r="I1010" s="232">
        <f t="shared" ca="1" si="390"/>
        <v>0</v>
      </c>
      <c r="J1010" s="232">
        <f t="shared" ca="1" si="390"/>
        <v>0</v>
      </c>
      <c r="K1010" s="232">
        <f t="shared" ca="1" si="390"/>
        <v>0</v>
      </c>
      <c r="L1010" s="232">
        <f t="shared" ca="1" si="390"/>
        <v>0</v>
      </c>
      <c r="M1010" s="232">
        <f t="shared" ca="1" si="390"/>
        <v>0</v>
      </c>
      <c r="N1010" s="232">
        <f t="shared" ca="1" si="390"/>
        <v>0</v>
      </c>
      <c r="O1010" s="232">
        <f t="shared" ca="1" si="390"/>
        <v>0</v>
      </c>
      <c r="P1010" s="232">
        <f t="shared" ca="1" si="390"/>
        <v>0</v>
      </c>
      <c r="Q1010" s="232">
        <f t="shared" ca="1" si="390"/>
        <v>0</v>
      </c>
      <c r="R1010" s="232">
        <f t="shared" ca="1" si="390"/>
        <v>0</v>
      </c>
      <c r="S1010" s="232">
        <f t="shared" ca="1" si="390"/>
        <v>0</v>
      </c>
      <c r="T1010" s="232">
        <f t="shared" ca="1" si="390"/>
        <v>0</v>
      </c>
      <c r="U1010" s="232">
        <f t="shared" ca="1" si="390"/>
        <v>0</v>
      </c>
      <c r="V1010" s="232">
        <f t="shared" ca="1" si="390"/>
        <v>0</v>
      </c>
      <c r="W1010" s="232">
        <f t="shared" ca="1" si="390"/>
        <v>0</v>
      </c>
      <c r="X1010" s="232">
        <f t="shared" ca="1" si="390"/>
        <v>0</v>
      </c>
      <c r="Y1010" s="232">
        <f t="shared" ca="1" si="390"/>
        <v>0</v>
      </c>
      <c r="Z1010" s="232">
        <f t="shared" ca="1" si="390"/>
        <v>0</v>
      </c>
      <c r="AA1010" s="232">
        <f t="shared" ca="1" si="390"/>
        <v>0</v>
      </c>
    </row>
    <row r="1013" spans="6:27">
      <c r="G1013" s="305" t="s">
        <v>396</v>
      </c>
    </row>
    <row r="1014" spans="6:27">
      <c r="L1014" s="242"/>
    </row>
    <row r="1015" spans="6:27">
      <c r="H1015" s="243"/>
      <c r="I1015" s="243"/>
      <c r="J1015" s="243"/>
      <c r="K1015" s="55" t="s">
        <v>385</v>
      </c>
      <c r="O1015" s="55" t="s">
        <v>387</v>
      </c>
      <c r="Q1015" s="55" t="s">
        <v>388</v>
      </c>
      <c r="Z1015" s="243"/>
      <c r="AA1015" s="243"/>
    </row>
    <row r="1016" spans="6:27">
      <c r="G1016" s="306"/>
      <c r="H1016" s="243"/>
      <c r="I1016" s="243"/>
      <c r="J1016" s="243"/>
      <c r="K1016" s="244">
        <f>K969</f>
        <v>0</v>
      </c>
      <c r="L1016" s="244">
        <f>L969</f>
        <v>9</v>
      </c>
      <c r="M1016" s="244">
        <f>M969</f>
        <v>19</v>
      </c>
      <c r="O1016" s="231" t="s">
        <v>389</v>
      </c>
      <c r="P1016" s="231" t="s">
        <v>390</v>
      </c>
      <c r="Q1016" s="231" t="s">
        <v>389</v>
      </c>
      <c r="R1016" s="231" t="s">
        <v>390</v>
      </c>
      <c r="T1016" s="231">
        <f>K1016</f>
        <v>0</v>
      </c>
      <c r="U1016" s="231">
        <f>L1016</f>
        <v>9</v>
      </c>
      <c r="V1016" s="231">
        <f>M1016</f>
        <v>19</v>
      </c>
      <c r="X1016" s="231" t="s">
        <v>387</v>
      </c>
      <c r="Y1016" s="231" t="s">
        <v>388</v>
      </c>
      <c r="Z1016" s="243"/>
      <c r="AA1016" s="243"/>
    </row>
    <row r="1017" spans="6:27">
      <c r="F1017" s="655" t="s">
        <v>530</v>
      </c>
      <c r="G1017" s="307" t="str">
        <f>G1000</f>
        <v>Cars</v>
      </c>
      <c r="H1017" s="243"/>
      <c r="I1017" s="243"/>
      <c r="J1017" s="243"/>
      <c r="K1017" s="246">
        <f>'IF Factors'!AI61</f>
        <v>0</v>
      </c>
      <c r="L1017" s="246">
        <f ca="1">OFFSET('IF Factors'!AI61,0,5)</f>
        <v>0</v>
      </c>
      <c r="M1017" s="246">
        <f ca="1">OFFSET('IF Factors'!AI61,0,10)</f>
        <v>0</v>
      </c>
      <c r="O1017" s="231">
        <f ca="1">INTERCEPT(K1017:L1017,$K$7:$L$7)</f>
        <v>0</v>
      </c>
      <c r="P1017" s="231">
        <f ca="1">SLOPE(K1017:L1017,$K$7:$L$7)</f>
        <v>0</v>
      </c>
      <c r="Q1017" s="231">
        <f ca="1">INTERCEPT(L1017:M1017,$L$7:$M$7)</f>
        <v>0</v>
      </c>
      <c r="R1017" s="231">
        <f ca="1">SLOPE(L1017:M1017,$L$7:$M$7)</f>
        <v>0</v>
      </c>
      <c r="T1017" s="231">
        <f>IF(K1017&lt;&gt;0,0,1)</f>
        <v>1</v>
      </c>
      <c r="U1017" s="231">
        <f ca="1">IF(L1017&lt;&gt;0,0,1)</f>
        <v>1</v>
      </c>
      <c r="V1017" s="231">
        <f ca="1">IF(M1017&lt;&gt;0,0,1)</f>
        <v>1</v>
      </c>
      <c r="X1017" s="231">
        <f ca="1">IF(T1017+U1017=1,1,0)</f>
        <v>0</v>
      </c>
      <c r="Y1017" s="231">
        <f t="shared" ref="Y1017:Y1027" ca="1" si="391">IF(U1017+V1017=1,1,0)</f>
        <v>0</v>
      </c>
      <c r="Z1017" s="243"/>
      <c r="AA1017" s="243"/>
    </row>
    <row r="1018" spans="6:27">
      <c r="F1018" s="656"/>
      <c r="G1018" s="307" t="str">
        <f t="shared" ref="G1018:G1027" si="392">G1001</f>
        <v>2-wheeler</v>
      </c>
      <c r="H1018" s="243"/>
      <c r="I1018" s="243"/>
      <c r="J1018" s="243"/>
      <c r="K1018" s="246">
        <f>'IF Factors'!AI62</f>
        <v>0</v>
      </c>
      <c r="L1018" s="246">
        <f ca="1">OFFSET('IF Factors'!AI62,0,5)</f>
        <v>0</v>
      </c>
      <c r="M1018" s="246">
        <f ca="1">OFFSET('IF Factors'!AI62,0,10)</f>
        <v>0</v>
      </c>
      <c r="O1018" s="231">
        <f t="shared" ref="O1018:O1027" ca="1" si="393">INTERCEPT(K1018:L1018,$K$7:$L$7)</f>
        <v>0</v>
      </c>
      <c r="P1018" s="231">
        <f t="shared" ref="P1018:P1027" ca="1" si="394">SLOPE(K1018:L1018,$K$7:$L$7)</f>
        <v>0</v>
      </c>
      <c r="Q1018" s="231">
        <f t="shared" ref="Q1018:Q1027" ca="1" si="395">INTERCEPT(L1018:M1018,$L$7:$M$7)</f>
        <v>0</v>
      </c>
      <c r="R1018" s="231">
        <f t="shared" ref="R1018:R1027" ca="1" si="396">SLOPE(L1018:M1018,$L$7:$M$7)</f>
        <v>0</v>
      </c>
      <c r="T1018" s="231">
        <f t="shared" ref="T1018:V1027" si="397">IF(K1018&lt;&gt;0,0,1)</f>
        <v>1</v>
      </c>
      <c r="U1018" s="231">
        <f t="shared" ca="1" si="397"/>
        <v>1</v>
      </c>
      <c r="V1018" s="231">
        <f t="shared" ca="1" si="397"/>
        <v>1</v>
      </c>
      <c r="X1018" s="231">
        <f t="shared" ref="X1018:X1027" ca="1" si="398">IF(T1018+U1018=1,1,0)</f>
        <v>0</v>
      </c>
      <c r="Y1018" s="231">
        <f t="shared" ca="1" si="391"/>
        <v>0</v>
      </c>
      <c r="Z1018" s="243"/>
      <c r="AA1018" s="243"/>
    </row>
    <row r="1019" spans="6:27">
      <c r="F1019" s="656"/>
      <c r="G1019" s="307" t="str">
        <f t="shared" si="392"/>
        <v>Taxi</v>
      </c>
      <c r="H1019" s="243"/>
      <c r="I1019" s="243"/>
      <c r="J1019" s="243"/>
      <c r="K1019" s="246">
        <f>'IF Factors'!AI63</f>
        <v>0</v>
      </c>
      <c r="L1019" s="246">
        <f ca="1">OFFSET('IF Factors'!AI63,0,5)</f>
        <v>0</v>
      </c>
      <c r="M1019" s="246">
        <f ca="1">OFFSET('IF Factors'!AI63,0,10)</f>
        <v>0</v>
      </c>
      <c r="O1019" s="231">
        <f t="shared" ca="1" si="393"/>
        <v>0</v>
      </c>
      <c r="P1019" s="231">
        <f t="shared" ca="1" si="394"/>
        <v>0</v>
      </c>
      <c r="Q1019" s="231">
        <f t="shared" ca="1" si="395"/>
        <v>0</v>
      </c>
      <c r="R1019" s="231">
        <f t="shared" ca="1" si="396"/>
        <v>0</v>
      </c>
      <c r="T1019" s="231">
        <f t="shared" si="397"/>
        <v>1</v>
      </c>
      <c r="U1019" s="231">
        <f t="shared" ca="1" si="397"/>
        <v>1</v>
      </c>
      <c r="V1019" s="231">
        <f t="shared" ca="1" si="397"/>
        <v>1</v>
      </c>
      <c r="X1019" s="231">
        <f t="shared" ca="1" si="398"/>
        <v>0</v>
      </c>
      <c r="Y1019" s="231">
        <f t="shared" ca="1" si="391"/>
        <v>0</v>
      </c>
      <c r="Z1019" s="243"/>
      <c r="AA1019" s="243"/>
    </row>
    <row r="1020" spans="6:27">
      <c r="F1020" s="656"/>
      <c r="G1020" s="307" t="str">
        <f t="shared" si="392"/>
        <v/>
      </c>
      <c r="H1020" s="243"/>
      <c r="I1020" s="243"/>
      <c r="J1020" s="243"/>
      <c r="K1020" s="246">
        <f>'IF Factors'!AI64</f>
        <v>0</v>
      </c>
      <c r="L1020" s="246">
        <f ca="1">OFFSET('IF Factors'!AI64,0,5)</f>
        <v>0</v>
      </c>
      <c r="M1020" s="246">
        <f ca="1">OFFSET('IF Factors'!AI64,0,10)</f>
        <v>0</v>
      </c>
      <c r="O1020" s="231">
        <f t="shared" ca="1" si="393"/>
        <v>0</v>
      </c>
      <c r="P1020" s="231">
        <f t="shared" ca="1" si="394"/>
        <v>0</v>
      </c>
      <c r="Q1020" s="231">
        <f t="shared" ca="1" si="395"/>
        <v>0</v>
      </c>
      <c r="R1020" s="231">
        <f t="shared" ca="1" si="396"/>
        <v>0</v>
      </c>
      <c r="T1020" s="231">
        <f t="shared" si="397"/>
        <v>1</v>
      </c>
      <c r="U1020" s="231">
        <f t="shared" ca="1" si="397"/>
        <v>1</v>
      </c>
      <c r="V1020" s="231">
        <f t="shared" ca="1" si="397"/>
        <v>1</v>
      </c>
      <c r="X1020" s="231">
        <f t="shared" ca="1" si="398"/>
        <v>0</v>
      </c>
      <c r="Y1020" s="231">
        <f t="shared" ca="1" si="391"/>
        <v>0</v>
      </c>
      <c r="Z1020" s="243"/>
      <c r="AA1020" s="243"/>
    </row>
    <row r="1021" spans="6:27">
      <c r="F1021" s="656"/>
      <c r="G1021" s="307" t="str">
        <f t="shared" si="392"/>
        <v/>
      </c>
      <c r="H1021" s="243"/>
      <c r="I1021" s="243"/>
      <c r="J1021" s="243"/>
      <c r="K1021" s="246">
        <f>'IF Factors'!AI65</f>
        <v>0</v>
      </c>
      <c r="L1021" s="246">
        <f ca="1">OFFSET('IF Factors'!AI65,0,5)</f>
        <v>0</v>
      </c>
      <c r="M1021" s="246">
        <f ca="1">OFFSET('IF Factors'!AI65,0,10)</f>
        <v>0</v>
      </c>
      <c r="O1021" s="231">
        <f t="shared" ca="1" si="393"/>
        <v>0</v>
      </c>
      <c r="P1021" s="231">
        <f t="shared" ca="1" si="394"/>
        <v>0</v>
      </c>
      <c r="Q1021" s="231">
        <f t="shared" ca="1" si="395"/>
        <v>0</v>
      </c>
      <c r="R1021" s="231">
        <f t="shared" ca="1" si="396"/>
        <v>0</v>
      </c>
      <c r="T1021" s="231">
        <f t="shared" si="397"/>
        <v>1</v>
      </c>
      <c r="U1021" s="231">
        <f t="shared" ca="1" si="397"/>
        <v>1</v>
      </c>
      <c r="V1021" s="231">
        <f t="shared" ca="1" si="397"/>
        <v>1</v>
      </c>
      <c r="X1021" s="231">
        <f t="shared" ca="1" si="398"/>
        <v>0</v>
      </c>
      <c r="Y1021" s="231">
        <f t="shared" ca="1" si="391"/>
        <v>0</v>
      </c>
      <c r="Z1021" s="243"/>
      <c r="AA1021" s="243"/>
    </row>
    <row r="1022" spans="6:27">
      <c r="F1022" s="656"/>
      <c r="G1022" s="307" t="str">
        <f t="shared" si="392"/>
        <v>3-wheeler</v>
      </c>
      <c r="H1022" s="243"/>
      <c r="I1022" s="243"/>
      <c r="J1022" s="243"/>
      <c r="K1022" s="246">
        <f>'IF Factors'!AI66</f>
        <v>0</v>
      </c>
      <c r="L1022" s="246">
        <f ca="1">OFFSET('IF Factors'!AI66,0,5)</f>
        <v>0</v>
      </c>
      <c r="M1022" s="246">
        <f ca="1">OFFSET('IF Factors'!AI66,0,10)</f>
        <v>0</v>
      </c>
      <c r="O1022" s="231">
        <f t="shared" ca="1" si="393"/>
        <v>0</v>
      </c>
      <c r="P1022" s="231">
        <f t="shared" ca="1" si="394"/>
        <v>0</v>
      </c>
      <c r="Q1022" s="231">
        <f t="shared" ca="1" si="395"/>
        <v>0</v>
      </c>
      <c r="R1022" s="231">
        <f t="shared" ca="1" si="396"/>
        <v>0</v>
      </c>
      <c r="T1022" s="231">
        <f t="shared" si="397"/>
        <v>1</v>
      </c>
      <c r="U1022" s="231">
        <f t="shared" ca="1" si="397"/>
        <v>1</v>
      </c>
      <c r="V1022" s="231">
        <f t="shared" ca="1" si="397"/>
        <v>1</v>
      </c>
      <c r="X1022" s="231">
        <f t="shared" ca="1" si="398"/>
        <v>0</v>
      </c>
      <c r="Y1022" s="231">
        <f t="shared" ca="1" si="391"/>
        <v>0</v>
      </c>
      <c r="Z1022" s="243"/>
      <c r="AA1022" s="243"/>
    </row>
    <row r="1023" spans="6:27">
      <c r="F1023" s="656"/>
      <c r="G1023" s="307" t="str">
        <f t="shared" si="392"/>
        <v>Bus</v>
      </c>
      <c r="H1023" s="243"/>
      <c r="I1023" s="243"/>
      <c r="J1023" s="243"/>
      <c r="K1023" s="246">
        <f>'IF Factors'!AI67</f>
        <v>0</v>
      </c>
      <c r="L1023" s="246">
        <f ca="1">OFFSET('IF Factors'!AI67,0,5)</f>
        <v>0</v>
      </c>
      <c r="M1023" s="246">
        <f ca="1">OFFSET('IF Factors'!AI67,0,10)</f>
        <v>0</v>
      </c>
      <c r="O1023" s="231">
        <f t="shared" ca="1" si="393"/>
        <v>0</v>
      </c>
      <c r="P1023" s="231">
        <f t="shared" ca="1" si="394"/>
        <v>0</v>
      </c>
      <c r="Q1023" s="231">
        <f t="shared" ca="1" si="395"/>
        <v>0</v>
      </c>
      <c r="R1023" s="231">
        <f t="shared" ca="1" si="396"/>
        <v>0</v>
      </c>
      <c r="T1023" s="231">
        <f t="shared" si="397"/>
        <v>1</v>
      </c>
      <c r="U1023" s="231">
        <f t="shared" ca="1" si="397"/>
        <v>1</v>
      </c>
      <c r="V1023" s="231">
        <f t="shared" ca="1" si="397"/>
        <v>1</v>
      </c>
      <c r="X1023" s="231">
        <f t="shared" ca="1" si="398"/>
        <v>0</v>
      </c>
      <c r="Y1023" s="231">
        <f t="shared" ca="1" si="391"/>
        <v>0</v>
      </c>
      <c r="Z1023" s="243"/>
      <c r="AA1023" s="243"/>
    </row>
    <row r="1024" spans="6:27">
      <c r="F1024" s="656"/>
      <c r="G1024" s="307" t="str">
        <f t="shared" si="392"/>
        <v>Mini-bus</v>
      </c>
      <c r="H1024" s="243"/>
      <c r="I1024" s="243"/>
      <c r="J1024" s="243"/>
      <c r="K1024" s="246">
        <f>'IF Factors'!AI68</f>
        <v>0</v>
      </c>
      <c r="L1024" s="246">
        <f ca="1">OFFSET('IF Factors'!AI68,0,5)</f>
        <v>0</v>
      </c>
      <c r="M1024" s="246">
        <f ca="1">OFFSET('IF Factors'!AI68,0,10)</f>
        <v>0</v>
      </c>
      <c r="O1024" s="231">
        <f t="shared" ca="1" si="393"/>
        <v>0</v>
      </c>
      <c r="P1024" s="231">
        <f t="shared" ca="1" si="394"/>
        <v>0</v>
      </c>
      <c r="Q1024" s="231">
        <f t="shared" ca="1" si="395"/>
        <v>0</v>
      </c>
      <c r="R1024" s="231">
        <f t="shared" ca="1" si="396"/>
        <v>0</v>
      </c>
      <c r="T1024" s="231">
        <f t="shared" si="397"/>
        <v>1</v>
      </c>
      <c r="U1024" s="231">
        <f t="shared" ca="1" si="397"/>
        <v>1</v>
      </c>
      <c r="V1024" s="231">
        <f t="shared" ca="1" si="397"/>
        <v>1</v>
      </c>
      <c r="X1024" s="231">
        <f t="shared" ca="1" si="398"/>
        <v>0</v>
      </c>
      <c r="Y1024" s="231">
        <f t="shared" ca="1" si="391"/>
        <v>0</v>
      </c>
      <c r="Z1024" s="243"/>
      <c r="AA1024" s="243"/>
    </row>
    <row r="1025" spans="6:27">
      <c r="F1025" s="656"/>
      <c r="G1025" s="307" t="str">
        <f t="shared" si="392"/>
        <v/>
      </c>
      <c r="H1025" s="243"/>
      <c r="I1025" s="243"/>
      <c r="J1025" s="243"/>
      <c r="K1025" s="246">
        <f>'IF Factors'!AI69</f>
        <v>0</v>
      </c>
      <c r="L1025" s="246">
        <f ca="1">OFFSET('IF Factors'!AI69,0,5)</f>
        <v>0</v>
      </c>
      <c r="M1025" s="246">
        <f ca="1">OFFSET('IF Factors'!AI69,0,10)</f>
        <v>0</v>
      </c>
      <c r="O1025" s="231">
        <f t="shared" ca="1" si="393"/>
        <v>0</v>
      </c>
      <c r="P1025" s="231">
        <f t="shared" ca="1" si="394"/>
        <v>0</v>
      </c>
      <c r="Q1025" s="231">
        <f t="shared" ca="1" si="395"/>
        <v>0</v>
      </c>
      <c r="R1025" s="231">
        <f t="shared" ca="1" si="396"/>
        <v>0</v>
      </c>
      <c r="T1025" s="231">
        <f t="shared" si="397"/>
        <v>1</v>
      </c>
      <c r="U1025" s="231">
        <f t="shared" ca="1" si="397"/>
        <v>1</v>
      </c>
      <c r="V1025" s="231">
        <f t="shared" ca="1" si="397"/>
        <v>1</v>
      </c>
      <c r="X1025" s="231">
        <f t="shared" ca="1" si="398"/>
        <v>0</v>
      </c>
      <c r="Y1025" s="231">
        <f t="shared" ca="1" si="391"/>
        <v>0</v>
      </c>
      <c r="Z1025" s="243"/>
      <c r="AA1025" s="243"/>
    </row>
    <row r="1026" spans="6:27">
      <c r="F1026" s="657"/>
      <c r="G1026" s="307" t="str">
        <f t="shared" si="392"/>
        <v/>
      </c>
      <c r="H1026" s="243"/>
      <c r="I1026" s="243"/>
      <c r="J1026" s="243"/>
      <c r="K1026" s="246">
        <f>'IF Factors'!AI70</f>
        <v>0</v>
      </c>
      <c r="L1026" s="246">
        <f ca="1">OFFSET('IF Factors'!AI70,0,5)</f>
        <v>0</v>
      </c>
      <c r="M1026" s="246">
        <f ca="1">OFFSET('IF Factors'!AI70,0,10)</f>
        <v>0</v>
      </c>
      <c r="O1026" s="231">
        <f t="shared" ca="1" si="393"/>
        <v>0</v>
      </c>
      <c r="P1026" s="231">
        <f t="shared" ca="1" si="394"/>
        <v>0</v>
      </c>
      <c r="Q1026" s="231">
        <f t="shared" ca="1" si="395"/>
        <v>0</v>
      </c>
      <c r="R1026" s="231">
        <f t="shared" ca="1" si="396"/>
        <v>0</v>
      </c>
      <c r="T1026" s="231">
        <f t="shared" si="397"/>
        <v>1</v>
      </c>
      <c r="U1026" s="231">
        <f t="shared" ca="1" si="397"/>
        <v>1</v>
      </c>
      <c r="V1026" s="231">
        <f t="shared" ca="1" si="397"/>
        <v>1</v>
      </c>
      <c r="X1026" s="231">
        <f t="shared" ca="1" si="398"/>
        <v>0</v>
      </c>
      <c r="Y1026" s="231">
        <f t="shared" ca="1" si="391"/>
        <v>0</v>
      </c>
      <c r="Z1026" s="243"/>
      <c r="AA1026" s="243"/>
    </row>
    <row r="1027" spans="6:27">
      <c r="G1027" s="307" t="str">
        <f t="shared" si="392"/>
        <v>BRT</v>
      </c>
      <c r="H1027" s="243"/>
      <c r="I1027" s="243"/>
      <c r="J1027" s="243"/>
      <c r="K1027" s="246">
        <f>'IF Factors'!AI71</f>
        <v>0</v>
      </c>
      <c r="L1027" s="246">
        <f ca="1">OFFSET('IF Factors'!AI71,0,5)</f>
        <v>0</v>
      </c>
      <c r="M1027" s="246">
        <f ca="1">OFFSET('IF Factors'!AI71,0,10)</f>
        <v>0</v>
      </c>
      <c r="O1027" s="231">
        <f t="shared" ca="1" si="393"/>
        <v>0</v>
      </c>
      <c r="P1027" s="231">
        <f t="shared" ca="1" si="394"/>
        <v>0</v>
      </c>
      <c r="Q1027" s="231">
        <f t="shared" ca="1" si="395"/>
        <v>0</v>
      </c>
      <c r="R1027" s="231">
        <f t="shared" ca="1" si="396"/>
        <v>0</v>
      </c>
      <c r="T1027" s="231">
        <f t="shared" si="397"/>
        <v>1</v>
      </c>
      <c r="U1027" s="231">
        <f t="shared" ca="1" si="397"/>
        <v>1</v>
      </c>
      <c r="V1027" s="231">
        <f t="shared" ca="1" si="397"/>
        <v>1</v>
      </c>
      <c r="X1027" s="231">
        <f t="shared" ca="1" si="398"/>
        <v>0</v>
      </c>
      <c r="Y1027" s="231">
        <f t="shared" ca="1" si="391"/>
        <v>0</v>
      </c>
      <c r="Z1027" s="243"/>
      <c r="AA1027" s="243"/>
    </row>
    <row r="1028" spans="6:27">
      <c r="G1028" s="308"/>
      <c r="H1028" s="243"/>
      <c r="I1028" s="243"/>
      <c r="J1028" s="243"/>
      <c r="K1028" s="243"/>
      <c r="L1028" s="243"/>
      <c r="M1028" s="243"/>
      <c r="N1028" s="243"/>
      <c r="O1028" s="243"/>
      <c r="P1028" s="243"/>
      <c r="Q1028" s="243"/>
      <c r="R1028" s="243"/>
      <c r="S1028" s="243"/>
      <c r="T1028" s="243"/>
      <c r="U1028" s="243"/>
      <c r="V1028" s="243"/>
      <c r="W1028" s="243"/>
      <c r="X1028" s="243"/>
      <c r="Y1028" s="243"/>
      <c r="Z1028" s="243"/>
      <c r="AA1028" s="243"/>
    </row>
    <row r="1029" spans="6:27">
      <c r="G1029" s="308"/>
      <c r="H1029" s="243"/>
      <c r="I1029" s="243"/>
      <c r="J1029" s="243"/>
      <c r="K1029" s="243"/>
      <c r="L1029" s="243"/>
      <c r="M1029" s="243"/>
      <c r="N1029" s="243"/>
      <c r="O1029" s="243"/>
      <c r="P1029" s="243"/>
      <c r="Q1029" s="243"/>
      <c r="R1029" s="243"/>
      <c r="S1029" s="243"/>
      <c r="T1029" s="243"/>
      <c r="U1029" s="243"/>
      <c r="V1029" s="243"/>
      <c r="W1029" s="243"/>
      <c r="X1029" s="243"/>
      <c r="Y1029" s="243"/>
      <c r="Z1029" s="243"/>
      <c r="AA1029" s="243"/>
    </row>
    <row r="1030" spans="6:27">
      <c r="G1030" s="308"/>
      <c r="H1030" s="243"/>
      <c r="I1030" s="243"/>
      <c r="J1030" s="243"/>
      <c r="K1030" s="243"/>
      <c r="L1030" s="243"/>
      <c r="M1030" s="243"/>
      <c r="N1030" s="243"/>
      <c r="O1030" s="243"/>
      <c r="P1030" s="243"/>
      <c r="Q1030" s="243"/>
      <c r="R1030" s="243"/>
      <c r="S1030" s="243"/>
      <c r="T1030" s="243"/>
      <c r="U1030" s="243"/>
      <c r="V1030" s="243"/>
      <c r="W1030" s="243"/>
      <c r="X1030" s="243"/>
      <c r="Y1030" s="243"/>
      <c r="Z1030" s="243"/>
      <c r="AA1030" s="243"/>
    </row>
    <row r="1031" spans="6:27">
      <c r="G1031" s="308" t="s">
        <v>384</v>
      </c>
      <c r="H1031" s="243"/>
      <c r="I1031" s="243" t="s">
        <v>331</v>
      </c>
      <c r="J1031" s="243"/>
      <c r="K1031" s="243"/>
      <c r="L1031" s="243"/>
      <c r="M1031" s="243"/>
      <c r="N1031" s="243"/>
      <c r="O1031" s="243"/>
      <c r="P1031" s="243"/>
      <c r="Q1031" s="243"/>
      <c r="R1031" s="243"/>
      <c r="S1031" s="243"/>
      <c r="T1031" s="243"/>
      <c r="U1031" s="243"/>
      <c r="V1031" s="243"/>
      <c r="W1031" s="243"/>
      <c r="X1031" s="243"/>
      <c r="Y1031" s="243"/>
      <c r="Z1031" s="243"/>
      <c r="AA1031" s="243"/>
    </row>
    <row r="1032" spans="6:27">
      <c r="G1032" s="306"/>
      <c r="H1032" s="245">
        <f>H999</f>
        <v>0</v>
      </c>
      <c r="I1032" s="245">
        <f t="shared" ref="I1032:AA1032" si="399">I999</f>
        <v>1</v>
      </c>
      <c r="J1032" s="245">
        <f t="shared" si="399"/>
        <v>2</v>
      </c>
      <c r="K1032" s="245">
        <f t="shared" si="399"/>
        <v>3</v>
      </c>
      <c r="L1032" s="245">
        <f t="shared" si="399"/>
        <v>4</v>
      </c>
      <c r="M1032" s="245">
        <f t="shared" si="399"/>
        <v>5</v>
      </c>
      <c r="N1032" s="245">
        <f t="shared" si="399"/>
        <v>6</v>
      </c>
      <c r="O1032" s="245">
        <f t="shared" si="399"/>
        <v>7</v>
      </c>
      <c r="P1032" s="245">
        <f t="shared" si="399"/>
        <v>8</v>
      </c>
      <c r="Q1032" s="245">
        <f t="shared" si="399"/>
        <v>9</v>
      </c>
      <c r="R1032" s="245">
        <f t="shared" si="399"/>
        <v>10</v>
      </c>
      <c r="S1032" s="245">
        <f t="shared" si="399"/>
        <v>11</v>
      </c>
      <c r="T1032" s="245">
        <f t="shared" si="399"/>
        <v>12</v>
      </c>
      <c r="U1032" s="245">
        <f t="shared" si="399"/>
        <v>13</v>
      </c>
      <c r="V1032" s="245">
        <f t="shared" si="399"/>
        <v>14</v>
      </c>
      <c r="W1032" s="245">
        <f t="shared" si="399"/>
        <v>15</v>
      </c>
      <c r="X1032" s="245">
        <f t="shared" si="399"/>
        <v>16</v>
      </c>
      <c r="Y1032" s="245">
        <f t="shared" si="399"/>
        <v>17</v>
      </c>
      <c r="Z1032" s="245">
        <f t="shared" si="399"/>
        <v>18</v>
      </c>
      <c r="AA1032" s="245">
        <f t="shared" si="399"/>
        <v>19</v>
      </c>
    </row>
    <row r="1033" spans="6:27">
      <c r="F1033" s="655" t="s">
        <v>530</v>
      </c>
      <c r="G1033" s="307" t="str">
        <f>G1000</f>
        <v>Cars</v>
      </c>
      <c r="H1033" s="261">
        <f>K1017</f>
        <v>0</v>
      </c>
      <c r="I1033" s="261">
        <f ca="1">(I$23*$P1017)+$O1017</f>
        <v>0</v>
      </c>
      <c r="J1033" s="261">
        <f t="shared" ref="J1033:P1033" ca="1" si="400">(J$23*$P1017)+$O1017</f>
        <v>0</v>
      </c>
      <c r="K1033" s="261">
        <f t="shared" ca="1" si="400"/>
        <v>0</v>
      </c>
      <c r="L1033" s="261">
        <f t="shared" ca="1" si="400"/>
        <v>0</v>
      </c>
      <c r="M1033" s="261">
        <f t="shared" ca="1" si="400"/>
        <v>0</v>
      </c>
      <c r="N1033" s="261">
        <f t="shared" ca="1" si="400"/>
        <v>0</v>
      </c>
      <c r="O1033" s="261">
        <f t="shared" ca="1" si="400"/>
        <v>0</v>
      </c>
      <c r="P1033" s="261">
        <f t="shared" ca="1" si="400"/>
        <v>0</v>
      </c>
      <c r="Q1033" s="261">
        <f ca="1">L1017</f>
        <v>0</v>
      </c>
      <c r="R1033" s="261">
        <f ca="1">(R$23*$R1017)+$Q1017</f>
        <v>0</v>
      </c>
      <c r="S1033" s="261">
        <f t="shared" ref="S1033:Z1033" ca="1" si="401">(S$23*$R1017)+$Q1017</f>
        <v>0</v>
      </c>
      <c r="T1033" s="261">
        <f t="shared" ca="1" si="401"/>
        <v>0</v>
      </c>
      <c r="U1033" s="261">
        <f t="shared" ca="1" si="401"/>
        <v>0</v>
      </c>
      <c r="V1033" s="261">
        <f t="shared" ca="1" si="401"/>
        <v>0</v>
      </c>
      <c r="W1033" s="261">
        <f t="shared" ca="1" si="401"/>
        <v>0</v>
      </c>
      <c r="X1033" s="261">
        <f t="shared" ca="1" si="401"/>
        <v>0</v>
      </c>
      <c r="Y1033" s="261">
        <f t="shared" ca="1" si="401"/>
        <v>0</v>
      </c>
      <c r="Z1033" s="261">
        <f t="shared" ca="1" si="401"/>
        <v>0</v>
      </c>
      <c r="AA1033" s="261">
        <f ca="1">M1017</f>
        <v>0</v>
      </c>
    </row>
    <row r="1034" spans="6:27">
      <c r="F1034" s="656"/>
      <c r="G1034" s="307" t="str">
        <f t="shared" ref="G1034:G1043" si="402">G1001</f>
        <v>2-wheeler</v>
      </c>
      <c r="H1034" s="261">
        <f t="shared" ref="H1034:H1043" si="403">K1018</f>
        <v>0</v>
      </c>
      <c r="I1034" s="261">
        <f t="shared" ref="I1034:P1043" ca="1" si="404">(I$23*$P1018)+$O1018</f>
        <v>0</v>
      </c>
      <c r="J1034" s="261">
        <f t="shared" ca="1" si="404"/>
        <v>0</v>
      </c>
      <c r="K1034" s="261">
        <f t="shared" ca="1" si="404"/>
        <v>0</v>
      </c>
      <c r="L1034" s="261">
        <f t="shared" ca="1" si="404"/>
        <v>0</v>
      </c>
      <c r="M1034" s="261">
        <f t="shared" ca="1" si="404"/>
        <v>0</v>
      </c>
      <c r="N1034" s="261">
        <f t="shared" ca="1" si="404"/>
        <v>0</v>
      </c>
      <c r="O1034" s="261">
        <f t="shared" ca="1" si="404"/>
        <v>0</v>
      </c>
      <c r="P1034" s="261">
        <f t="shared" ca="1" si="404"/>
        <v>0</v>
      </c>
      <c r="Q1034" s="261">
        <f t="shared" ref="Q1034:Q1043" ca="1" si="405">L1018</f>
        <v>0</v>
      </c>
      <c r="R1034" s="261">
        <f t="shared" ref="R1034:Z1043" ca="1" si="406">(R$23*$R1018)+$Q1018</f>
        <v>0</v>
      </c>
      <c r="S1034" s="261">
        <f t="shared" ca="1" si="406"/>
        <v>0</v>
      </c>
      <c r="T1034" s="261">
        <f t="shared" ca="1" si="406"/>
        <v>0</v>
      </c>
      <c r="U1034" s="261">
        <f t="shared" ca="1" si="406"/>
        <v>0</v>
      </c>
      <c r="V1034" s="261">
        <f t="shared" ca="1" si="406"/>
        <v>0</v>
      </c>
      <c r="W1034" s="261">
        <f t="shared" ca="1" si="406"/>
        <v>0</v>
      </c>
      <c r="X1034" s="261">
        <f t="shared" ca="1" si="406"/>
        <v>0</v>
      </c>
      <c r="Y1034" s="261">
        <f t="shared" ca="1" si="406"/>
        <v>0</v>
      </c>
      <c r="Z1034" s="261">
        <f t="shared" ca="1" si="406"/>
        <v>0</v>
      </c>
      <c r="AA1034" s="261">
        <f t="shared" ref="AA1034:AA1043" ca="1" si="407">M1018</f>
        <v>0</v>
      </c>
    </row>
    <row r="1035" spans="6:27">
      <c r="F1035" s="656"/>
      <c r="G1035" s="307" t="str">
        <f t="shared" si="402"/>
        <v>Taxi</v>
      </c>
      <c r="H1035" s="261">
        <f t="shared" si="403"/>
        <v>0</v>
      </c>
      <c r="I1035" s="261">
        <f t="shared" ca="1" si="404"/>
        <v>0</v>
      </c>
      <c r="J1035" s="261">
        <f t="shared" ca="1" si="404"/>
        <v>0</v>
      </c>
      <c r="K1035" s="261">
        <f t="shared" ca="1" si="404"/>
        <v>0</v>
      </c>
      <c r="L1035" s="261">
        <f t="shared" ca="1" si="404"/>
        <v>0</v>
      </c>
      <c r="M1035" s="261">
        <f t="shared" ca="1" si="404"/>
        <v>0</v>
      </c>
      <c r="N1035" s="261">
        <f t="shared" ca="1" si="404"/>
        <v>0</v>
      </c>
      <c r="O1035" s="261">
        <f t="shared" ca="1" si="404"/>
        <v>0</v>
      </c>
      <c r="P1035" s="261">
        <f t="shared" ca="1" si="404"/>
        <v>0</v>
      </c>
      <c r="Q1035" s="261">
        <f t="shared" ca="1" si="405"/>
        <v>0</v>
      </c>
      <c r="R1035" s="261">
        <f t="shared" ca="1" si="406"/>
        <v>0</v>
      </c>
      <c r="S1035" s="261">
        <f t="shared" ca="1" si="406"/>
        <v>0</v>
      </c>
      <c r="T1035" s="261">
        <f t="shared" ca="1" si="406"/>
        <v>0</v>
      </c>
      <c r="U1035" s="261">
        <f t="shared" ca="1" si="406"/>
        <v>0</v>
      </c>
      <c r="V1035" s="261">
        <f t="shared" ca="1" si="406"/>
        <v>0</v>
      </c>
      <c r="W1035" s="261">
        <f t="shared" ca="1" si="406"/>
        <v>0</v>
      </c>
      <c r="X1035" s="261">
        <f t="shared" ca="1" si="406"/>
        <v>0</v>
      </c>
      <c r="Y1035" s="261">
        <f t="shared" ca="1" si="406"/>
        <v>0</v>
      </c>
      <c r="Z1035" s="261">
        <f t="shared" ca="1" si="406"/>
        <v>0</v>
      </c>
      <c r="AA1035" s="261">
        <f t="shared" ca="1" si="407"/>
        <v>0</v>
      </c>
    </row>
    <row r="1036" spans="6:27">
      <c r="F1036" s="656"/>
      <c r="G1036" s="307" t="str">
        <f t="shared" si="402"/>
        <v/>
      </c>
      <c r="H1036" s="261">
        <f t="shared" si="403"/>
        <v>0</v>
      </c>
      <c r="I1036" s="261">
        <f t="shared" ca="1" si="404"/>
        <v>0</v>
      </c>
      <c r="J1036" s="261">
        <f t="shared" ca="1" si="404"/>
        <v>0</v>
      </c>
      <c r="K1036" s="261">
        <f t="shared" ca="1" si="404"/>
        <v>0</v>
      </c>
      <c r="L1036" s="261">
        <f t="shared" ca="1" si="404"/>
        <v>0</v>
      </c>
      <c r="M1036" s="261">
        <f t="shared" ca="1" si="404"/>
        <v>0</v>
      </c>
      <c r="N1036" s="261">
        <f t="shared" ca="1" si="404"/>
        <v>0</v>
      </c>
      <c r="O1036" s="261">
        <f t="shared" ca="1" si="404"/>
        <v>0</v>
      </c>
      <c r="P1036" s="261">
        <f t="shared" ca="1" si="404"/>
        <v>0</v>
      </c>
      <c r="Q1036" s="261">
        <f t="shared" ca="1" si="405"/>
        <v>0</v>
      </c>
      <c r="R1036" s="261">
        <f t="shared" ca="1" si="406"/>
        <v>0</v>
      </c>
      <c r="S1036" s="261">
        <f t="shared" ca="1" si="406"/>
        <v>0</v>
      </c>
      <c r="T1036" s="261">
        <f t="shared" ca="1" si="406"/>
        <v>0</v>
      </c>
      <c r="U1036" s="261">
        <f t="shared" ca="1" si="406"/>
        <v>0</v>
      </c>
      <c r="V1036" s="261">
        <f t="shared" ca="1" si="406"/>
        <v>0</v>
      </c>
      <c r="W1036" s="261">
        <f t="shared" ca="1" si="406"/>
        <v>0</v>
      </c>
      <c r="X1036" s="261">
        <f t="shared" ca="1" si="406"/>
        <v>0</v>
      </c>
      <c r="Y1036" s="261">
        <f t="shared" ca="1" si="406"/>
        <v>0</v>
      </c>
      <c r="Z1036" s="261">
        <f t="shared" ca="1" si="406"/>
        <v>0</v>
      </c>
      <c r="AA1036" s="261">
        <f t="shared" ca="1" si="407"/>
        <v>0</v>
      </c>
    </row>
    <row r="1037" spans="6:27">
      <c r="F1037" s="656"/>
      <c r="G1037" s="307" t="str">
        <f t="shared" si="402"/>
        <v/>
      </c>
      <c r="H1037" s="261">
        <f t="shared" si="403"/>
        <v>0</v>
      </c>
      <c r="I1037" s="261">
        <f t="shared" ca="1" si="404"/>
        <v>0</v>
      </c>
      <c r="J1037" s="261">
        <f t="shared" ca="1" si="404"/>
        <v>0</v>
      </c>
      <c r="K1037" s="261">
        <f t="shared" ca="1" si="404"/>
        <v>0</v>
      </c>
      <c r="L1037" s="261">
        <f t="shared" ca="1" si="404"/>
        <v>0</v>
      </c>
      <c r="M1037" s="261">
        <f t="shared" ca="1" si="404"/>
        <v>0</v>
      </c>
      <c r="N1037" s="261">
        <f t="shared" ca="1" si="404"/>
        <v>0</v>
      </c>
      <c r="O1037" s="261">
        <f t="shared" ca="1" si="404"/>
        <v>0</v>
      </c>
      <c r="P1037" s="261">
        <f t="shared" ca="1" si="404"/>
        <v>0</v>
      </c>
      <c r="Q1037" s="261">
        <f t="shared" ca="1" si="405"/>
        <v>0</v>
      </c>
      <c r="R1037" s="261">
        <f t="shared" ca="1" si="406"/>
        <v>0</v>
      </c>
      <c r="S1037" s="261">
        <f t="shared" ca="1" si="406"/>
        <v>0</v>
      </c>
      <c r="T1037" s="261">
        <f t="shared" ca="1" si="406"/>
        <v>0</v>
      </c>
      <c r="U1037" s="261">
        <f t="shared" ca="1" si="406"/>
        <v>0</v>
      </c>
      <c r="V1037" s="261">
        <f t="shared" ca="1" si="406"/>
        <v>0</v>
      </c>
      <c r="W1037" s="261">
        <f t="shared" ca="1" si="406"/>
        <v>0</v>
      </c>
      <c r="X1037" s="261">
        <f t="shared" ca="1" si="406"/>
        <v>0</v>
      </c>
      <c r="Y1037" s="261">
        <f t="shared" ca="1" si="406"/>
        <v>0</v>
      </c>
      <c r="Z1037" s="261">
        <f t="shared" ca="1" si="406"/>
        <v>0</v>
      </c>
      <c r="AA1037" s="261">
        <f t="shared" ca="1" si="407"/>
        <v>0</v>
      </c>
    </row>
    <row r="1038" spans="6:27">
      <c r="F1038" s="656"/>
      <c r="G1038" s="307" t="str">
        <f t="shared" si="402"/>
        <v>3-wheeler</v>
      </c>
      <c r="H1038" s="261">
        <f t="shared" si="403"/>
        <v>0</v>
      </c>
      <c r="I1038" s="261">
        <f t="shared" ca="1" si="404"/>
        <v>0</v>
      </c>
      <c r="J1038" s="261">
        <f t="shared" ca="1" si="404"/>
        <v>0</v>
      </c>
      <c r="K1038" s="261">
        <f t="shared" ca="1" si="404"/>
        <v>0</v>
      </c>
      <c r="L1038" s="261">
        <f t="shared" ca="1" si="404"/>
        <v>0</v>
      </c>
      <c r="M1038" s="261">
        <f t="shared" ca="1" si="404"/>
        <v>0</v>
      </c>
      <c r="N1038" s="261">
        <f t="shared" ca="1" si="404"/>
        <v>0</v>
      </c>
      <c r="O1038" s="261">
        <f t="shared" ca="1" si="404"/>
        <v>0</v>
      </c>
      <c r="P1038" s="261">
        <f t="shared" ca="1" si="404"/>
        <v>0</v>
      </c>
      <c r="Q1038" s="261">
        <f t="shared" ca="1" si="405"/>
        <v>0</v>
      </c>
      <c r="R1038" s="261">
        <f t="shared" ca="1" si="406"/>
        <v>0</v>
      </c>
      <c r="S1038" s="261">
        <f t="shared" ca="1" si="406"/>
        <v>0</v>
      </c>
      <c r="T1038" s="261">
        <f t="shared" ca="1" si="406"/>
        <v>0</v>
      </c>
      <c r="U1038" s="261">
        <f t="shared" ca="1" si="406"/>
        <v>0</v>
      </c>
      <c r="V1038" s="261">
        <f t="shared" ca="1" si="406"/>
        <v>0</v>
      </c>
      <c r="W1038" s="261">
        <f t="shared" ca="1" si="406"/>
        <v>0</v>
      </c>
      <c r="X1038" s="261">
        <f t="shared" ca="1" si="406"/>
        <v>0</v>
      </c>
      <c r="Y1038" s="261">
        <f t="shared" ca="1" si="406"/>
        <v>0</v>
      </c>
      <c r="Z1038" s="261">
        <f t="shared" ca="1" si="406"/>
        <v>0</v>
      </c>
      <c r="AA1038" s="261">
        <f t="shared" ca="1" si="407"/>
        <v>0</v>
      </c>
    </row>
    <row r="1039" spans="6:27">
      <c r="F1039" s="656"/>
      <c r="G1039" s="307" t="str">
        <f t="shared" si="402"/>
        <v>Bus</v>
      </c>
      <c r="H1039" s="261">
        <f t="shared" si="403"/>
        <v>0</v>
      </c>
      <c r="I1039" s="261">
        <f t="shared" ca="1" si="404"/>
        <v>0</v>
      </c>
      <c r="J1039" s="261">
        <f t="shared" ca="1" si="404"/>
        <v>0</v>
      </c>
      <c r="K1039" s="261">
        <f t="shared" ca="1" si="404"/>
        <v>0</v>
      </c>
      <c r="L1039" s="261">
        <f t="shared" ca="1" si="404"/>
        <v>0</v>
      </c>
      <c r="M1039" s="261">
        <f t="shared" ca="1" si="404"/>
        <v>0</v>
      </c>
      <c r="N1039" s="261">
        <f t="shared" ca="1" si="404"/>
        <v>0</v>
      </c>
      <c r="O1039" s="261">
        <f t="shared" ca="1" si="404"/>
        <v>0</v>
      </c>
      <c r="P1039" s="261">
        <f t="shared" ca="1" si="404"/>
        <v>0</v>
      </c>
      <c r="Q1039" s="261">
        <f t="shared" ca="1" si="405"/>
        <v>0</v>
      </c>
      <c r="R1039" s="261">
        <f t="shared" ca="1" si="406"/>
        <v>0</v>
      </c>
      <c r="S1039" s="261">
        <f t="shared" ca="1" si="406"/>
        <v>0</v>
      </c>
      <c r="T1039" s="261">
        <f t="shared" ca="1" si="406"/>
        <v>0</v>
      </c>
      <c r="U1039" s="261">
        <f t="shared" ca="1" si="406"/>
        <v>0</v>
      </c>
      <c r="V1039" s="261">
        <f t="shared" ca="1" si="406"/>
        <v>0</v>
      </c>
      <c r="W1039" s="261">
        <f t="shared" ca="1" si="406"/>
        <v>0</v>
      </c>
      <c r="X1039" s="261">
        <f t="shared" ca="1" si="406"/>
        <v>0</v>
      </c>
      <c r="Y1039" s="261">
        <f t="shared" ca="1" si="406"/>
        <v>0</v>
      </c>
      <c r="Z1039" s="261">
        <f t="shared" ca="1" si="406"/>
        <v>0</v>
      </c>
      <c r="AA1039" s="261">
        <f t="shared" ca="1" si="407"/>
        <v>0</v>
      </c>
    </row>
    <row r="1040" spans="6:27">
      <c r="F1040" s="656"/>
      <c r="G1040" s="307" t="str">
        <f t="shared" si="402"/>
        <v>Mini-bus</v>
      </c>
      <c r="H1040" s="261">
        <f t="shared" si="403"/>
        <v>0</v>
      </c>
      <c r="I1040" s="261">
        <f t="shared" ca="1" si="404"/>
        <v>0</v>
      </c>
      <c r="J1040" s="261">
        <f t="shared" ca="1" si="404"/>
        <v>0</v>
      </c>
      <c r="K1040" s="261">
        <f t="shared" ca="1" si="404"/>
        <v>0</v>
      </c>
      <c r="L1040" s="261">
        <f t="shared" ca="1" si="404"/>
        <v>0</v>
      </c>
      <c r="M1040" s="261">
        <f t="shared" ca="1" si="404"/>
        <v>0</v>
      </c>
      <c r="N1040" s="261">
        <f t="shared" ca="1" si="404"/>
        <v>0</v>
      </c>
      <c r="O1040" s="261">
        <f t="shared" ca="1" si="404"/>
        <v>0</v>
      </c>
      <c r="P1040" s="261">
        <f t="shared" ca="1" si="404"/>
        <v>0</v>
      </c>
      <c r="Q1040" s="261">
        <f t="shared" ca="1" si="405"/>
        <v>0</v>
      </c>
      <c r="R1040" s="261">
        <f t="shared" ca="1" si="406"/>
        <v>0</v>
      </c>
      <c r="S1040" s="261">
        <f t="shared" ca="1" si="406"/>
        <v>0</v>
      </c>
      <c r="T1040" s="261">
        <f t="shared" ca="1" si="406"/>
        <v>0</v>
      </c>
      <c r="U1040" s="261">
        <f t="shared" ca="1" si="406"/>
        <v>0</v>
      </c>
      <c r="V1040" s="261">
        <f t="shared" ca="1" si="406"/>
        <v>0</v>
      </c>
      <c r="W1040" s="261">
        <f t="shared" ca="1" si="406"/>
        <v>0</v>
      </c>
      <c r="X1040" s="261">
        <f t="shared" ca="1" si="406"/>
        <v>0</v>
      </c>
      <c r="Y1040" s="261">
        <f t="shared" ca="1" si="406"/>
        <v>0</v>
      </c>
      <c r="Z1040" s="261">
        <f t="shared" ca="1" si="406"/>
        <v>0</v>
      </c>
      <c r="AA1040" s="261">
        <f t="shared" ca="1" si="407"/>
        <v>0</v>
      </c>
    </row>
    <row r="1041" spans="6:27">
      <c r="F1041" s="656"/>
      <c r="G1041" s="307" t="str">
        <f t="shared" si="402"/>
        <v/>
      </c>
      <c r="H1041" s="261">
        <f t="shared" si="403"/>
        <v>0</v>
      </c>
      <c r="I1041" s="261">
        <f t="shared" ca="1" si="404"/>
        <v>0</v>
      </c>
      <c r="J1041" s="261">
        <f t="shared" ca="1" si="404"/>
        <v>0</v>
      </c>
      <c r="K1041" s="261">
        <f t="shared" ca="1" si="404"/>
        <v>0</v>
      </c>
      <c r="L1041" s="261">
        <f t="shared" ca="1" si="404"/>
        <v>0</v>
      </c>
      <c r="M1041" s="261">
        <f t="shared" ca="1" si="404"/>
        <v>0</v>
      </c>
      <c r="N1041" s="261">
        <f t="shared" ca="1" si="404"/>
        <v>0</v>
      </c>
      <c r="O1041" s="261">
        <f t="shared" ca="1" si="404"/>
        <v>0</v>
      </c>
      <c r="P1041" s="261">
        <f t="shared" ca="1" si="404"/>
        <v>0</v>
      </c>
      <c r="Q1041" s="261">
        <f t="shared" ca="1" si="405"/>
        <v>0</v>
      </c>
      <c r="R1041" s="261">
        <f t="shared" ca="1" si="406"/>
        <v>0</v>
      </c>
      <c r="S1041" s="261">
        <f t="shared" ca="1" si="406"/>
        <v>0</v>
      </c>
      <c r="T1041" s="261">
        <f t="shared" ca="1" si="406"/>
        <v>0</v>
      </c>
      <c r="U1041" s="261">
        <f t="shared" ca="1" si="406"/>
        <v>0</v>
      </c>
      <c r="V1041" s="261">
        <f t="shared" ca="1" si="406"/>
        <v>0</v>
      </c>
      <c r="W1041" s="261">
        <f t="shared" ca="1" si="406"/>
        <v>0</v>
      </c>
      <c r="X1041" s="261">
        <f t="shared" ca="1" si="406"/>
        <v>0</v>
      </c>
      <c r="Y1041" s="261">
        <f t="shared" ca="1" si="406"/>
        <v>0</v>
      </c>
      <c r="Z1041" s="261">
        <f t="shared" ca="1" si="406"/>
        <v>0</v>
      </c>
      <c r="AA1041" s="261">
        <f t="shared" ca="1" si="407"/>
        <v>0</v>
      </c>
    </row>
    <row r="1042" spans="6:27">
      <c r="F1042" s="657"/>
      <c r="G1042" s="307" t="str">
        <f t="shared" si="402"/>
        <v/>
      </c>
      <c r="H1042" s="261">
        <f t="shared" si="403"/>
        <v>0</v>
      </c>
      <c r="I1042" s="261">
        <f t="shared" ca="1" si="404"/>
        <v>0</v>
      </c>
      <c r="J1042" s="261">
        <f t="shared" ca="1" si="404"/>
        <v>0</v>
      </c>
      <c r="K1042" s="261">
        <f t="shared" ca="1" si="404"/>
        <v>0</v>
      </c>
      <c r="L1042" s="261">
        <f t="shared" ca="1" si="404"/>
        <v>0</v>
      </c>
      <c r="M1042" s="261">
        <f t="shared" ca="1" si="404"/>
        <v>0</v>
      </c>
      <c r="N1042" s="261">
        <f t="shared" ca="1" si="404"/>
        <v>0</v>
      </c>
      <c r="O1042" s="261">
        <f t="shared" ca="1" si="404"/>
        <v>0</v>
      </c>
      <c r="P1042" s="261">
        <f t="shared" ca="1" si="404"/>
        <v>0</v>
      </c>
      <c r="Q1042" s="261">
        <f t="shared" ca="1" si="405"/>
        <v>0</v>
      </c>
      <c r="R1042" s="261">
        <f t="shared" ca="1" si="406"/>
        <v>0</v>
      </c>
      <c r="S1042" s="261">
        <f t="shared" ca="1" si="406"/>
        <v>0</v>
      </c>
      <c r="T1042" s="261">
        <f t="shared" ca="1" si="406"/>
        <v>0</v>
      </c>
      <c r="U1042" s="261">
        <f t="shared" ca="1" si="406"/>
        <v>0</v>
      </c>
      <c r="V1042" s="261">
        <f t="shared" ca="1" si="406"/>
        <v>0</v>
      </c>
      <c r="W1042" s="261">
        <f t="shared" ca="1" si="406"/>
        <v>0</v>
      </c>
      <c r="X1042" s="261">
        <f t="shared" ca="1" si="406"/>
        <v>0</v>
      </c>
      <c r="Y1042" s="261">
        <f t="shared" ca="1" si="406"/>
        <v>0</v>
      </c>
      <c r="Z1042" s="261">
        <f t="shared" ca="1" si="406"/>
        <v>0</v>
      </c>
      <c r="AA1042" s="261">
        <f t="shared" ca="1" si="407"/>
        <v>0</v>
      </c>
    </row>
    <row r="1043" spans="6:27">
      <c r="G1043" s="307" t="str">
        <f t="shared" si="402"/>
        <v>BRT</v>
      </c>
      <c r="H1043" s="261">
        <f t="shared" si="403"/>
        <v>0</v>
      </c>
      <c r="I1043" s="261">
        <f t="shared" ca="1" si="404"/>
        <v>0</v>
      </c>
      <c r="J1043" s="261">
        <f t="shared" ca="1" si="404"/>
        <v>0</v>
      </c>
      <c r="K1043" s="261">
        <f t="shared" ca="1" si="404"/>
        <v>0</v>
      </c>
      <c r="L1043" s="261">
        <f t="shared" ca="1" si="404"/>
        <v>0</v>
      </c>
      <c r="M1043" s="261">
        <f t="shared" ca="1" si="404"/>
        <v>0</v>
      </c>
      <c r="N1043" s="261">
        <f t="shared" ca="1" si="404"/>
        <v>0</v>
      </c>
      <c r="O1043" s="261">
        <f t="shared" ca="1" si="404"/>
        <v>0</v>
      </c>
      <c r="P1043" s="261">
        <f t="shared" ca="1" si="404"/>
        <v>0</v>
      </c>
      <c r="Q1043" s="261">
        <f t="shared" ca="1" si="405"/>
        <v>0</v>
      </c>
      <c r="R1043" s="261">
        <f t="shared" ca="1" si="406"/>
        <v>0</v>
      </c>
      <c r="S1043" s="261">
        <f t="shared" ca="1" si="406"/>
        <v>0</v>
      </c>
      <c r="T1043" s="261">
        <f t="shared" ca="1" si="406"/>
        <v>0</v>
      </c>
      <c r="U1043" s="261">
        <f t="shared" ca="1" si="406"/>
        <v>0</v>
      </c>
      <c r="V1043" s="261">
        <f t="shared" ca="1" si="406"/>
        <v>0</v>
      </c>
      <c r="W1043" s="261">
        <f t="shared" ca="1" si="406"/>
        <v>0</v>
      </c>
      <c r="X1043" s="261">
        <f t="shared" ca="1" si="406"/>
        <v>0</v>
      </c>
      <c r="Y1043" s="261">
        <f t="shared" ca="1" si="406"/>
        <v>0</v>
      </c>
      <c r="Z1043" s="261">
        <f t="shared" ca="1" si="406"/>
        <v>0</v>
      </c>
      <c r="AA1043" s="261">
        <f t="shared" ca="1" si="407"/>
        <v>0</v>
      </c>
    </row>
    <row r="1045" spans="6:27">
      <c r="G1045" s="308" t="s">
        <v>392</v>
      </c>
      <c r="H1045" s="243"/>
      <c r="I1045" s="243" t="str">
        <f>I1031</f>
        <v>LPG</v>
      </c>
      <c r="J1045" s="243"/>
      <c r="K1045" s="243"/>
      <c r="L1045" s="243"/>
      <c r="M1045" s="243"/>
      <c r="N1045" s="243"/>
      <c r="O1045" s="243"/>
      <c r="P1045" s="243"/>
      <c r="Q1045" s="243"/>
      <c r="R1045" s="243"/>
      <c r="S1045" s="243"/>
      <c r="T1045" s="243"/>
      <c r="U1045" s="243"/>
      <c r="V1045" s="243"/>
      <c r="W1045" s="243"/>
      <c r="X1045" s="243"/>
      <c r="Y1045" s="243"/>
      <c r="Z1045" s="243"/>
      <c r="AA1045" s="243"/>
    </row>
    <row r="1046" spans="6:27">
      <c r="G1046" s="306"/>
      <c r="H1046" s="245">
        <f>H1032</f>
        <v>0</v>
      </c>
      <c r="I1046" s="245">
        <f t="shared" ref="I1046:AA1046" si="408">I1032</f>
        <v>1</v>
      </c>
      <c r="J1046" s="245">
        <f t="shared" si="408"/>
        <v>2</v>
      </c>
      <c r="K1046" s="245">
        <f t="shared" si="408"/>
        <v>3</v>
      </c>
      <c r="L1046" s="245">
        <f t="shared" si="408"/>
        <v>4</v>
      </c>
      <c r="M1046" s="245">
        <f t="shared" si="408"/>
        <v>5</v>
      </c>
      <c r="N1046" s="245">
        <f t="shared" si="408"/>
        <v>6</v>
      </c>
      <c r="O1046" s="245">
        <f t="shared" si="408"/>
        <v>7</v>
      </c>
      <c r="P1046" s="245">
        <f t="shared" si="408"/>
        <v>8</v>
      </c>
      <c r="Q1046" s="245">
        <f t="shared" si="408"/>
        <v>9</v>
      </c>
      <c r="R1046" s="245">
        <f t="shared" si="408"/>
        <v>10</v>
      </c>
      <c r="S1046" s="245">
        <f t="shared" si="408"/>
        <v>11</v>
      </c>
      <c r="T1046" s="245">
        <f t="shared" si="408"/>
        <v>12</v>
      </c>
      <c r="U1046" s="245">
        <f t="shared" si="408"/>
        <v>13</v>
      </c>
      <c r="V1046" s="245">
        <f t="shared" si="408"/>
        <v>14</v>
      </c>
      <c r="W1046" s="245">
        <f t="shared" si="408"/>
        <v>15</v>
      </c>
      <c r="X1046" s="245">
        <f t="shared" si="408"/>
        <v>16</v>
      </c>
      <c r="Y1046" s="245">
        <f t="shared" si="408"/>
        <v>17</v>
      </c>
      <c r="Z1046" s="245">
        <f t="shared" si="408"/>
        <v>18</v>
      </c>
      <c r="AA1046" s="245">
        <f t="shared" si="408"/>
        <v>19</v>
      </c>
    </row>
    <row r="1047" spans="6:27">
      <c r="F1047" s="655" t="s">
        <v>530</v>
      </c>
      <c r="G1047" s="307" t="str">
        <f>G1033</f>
        <v>Cars</v>
      </c>
      <c r="H1047" s="232">
        <f>H1033+(H1033*H801)</f>
        <v>0</v>
      </c>
      <c r="I1047" s="232">
        <f t="shared" ref="I1047:AA1047" ca="1" si="409">I1033+(I1033*I801)</f>
        <v>0</v>
      </c>
      <c r="J1047" s="232">
        <f t="shared" ca="1" si="409"/>
        <v>0</v>
      </c>
      <c r="K1047" s="232">
        <f t="shared" ca="1" si="409"/>
        <v>0</v>
      </c>
      <c r="L1047" s="232">
        <f t="shared" ca="1" si="409"/>
        <v>0</v>
      </c>
      <c r="M1047" s="232">
        <f t="shared" ca="1" si="409"/>
        <v>0</v>
      </c>
      <c r="N1047" s="232">
        <f t="shared" ca="1" si="409"/>
        <v>0</v>
      </c>
      <c r="O1047" s="232">
        <f t="shared" ca="1" si="409"/>
        <v>0</v>
      </c>
      <c r="P1047" s="232">
        <f t="shared" ca="1" si="409"/>
        <v>0</v>
      </c>
      <c r="Q1047" s="232">
        <f t="shared" ca="1" si="409"/>
        <v>0</v>
      </c>
      <c r="R1047" s="232">
        <f t="shared" ca="1" si="409"/>
        <v>0</v>
      </c>
      <c r="S1047" s="232">
        <f t="shared" ca="1" si="409"/>
        <v>0</v>
      </c>
      <c r="T1047" s="232">
        <f t="shared" ca="1" si="409"/>
        <v>0</v>
      </c>
      <c r="U1047" s="232">
        <f t="shared" ca="1" si="409"/>
        <v>0</v>
      </c>
      <c r="V1047" s="232">
        <f t="shared" ca="1" si="409"/>
        <v>0</v>
      </c>
      <c r="W1047" s="232">
        <f t="shared" ca="1" si="409"/>
        <v>0</v>
      </c>
      <c r="X1047" s="232">
        <f t="shared" ca="1" si="409"/>
        <v>0</v>
      </c>
      <c r="Y1047" s="232">
        <f t="shared" ca="1" si="409"/>
        <v>0</v>
      </c>
      <c r="Z1047" s="232">
        <f t="shared" ca="1" si="409"/>
        <v>0</v>
      </c>
      <c r="AA1047" s="232">
        <f t="shared" ca="1" si="409"/>
        <v>0</v>
      </c>
    </row>
    <row r="1048" spans="6:27">
      <c r="F1048" s="656"/>
      <c r="G1048" s="307" t="str">
        <f t="shared" ref="G1048:G1057" si="410">G1034</f>
        <v>2-wheeler</v>
      </c>
      <c r="H1048" s="232">
        <f t="shared" ref="H1048:AA1057" si="411">H1034+(H1034*H802)</f>
        <v>0</v>
      </c>
      <c r="I1048" s="232">
        <f t="shared" ca="1" si="411"/>
        <v>0</v>
      </c>
      <c r="J1048" s="232">
        <f t="shared" ca="1" si="411"/>
        <v>0</v>
      </c>
      <c r="K1048" s="232">
        <f t="shared" ca="1" si="411"/>
        <v>0</v>
      </c>
      <c r="L1048" s="232">
        <f t="shared" ca="1" si="411"/>
        <v>0</v>
      </c>
      <c r="M1048" s="232">
        <f t="shared" ca="1" si="411"/>
        <v>0</v>
      </c>
      <c r="N1048" s="232">
        <f t="shared" ca="1" si="411"/>
        <v>0</v>
      </c>
      <c r="O1048" s="232">
        <f t="shared" ca="1" si="411"/>
        <v>0</v>
      </c>
      <c r="P1048" s="232">
        <f t="shared" ca="1" si="411"/>
        <v>0</v>
      </c>
      <c r="Q1048" s="232">
        <f t="shared" ca="1" si="411"/>
        <v>0</v>
      </c>
      <c r="R1048" s="232">
        <f t="shared" ca="1" si="411"/>
        <v>0</v>
      </c>
      <c r="S1048" s="232">
        <f t="shared" ca="1" si="411"/>
        <v>0</v>
      </c>
      <c r="T1048" s="232">
        <f t="shared" ca="1" si="411"/>
        <v>0</v>
      </c>
      <c r="U1048" s="232">
        <f t="shared" ca="1" si="411"/>
        <v>0</v>
      </c>
      <c r="V1048" s="232">
        <f t="shared" ca="1" si="411"/>
        <v>0</v>
      </c>
      <c r="W1048" s="232">
        <f t="shared" ca="1" si="411"/>
        <v>0</v>
      </c>
      <c r="X1048" s="232">
        <f t="shared" ca="1" si="411"/>
        <v>0</v>
      </c>
      <c r="Y1048" s="232">
        <f t="shared" ca="1" si="411"/>
        <v>0</v>
      </c>
      <c r="Z1048" s="232">
        <f t="shared" ca="1" si="411"/>
        <v>0</v>
      </c>
      <c r="AA1048" s="232">
        <f t="shared" ca="1" si="411"/>
        <v>0</v>
      </c>
    </row>
    <row r="1049" spans="6:27">
      <c r="F1049" s="656"/>
      <c r="G1049" s="307" t="str">
        <f t="shared" si="410"/>
        <v>Taxi</v>
      </c>
      <c r="H1049" s="232">
        <f t="shared" si="411"/>
        <v>0</v>
      </c>
      <c r="I1049" s="232">
        <f t="shared" ca="1" si="411"/>
        <v>0</v>
      </c>
      <c r="J1049" s="232">
        <f t="shared" ca="1" si="411"/>
        <v>0</v>
      </c>
      <c r="K1049" s="232">
        <f t="shared" ca="1" si="411"/>
        <v>0</v>
      </c>
      <c r="L1049" s="232">
        <f t="shared" ca="1" si="411"/>
        <v>0</v>
      </c>
      <c r="M1049" s="232">
        <f t="shared" ca="1" si="411"/>
        <v>0</v>
      </c>
      <c r="N1049" s="232">
        <f t="shared" ca="1" si="411"/>
        <v>0</v>
      </c>
      <c r="O1049" s="232">
        <f t="shared" ca="1" si="411"/>
        <v>0</v>
      </c>
      <c r="P1049" s="232">
        <f t="shared" ca="1" si="411"/>
        <v>0</v>
      </c>
      <c r="Q1049" s="232">
        <f t="shared" ca="1" si="411"/>
        <v>0</v>
      </c>
      <c r="R1049" s="232">
        <f t="shared" ca="1" si="411"/>
        <v>0</v>
      </c>
      <c r="S1049" s="232">
        <f t="shared" ca="1" si="411"/>
        <v>0</v>
      </c>
      <c r="T1049" s="232">
        <f t="shared" ca="1" si="411"/>
        <v>0</v>
      </c>
      <c r="U1049" s="232">
        <f t="shared" ca="1" si="411"/>
        <v>0</v>
      </c>
      <c r="V1049" s="232">
        <f t="shared" ca="1" si="411"/>
        <v>0</v>
      </c>
      <c r="W1049" s="232">
        <f t="shared" ca="1" si="411"/>
        <v>0</v>
      </c>
      <c r="X1049" s="232">
        <f t="shared" ca="1" si="411"/>
        <v>0</v>
      </c>
      <c r="Y1049" s="232">
        <f t="shared" ca="1" si="411"/>
        <v>0</v>
      </c>
      <c r="Z1049" s="232">
        <f t="shared" ca="1" si="411"/>
        <v>0</v>
      </c>
      <c r="AA1049" s="232">
        <f t="shared" ca="1" si="411"/>
        <v>0</v>
      </c>
    </row>
    <row r="1050" spans="6:27">
      <c r="F1050" s="656"/>
      <c r="G1050" s="307" t="str">
        <f t="shared" si="410"/>
        <v/>
      </c>
      <c r="H1050" s="232">
        <f t="shared" si="411"/>
        <v>0</v>
      </c>
      <c r="I1050" s="232">
        <f t="shared" ca="1" si="411"/>
        <v>0</v>
      </c>
      <c r="J1050" s="232">
        <f t="shared" ca="1" si="411"/>
        <v>0</v>
      </c>
      <c r="K1050" s="232">
        <f t="shared" ca="1" si="411"/>
        <v>0</v>
      </c>
      <c r="L1050" s="232">
        <f t="shared" ca="1" si="411"/>
        <v>0</v>
      </c>
      <c r="M1050" s="232">
        <f t="shared" ca="1" si="411"/>
        <v>0</v>
      </c>
      <c r="N1050" s="232">
        <f t="shared" ca="1" si="411"/>
        <v>0</v>
      </c>
      <c r="O1050" s="232">
        <f t="shared" ca="1" si="411"/>
        <v>0</v>
      </c>
      <c r="P1050" s="232">
        <f t="shared" ca="1" si="411"/>
        <v>0</v>
      </c>
      <c r="Q1050" s="232">
        <f t="shared" ca="1" si="411"/>
        <v>0</v>
      </c>
      <c r="R1050" s="232">
        <f t="shared" ca="1" si="411"/>
        <v>0</v>
      </c>
      <c r="S1050" s="232">
        <f t="shared" ca="1" si="411"/>
        <v>0</v>
      </c>
      <c r="T1050" s="232">
        <f t="shared" ca="1" si="411"/>
        <v>0</v>
      </c>
      <c r="U1050" s="232">
        <f t="shared" ca="1" si="411"/>
        <v>0</v>
      </c>
      <c r="V1050" s="232">
        <f t="shared" ca="1" si="411"/>
        <v>0</v>
      </c>
      <c r="W1050" s="232">
        <f t="shared" ca="1" si="411"/>
        <v>0</v>
      </c>
      <c r="X1050" s="232">
        <f t="shared" ca="1" si="411"/>
        <v>0</v>
      </c>
      <c r="Y1050" s="232">
        <f t="shared" ca="1" si="411"/>
        <v>0</v>
      </c>
      <c r="Z1050" s="232">
        <f t="shared" ca="1" si="411"/>
        <v>0</v>
      </c>
      <c r="AA1050" s="232">
        <f t="shared" ca="1" si="411"/>
        <v>0</v>
      </c>
    </row>
    <row r="1051" spans="6:27">
      <c r="F1051" s="656"/>
      <c r="G1051" s="307" t="str">
        <f t="shared" si="410"/>
        <v/>
      </c>
      <c r="H1051" s="232">
        <f t="shared" si="411"/>
        <v>0</v>
      </c>
      <c r="I1051" s="232">
        <f t="shared" ca="1" si="411"/>
        <v>0</v>
      </c>
      <c r="J1051" s="232">
        <f t="shared" ca="1" si="411"/>
        <v>0</v>
      </c>
      <c r="K1051" s="232">
        <f t="shared" ca="1" si="411"/>
        <v>0</v>
      </c>
      <c r="L1051" s="232">
        <f t="shared" ca="1" si="411"/>
        <v>0</v>
      </c>
      <c r="M1051" s="232">
        <f t="shared" ca="1" si="411"/>
        <v>0</v>
      </c>
      <c r="N1051" s="232">
        <f t="shared" ca="1" si="411"/>
        <v>0</v>
      </c>
      <c r="O1051" s="232">
        <f t="shared" ca="1" si="411"/>
        <v>0</v>
      </c>
      <c r="P1051" s="232">
        <f t="shared" ca="1" si="411"/>
        <v>0</v>
      </c>
      <c r="Q1051" s="232">
        <f t="shared" ca="1" si="411"/>
        <v>0</v>
      </c>
      <c r="R1051" s="232">
        <f t="shared" ca="1" si="411"/>
        <v>0</v>
      </c>
      <c r="S1051" s="232">
        <f t="shared" ca="1" si="411"/>
        <v>0</v>
      </c>
      <c r="T1051" s="232">
        <f t="shared" ca="1" si="411"/>
        <v>0</v>
      </c>
      <c r="U1051" s="232">
        <f t="shared" ca="1" si="411"/>
        <v>0</v>
      </c>
      <c r="V1051" s="232">
        <f t="shared" ca="1" si="411"/>
        <v>0</v>
      </c>
      <c r="W1051" s="232">
        <f t="shared" ca="1" si="411"/>
        <v>0</v>
      </c>
      <c r="X1051" s="232">
        <f t="shared" ca="1" si="411"/>
        <v>0</v>
      </c>
      <c r="Y1051" s="232">
        <f t="shared" ca="1" si="411"/>
        <v>0</v>
      </c>
      <c r="Z1051" s="232">
        <f t="shared" ca="1" si="411"/>
        <v>0</v>
      </c>
      <c r="AA1051" s="232">
        <f t="shared" ca="1" si="411"/>
        <v>0</v>
      </c>
    </row>
    <row r="1052" spans="6:27">
      <c r="F1052" s="656"/>
      <c r="G1052" s="307" t="str">
        <f t="shared" si="410"/>
        <v>3-wheeler</v>
      </c>
      <c r="H1052" s="232">
        <f t="shared" si="411"/>
        <v>0</v>
      </c>
      <c r="I1052" s="232">
        <f t="shared" ca="1" si="411"/>
        <v>0</v>
      </c>
      <c r="J1052" s="232">
        <f t="shared" ca="1" si="411"/>
        <v>0</v>
      </c>
      <c r="K1052" s="232">
        <f t="shared" ca="1" si="411"/>
        <v>0</v>
      </c>
      <c r="L1052" s="232">
        <f t="shared" ca="1" si="411"/>
        <v>0</v>
      </c>
      <c r="M1052" s="232">
        <f t="shared" ca="1" si="411"/>
        <v>0</v>
      </c>
      <c r="N1052" s="232">
        <f t="shared" ca="1" si="411"/>
        <v>0</v>
      </c>
      <c r="O1052" s="232">
        <f t="shared" ca="1" si="411"/>
        <v>0</v>
      </c>
      <c r="P1052" s="232">
        <f t="shared" ca="1" si="411"/>
        <v>0</v>
      </c>
      <c r="Q1052" s="232">
        <f t="shared" ca="1" si="411"/>
        <v>0</v>
      </c>
      <c r="R1052" s="232">
        <f t="shared" ca="1" si="411"/>
        <v>0</v>
      </c>
      <c r="S1052" s="232">
        <f t="shared" ca="1" si="411"/>
        <v>0</v>
      </c>
      <c r="T1052" s="232">
        <f t="shared" ca="1" si="411"/>
        <v>0</v>
      </c>
      <c r="U1052" s="232">
        <f t="shared" ca="1" si="411"/>
        <v>0</v>
      </c>
      <c r="V1052" s="232">
        <f t="shared" ca="1" si="411"/>
        <v>0</v>
      </c>
      <c r="W1052" s="232">
        <f t="shared" ca="1" si="411"/>
        <v>0</v>
      </c>
      <c r="X1052" s="232">
        <f t="shared" ca="1" si="411"/>
        <v>0</v>
      </c>
      <c r="Y1052" s="232">
        <f t="shared" ca="1" si="411"/>
        <v>0</v>
      </c>
      <c r="Z1052" s="232">
        <f t="shared" ca="1" si="411"/>
        <v>0</v>
      </c>
      <c r="AA1052" s="232">
        <f t="shared" ca="1" si="411"/>
        <v>0</v>
      </c>
    </row>
    <row r="1053" spans="6:27">
      <c r="F1053" s="656"/>
      <c r="G1053" s="307" t="str">
        <f t="shared" si="410"/>
        <v>Bus</v>
      </c>
      <c r="H1053" s="232">
        <f t="shared" si="411"/>
        <v>0</v>
      </c>
      <c r="I1053" s="232">
        <f t="shared" ca="1" si="411"/>
        <v>0</v>
      </c>
      <c r="J1053" s="232">
        <f t="shared" ca="1" si="411"/>
        <v>0</v>
      </c>
      <c r="K1053" s="232">
        <f t="shared" ca="1" si="411"/>
        <v>0</v>
      </c>
      <c r="L1053" s="232">
        <f t="shared" ca="1" si="411"/>
        <v>0</v>
      </c>
      <c r="M1053" s="232">
        <f t="shared" ca="1" si="411"/>
        <v>0</v>
      </c>
      <c r="N1053" s="232">
        <f t="shared" ca="1" si="411"/>
        <v>0</v>
      </c>
      <c r="O1053" s="232">
        <f t="shared" ca="1" si="411"/>
        <v>0</v>
      </c>
      <c r="P1053" s="232">
        <f t="shared" ca="1" si="411"/>
        <v>0</v>
      </c>
      <c r="Q1053" s="232">
        <f t="shared" ca="1" si="411"/>
        <v>0</v>
      </c>
      <c r="R1053" s="232">
        <f t="shared" ca="1" si="411"/>
        <v>0</v>
      </c>
      <c r="S1053" s="232">
        <f t="shared" ca="1" si="411"/>
        <v>0</v>
      </c>
      <c r="T1053" s="232">
        <f t="shared" ca="1" si="411"/>
        <v>0</v>
      </c>
      <c r="U1053" s="232">
        <f t="shared" ca="1" si="411"/>
        <v>0</v>
      </c>
      <c r="V1053" s="232">
        <f t="shared" ca="1" si="411"/>
        <v>0</v>
      </c>
      <c r="W1053" s="232">
        <f t="shared" ca="1" si="411"/>
        <v>0</v>
      </c>
      <c r="X1053" s="232">
        <f t="shared" ca="1" si="411"/>
        <v>0</v>
      </c>
      <c r="Y1053" s="232">
        <f t="shared" ca="1" si="411"/>
        <v>0</v>
      </c>
      <c r="Z1053" s="232">
        <f t="shared" ca="1" si="411"/>
        <v>0</v>
      </c>
      <c r="AA1053" s="232">
        <f t="shared" ca="1" si="411"/>
        <v>0</v>
      </c>
    </row>
    <row r="1054" spans="6:27">
      <c r="F1054" s="656"/>
      <c r="G1054" s="307" t="str">
        <f t="shared" si="410"/>
        <v>Mini-bus</v>
      </c>
      <c r="H1054" s="232">
        <f t="shared" si="411"/>
        <v>0</v>
      </c>
      <c r="I1054" s="232">
        <f t="shared" ca="1" si="411"/>
        <v>0</v>
      </c>
      <c r="J1054" s="232">
        <f t="shared" ca="1" si="411"/>
        <v>0</v>
      </c>
      <c r="K1054" s="232">
        <f t="shared" ca="1" si="411"/>
        <v>0</v>
      </c>
      <c r="L1054" s="232">
        <f t="shared" ca="1" si="411"/>
        <v>0</v>
      </c>
      <c r="M1054" s="232">
        <f t="shared" ca="1" si="411"/>
        <v>0</v>
      </c>
      <c r="N1054" s="232">
        <f t="shared" ca="1" si="411"/>
        <v>0</v>
      </c>
      <c r="O1054" s="232">
        <f t="shared" ca="1" si="411"/>
        <v>0</v>
      </c>
      <c r="P1054" s="232">
        <f t="shared" ca="1" si="411"/>
        <v>0</v>
      </c>
      <c r="Q1054" s="232">
        <f t="shared" ca="1" si="411"/>
        <v>0</v>
      </c>
      <c r="R1054" s="232">
        <f t="shared" ca="1" si="411"/>
        <v>0</v>
      </c>
      <c r="S1054" s="232">
        <f t="shared" ca="1" si="411"/>
        <v>0</v>
      </c>
      <c r="T1054" s="232">
        <f t="shared" ca="1" si="411"/>
        <v>0</v>
      </c>
      <c r="U1054" s="232">
        <f t="shared" ca="1" si="411"/>
        <v>0</v>
      </c>
      <c r="V1054" s="232">
        <f t="shared" ca="1" si="411"/>
        <v>0</v>
      </c>
      <c r="W1054" s="232">
        <f t="shared" ca="1" si="411"/>
        <v>0</v>
      </c>
      <c r="X1054" s="232">
        <f t="shared" ca="1" si="411"/>
        <v>0</v>
      </c>
      <c r="Y1054" s="232">
        <f t="shared" ca="1" si="411"/>
        <v>0</v>
      </c>
      <c r="Z1054" s="232">
        <f t="shared" ca="1" si="411"/>
        <v>0</v>
      </c>
      <c r="AA1054" s="232">
        <f t="shared" ca="1" si="411"/>
        <v>0</v>
      </c>
    </row>
    <row r="1055" spans="6:27">
      <c r="F1055" s="656"/>
      <c r="G1055" s="307" t="str">
        <f t="shared" si="410"/>
        <v/>
      </c>
      <c r="H1055" s="232">
        <f t="shared" si="411"/>
        <v>0</v>
      </c>
      <c r="I1055" s="232">
        <f t="shared" ca="1" si="411"/>
        <v>0</v>
      </c>
      <c r="J1055" s="232">
        <f t="shared" ca="1" si="411"/>
        <v>0</v>
      </c>
      <c r="K1055" s="232">
        <f t="shared" ca="1" si="411"/>
        <v>0</v>
      </c>
      <c r="L1055" s="232">
        <f t="shared" ca="1" si="411"/>
        <v>0</v>
      </c>
      <c r="M1055" s="232">
        <f t="shared" ca="1" si="411"/>
        <v>0</v>
      </c>
      <c r="N1055" s="232">
        <f t="shared" ca="1" si="411"/>
        <v>0</v>
      </c>
      <c r="O1055" s="232">
        <f t="shared" ca="1" si="411"/>
        <v>0</v>
      </c>
      <c r="P1055" s="232">
        <f t="shared" ca="1" si="411"/>
        <v>0</v>
      </c>
      <c r="Q1055" s="232">
        <f t="shared" ca="1" si="411"/>
        <v>0</v>
      </c>
      <c r="R1055" s="232">
        <f t="shared" ca="1" si="411"/>
        <v>0</v>
      </c>
      <c r="S1055" s="232">
        <f t="shared" ca="1" si="411"/>
        <v>0</v>
      </c>
      <c r="T1055" s="232">
        <f t="shared" ca="1" si="411"/>
        <v>0</v>
      </c>
      <c r="U1055" s="232">
        <f t="shared" ca="1" si="411"/>
        <v>0</v>
      </c>
      <c r="V1055" s="232">
        <f t="shared" ca="1" si="411"/>
        <v>0</v>
      </c>
      <c r="W1055" s="232">
        <f t="shared" ca="1" si="411"/>
        <v>0</v>
      </c>
      <c r="X1055" s="232">
        <f t="shared" ca="1" si="411"/>
        <v>0</v>
      </c>
      <c r="Y1055" s="232">
        <f t="shared" ca="1" si="411"/>
        <v>0</v>
      </c>
      <c r="Z1055" s="232">
        <f t="shared" ca="1" si="411"/>
        <v>0</v>
      </c>
      <c r="AA1055" s="232">
        <f t="shared" ca="1" si="411"/>
        <v>0</v>
      </c>
    </row>
    <row r="1056" spans="6:27">
      <c r="F1056" s="657"/>
      <c r="G1056" s="307" t="str">
        <f t="shared" si="410"/>
        <v/>
      </c>
      <c r="H1056" s="232">
        <f t="shared" si="411"/>
        <v>0</v>
      </c>
      <c r="I1056" s="232">
        <f t="shared" ca="1" si="411"/>
        <v>0</v>
      </c>
      <c r="J1056" s="232">
        <f t="shared" ca="1" si="411"/>
        <v>0</v>
      </c>
      <c r="K1056" s="232">
        <f t="shared" ca="1" si="411"/>
        <v>0</v>
      </c>
      <c r="L1056" s="232">
        <f t="shared" ca="1" si="411"/>
        <v>0</v>
      </c>
      <c r="M1056" s="232">
        <f t="shared" ca="1" si="411"/>
        <v>0</v>
      </c>
      <c r="N1056" s="232">
        <f t="shared" ca="1" si="411"/>
        <v>0</v>
      </c>
      <c r="O1056" s="232">
        <f t="shared" ca="1" si="411"/>
        <v>0</v>
      </c>
      <c r="P1056" s="232">
        <f t="shared" ca="1" si="411"/>
        <v>0</v>
      </c>
      <c r="Q1056" s="232">
        <f t="shared" ca="1" si="411"/>
        <v>0</v>
      </c>
      <c r="R1056" s="232">
        <f t="shared" ca="1" si="411"/>
        <v>0</v>
      </c>
      <c r="S1056" s="232">
        <f t="shared" ca="1" si="411"/>
        <v>0</v>
      </c>
      <c r="T1056" s="232">
        <f t="shared" ca="1" si="411"/>
        <v>0</v>
      </c>
      <c r="U1056" s="232">
        <f t="shared" ca="1" si="411"/>
        <v>0</v>
      </c>
      <c r="V1056" s="232">
        <f t="shared" ca="1" si="411"/>
        <v>0</v>
      </c>
      <c r="W1056" s="232">
        <f t="shared" ca="1" si="411"/>
        <v>0</v>
      </c>
      <c r="X1056" s="232">
        <f t="shared" ca="1" si="411"/>
        <v>0</v>
      </c>
      <c r="Y1056" s="232">
        <f t="shared" ca="1" si="411"/>
        <v>0</v>
      </c>
      <c r="Z1056" s="232">
        <f t="shared" ca="1" si="411"/>
        <v>0</v>
      </c>
      <c r="AA1056" s="232">
        <f t="shared" ca="1" si="411"/>
        <v>0</v>
      </c>
    </row>
    <row r="1057" spans="6:27">
      <c r="G1057" s="307" t="str">
        <f t="shared" si="410"/>
        <v>BRT</v>
      </c>
      <c r="H1057" s="232">
        <f t="shared" si="411"/>
        <v>0</v>
      </c>
      <c r="I1057" s="232">
        <f t="shared" ca="1" si="411"/>
        <v>0</v>
      </c>
      <c r="J1057" s="232">
        <f t="shared" ca="1" si="411"/>
        <v>0</v>
      </c>
      <c r="K1057" s="232">
        <f t="shared" ca="1" si="411"/>
        <v>0</v>
      </c>
      <c r="L1057" s="232">
        <f t="shared" ca="1" si="411"/>
        <v>0</v>
      </c>
      <c r="M1057" s="232">
        <f t="shared" ca="1" si="411"/>
        <v>0</v>
      </c>
      <c r="N1057" s="232">
        <f t="shared" ca="1" si="411"/>
        <v>0</v>
      </c>
      <c r="O1057" s="232">
        <f t="shared" ca="1" si="411"/>
        <v>0</v>
      </c>
      <c r="P1057" s="232">
        <f t="shared" ca="1" si="411"/>
        <v>0</v>
      </c>
      <c r="Q1057" s="232">
        <f t="shared" ca="1" si="411"/>
        <v>0</v>
      </c>
      <c r="R1057" s="232">
        <f t="shared" ca="1" si="411"/>
        <v>0</v>
      </c>
      <c r="S1057" s="232">
        <f t="shared" ca="1" si="411"/>
        <v>0</v>
      </c>
      <c r="T1057" s="232">
        <f t="shared" ca="1" si="411"/>
        <v>0</v>
      </c>
      <c r="U1057" s="232">
        <f t="shared" ca="1" si="411"/>
        <v>0</v>
      </c>
      <c r="V1057" s="232">
        <f t="shared" ca="1" si="411"/>
        <v>0</v>
      </c>
      <c r="W1057" s="232">
        <f t="shared" ca="1" si="411"/>
        <v>0</v>
      </c>
      <c r="X1057" s="232">
        <f t="shared" ca="1" si="411"/>
        <v>0</v>
      </c>
      <c r="Y1057" s="232">
        <f t="shared" ca="1" si="411"/>
        <v>0</v>
      </c>
      <c r="Z1057" s="232">
        <f t="shared" ca="1" si="411"/>
        <v>0</v>
      </c>
      <c r="AA1057" s="232">
        <f t="shared" ca="1" si="411"/>
        <v>0</v>
      </c>
    </row>
    <row r="1060" spans="6:27">
      <c r="G1060" s="305" t="s">
        <v>397</v>
      </c>
    </row>
    <row r="1061" spans="6:27">
      <c r="L1061" s="242"/>
    </row>
    <row r="1062" spans="6:27">
      <c r="H1062" s="243"/>
      <c r="I1062" s="243"/>
      <c r="J1062" s="243"/>
      <c r="K1062" s="55" t="s">
        <v>385</v>
      </c>
      <c r="O1062" s="55" t="s">
        <v>387</v>
      </c>
      <c r="Q1062" s="55" t="s">
        <v>388</v>
      </c>
      <c r="Z1062" s="243"/>
      <c r="AA1062" s="243"/>
    </row>
    <row r="1063" spans="6:27">
      <c r="G1063" s="306"/>
      <c r="H1063" s="243"/>
      <c r="I1063" s="243"/>
      <c r="J1063" s="243"/>
      <c r="K1063" s="244">
        <f>K1016</f>
        <v>0</v>
      </c>
      <c r="L1063" s="244">
        <f>L1016</f>
        <v>9</v>
      </c>
      <c r="M1063" s="244">
        <f>M1016</f>
        <v>19</v>
      </c>
      <c r="O1063" s="231" t="s">
        <v>389</v>
      </c>
      <c r="P1063" s="231" t="s">
        <v>390</v>
      </c>
      <c r="Q1063" s="231" t="s">
        <v>389</v>
      </c>
      <c r="R1063" s="231" t="s">
        <v>390</v>
      </c>
      <c r="T1063" s="231">
        <f>K1063</f>
        <v>0</v>
      </c>
      <c r="U1063" s="231">
        <f>L1063</f>
        <v>9</v>
      </c>
      <c r="V1063" s="231">
        <f>M1063</f>
        <v>19</v>
      </c>
      <c r="X1063" s="231" t="s">
        <v>387</v>
      </c>
      <c r="Y1063" s="231" t="s">
        <v>388</v>
      </c>
      <c r="Z1063" s="243"/>
      <c r="AA1063" s="243"/>
    </row>
    <row r="1064" spans="6:27">
      <c r="F1064" s="655" t="s">
        <v>530</v>
      </c>
      <c r="G1064" s="307" t="str">
        <f>G1047</f>
        <v>Cars</v>
      </c>
      <c r="H1064" s="243"/>
      <c r="I1064" s="243"/>
      <c r="J1064" s="243"/>
      <c r="K1064" s="246">
        <f>'IF Factors'!AI76</f>
        <v>0</v>
      </c>
      <c r="L1064" s="246">
        <f ca="1">OFFSET('IF Factors'!AI76,0,5)</f>
        <v>0</v>
      </c>
      <c r="M1064" s="246">
        <f ca="1">OFFSET('IF Factors'!AI76,0,10)</f>
        <v>0</v>
      </c>
      <c r="O1064" s="231">
        <f ca="1">INTERCEPT(K1064:L1064,$K$7:$L$7)</f>
        <v>0</v>
      </c>
      <c r="P1064" s="231">
        <f ca="1">SLOPE(K1064:L1064,$K$7:$L$7)</f>
        <v>0</v>
      </c>
      <c r="Q1064" s="231">
        <f ca="1">INTERCEPT(L1064:M1064,$L$7:$M$7)</f>
        <v>0</v>
      </c>
      <c r="R1064" s="231">
        <f ca="1">SLOPE(L1064:M1064,$L$7:$M$7)</f>
        <v>0</v>
      </c>
      <c r="T1064" s="231">
        <f>IF(K1064&lt;&gt;0,0,1)</f>
        <v>1</v>
      </c>
      <c r="U1064" s="231">
        <f ca="1">IF(L1064&lt;&gt;0,0,1)</f>
        <v>1</v>
      </c>
      <c r="V1064" s="231">
        <f ca="1">IF(M1064&lt;&gt;0,0,1)</f>
        <v>1</v>
      </c>
      <c r="X1064" s="231">
        <f ca="1">IF(T1064+U1064=1,1,0)</f>
        <v>0</v>
      </c>
      <c r="Y1064" s="231">
        <f t="shared" ref="Y1064:Y1074" ca="1" si="412">IF(U1064+V1064=1,1,0)</f>
        <v>0</v>
      </c>
      <c r="Z1064" s="243"/>
      <c r="AA1064" s="243"/>
    </row>
    <row r="1065" spans="6:27">
      <c r="F1065" s="656"/>
      <c r="G1065" s="307" t="str">
        <f t="shared" ref="G1065:G1074" si="413">G1048</f>
        <v>2-wheeler</v>
      </c>
      <c r="H1065" s="243"/>
      <c r="I1065" s="243"/>
      <c r="J1065" s="243"/>
      <c r="K1065" s="246">
        <f>'IF Factors'!AI77</f>
        <v>0</v>
      </c>
      <c r="L1065" s="246">
        <f ca="1">OFFSET('IF Factors'!AI77,0,5)</f>
        <v>0</v>
      </c>
      <c r="M1065" s="246">
        <f ca="1">OFFSET('IF Factors'!AI77,0,10)</f>
        <v>0</v>
      </c>
      <c r="O1065" s="231">
        <f t="shared" ref="O1065:O1074" ca="1" si="414">INTERCEPT(K1065:L1065,$K$7:$L$7)</f>
        <v>0</v>
      </c>
      <c r="P1065" s="231">
        <f t="shared" ref="P1065:P1074" ca="1" si="415">SLOPE(K1065:L1065,$K$7:$L$7)</f>
        <v>0</v>
      </c>
      <c r="Q1065" s="231">
        <f t="shared" ref="Q1065:Q1074" ca="1" si="416">INTERCEPT(L1065:M1065,$L$7:$M$7)</f>
        <v>0</v>
      </c>
      <c r="R1065" s="231">
        <f t="shared" ref="R1065:R1074" ca="1" si="417">SLOPE(L1065:M1065,$L$7:$M$7)</f>
        <v>0</v>
      </c>
      <c r="T1065" s="231">
        <f t="shared" ref="T1065:V1074" si="418">IF(K1065&lt;&gt;0,0,1)</f>
        <v>1</v>
      </c>
      <c r="U1065" s="231">
        <f t="shared" ca="1" si="418"/>
        <v>1</v>
      </c>
      <c r="V1065" s="231">
        <f t="shared" ca="1" si="418"/>
        <v>1</v>
      </c>
      <c r="X1065" s="231">
        <f t="shared" ref="X1065:X1074" ca="1" si="419">IF(T1065+U1065=1,1,0)</f>
        <v>0</v>
      </c>
      <c r="Y1065" s="231">
        <f t="shared" ca="1" si="412"/>
        <v>0</v>
      </c>
      <c r="Z1065" s="243"/>
      <c r="AA1065" s="243"/>
    </row>
    <row r="1066" spans="6:27">
      <c r="F1066" s="656"/>
      <c r="G1066" s="307" t="str">
        <f t="shared" si="413"/>
        <v>Taxi</v>
      </c>
      <c r="H1066" s="243"/>
      <c r="I1066" s="243"/>
      <c r="J1066" s="243"/>
      <c r="K1066" s="246">
        <f>'IF Factors'!AI78</f>
        <v>0</v>
      </c>
      <c r="L1066" s="246">
        <f ca="1">OFFSET('IF Factors'!AI78,0,5)</f>
        <v>0</v>
      </c>
      <c r="M1066" s="246">
        <f ca="1">OFFSET('IF Factors'!AI78,0,10)</f>
        <v>0</v>
      </c>
      <c r="O1066" s="231">
        <f t="shared" ca="1" si="414"/>
        <v>0</v>
      </c>
      <c r="P1066" s="231">
        <f t="shared" ca="1" si="415"/>
        <v>0</v>
      </c>
      <c r="Q1066" s="231">
        <f t="shared" ca="1" si="416"/>
        <v>0</v>
      </c>
      <c r="R1066" s="231">
        <f t="shared" ca="1" si="417"/>
        <v>0</v>
      </c>
      <c r="T1066" s="231">
        <f t="shared" si="418"/>
        <v>1</v>
      </c>
      <c r="U1066" s="231">
        <f t="shared" ca="1" si="418"/>
        <v>1</v>
      </c>
      <c r="V1066" s="231">
        <f t="shared" ca="1" si="418"/>
        <v>1</v>
      </c>
      <c r="X1066" s="231">
        <f t="shared" ca="1" si="419"/>
        <v>0</v>
      </c>
      <c r="Y1066" s="231">
        <f t="shared" ca="1" si="412"/>
        <v>0</v>
      </c>
      <c r="Z1066" s="243"/>
      <c r="AA1066" s="243"/>
    </row>
    <row r="1067" spans="6:27">
      <c r="F1067" s="656"/>
      <c r="G1067" s="307" t="str">
        <f t="shared" si="413"/>
        <v/>
      </c>
      <c r="H1067" s="243"/>
      <c r="I1067" s="243"/>
      <c r="J1067" s="243"/>
      <c r="K1067" s="246">
        <f>'IF Factors'!AI79</f>
        <v>0</v>
      </c>
      <c r="L1067" s="246">
        <f ca="1">OFFSET('IF Factors'!AI79,0,5)</f>
        <v>0</v>
      </c>
      <c r="M1067" s="246">
        <f ca="1">OFFSET('IF Factors'!AI79,0,10)</f>
        <v>0</v>
      </c>
      <c r="O1067" s="231">
        <f t="shared" ca="1" si="414"/>
        <v>0</v>
      </c>
      <c r="P1067" s="231">
        <f t="shared" ca="1" si="415"/>
        <v>0</v>
      </c>
      <c r="Q1067" s="231">
        <f t="shared" ca="1" si="416"/>
        <v>0</v>
      </c>
      <c r="R1067" s="231">
        <f t="shared" ca="1" si="417"/>
        <v>0</v>
      </c>
      <c r="T1067" s="231">
        <f t="shared" si="418"/>
        <v>1</v>
      </c>
      <c r="U1067" s="231">
        <f t="shared" ca="1" si="418"/>
        <v>1</v>
      </c>
      <c r="V1067" s="231">
        <f t="shared" ca="1" si="418"/>
        <v>1</v>
      </c>
      <c r="X1067" s="231">
        <f t="shared" ca="1" si="419"/>
        <v>0</v>
      </c>
      <c r="Y1067" s="231">
        <f t="shared" ca="1" si="412"/>
        <v>0</v>
      </c>
      <c r="Z1067" s="243"/>
      <c r="AA1067" s="243"/>
    </row>
    <row r="1068" spans="6:27">
      <c r="F1068" s="656"/>
      <c r="G1068" s="307" t="str">
        <f t="shared" si="413"/>
        <v/>
      </c>
      <c r="H1068" s="243"/>
      <c r="I1068" s="243"/>
      <c r="J1068" s="243"/>
      <c r="K1068" s="246">
        <f>'IF Factors'!AI80</f>
        <v>0</v>
      </c>
      <c r="L1068" s="246">
        <f ca="1">OFFSET('IF Factors'!AI80,0,5)</f>
        <v>0</v>
      </c>
      <c r="M1068" s="246">
        <f ca="1">OFFSET('IF Factors'!AI80,0,10)</f>
        <v>0</v>
      </c>
      <c r="O1068" s="231">
        <f t="shared" ca="1" si="414"/>
        <v>0</v>
      </c>
      <c r="P1068" s="231">
        <f t="shared" ca="1" si="415"/>
        <v>0</v>
      </c>
      <c r="Q1068" s="231">
        <f t="shared" ca="1" si="416"/>
        <v>0</v>
      </c>
      <c r="R1068" s="231">
        <f t="shared" ca="1" si="417"/>
        <v>0</v>
      </c>
      <c r="T1068" s="231">
        <f t="shared" si="418"/>
        <v>1</v>
      </c>
      <c r="U1068" s="231">
        <f t="shared" ca="1" si="418"/>
        <v>1</v>
      </c>
      <c r="V1068" s="231">
        <f t="shared" ca="1" si="418"/>
        <v>1</v>
      </c>
      <c r="X1068" s="231">
        <f t="shared" ca="1" si="419"/>
        <v>0</v>
      </c>
      <c r="Y1068" s="231">
        <f t="shared" ca="1" si="412"/>
        <v>0</v>
      </c>
      <c r="Z1068" s="243"/>
      <c r="AA1068" s="243"/>
    </row>
    <row r="1069" spans="6:27">
      <c r="F1069" s="656"/>
      <c r="G1069" s="307" t="str">
        <f t="shared" si="413"/>
        <v>3-wheeler</v>
      </c>
      <c r="H1069" s="243"/>
      <c r="I1069" s="243"/>
      <c r="J1069" s="243"/>
      <c r="K1069" s="246">
        <f>'IF Factors'!AI81</f>
        <v>0</v>
      </c>
      <c r="L1069" s="246">
        <f ca="1">OFFSET('IF Factors'!AI81,0,5)</f>
        <v>0</v>
      </c>
      <c r="M1069" s="246">
        <f ca="1">OFFSET('IF Factors'!AI81,0,10)</f>
        <v>0</v>
      </c>
      <c r="O1069" s="231">
        <f t="shared" ca="1" si="414"/>
        <v>0</v>
      </c>
      <c r="P1069" s="231">
        <f t="shared" ca="1" si="415"/>
        <v>0</v>
      </c>
      <c r="Q1069" s="231">
        <f t="shared" ca="1" si="416"/>
        <v>0</v>
      </c>
      <c r="R1069" s="231">
        <f t="shared" ca="1" si="417"/>
        <v>0</v>
      </c>
      <c r="T1069" s="231">
        <f t="shared" si="418"/>
        <v>1</v>
      </c>
      <c r="U1069" s="231">
        <f t="shared" ca="1" si="418"/>
        <v>1</v>
      </c>
      <c r="V1069" s="231">
        <f t="shared" ca="1" si="418"/>
        <v>1</v>
      </c>
      <c r="X1069" s="231">
        <f t="shared" ca="1" si="419"/>
        <v>0</v>
      </c>
      <c r="Y1069" s="231">
        <f t="shared" ca="1" si="412"/>
        <v>0</v>
      </c>
      <c r="Z1069" s="243"/>
      <c r="AA1069" s="243"/>
    </row>
    <row r="1070" spans="6:27">
      <c r="F1070" s="656"/>
      <c r="G1070" s="307" t="str">
        <f t="shared" si="413"/>
        <v>Bus</v>
      </c>
      <c r="H1070" s="243"/>
      <c r="I1070" s="243"/>
      <c r="J1070" s="243"/>
      <c r="K1070" s="246">
        <f>'IF Factors'!AI82</f>
        <v>0</v>
      </c>
      <c r="L1070" s="246">
        <f ca="1">OFFSET('IF Factors'!AI82,0,5)</f>
        <v>0</v>
      </c>
      <c r="M1070" s="246">
        <f ca="1">OFFSET('IF Factors'!AI82,0,10)</f>
        <v>0</v>
      </c>
      <c r="O1070" s="231">
        <f t="shared" ca="1" si="414"/>
        <v>0</v>
      </c>
      <c r="P1070" s="231">
        <f t="shared" ca="1" si="415"/>
        <v>0</v>
      </c>
      <c r="Q1070" s="231">
        <f t="shared" ca="1" si="416"/>
        <v>0</v>
      </c>
      <c r="R1070" s="231">
        <f t="shared" ca="1" si="417"/>
        <v>0</v>
      </c>
      <c r="T1070" s="231">
        <f t="shared" si="418"/>
        <v>1</v>
      </c>
      <c r="U1070" s="231">
        <f t="shared" ca="1" si="418"/>
        <v>1</v>
      </c>
      <c r="V1070" s="231">
        <f t="shared" ca="1" si="418"/>
        <v>1</v>
      </c>
      <c r="X1070" s="231">
        <f t="shared" ca="1" si="419"/>
        <v>0</v>
      </c>
      <c r="Y1070" s="231">
        <f t="shared" ca="1" si="412"/>
        <v>0</v>
      </c>
      <c r="Z1070" s="243"/>
      <c r="AA1070" s="243"/>
    </row>
    <row r="1071" spans="6:27">
      <c r="F1071" s="656"/>
      <c r="G1071" s="307" t="str">
        <f t="shared" si="413"/>
        <v>Mini-bus</v>
      </c>
      <c r="H1071" s="243"/>
      <c r="I1071" s="243"/>
      <c r="J1071" s="243"/>
      <c r="K1071" s="246">
        <f>'IF Factors'!AI83</f>
        <v>0</v>
      </c>
      <c r="L1071" s="246">
        <f ca="1">OFFSET('IF Factors'!AI83,0,5)</f>
        <v>0</v>
      </c>
      <c r="M1071" s="246">
        <f ca="1">OFFSET('IF Factors'!AI83,0,10)</f>
        <v>0</v>
      </c>
      <c r="O1071" s="231">
        <f t="shared" ca="1" si="414"/>
        <v>0</v>
      </c>
      <c r="P1071" s="231">
        <f t="shared" ca="1" si="415"/>
        <v>0</v>
      </c>
      <c r="Q1071" s="231">
        <f t="shared" ca="1" si="416"/>
        <v>0</v>
      </c>
      <c r="R1071" s="231">
        <f t="shared" ca="1" si="417"/>
        <v>0</v>
      </c>
      <c r="T1071" s="231">
        <f t="shared" si="418"/>
        <v>1</v>
      </c>
      <c r="U1071" s="231">
        <f t="shared" ca="1" si="418"/>
        <v>1</v>
      </c>
      <c r="V1071" s="231">
        <f t="shared" ca="1" si="418"/>
        <v>1</v>
      </c>
      <c r="X1071" s="231">
        <f t="shared" ca="1" si="419"/>
        <v>0</v>
      </c>
      <c r="Y1071" s="231">
        <f t="shared" ca="1" si="412"/>
        <v>0</v>
      </c>
      <c r="Z1071" s="243"/>
      <c r="AA1071" s="243"/>
    </row>
    <row r="1072" spans="6:27">
      <c r="F1072" s="656"/>
      <c r="G1072" s="307" t="str">
        <f t="shared" si="413"/>
        <v/>
      </c>
      <c r="H1072" s="243"/>
      <c r="I1072" s="243"/>
      <c r="J1072" s="243"/>
      <c r="K1072" s="246">
        <f>'IF Factors'!AI84</f>
        <v>0</v>
      </c>
      <c r="L1072" s="246">
        <f ca="1">OFFSET('IF Factors'!AI84,0,5)</f>
        <v>0</v>
      </c>
      <c r="M1072" s="246">
        <f ca="1">OFFSET('IF Factors'!AI84,0,10)</f>
        <v>0</v>
      </c>
      <c r="O1072" s="231">
        <f t="shared" ca="1" si="414"/>
        <v>0</v>
      </c>
      <c r="P1072" s="231">
        <f t="shared" ca="1" si="415"/>
        <v>0</v>
      </c>
      <c r="Q1072" s="231">
        <f t="shared" ca="1" si="416"/>
        <v>0</v>
      </c>
      <c r="R1072" s="231">
        <f t="shared" ca="1" si="417"/>
        <v>0</v>
      </c>
      <c r="T1072" s="231">
        <f t="shared" si="418"/>
        <v>1</v>
      </c>
      <c r="U1072" s="231">
        <f t="shared" ca="1" si="418"/>
        <v>1</v>
      </c>
      <c r="V1072" s="231">
        <f t="shared" ca="1" si="418"/>
        <v>1</v>
      </c>
      <c r="X1072" s="231">
        <f t="shared" ca="1" si="419"/>
        <v>0</v>
      </c>
      <c r="Y1072" s="231">
        <f t="shared" ca="1" si="412"/>
        <v>0</v>
      </c>
      <c r="Z1072" s="243"/>
      <c r="AA1072" s="243"/>
    </row>
    <row r="1073" spans="6:27">
      <c r="F1073" s="657"/>
      <c r="G1073" s="307" t="str">
        <f t="shared" si="413"/>
        <v/>
      </c>
      <c r="H1073" s="243"/>
      <c r="I1073" s="243"/>
      <c r="J1073" s="243"/>
      <c r="K1073" s="246">
        <f>'IF Factors'!AI85</f>
        <v>0</v>
      </c>
      <c r="L1073" s="246">
        <f ca="1">OFFSET('IF Factors'!AI85,0,5)</f>
        <v>0</v>
      </c>
      <c r="M1073" s="246">
        <f ca="1">OFFSET('IF Factors'!AI85,0,10)</f>
        <v>0</v>
      </c>
      <c r="O1073" s="231">
        <f t="shared" ca="1" si="414"/>
        <v>0</v>
      </c>
      <c r="P1073" s="231">
        <f t="shared" ca="1" si="415"/>
        <v>0</v>
      </c>
      <c r="Q1073" s="231">
        <f t="shared" ca="1" si="416"/>
        <v>0</v>
      </c>
      <c r="R1073" s="231">
        <f t="shared" ca="1" si="417"/>
        <v>0</v>
      </c>
      <c r="T1073" s="231">
        <f t="shared" si="418"/>
        <v>1</v>
      </c>
      <c r="U1073" s="231">
        <f t="shared" ca="1" si="418"/>
        <v>1</v>
      </c>
      <c r="V1073" s="231">
        <f t="shared" ca="1" si="418"/>
        <v>1</v>
      </c>
      <c r="X1073" s="231">
        <f t="shared" ca="1" si="419"/>
        <v>0</v>
      </c>
      <c r="Y1073" s="231">
        <f t="shared" ca="1" si="412"/>
        <v>0</v>
      </c>
      <c r="Z1073" s="243"/>
      <c r="AA1073" s="243"/>
    </row>
    <row r="1074" spans="6:27">
      <c r="G1074" s="307" t="str">
        <f t="shared" si="413"/>
        <v>BRT</v>
      </c>
      <c r="H1074" s="243"/>
      <c r="I1074" s="243"/>
      <c r="J1074" s="243"/>
      <c r="K1074" s="246">
        <f>'IF Factors'!AI86</f>
        <v>0</v>
      </c>
      <c r="L1074" s="246">
        <f ca="1">OFFSET('IF Factors'!AI86,0,5)</f>
        <v>0</v>
      </c>
      <c r="M1074" s="246">
        <f ca="1">OFFSET('IF Factors'!AI86,0,10)</f>
        <v>0</v>
      </c>
      <c r="O1074" s="231">
        <f t="shared" ca="1" si="414"/>
        <v>0</v>
      </c>
      <c r="P1074" s="231">
        <f t="shared" ca="1" si="415"/>
        <v>0</v>
      </c>
      <c r="Q1074" s="231">
        <f t="shared" ca="1" si="416"/>
        <v>0</v>
      </c>
      <c r="R1074" s="231">
        <f t="shared" ca="1" si="417"/>
        <v>0</v>
      </c>
      <c r="T1074" s="231">
        <f t="shared" si="418"/>
        <v>1</v>
      </c>
      <c r="U1074" s="231">
        <f t="shared" ca="1" si="418"/>
        <v>1</v>
      </c>
      <c r="V1074" s="231">
        <f t="shared" ca="1" si="418"/>
        <v>1</v>
      </c>
      <c r="X1074" s="231">
        <f t="shared" ca="1" si="419"/>
        <v>0</v>
      </c>
      <c r="Y1074" s="231">
        <f t="shared" ca="1" si="412"/>
        <v>0</v>
      </c>
      <c r="Z1074" s="243"/>
      <c r="AA1074" s="243"/>
    </row>
    <row r="1075" spans="6:27">
      <c r="G1075" s="308"/>
      <c r="H1075" s="243"/>
      <c r="I1075" s="243"/>
      <c r="J1075" s="243"/>
      <c r="K1075" s="243"/>
      <c r="L1075" s="243"/>
      <c r="M1075" s="243"/>
      <c r="N1075" s="243"/>
      <c r="O1075" s="243"/>
      <c r="P1075" s="243"/>
      <c r="Q1075" s="243"/>
      <c r="R1075" s="243"/>
      <c r="S1075" s="243"/>
      <c r="T1075" s="243"/>
      <c r="U1075" s="243"/>
      <c r="V1075" s="243"/>
      <c r="W1075" s="243"/>
      <c r="X1075" s="243"/>
      <c r="Y1075" s="243"/>
      <c r="Z1075" s="243"/>
      <c r="AA1075" s="243"/>
    </row>
    <row r="1076" spans="6:27">
      <c r="G1076" s="308"/>
      <c r="H1076" s="243"/>
      <c r="I1076" s="243"/>
      <c r="J1076" s="243"/>
      <c r="K1076" s="243"/>
      <c r="L1076" s="243"/>
      <c r="M1076" s="243"/>
      <c r="N1076" s="243"/>
      <c r="O1076" s="243"/>
      <c r="P1076" s="243"/>
      <c r="Q1076" s="243"/>
      <c r="R1076" s="243"/>
      <c r="S1076" s="243"/>
      <c r="T1076" s="243"/>
      <c r="U1076" s="243"/>
      <c r="V1076" s="243"/>
      <c r="W1076" s="243"/>
      <c r="X1076" s="243"/>
      <c r="Y1076" s="243"/>
      <c r="Z1076" s="243"/>
      <c r="AA1076" s="243"/>
    </row>
    <row r="1077" spans="6:27">
      <c r="G1077" s="308"/>
      <c r="H1077" s="243"/>
      <c r="I1077" s="243"/>
      <c r="J1077" s="243"/>
      <c r="K1077" s="243"/>
      <c r="L1077" s="243"/>
      <c r="M1077" s="243"/>
      <c r="N1077" s="243"/>
      <c r="O1077" s="243"/>
      <c r="P1077" s="243"/>
      <c r="Q1077" s="243"/>
      <c r="R1077" s="243"/>
      <c r="S1077" s="243"/>
      <c r="T1077" s="243"/>
      <c r="U1077" s="243"/>
      <c r="V1077" s="243"/>
      <c r="W1077" s="243"/>
      <c r="X1077" s="243"/>
      <c r="Y1077" s="243"/>
      <c r="Z1077" s="243"/>
      <c r="AA1077" s="243"/>
    </row>
    <row r="1078" spans="6:27">
      <c r="G1078" s="308" t="s">
        <v>384</v>
      </c>
      <c r="H1078" s="243"/>
      <c r="I1078" s="243" t="s">
        <v>18</v>
      </c>
      <c r="J1078" s="243"/>
      <c r="K1078" s="243"/>
      <c r="L1078" s="243"/>
      <c r="M1078" s="243"/>
      <c r="N1078" s="243"/>
      <c r="O1078" s="243"/>
      <c r="P1078" s="243"/>
      <c r="Q1078" s="243"/>
      <c r="R1078" s="243"/>
      <c r="S1078" s="243"/>
      <c r="T1078" s="243"/>
      <c r="U1078" s="243"/>
      <c r="V1078" s="243"/>
      <c r="W1078" s="243"/>
      <c r="X1078" s="243"/>
      <c r="Y1078" s="243"/>
      <c r="Z1078" s="243"/>
      <c r="AA1078" s="243"/>
    </row>
    <row r="1079" spans="6:27">
      <c r="G1079" s="306"/>
      <c r="H1079" s="245">
        <f>H1046</f>
        <v>0</v>
      </c>
      <c r="I1079" s="245">
        <f t="shared" ref="I1079:AA1079" si="420">I1046</f>
        <v>1</v>
      </c>
      <c r="J1079" s="245">
        <f t="shared" si="420"/>
        <v>2</v>
      </c>
      <c r="K1079" s="245">
        <f t="shared" si="420"/>
        <v>3</v>
      </c>
      <c r="L1079" s="245">
        <f t="shared" si="420"/>
        <v>4</v>
      </c>
      <c r="M1079" s="245">
        <f t="shared" si="420"/>
        <v>5</v>
      </c>
      <c r="N1079" s="245">
        <f t="shared" si="420"/>
        <v>6</v>
      </c>
      <c r="O1079" s="245">
        <f t="shared" si="420"/>
        <v>7</v>
      </c>
      <c r="P1079" s="245">
        <f t="shared" si="420"/>
        <v>8</v>
      </c>
      <c r="Q1079" s="245">
        <f t="shared" si="420"/>
        <v>9</v>
      </c>
      <c r="R1079" s="245">
        <f t="shared" si="420"/>
        <v>10</v>
      </c>
      <c r="S1079" s="245">
        <f t="shared" si="420"/>
        <v>11</v>
      </c>
      <c r="T1079" s="245">
        <f t="shared" si="420"/>
        <v>12</v>
      </c>
      <c r="U1079" s="245">
        <f t="shared" si="420"/>
        <v>13</v>
      </c>
      <c r="V1079" s="245">
        <f t="shared" si="420"/>
        <v>14</v>
      </c>
      <c r="W1079" s="245">
        <f t="shared" si="420"/>
        <v>15</v>
      </c>
      <c r="X1079" s="245">
        <f t="shared" si="420"/>
        <v>16</v>
      </c>
      <c r="Y1079" s="245">
        <f t="shared" si="420"/>
        <v>17</v>
      </c>
      <c r="Z1079" s="245">
        <f t="shared" si="420"/>
        <v>18</v>
      </c>
      <c r="AA1079" s="245">
        <f t="shared" si="420"/>
        <v>19</v>
      </c>
    </row>
    <row r="1080" spans="6:27">
      <c r="F1080" s="655" t="s">
        <v>530</v>
      </c>
      <c r="G1080" s="307" t="str">
        <f>G1047</f>
        <v>Cars</v>
      </c>
      <c r="H1080" s="261">
        <f>K1064</f>
        <v>0</v>
      </c>
      <c r="I1080" s="261">
        <f ca="1">(I$23*$P1064)+$O1064</f>
        <v>0</v>
      </c>
      <c r="J1080" s="261">
        <f t="shared" ref="J1080:P1080" ca="1" si="421">(J$23*$P1064)+$O1064</f>
        <v>0</v>
      </c>
      <c r="K1080" s="261">
        <f t="shared" ca="1" si="421"/>
        <v>0</v>
      </c>
      <c r="L1080" s="261">
        <f t="shared" ca="1" si="421"/>
        <v>0</v>
      </c>
      <c r="M1080" s="261">
        <f t="shared" ca="1" si="421"/>
        <v>0</v>
      </c>
      <c r="N1080" s="261">
        <f t="shared" ca="1" si="421"/>
        <v>0</v>
      </c>
      <c r="O1080" s="261">
        <f t="shared" ca="1" si="421"/>
        <v>0</v>
      </c>
      <c r="P1080" s="261">
        <f t="shared" ca="1" si="421"/>
        <v>0</v>
      </c>
      <c r="Q1080" s="261">
        <f ca="1">L1064</f>
        <v>0</v>
      </c>
      <c r="R1080" s="261">
        <f ca="1">(R$23*$R1064)+$Q1064</f>
        <v>0</v>
      </c>
      <c r="S1080" s="261">
        <f t="shared" ref="S1080:Z1080" ca="1" si="422">(S$23*$R1064)+$Q1064</f>
        <v>0</v>
      </c>
      <c r="T1080" s="261">
        <f t="shared" ca="1" si="422"/>
        <v>0</v>
      </c>
      <c r="U1080" s="261">
        <f t="shared" ca="1" si="422"/>
        <v>0</v>
      </c>
      <c r="V1080" s="261">
        <f t="shared" ca="1" si="422"/>
        <v>0</v>
      </c>
      <c r="W1080" s="261">
        <f t="shared" ca="1" si="422"/>
        <v>0</v>
      </c>
      <c r="X1080" s="261">
        <f t="shared" ca="1" si="422"/>
        <v>0</v>
      </c>
      <c r="Y1080" s="261">
        <f t="shared" ca="1" si="422"/>
        <v>0</v>
      </c>
      <c r="Z1080" s="261">
        <f t="shared" ca="1" si="422"/>
        <v>0</v>
      </c>
      <c r="AA1080" s="261">
        <f ca="1">M1064</f>
        <v>0</v>
      </c>
    </row>
    <row r="1081" spans="6:27">
      <c r="F1081" s="656"/>
      <c r="G1081" s="307" t="str">
        <f t="shared" ref="G1081:G1090" si="423">G1048</f>
        <v>2-wheeler</v>
      </c>
      <c r="H1081" s="261">
        <f t="shared" ref="H1081:H1090" si="424">K1065</f>
        <v>0</v>
      </c>
      <c r="I1081" s="261">
        <f t="shared" ref="I1081:P1090" ca="1" si="425">(I$23*$P1065)+$O1065</f>
        <v>0</v>
      </c>
      <c r="J1081" s="261">
        <f t="shared" ca="1" si="425"/>
        <v>0</v>
      </c>
      <c r="K1081" s="261">
        <f t="shared" ca="1" si="425"/>
        <v>0</v>
      </c>
      <c r="L1081" s="261">
        <f t="shared" ca="1" si="425"/>
        <v>0</v>
      </c>
      <c r="M1081" s="261">
        <f t="shared" ca="1" si="425"/>
        <v>0</v>
      </c>
      <c r="N1081" s="261">
        <f t="shared" ca="1" si="425"/>
        <v>0</v>
      </c>
      <c r="O1081" s="261">
        <f t="shared" ca="1" si="425"/>
        <v>0</v>
      </c>
      <c r="P1081" s="261">
        <f t="shared" ca="1" si="425"/>
        <v>0</v>
      </c>
      <c r="Q1081" s="261">
        <f t="shared" ref="Q1081:Q1090" ca="1" si="426">L1065</f>
        <v>0</v>
      </c>
      <c r="R1081" s="261">
        <f t="shared" ref="R1081:Z1090" ca="1" si="427">(R$23*$R1065)+$Q1065</f>
        <v>0</v>
      </c>
      <c r="S1081" s="261">
        <f t="shared" ca="1" si="427"/>
        <v>0</v>
      </c>
      <c r="T1081" s="261">
        <f t="shared" ca="1" si="427"/>
        <v>0</v>
      </c>
      <c r="U1081" s="261">
        <f t="shared" ca="1" si="427"/>
        <v>0</v>
      </c>
      <c r="V1081" s="261">
        <f t="shared" ca="1" si="427"/>
        <v>0</v>
      </c>
      <c r="W1081" s="261">
        <f t="shared" ca="1" si="427"/>
        <v>0</v>
      </c>
      <c r="X1081" s="261">
        <f t="shared" ca="1" si="427"/>
        <v>0</v>
      </c>
      <c r="Y1081" s="261">
        <f t="shared" ca="1" si="427"/>
        <v>0</v>
      </c>
      <c r="Z1081" s="261">
        <f t="shared" ca="1" si="427"/>
        <v>0</v>
      </c>
      <c r="AA1081" s="261">
        <f t="shared" ref="AA1081:AA1090" ca="1" si="428">M1065</f>
        <v>0</v>
      </c>
    </row>
    <row r="1082" spans="6:27">
      <c r="F1082" s="656"/>
      <c r="G1082" s="307" t="str">
        <f t="shared" si="423"/>
        <v>Taxi</v>
      </c>
      <c r="H1082" s="261">
        <f t="shared" si="424"/>
        <v>0</v>
      </c>
      <c r="I1082" s="261">
        <f t="shared" ca="1" si="425"/>
        <v>0</v>
      </c>
      <c r="J1082" s="261">
        <f t="shared" ca="1" si="425"/>
        <v>0</v>
      </c>
      <c r="K1082" s="261">
        <f t="shared" ca="1" si="425"/>
        <v>0</v>
      </c>
      <c r="L1082" s="261">
        <f t="shared" ca="1" si="425"/>
        <v>0</v>
      </c>
      <c r="M1082" s="261">
        <f t="shared" ca="1" si="425"/>
        <v>0</v>
      </c>
      <c r="N1082" s="261">
        <f t="shared" ca="1" si="425"/>
        <v>0</v>
      </c>
      <c r="O1082" s="261">
        <f t="shared" ca="1" si="425"/>
        <v>0</v>
      </c>
      <c r="P1082" s="261">
        <f t="shared" ca="1" si="425"/>
        <v>0</v>
      </c>
      <c r="Q1082" s="261">
        <f t="shared" ca="1" si="426"/>
        <v>0</v>
      </c>
      <c r="R1082" s="261">
        <f t="shared" ca="1" si="427"/>
        <v>0</v>
      </c>
      <c r="S1082" s="261">
        <f t="shared" ca="1" si="427"/>
        <v>0</v>
      </c>
      <c r="T1082" s="261">
        <f t="shared" ca="1" si="427"/>
        <v>0</v>
      </c>
      <c r="U1082" s="261">
        <f t="shared" ca="1" si="427"/>
        <v>0</v>
      </c>
      <c r="V1082" s="261">
        <f t="shared" ca="1" si="427"/>
        <v>0</v>
      </c>
      <c r="W1082" s="261">
        <f t="shared" ca="1" si="427"/>
        <v>0</v>
      </c>
      <c r="X1082" s="261">
        <f t="shared" ca="1" si="427"/>
        <v>0</v>
      </c>
      <c r="Y1082" s="261">
        <f t="shared" ca="1" si="427"/>
        <v>0</v>
      </c>
      <c r="Z1082" s="261">
        <f t="shared" ca="1" si="427"/>
        <v>0</v>
      </c>
      <c r="AA1082" s="261">
        <f t="shared" ca="1" si="428"/>
        <v>0</v>
      </c>
    </row>
    <row r="1083" spans="6:27">
      <c r="F1083" s="656"/>
      <c r="G1083" s="307" t="str">
        <f t="shared" si="423"/>
        <v/>
      </c>
      <c r="H1083" s="261">
        <f t="shared" si="424"/>
        <v>0</v>
      </c>
      <c r="I1083" s="261">
        <f t="shared" ca="1" si="425"/>
        <v>0</v>
      </c>
      <c r="J1083" s="261">
        <f t="shared" ca="1" si="425"/>
        <v>0</v>
      </c>
      <c r="K1083" s="261">
        <f t="shared" ca="1" si="425"/>
        <v>0</v>
      </c>
      <c r="L1083" s="261">
        <f t="shared" ca="1" si="425"/>
        <v>0</v>
      </c>
      <c r="M1083" s="261">
        <f t="shared" ca="1" si="425"/>
        <v>0</v>
      </c>
      <c r="N1083" s="261">
        <f t="shared" ca="1" si="425"/>
        <v>0</v>
      </c>
      <c r="O1083" s="261">
        <f t="shared" ca="1" si="425"/>
        <v>0</v>
      </c>
      <c r="P1083" s="261">
        <f t="shared" ca="1" si="425"/>
        <v>0</v>
      </c>
      <c r="Q1083" s="261">
        <f t="shared" ca="1" si="426"/>
        <v>0</v>
      </c>
      <c r="R1083" s="261">
        <f t="shared" ca="1" si="427"/>
        <v>0</v>
      </c>
      <c r="S1083" s="261">
        <f t="shared" ca="1" si="427"/>
        <v>0</v>
      </c>
      <c r="T1083" s="261">
        <f t="shared" ca="1" si="427"/>
        <v>0</v>
      </c>
      <c r="U1083" s="261">
        <f t="shared" ca="1" si="427"/>
        <v>0</v>
      </c>
      <c r="V1083" s="261">
        <f t="shared" ca="1" si="427"/>
        <v>0</v>
      </c>
      <c r="W1083" s="261">
        <f t="shared" ca="1" si="427"/>
        <v>0</v>
      </c>
      <c r="X1083" s="261">
        <f t="shared" ca="1" si="427"/>
        <v>0</v>
      </c>
      <c r="Y1083" s="261">
        <f t="shared" ca="1" si="427"/>
        <v>0</v>
      </c>
      <c r="Z1083" s="261">
        <f t="shared" ca="1" si="427"/>
        <v>0</v>
      </c>
      <c r="AA1083" s="261">
        <f t="shared" ca="1" si="428"/>
        <v>0</v>
      </c>
    </row>
    <row r="1084" spans="6:27">
      <c r="F1084" s="656"/>
      <c r="G1084" s="307" t="str">
        <f t="shared" si="423"/>
        <v/>
      </c>
      <c r="H1084" s="261">
        <f t="shared" si="424"/>
        <v>0</v>
      </c>
      <c r="I1084" s="261">
        <f t="shared" ca="1" si="425"/>
        <v>0</v>
      </c>
      <c r="J1084" s="261">
        <f t="shared" ca="1" si="425"/>
        <v>0</v>
      </c>
      <c r="K1084" s="261">
        <f t="shared" ca="1" si="425"/>
        <v>0</v>
      </c>
      <c r="L1084" s="261">
        <f t="shared" ca="1" si="425"/>
        <v>0</v>
      </c>
      <c r="M1084" s="261">
        <f t="shared" ca="1" si="425"/>
        <v>0</v>
      </c>
      <c r="N1084" s="261">
        <f t="shared" ca="1" si="425"/>
        <v>0</v>
      </c>
      <c r="O1084" s="261">
        <f t="shared" ca="1" si="425"/>
        <v>0</v>
      </c>
      <c r="P1084" s="261">
        <f t="shared" ca="1" si="425"/>
        <v>0</v>
      </c>
      <c r="Q1084" s="261">
        <f t="shared" ca="1" si="426"/>
        <v>0</v>
      </c>
      <c r="R1084" s="261">
        <f t="shared" ca="1" si="427"/>
        <v>0</v>
      </c>
      <c r="S1084" s="261">
        <f t="shared" ca="1" si="427"/>
        <v>0</v>
      </c>
      <c r="T1084" s="261">
        <f t="shared" ca="1" si="427"/>
        <v>0</v>
      </c>
      <c r="U1084" s="261">
        <f t="shared" ca="1" si="427"/>
        <v>0</v>
      </c>
      <c r="V1084" s="261">
        <f t="shared" ca="1" si="427"/>
        <v>0</v>
      </c>
      <c r="W1084" s="261">
        <f t="shared" ca="1" si="427"/>
        <v>0</v>
      </c>
      <c r="X1084" s="261">
        <f t="shared" ca="1" si="427"/>
        <v>0</v>
      </c>
      <c r="Y1084" s="261">
        <f t="shared" ca="1" si="427"/>
        <v>0</v>
      </c>
      <c r="Z1084" s="261">
        <f t="shared" ca="1" si="427"/>
        <v>0</v>
      </c>
      <c r="AA1084" s="261">
        <f t="shared" ca="1" si="428"/>
        <v>0</v>
      </c>
    </row>
    <row r="1085" spans="6:27">
      <c r="F1085" s="656"/>
      <c r="G1085" s="307" t="str">
        <f t="shared" si="423"/>
        <v>3-wheeler</v>
      </c>
      <c r="H1085" s="261">
        <f t="shared" si="424"/>
        <v>0</v>
      </c>
      <c r="I1085" s="261">
        <f t="shared" ca="1" si="425"/>
        <v>0</v>
      </c>
      <c r="J1085" s="261">
        <f t="shared" ca="1" si="425"/>
        <v>0</v>
      </c>
      <c r="K1085" s="261">
        <f t="shared" ca="1" si="425"/>
        <v>0</v>
      </c>
      <c r="L1085" s="261">
        <f t="shared" ca="1" si="425"/>
        <v>0</v>
      </c>
      <c r="M1085" s="261">
        <f t="shared" ca="1" si="425"/>
        <v>0</v>
      </c>
      <c r="N1085" s="261">
        <f t="shared" ca="1" si="425"/>
        <v>0</v>
      </c>
      <c r="O1085" s="261">
        <f t="shared" ca="1" si="425"/>
        <v>0</v>
      </c>
      <c r="P1085" s="261">
        <f t="shared" ca="1" si="425"/>
        <v>0</v>
      </c>
      <c r="Q1085" s="261">
        <f t="shared" ca="1" si="426"/>
        <v>0</v>
      </c>
      <c r="R1085" s="261">
        <f t="shared" ca="1" si="427"/>
        <v>0</v>
      </c>
      <c r="S1085" s="261">
        <f t="shared" ca="1" si="427"/>
        <v>0</v>
      </c>
      <c r="T1085" s="261">
        <f t="shared" ca="1" si="427"/>
        <v>0</v>
      </c>
      <c r="U1085" s="261">
        <f t="shared" ca="1" si="427"/>
        <v>0</v>
      </c>
      <c r="V1085" s="261">
        <f t="shared" ca="1" si="427"/>
        <v>0</v>
      </c>
      <c r="W1085" s="261">
        <f t="shared" ca="1" si="427"/>
        <v>0</v>
      </c>
      <c r="X1085" s="261">
        <f t="shared" ca="1" si="427"/>
        <v>0</v>
      </c>
      <c r="Y1085" s="261">
        <f t="shared" ca="1" si="427"/>
        <v>0</v>
      </c>
      <c r="Z1085" s="261">
        <f t="shared" ca="1" si="427"/>
        <v>0</v>
      </c>
      <c r="AA1085" s="261">
        <f t="shared" ca="1" si="428"/>
        <v>0</v>
      </c>
    </row>
    <row r="1086" spans="6:27">
      <c r="F1086" s="656"/>
      <c r="G1086" s="307" t="str">
        <f t="shared" si="423"/>
        <v>Bus</v>
      </c>
      <c r="H1086" s="261">
        <f t="shared" si="424"/>
        <v>0</v>
      </c>
      <c r="I1086" s="261">
        <f t="shared" ca="1" si="425"/>
        <v>0</v>
      </c>
      <c r="J1086" s="261">
        <f t="shared" ca="1" si="425"/>
        <v>0</v>
      </c>
      <c r="K1086" s="261">
        <f t="shared" ca="1" si="425"/>
        <v>0</v>
      </c>
      <c r="L1086" s="261">
        <f t="shared" ca="1" si="425"/>
        <v>0</v>
      </c>
      <c r="M1086" s="261">
        <f t="shared" ca="1" si="425"/>
        <v>0</v>
      </c>
      <c r="N1086" s="261">
        <f t="shared" ca="1" si="425"/>
        <v>0</v>
      </c>
      <c r="O1086" s="261">
        <f t="shared" ca="1" si="425"/>
        <v>0</v>
      </c>
      <c r="P1086" s="261">
        <f t="shared" ca="1" si="425"/>
        <v>0</v>
      </c>
      <c r="Q1086" s="261">
        <f t="shared" ca="1" si="426"/>
        <v>0</v>
      </c>
      <c r="R1086" s="261">
        <f t="shared" ca="1" si="427"/>
        <v>0</v>
      </c>
      <c r="S1086" s="261">
        <f t="shared" ca="1" si="427"/>
        <v>0</v>
      </c>
      <c r="T1086" s="261">
        <f t="shared" ca="1" si="427"/>
        <v>0</v>
      </c>
      <c r="U1086" s="261">
        <f t="shared" ca="1" si="427"/>
        <v>0</v>
      </c>
      <c r="V1086" s="261">
        <f t="shared" ca="1" si="427"/>
        <v>0</v>
      </c>
      <c r="W1086" s="261">
        <f t="shared" ca="1" si="427"/>
        <v>0</v>
      </c>
      <c r="X1086" s="261">
        <f t="shared" ca="1" si="427"/>
        <v>0</v>
      </c>
      <c r="Y1086" s="261">
        <f t="shared" ca="1" si="427"/>
        <v>0</v>
      </c>
      <c r="Z1086" s="261">
        <f t="shared" ca="1" si="427"/>
        <v>0</v>
      </c>
      <c r="AA1086" s="261">
        <f t="shared" ca="1" si="428"/>
        <v>0</v>
      </c>
    </row>
    <row r="1087" spans="6:27">
      <c r="F1087" s="656"/>
      <c r="G1087" s="307" t="str">
        <f t="shared" si="423"/>
        <v>Mini-bus</v>
      </c>
      <c r="H1087" s="261">
        <f t="shared" si="424"/>
        <v>0</v>
      </c>
      <c r="I1087" s="261">
        <f t="shared" ca="1" si="425"/>
        <v>0</v>
      </c>
      <c r="J1087" s="261">
        <f t="shared" ca="1" si="425"/>
        <v>0</v>
      </c>
      <c r="K1087" s="261">
        <f t="shared" ca="1" si="425"/>
        <v>0</v>
      </c>
      <c r="L1087" s="261">
        <f t="shared" ca="1" si="425"/>
        <v>0</v>
      </c>
      <c r="M1087" s="261">
        <f t="shared" ca="1" si="425"/>
        <v>0</v>
      </c>
      <c r="N1087" s="261">
        <f t="shared" ca="1" si="425"/>
        <v>0</v>
      </c>
      <c r="O1087" s="261">
        <f t="shared" ca="1" si="425"/>
        <v>0</v>
      </c>
      <c r="P1087" s="261">
        <f t="shared" ca="1" si="425"/>
        <v>0</v>
      </c>
      <c r="Q1087" s="261">
        <f t="shared" ca="1" si="426"/>
        <v>0</v>
      </c>
      <c r="R1087" s="261">
        <f t="shared" ca="1" si="427"/>
        <v>0</v>
      </c>
      <c r="S1087" s="261">
        <f t="shared" ca="1" si="427"/>
        <v>0</v>
      </c>
      <c r="T1087" s="261">
        <f t="shared" ca="1" si="427"/>
        <v>0</v>
      </c>
      <c r="U1087" s="261">
        <f t="shared" ca="1" si="427"/>
        <v>0</v>
      </c>
      <c r="V1087" s="261">
        <f t="shared" ca="1" si="427"/>
        <v>0</v>
      </c>
      <c r="W1087" s="261">
        <f t="shared" ca="1" si="427"/>
        <v>0</v>
      </c>
      <c r="X1087" s="261">
        <f t="shared" ca="1" si="427"/>
        <v>0</v>
      </c>
      <c r="Y1087" s="261">
        <f t="shared" ca="1" si="427"/>
        <v>0</v>
      </c>
      <c r="Z1087" s="261">
        <f t="shared" ca="1" si="427"/>
        <v>0</v>
      </c>
      <c r="AA1087" s="261">
        <f t="shared" ca="1" si="428"/>
        <v>0</v>
      </c>
    </row>
    <row r="1088" spans="6:27">
      <c r="F1088" s="656"/>
      <c r="G1088" s="307" t="str">
        <f t="shared" si="423"/>
        <v/>
      </c>
      <c r="H1088" s="261">
        <f t="shared" si="424"/>
        <v>0</v>
      </c>
      <c r="I1088" s="261">
        <f t="shared" ca="1" si="425"/>
        <v>0</v>
      </c>
      <c r="J1088" s="261">
        <f t="shared" ca="1" si="425"/>
        <v>0</v>
      </c>
      <c r="K1088" s="261">
        <f t="shared" ca="1" si="425"/>
        <v>0</v>
      </c>
      <c r="L1088" s="261">
        <f t="shared" ca="1" si="425"/>
        <v>0</v>
      </c>
      <c r="M1088" s="261">
        <f t="shared" ca="1" si="425"/>
        <v>0</v>
      </c>
      <c r="N1088" s="261">
        <f t="shared" ca="1" si="425"/>
        <v>0</v>
      </c>
      <c r="O1088" s="261">
        <f t="shared" ca="1" si="425"/>
        <v>0</v>
      </c>
      <c r="P1088" s="261">
        <f t="shared" ca="1" si="425"/>
        <v>0</v>
      </c>
      <c r="Q1088" s="261">
        <f t="shared" ca="1" si="426"/>
        <v>0</v>
      </c>
      <c r="R1088" s="261">
        <f t="shared" ca="1" si="427"/>
        <v>0</v>
      </c>
      <c r="S1088" s="261">
        <f t="shared" ca="1" si="427"/>
        <v>0</v>
      </c>
      <c r="T1088" s="261">
        <f t="shared" ca="1" si="427"/>
        <v>0</v>
      </c>
      <c r="U1088" s="261">
        <f t="shared" ca="1" si="427"/>
        <v>0</v>
      </c>
      <c r="V1088" s="261">
        <f t="shared" ca="1" si="427"/>
        <v>0</v>
      </c>
      <c r="W1088" s="261">
        <f t="shared" ca="1" si="427"/>
        <v>0</v>
      </c>
      <c r="X1088" s="261">
        <f t="shared" ca="1" si="427"/>
        <v>0</v>
      </c>
      <c r="Y1088" s="261">
        <f t="shared" ca="1" si="427"/>
        <v>0</v>
      </c>
      <c r="Z1088" s="261">
        <f t="shared" ca="1" si="427"/>
        <v>0</v>
      </c>
      <c r="AA1088" s="261">
        <f t="shared" ca="1" si="428"/>
        <v>0</v>
      </c>
    </row>
    <row r="1089" spans="6:27">
      <c r="F1089" s="657"/>
      <c r="G1089" s="307" t="str">
        <f t="shared" si="423"/>
        <v/>
      </c>
      <c r="H1089" s="261">
        <f t="shared" si="424"/>
        <v>0</v>
      </c>
      <c r="I1089" s="261">
        <f t="shared" ca="1" si="425"/>
        <v>0</v>
      </c>
      <c r="J1089" s="261">
        <f t="shared" ca="1" si="425"/>
        <v>0</v>
      </c>
      <c r="K1089" s="261">
        <f t="shared" ca="1" si="425"/>
        <v>0</v>
      </c>
      <c r="L1089" s="261">
        <f t="shared" ca="1" si="425"/>
        <v>0</v>
      </c>
      <c r="M1089" s="261">
        <f t="shared" ca="1" si="425"/>
        <v>0</v>
      </c>
      <c r="N1089" s="261">
        <f t="shared" ca="1" si="425"/>
        <v>0</v>
      </c>
      <c r="O1089" s="261">
        <f t="shared" ca="1" si="425"/>
        <v>0</v>
      </c>
      <c r="P1089" s="261">
        <f t="shared" ca="1" si="425"/>
        <v>0</v>
      </c>
      <c r="Q1089" s="261">
        <f t="shared" ca="1" si="426"/>
        <v>0</v>
      </c>
      <c r="R1089" s="261">
        <f t="shared" ca="1" si="427"/>
        <v>0</v>
      </c>
      <c r="S1089" s="261">
        <f t="shared" ca="1" si="427"/>
        <v>0</v>
      </c>
      <c r="T1089" s="261">
        <f t="shared" ca="1" si="427"/>
        <v>0</v>
      </c>
      <c r="U1089" s="261">
        <f t="shared" ca="1" si="427"/>
        <v>0</v>
      </c>
      <c r="V1089" s="261">
        <f t="shared" ca="1" si="427"/>
        <v>0</v>
      </c>
      <c r="W1089" s="261">
        <f t="shared" ca="1" si="427"/>
        <v>0</v>
      </c>
      <c r="X1089" s="261">
        <f t="shared" ca="1" si="427"/>
        <v>0</v>
      </c>
      <c r="Y1089" s="261">
        <f t="shared" ca="1" si="427"/>
        <v>0</v>
      </c>
      <c r="Z1089" s="261">
        <f t="shared" ca="1" si="427"/>
        <v>0</v>
      </c>
      <c r="AA1089" s="261">
        <f t="shared" ca="1" si="428"/>
        <v>0</v>
      </c>
    </row>
    <row r="1090" spans="6:27">
      <c r="G1090" s="307" t="str">
        <f t="shared" si="423"/>
        <v>BRT</v>
      </c>
      <c r="H1090" s="261">
        <f t="shared" si="424"/>
        <v>0</v>
      </c>
      <c r="I1090" s="261">
        <f t="shared" ca="1" si="425"/>
        <v>0</v>
      </c>
      <c r="J1090" s="261">
        <f t="shared" ca="1" si="425"/>
        <v>0</v>
      </c>
      <c r="K1090" s="261">
        <f t="shared" ca="1" si="425"/>
        <v>0</v>
      </c>
      <c r="L1090" s="261">
        <f t="shared" ca="1" si="425"/>
        <v>0</v>
      </c>
      <c r="M1090" s="261">
        <f t="shared" ca="1" si="425"/>
        <v>0</v>
      </c>
      <c r="N1090" s="261">
        <f t="shared" ca="1" si="425"/>
        <v>0</v>
      </c>
      <c r="O1090" s="261">
        <f t="shared" ca="1" si="425"/>
        <v>0</v>
      </c>
      <c r="P1090" s="261">
        <f t="shared" ca="1" si="425"/>
        <v>0</v>
      </c>
      <c r="Q1090" s="261">
        <f t="shared" ca="1" si="426"/>
        <v>0</v>
      </c>
      <c r="R1090" s="261">
        <f t="shared" ca="1" si="427"/>
        <v>0</v>
      </c>
      <c r="S1090" s="261">
        <f t="shared" ca="1" si="427"/>
        <v>0</v>
      </c>
      <c r="T1090" s="261">
        <f t="shared" ca="1" si="427"/>
        <v>0</v>
      </c>
      <c r="U1090" s="261">
        <f t="shared" ca="1" si="427"/>
        <v>0</v>
      </c>
      <c r="V1090" s="261">
        <f t="shared" ca="1" si="427"/>
        <v>0</v>
      </c>
      <c r="W1090" s="261">
        <f t="shared" ca="1" si="427"/>
        <v>0</v>
      </c>
      <c r="X1090" s="261">
        <f t="shared" ca="1" si="427"/>
        <v>0</v>
      </c>
      <c r="Y1090" s="261">
        <f t="shared" ca="1" si="427"/>
        <v>0</v>
      </c>
      <c r="Z1090" s="261">
        <f t="shared" ca="1" si="427"/>
        <v>0</v>
      </c>
      <c r="AA1090" s="261">
        <f t="shared" ca="1" si="428"/>
        <v>0</v>
      </c>
    </row>
    <row r="1092" spans="6:27">
      <c r="G1092" s="308" t="s">
        <v>392</v>
      </c>
      <c r="H1092" s="243"/>
      <c r="I1092" s="243" t="str">
        <f>I1078</f>
        <v>CNG</v>
      </c>
      <c r="J1092" s="243"/>
      <c r="K1092" s="243"/>
      <c r="L1092" s="243"/>
      <c r="M1092" s="243"/>
      <c r="N1092" s="243"/>
      <c r="O1092" s="243"/>
      <c r="P1092" s="243"/>
      <c r="Q1092" s="243"/>
      <c r="R1092" s="243"/>
      <c r="S1092" s="243"/>
      <c r="T1092" s="243"/>
      <c r="U1092" s="243"/>
      <c r="V1092" s="243"/>
      <c r="W1092" s="243"/>
      <c r="X1092" s="243"/>
      <c r="Y1092" s="243"/>
      <c r="Z1092" s="243"/>
      <c r="AA1092" s="243"/>
    </row>
    <row r="1093" spans="6:27">
      <c r="G1093" s="306"/>
      <c r="H1093" s="245">
        <f>H1079</f>
        <v>0</v>
      </c>
      <c r="I1093" s="245">
        <f t="shared" ref="I1093:AA1093" si="429">I1079</f>
        <v>1</v>
      </c>
      <c r="J1093" s="245">
        <f t="shared" si="429"/>
        <v>2</v>
      </c>
      <c r="K1093" s="245">
        <f t="shared" si="429"/>
        <v>3</v>
      </c>
      <c r="L1093" s="245">
        <f t="shared" si="429"/>
        <v>4</v>
      </c>
      <c r="M1093" s="245">
        <f t="shared" si="429"/>
        <v>5</v>
      </c>
      <c r="N1093" s="245">
        <f t="shared" si="429"/>
        <v>6</v>
      </c>
      <c r="O1093" s="245">
        <f t="shared" si="429"/>
        <v>7</v>
      </c>
      <c r="P1093" s="245">
        <f t="shared" si="429"/>
        <v>8</v>
      </c>
      <c r="Q1093" s="245">
        <f t="shared" si="429"/>
        <v>9</v>
      </c>
      <c r="R1093" s="245">
        <f t="shared" si="429"/>
        <v>10</v>
      </c>
      <c r="S1093" s="245">
        <f t="shared" si="429"/>
        <v>11</v>
      </c>
      <c r="T1093" s="245">
        <f t="shared" si="429"/>
        <v>12</v>
      </c>
      <c r="U1093" s="245">
        <f t="shared" si="429"/>
        <v>13</v>
      </c>
      <c r="V1093" s="245">
        <f t="shared" si="429"/>
        <v>14</v>
      </c>
      <c r="W1093" s="245">
        <f t="shared" si="429"/>
        <v>15</v>
      </c>
      <c r="X1093" s="245">
        <f t="shared" si="429"/>
        <v>16</v>
      </c>
      <c r="Y1093" s="245">
        <f t="shared" si="429"/>
        <v>17</v>
      </c>
      <c r="Z1093" s="245">
        <f t="shared" si="429"/>
        <v>18</v>
      </c>
      <c r="AA1093" s="245">
        <f t="shared" si="429"/>
        <v>19</v>
      </c>
    </row>
    <row r="1094" spans="6:27">
      <c r="F1094" s="655" t="s">
        <v>530</v>
      </c>
      <c r="G1094" s="307" t="str">
        <f>G1080</f>
        <v>Cars</v>
      </c>
      <c r="H1094" s="232">
        <f>H1080+(H1080*H801)</f>
        <v>0</v>
      </c>
      <c r="I1094" s="232">
        <f t="shared" ref="I1094:AA1094" ca="1" si="430">I1080+(I1080*I801)</f>
        <v>0</v>
      </c>
      <c r="J1094" s="232">
        <f t="shared" ca="1" si="430"/>
        <v>0</v>
      </c>
      <c r="K1094" s="232">
        <f t="shared" ca="1" si="430"/>
        <v>0</v>
      </c>
      <c r="L1094" s="232">
        <f t="shared" ca="1" si="430"/>
        <v>0</v>
      </c>
      <c r="M1094" s="232">
        <f t="shared" ca="1" si="430"/>
        <v>0</v>
      </c>
      <c r="N1094" s="232">
        <f t="shared" ca="1" si="430"/>
        <v>0</v>
      </c>
      <c r="O1094" s="232">
        <f t="shared" ca="1" si="430"/>
        <v>0</v>
      </c>
      <c r="P1094" s="232">
        <f t="shared" ca="1" si="430"/>
        <v>0</v>
      </c>
      <c r="Q1094" s="232">
        <f t="shared" ca="1" si="430"/>
        <v>0</v>
      </c>
      <c r="R1094" s="232">
        <f t="shared" ca="1" si="430"/>
        <v>0</v>
      </c>
      <c r="S1094" s="232">
        <f t="shared" ca="1" si="430"/>
        <v>0</v>
      </c>
      <c r="T1094" s="232">
        <f t="shared" ca="1" si="430"/>
        <v>0</v>
      </c>
      <c r="U1094" s="232">
        <f t="shared" ca="1" si="430"/>
        <v>0</v>
      </c>
      <c r="V1094" s="232">
        <f t="shared" ca="1" si="430"/>
        <v>0</v>
      </c>
      <c r="W1094" s="232">
        <f t="shared" ca="1" si="430"/>
        <v>0</v>
      </c>
      <c r="X1094" s="232">
        <f t="shared" ca="1" si="430"/>
        <v>0</v>
      </c>
      <c r="Y1094" s="232">
        <f t="shared" ca="1" si="430"/>
        <v>0</v>
      </c>
      <c r="Z1094" s="232">
        <f t="shared" ca="1" si="430"/>
        <v>0</v>
      </c>
      <c r="AA1094" s="232">
        <f t="shared" ca="1" si="430"/>
        <v>0</v>
      </c>
    </row>
    <row r="1095" spans="6:27">
      <c r="F1095" s="656"/>
      <c r="G1095" s="307" t="str">
        <f t="shared" ref="G1095:G1104" si="431">G1081</f>
        <v>2-wheeler</v>
      </c>
      <c r="H1095" s="232">
        <f t="shared" ref="H1095:AA1104" si="432">H1081+(H1081*H802)</f>
        <v>0</v>
      </c>
      <c r="I1095" s="232">
        <f t="shared" ca="1" si="432"/>
        <v>0</v>
      </c>
      <c r="J1095" s="232">
        <f t="shared" ca="1" si="432"/>
        <v>0</v>
      </c>
      <c r="K1095" s="232">
        <f t="shared" ca="1" si="432"/>
        <v>0</v>
      </c>
      <c r="L1095" s="232">
        <f t="shared" ca="1" si="432"/>
        <v>0</v>
      </c>
      <c r="M1095" s="232">
        <f t="shared" ca="1" si="432"/>
        <v>0</v>
      </c>
      <c r="N1095" s="232">
        <f t="shared" ca="1" si="432"/>
        <v>0</v>
      </c>
      <c r="O1095" s="232">
        <f t="shared" ca="1" si="432"/>
        <v>0</v>
      </c>
      <c r="P1095" s="232">
        <f t="shared" ca="1" si="432"/>
        <v>0</v>
      </c>
      <c r="Q1095" s="232">
        <f t="shared" ca="1" si="432"/>
        <v>0</v>
      </c>
      <c r="R1095" s="232">
        <f t="shared" ca="1" si="432"/>
        <v>0</v>
      </c>
      <c r="S1095" s="232">
        <f t="shared" ca="1" si="432"/>
        <v>0</v>
      </c>
      <c r="T1095" s="232">
        <f t="shared" ca="1" si="432"/>
        <v>0</v>
      </c>
      <c r="U1095" s="232">
        <f t="shared" ca="1" si="432"/>
        <v>0</v>
      </c>
      <c r="V1095" s="232">
        <f t="shared" ca="1" si="432"/>
        <v>0</v>
      </c>
      <c r="W1095" s="232">
        <f t="shared" ca="1" si="432"/>
        <v>0</v>
      </c>
      <c r="X1095" s="232">
        <f t="shared" ca="1" si="432"/>
        <v>0</v>
      </c>
      <c r="Y1095" s="232">
        <f t="shared" ca="1" si="432"/>
        <v>0</v>
      </c>
      <c r="Z1095" s="232">
        <f t="shared" ca="1" si="432"/>
        <v>0</v>
      </c>
      <c r="AA1095" s="232">
        <f t="shared" ca="1" si="432"/>
        <v>0</v>
      </c>
    </row>
    <row r="1096" spans="6:27">
      <c r="F1096" s="656"/>
      <c r="G1096" s="307" t="str">
        <f t="shared" si="431"/>
        <v>Taxi</v>
      </c>
      <c r="H1096" s="232">
        <f t="shared" si="432"/>
        <v>0</v>
      </c>
      <c r="I1096" s="232">
        <f t="shared" ca="1" si="432"/>
        <v>0</v>
      </c>
      <c r="J1096" s="232">
        <f t="shared" ca="1" si="432"/>
        <v>0</v>
      </c>
      <c r="K1096" s="232">
        <f t="shared" ca="1" si="432"/>
        <v>0</v>
      </c>
      <c r="L1096" s="232">
        <f t="shared" ca="1" si="432"/>
        <v>0</v>
      </c>
      <c r="M1096" s="232">
        <f t="shared" ca="1" si="432"/>
        <v>0</v>
      </c>
      <c r="N1096" s="232">
        <f t="shared" ca="1" si="432"/>
        <v>0</v>
      </c>
      <c r="O1096" s="232">
        <f t="shared" ca="1" si="432"/>
        <v>0</v>
      </c>
      <c r="P1096" s="232">
        <f t="shared" ca="1" si="432"/>
        <v>0</v>
      </c>
      <c r="Q1096" s="232">
        <f t="shared" ca="1" si="432"/>
        <v>0</v>
      </c>
      <c r="R1096" s="232">
        <f t="shared" ca="1" si="432"/>
        <v>0</v>
      </c>
      <c r="S1096" s="232">
        <f t="shared" ca="1" si="432"/>
        <v>0</v>
      </c>
      <c r="T1096" s="232">
        <f t="shared" ca="1" si="432"/>
        <v>0</v>
      </c>
      <c r="U1096" s="232">
        <f t="shared" ca="1" si="432"/>
        <v>0</v>
      </c>
      <c r="V1096" s="232">
        <f t="shared" ca="1" si="432"/>
        <v>0</v>
      </c>
      <c r="W1096" s="232">
        <f t="shared" ca="1" si="432"/>
        <v>0</v>
      </c>
      <c r="X1096" s="232">
        <f t="shared" ca="1" si="432"/>
        <v>0</v>
      </c>
      <c r="Y1096" s="232">
        <f t="shared" ca="1" si="432"/>
        <v>0</v>
      </c>
      <c r="Z1096" s="232">
        <f t="shared" ca="1" si="432"/>
        <v>0</v>
      </c>
      <c r="AA1096" s="232">
        <f t="shared" ca="1" si="432"/>
        <v>0</v>
      </c>
    </row>
    <row r="1097" spans="6:27">
      <c r="F1097" s="656"/>
      <c r="G1097" s="307" t="str">
        <f t="shared" si="431"/>
        <v/>
      </c>
      <c r="H1097" s="232">
        <f t="shared" si="432"/>
        <v>0</v>
      </c>
      <c r="I1097" s="232">
        <f t="shared" ca="1" si="432"/>
        <v>0</v>
      </c>
      <c r="J1097" s="232">
        <f t="shared" ca="1" si="432"/>
        <v>0</v>
      </c>
      <c r="K1097" s="232">
        <f t="shared" ca="1" si="432"/>
        <v>0</v>
      </c>
      <c r="L1097" s="232">
        <f t="shared" ca="1" si="432"/>
        <v>0</v>
      </c>
      <c r="M1097" s="232">
        <f t="shared" ca="1" si="432"/>
        <v>0</v>
      </c>
      <c r="N1097" s="232">
        <f t="shared" ca="1" si="432"/>
        <v>0</v>
      </c>
      <c r="O1097" s="232">
        <f t="shared" ca="1" si="432"/>
        <v>0</v>
      </c>
      <c r="P1097" s="232">
        <f t="shared" ca="1" si="432"/>
        <v>0</v>
      </c>
      <c r="Q1097" s="232">
        <f t="shared" ca="1" si="432"/>
        <v>0</v>
      </c>
      <c r="R1097" s="232">
        <f t="shared" ca="1" si="432"/>
        <v>0</v>
      </c>
      <c r="S1097" s="232">
        <f t="shared" ca="1" si="432"/>
        <v>0</v>
      </c>
      <c r="T1097" s="232">
        <f t="shared" ca="1" si="432"/>
        <v>0</v>
      </c>
      <c r="U1097" s="232">
        <f t="shared" ca="1" si="432"/>
        <v>0</v>
      </c>
      <c r="V1097" s="232">
        <f t="shared" ca="1" si="432"/>
        <v>0</v>
      </c>
      <c r="W1097" s="232">
        <f t="shared" ca="1" si="432"/>
        <v>0</v>
      </c>
      <c r="X1097" s="232">
        <f t="shared" ca="1" si="432"/>
        <v>0</v>
      </c>
      <c r="Y1097" s="232">
        <f t="shared" ca="1" si="432"/>
        <v>0</v>
      </c>
      <c r="Z1097" s="232">
        <f t="shared" ca="1" si="432"/>
        <v>0</v>
      </c>
      <c r="AA1097" s="232">
        <f t="shared" ca="1" si="432"/>
        <v>0</v>
      </c>
    </row>
    <row r="1098" spans="6:27">
      <c r="F1098" s="656"/>
      <c r="G1098" s="307" t="str">
        <f t="shared" si="431"/>
        <v/>
      </c>
      <c r="H1098" s="232">
        <f t="shared" si="432"/>
        <v>0</v>
      </c>
      <c r="I1098" s="232">
        <f t="shared" ca="1" si="432"/>
        <v>0</v>
      </c>
      <c r="J1098" s="232">
        <f t="shared" ca="1" si="432"/>
        <v>0</v>
      </c>
      <c r="K1098" s="232">
        <f t="shared" ca="1" si="432"/>
        <v>0</v>
      </c>
      <c r="L1098" s="232">
        <f t="shared" ca="1" si="432"/>
        <v>0</v>
      </c>
      <c r="M1098" s="232">
        <f t="shared" ca="1" si="432"/>
        <v>0</v>
      </c>
      <c r="N1098" s="232">
        <f t="shared" ca="1" si="432"/>
        <v>0</v>
      </c>
      <c r="O1098" s="232">
        <f t="shared" ca="1" si="432"/>
        <v>0</v>
      </c>
      <c r="P1098" s="232">
        <f t="shared" ca="1" si="432"/>
        <v>0</v>
      </c>
      <c r="Q1098" s="232">
        <f t="shared" ca="1" si="432"/>
        <v>0</v>
      </c>
      <c r="R1098" s="232">
        <f t="shared" ca="1" si="432"/>
        <v>0</v>
      </c>
      <c r="S1098" s="232">
        <f t="shared" ca="1" si="432"/>
        <v>0</v>
      </c>
      <c r="T1098" s="232">
        <f t="shared" ca="1" si="432"/>
        <v>0</v>
      </c>
      <c r="U1098" s="232">
        <f t="shared" ca="1" si="432"/>
        <v>0</v>
      </c>
      <c r="V1098" s="232">
        <f t="shared" ca="1" si="432"/>
        <v>0</v>
      </c>
      <c r="W1098" s="232">
        <f t="shared" ca="1" si="432"/>
        <v>0</v>
      </c>
      <c r="X1098" s="232">
        <f t="shared" ca="1" si="432"/>
        <v>0</v>
      </c>
      <c r="Y1098" s="232">
        <f t="shared" ca="1" si="432"/>
        <v>0</v>
      </c>
      <c r="Z1098" s="232">
        <f t="shared" ca="1" si="432"/>
        <v>0</v>
      </c>
      <c r="AA1098" s="232">
        <f t="shared" ca="1" si="432"/>
        <v>0</v>
      </c>
    </row>
    <row r="1099" spans="6:27">
      <c r="F1099" s="656"/>
      <c r="G1099" s="307" t="str">
        <f t="shared" si="431"/>
        <v>3-wheeler</v>
      </c>
      <c r="H1099" s="232">
        <f t="shared" si="432"/>
        <v>0</v>
      </c>
      <c r="I1099" s="232">
        <f t="shared" ca="1" si="432"/>
        <v>0</v>
      </c>
      <c r="J1099" s="232">
        <f t="shared" ca="1" si="432"/>
        <v>0</v>
      </c>
      <c r="K1099" s="232">
        <f t="shared" ca="1" si="432"/>
        <v>0</v>
      </c>
      <c r="L1099" s="232">
        <f t="shared" ca="1" si="432"/>
        <v>0</v>
      </c>
      <c r="M1099" s="232">
        <f t="shared" ca="1" si="432"/>
        <v>0</v>
      </c>
      <c r="N1099" s="232">
        <f t="shared" ca="1" si="432"/>
        <v>0</v>
      </c>
      <c r="O1099" s="232">
        <f t="shared" ca="1" si="432"/>
        <v>0</v>
      </c>
      <c r="P1099" s="232">
        <f t="shared" ca="1" si="432"/>
        <v>0</v>
      </c>
      <c r="Q1099" s="232">
        <f t="shared" ca="1" si="432"/>
        <v>0</v>
      </c>
      <c r="R1099" s="232">
        <f t="shared" ca="1" si="432"/>
        <v>0</v>
      </c>
      <c r="S1099" s="232">
        <f t="shared" ca="1" si="432"/>
        <v>0</v>
      </c>
      <c r="T1099" s="232">
        <f t="shared" ca="1" si="432"/>
        <v>0</v>
      </c>
      <c r="U1099" s="232">
        <f t="shared" ca="1" si="432"/>
        <v>0</v>
      </c>
      <c r="V1099" s="232">
        <f t="shared" ca="1" si="432"/>
        <v>0</v>
      </c>
      <c r="W1099" s="232">
        <f t="shared" ca="1" si="432"/>
        <v>0</v>
      </c>
      <c r="X1099" s="232">
        <f t="shared" ca="1" si="432"/>
        <v>0</v>
      </c>
      <c r="Y1099" s="232">
        <f t="shared" ca="1" si="432"/>
        <v>0</v>
      </c>
      <c r="Z1099" s="232">
        <f t="shared" ca="1" si="432"/>
        <v>0</v>
      </c>
      <c r="AA1099" s="232">
        <f t="shared" ca="1" si="432"/>
        <v>0</v>
      </c>
    </row>
    <row r="1100" spans="6:27">
      <c r="F1100" s="656"/>
      <c r="G1100" s="307" t="str">
        <f t="shared" si="431"/>
        <v>Bus</v>
      </c>
      <c r="H1100" s="232">
        <f t="shared" si="432"/>
        <v>0</v>
      </c>
      <c r="I1100" s="232">
        <f t="shared" ca="1" si="432"/>
        <v>0</v>
      </c>
      <c r="J1100" s="232">
        <f t="shared" ca="1" si="432"/>
        <v>0</v>
      </c>
      <c r="K1100" s="232">
        <f t="shared" ca="1" si="432"/>
        <v>0</v>
      </c>
      <c r="L1100" s="232">
        <f t="shared" ca="1" si="432"/>
        <v>0</v>
      </c>
      <c r="M1100" s="232">
        <f t="shared" ca="1" si="432"/>
        <v>0</v>
      </c>
      <c r="N1100" s="232">
        <f t="shared" ca="1" si="432"/>
        <v>0</v>
      </c>
      <c r="O1100" s="232">
        <f t="shared" ca="1" si="432"/>
        <v>0</v>
      </c>
      <c r="P1100" s="232">
        <f t="shared" ca="1" si="432"/>
        <v>0</v>
      </c>
      <c r="Q1100" s="232">
        <f t="shared" ca="1" si="432"/>
        <v>0</v>
      </c>
      <c r="R1100" s="232">
        <f t="shared" ca="1" si="432"/>
        <v>0</v>
      </c>
      <c r="S1100" s="232">
        <f t="shared" ca="1" si="432"/>
        <v>0</v>
      </c>
      <c r="T1100" s="232">
        <f t="shared" ca="1" si="432"/>
        <v>0</v>
      </c>
      <c r="U1100" s="232">
        <f t="shared" ca="1" si="432"/>
        <v>0</v>
      </c>
      <c r="V1100" s="232">
        <f t="shared" ca="1" si="432"/>
        <v>0</v>
      </c>
      <c r="W1100" s="232">
        <f t="shared" ca="1" si="432"/>
        <v>0</v>
      </c>
      <c r="X1100" s="232">
        <f t="shared" ca="1" si="432"/>
        <v>0</v>
      </c>
      <c r="Y1100" s="232">
        <f t="shared" ca="1" si="432"/>
        <v>0</v>
      </c>
      <c r="Z1100" s="232">
        <f t="shared" ca="1" si="432"/>
        <v>0</v>
      </c>
      <c r="AA1100" s="232">
        <f t="shared" ca="1" si="432"/>
        <v>0</v>
      </c>
    </row>
    <row r="1101" spans="6:27">
      <c r="F1101" s="656"/>
      <c r="G1101" s="307" t="str">
        <f t="shared" si="431"/>
        <v>Mini-bus</v>
      </c>
      <c r="H1101" s="232">
        <f t="shared" si="432"/>
        <v>0</v>
      </c>
      <c r="I1101" s="232">
        <f t="shared" ca="1" si="432"/>
        <v>0</v>
      </c>
      <c r="J1101" s="232">
        <f t="shared" ca="1" si="432"/>
        <v>0</v>
      </c>
      <c r="K1101" s="232">
        <f t="shared" ca="1" si="432"/>
        <v>0</v>
      </c>
      <c r="L1101" s="232">
        <f t="shared" ca="1" si="432"/>
        <v>0</v>
      </c>
      <c r="M1101" s="232">
        <f t="shared" ca="1" si="432"/>
        <v>0</v>
      </c>
      <c r="N1101" s="232">
        <f t="shared" ca="1" si="432"/>
        <v>0</v>
      </c>
      <c r="O1101" s="232">
        <f t="shared" ca="1" si="432"/>
        <v>0</v>
      </c>
      <c r="P1101" s="232">
        <f t="shared" ca="1" si="432"/>
        <v>0</v>
      </c>
      <c r="Q1101" s="232">
        <f t="shared" ca="1" si="432"/>
        <v>0</v>
      </c>
      <c r="R1101" s="232">
        <f t="shared" ca="1" si="432"/>
        <v>0</v>
      </c>
      <c r="S1101" s="232">
        <f t="shared" ca="1" si="432"/>
        <v>0</v>
      </c>
      <c r="T1101" s="232">
        <f t="shared" ca="1" si="432"/>
        <v>0</v>
      </c>
      <c r="U1101" s="232">
        <f t="shared" ca="1" si="432"/>
        <v>0</v>
      </c>
      <c r="V1101" s="232">
        <f t="shared" ca="1" si="432"/>
        <v>0</v>
      </c>
      <c r="W1101" s="232">
        <f t="shared" ca="1" si="432"/>
        <v>0</v>
      </c>
      <c r="X1101" s="232">
        <f t="shared" ca="1" si="432"/>
        <v>0</v>
      </c>
      <c r="Y1101" s="232">
        <f t="shared" ca="1" si="432"/>
        <v>0</v>
      </c>
      <c r="Z1101" s="232">
        <f t="shared" ca="1" si="432"/>
        <v>0</v>
      </c>
      <c r="AA1101" s="232">
        <f t="shared" ca="1" si="432"/>
        <v>0</v>
      </c>
    </row>
    <row r="1102" spans="6:27">
      <c r="F1102" s="656"/>
      <c r="G1102" s="307" t="str">
        <f t="shared" si="431"/>
        <v/>
      </c>
      <c r="H1102" s="232">
        <f t="shared" si="432"/>
        <v>0</v>
      </c>
      <c r="I1102" s="232">
        <f t="shared" ca="1" si="432"/>
        <v>0</v>
      </c>
      <c r="J1102" s="232">
        <f t="shared" ca="1" si="432"/>
        <v>0</v>
      </c>
      <c r="K1102" s="232">
        <f t="shared" ca="1" si="432"/>
        <v>0</v>
      </c>
      <c r="L1102" s="232">
        <f t="shared" ca="1" si="432"/>
        <v>0</v>
      </c>
      <c r="M1102" s="232">
        <f t="shared" ca="1" si="432"/>
        <v>0</v>
      </c>
      <c r="N1102" s="232">
        <f t="shared" ca="1" si="432"/>
        <v>0</v>
      </c>
      <c r="O1102" s="232">
        <f t="shared" ca="1" si="432"/>
        <v>0</v>
      </c>
      <c r="P1102" s="232">
        <f t="shared" ca="1" si="432"/>
        <v>0</v>
      </c>
      <c r="Q1102" s="232">
        <f t="shared" ca="1" si="432"/>
        <v>0</v>
      </c>
      <c r="R1102" s="232">
        <f t="shared" ca="1" si="432"/>
        <v>0</v>
      </c>
      <c r="S1102" s="232">
        <f t="shared" ca="1" si="432"/>
        <v>0</v>
      </c>
      <c r="T1102" s="232">
        <f t="shared" ca="1" si="432"/>
        <v>0</v>
      </c>
      <c r="U1102" s="232">
        <f t="shared" ca="1" si="432"/>
        <v>0</v>
      </c>
      <c r="V1102" s="232">
        <f t="shared" ca="1" si="432"/>
        <v>0</v>
      </c>
      <c r="W1102" s="232">
        <f t="shared" ca="1" si="432"/>
        <v>0</v>
      </c>
      <c r="X1102" s="232">
        <f t="shared" ca="1" si="432"/>
        <v>0</v>
      </c>
      <c r="Y1102" s="232">
        <f t="shared" ca="1" si="432"/>
        <v>0</v>
      </c>
      <c r="Z1102" s="232">
        <f t="shared" ca="1" si="432"/>
        <v>0</v>
      </c>
      <c r="AA1102" s="232">
        <f t="shared" ca="1" si="432"/>
        <v>0</v>
      </c>
    </row>
    <row r="1103" spans="6:27">
      <c r="F1103" s="657"/>
      <c r="G1103" s="307" t="str">
        <f t="shared" si="431"/>
        <v/>
      </c>
      <c r="H1103" s="232">
        <f t="shared" si="432"/>
        <v>0</v>
      </c>
      <c r="I1103" s="232">
        <f t="shared" ca="1" si="432"/>
        <v>0</v>
      </c>
      <c r="J1103" s="232">
        <f t="shared" ca="1" si="432"/>
        <v>0</v>
      </c>
      <c r="K1103" s="232">
        <f t="shared" ca="1" si="432"/>
        <v>0</v>
      </c>
      <c r="L1103" s="232">
        <f t="shared" ca="1" si="432"/>
        <v>0</v>
      </c>
      <c r="M1103" s="232">
        <f t="shared" ca="1" si="432"/>
        <v>0</v>
      </c>
      <c r="N1103" s="232">
        <f t="shared" ca="1" si="432"/>
        <v>0</v>
      </c>
      <c r="O1103" s="232">
        <f t="shared" ca="1" si="432"/>
        <v>0</v>
      </c>
      <c r="P1103" s="232">
        <f t="shared" ca="1" si="432"/>
        <v>0</v>
      </c>
      <c r="Q1103" s="232">
        <f t="shared" ca="1" si="432"/>
        <v>0</v>
      </c>
      <c r="R1103" s="232">
        <f t="shared" ca="1" si="432"/>
        <v>0</v>
      </c>
      <c r="S1103" s="232">
        <f t="shared" ca="1" si="432"/>
        <v>0</v>
      </c>
      <c r="T1103" s="232">
        <f t="shared" ca="1" si="432"/>
        <v>0</v>
      </c>
      <c r="U1103" s="232">
        <f t="shared" ca="1" si="432"/>
        <v>0</v>
      </c>
      <c r="V1103" s="232">
        <f t="shared" ca="1" si="432"/>
        <v>0</v>
      </c>
      <c r="W1103" s="232">
        <f t="shared" ca="1" si="432"/>
        <v>0</v>
      </c>
      <c r="X1103" s="232">
        <f t="shared" ca="1" si="432"/>
        <v>0</v>
      </c>
      <c r="Y1103" s="232">
        <f t="shared" ca="1" si="432"/>
        <v>0</v>
      </c>
      <c r="Z1103" s="232">
        <f t="shared" ca="1" si="432"/>
        <v>0</v>
      </c>
      <c r="AA1103" s="232">
        <f t="shared" ca="1" si="432"/>
        <v>0</v>
      </c>
    </row>
    <row r="1104" spans="6:27">
      <c r="G1104" s="307" t="str">
        <f t="shared" si="431"/>
        <v>BRT</v>
      </c>
      <c r="H1104" s="232">
        <f t="shared" si="432"/>
        <v>0</v>
      </c>
      <c r="I1104" s="232">
        <f t="shared" ca="1" si="432"/>
        <v>0</v>
      </c>
      <c r="J1104" s="232">
        <f t="shared" ca="1" si="432"/>
        <v>0</v>
      </c>
      <c r="K1104" s="232">
        <f t="shared" ca="1" si="432"/>
        <v>0</v>
      </c>
      <c r="L1104" s="232">
        <f t="shared" ca="1" si="432"/>
        <v>0</v>
      </c>
      <c r="M1104" s="232">
        <f t="shared" ca="1" si="432"/>
        <v>0</v>
      </c>
      <c r="N1104" s="232">
        <f t="shared" ca="1" si="432"/>
        <v>0</v>
      </c>
      <c r="O1104" s="232">
        <f t="shared" ca="1" si="432"/>
        <v>0</v>
      </c>
      <c r="P1104" s="232">
        <f t="shared" ca="1" si="432"/>
        <v>0</v>
      </c>
      <c r="Q1104" s="232">
        <f t="shared" ca="1" si="432"/>
        <v>0</v>
      </c>
      <c r="R1104" s="232">
        <f t="shared" ca="1" si="432"/>
        <v>0</v>
      </c>
      <c r="S1104" s="232">
        <f t="shared" ca="1" si="432"/>
        <v>0</v>
      </c>
      <c r="T1104" s="232">
        <f t="shared" ca="1" si="432"/>
        <v>0</v>
      </c>
      <c r="U1104" s="232">
        <f t="shared" ca="1" si="432"/>
        <v>0</v>
      </c>
      <c r="V1104" s="232">
        <f t="shared" ca="1" si="432"/>
        <v>0</v>
      </c>
      <c r="W1104" s="232">
        <f t="shared" ca="1" si="432"/>
        <v>0</v>
      </c>
      <c r="X1104" s="232">
        <f t="shared" ca="1" si="432"/>
        <v>0</v>
      </c>
      <c r="Y1104" s="232">
        <f t="shared" ca="1" si="432"/>
        <v>0</v>
      </c>
      <c r="Z1104" s="232">
        <f t="shared" ca="1" si="432"/>
        <v>0</v>
      </c>
      <c r="AA1104" s="232">
        <f t="shared" ca="1" si="432"/>
        <v>0</v>
      </c>
    </row>
    <row r="1107" spans="6:27">
      <c r="G1107" s="305" t="s">
        <v>398</v>
      </c>
    </row>
    <row r="1108" spans="6:27">
      <c r="L1108" s="242"/>
    </row>
    <row r="1109" spans="6:27">
      <c r="H1109" s="243"/>
      <c r="I1109" s="243"/>
      <c r="J1109" s="243"/>
      <c r="K1109" s="55" t="s">
        <v>385</v>
      </c>
      <c r="O1109" s="55" t="s">
        <v>387</v>
      </c>
      <c r="Q1109" s="55" t="s">
        <v>388</v>
      </c>
      <c r="Z1109" s="243"/>
      <c r="AA1109" s="243"/>
    </row>
    <row r="1110" spans="6:27">
      <c r="G1110" s="306"/>
      <c r="H1110" s="243"/>
      <c r="I1110" s="243"/>
      <c r="J1110" s="243"/>
      <c r="K1110" s="244">
        <f>K1063</f>
        <v>0</v>
      </c>
      <c r="L1110" s="244">
        <f>L1063</f>
        <v>9</v>
      </c>
      <c r="M1110" s="244">
        <f>M1063</f>
        <v>19</v>
      </c>
      <c r="O1110" s="231" t="s">
        <v>389</v>
      </c>
      <c r="P1110" s="231" t="s">
        <v>390</v>
      </c>
      <c r="Q1110" s="231" t="s">
        <v>389</v>
      </c>
      <c r="R1110" s="231" t="s">
        <v>390</v>
      </c>
      <c r="T1110" s="231">
        <f>K1110</f>
        <v>0</v>
      </c>
      <c r="U1110" s="231">
        <f>L1110</f>
        <v>9</v>
      </c>
      <c r="V1110" s="231">
        <f>M1110</f>
        <v>19</v>
      </c>
      <c r="X1110" s="231" t="s">
        <v>387</v>
      </c>
      <c r="Y1110" s="231" t="s">
        <v>388</v>
      </c>
      <c r="Z1110" s="243"/>
      <c r="AA1110" s="243"/>
    </row>
    <row r="1111" spans="6:27">
      <c r="F1111" s="655" t="s">
        <v>530</v>
      </c>
      <c r="G1111" s="307" t="str">
        <f>G1094</f>
        <v>Cars</v>
      </c>
      <c r="H1111" s="243"/>
      <c r="I1111" s="243"/>
      <c r="J1111" s="243"/>
      <c r="K1111" s="246">
        <f>'IF Factors'!AI91</f>
        <v>0</v>
      </c>
      <c r="L1111" s="246">
        <f ca="1">OFFSET('IF Factors'!AI91,0,5)</f>
        <v>0</v>
      </c>
      <c r="M1111" s="246">
        <f ca="1">OFFSET('IF Factors'!AI91,0,10)</f>
        <v>0</v>
      </c>
      <c r="O1111" s="231">
        <f ca="1">INTERCEPT(K1111:L1111,$K$7:$L$7)</f>
        <v>0</v>
      </c>
      <c r="P1111" s="231">
        <f ca="1">SLOPE(K1111:L1111,$K$7:$L$7)</f>
        <v>0</v>
      </c>
      <c r="Q1111" s="231">
        <f ca="1">INTERCEPT(L1111:M1111,$L$7:$M$7)</f>
        <v>0</v>
      </c>
      <c r="R1111" s="231">
        <f ca="1">SLOPE(L1111:M1111,$L$7:$M$7)</f>
        <v>0</v>
      </c>
      <c r="T1111" s="231">
        <f>IF(K1111&lt;&gt;0,0,1)</f>
        <v>1</v>
      </c>
      <c r="U1111" s="231">
        <f ca="1">IF(L1111&lt;&gt;0,0,1)</f>
        <v>1</v>
      </c>
      <c r="V1111" s="231">
        <f ca="1">IF(M1111&lt;&gt;0,0,1)</f>
        <v>1</v>
      </c>
      <c r="X1111" s="231">
        <f ca="1">IF(T1111+U1111=1,1,0)</f>
        <v>0</v>
      </c>
      <c r="Y1111" s="231">
        <f t="shared" ref="Y1111:Y1121" ca="1" si="433">IF(U1111+V1111=1,1,0)</f>
        <v>0</v>
      </c>
      <c r="Z1111" s="243"/>
      <c r="AA1111" s="243"/>
    </row>
    <row r="1112" spans="6:27">
      <c r="F1112" s="656"/>
      <c r="G1112" s="307" t="str">
        <f t="shared" ref="G1112:G1121" si="434">G1095</f>
        <v>2-wheeler</v>
      </c>
      <c r="H1112" s="243"/>
      <c r="I1112" s="243"/>
      <c r="J1112" s="243"/>
      <c r="K1112" s="246">
        <f>'IF Factors'!AI92</f>
        <v>0</v>
      </c>
      <c r="L1112" s="246">
        <f ca="1">OFFSET('IF Factors'!AI92,0,5)</f>
        <v>0</v>
      </c>
      <c r="M1112" s="246">
        <f ca="1">OFFSET('IF Factors'!AI92,0,10)</f>
        <v>0</v>
      </c>
      <c r="O1112" s="231">
        <f t="shared" ref="O1112:O1121" ca="1" si="435">INTERCEPT(K1112:L1112,$K$7:$L$7)</f>
        <v>0</v>
      </c>
      <c r="P1112" s="231">
        <f t="shared" ref="P1112:P1121" ca="1" si="436">SLOPE(K1112:L1112,$K$7:$L$7)</f>
        <v>0</v>
      </c>
      <c r="Q1112" s="231">
        <f t="shared" ref="Q1112:Q1121" ca="1" si="437">INTERCEPT(L1112:M1112,$L$7:$M$7)</f>
        <v>0</v>
      </c>
      <c r="R1112" s="231">
        <f t="shared" ref="R1112:R1121" ca="1" si="438">SLOPE(L1112:M1112,$L$7:$M$7)</f>
        <v>0</v>
      </c>
      <c r="T1112" s="231">
        <f t="shared" ref="T1112:V1121" si="439">IF(K1112&lt;&gt;0,0,1)</f>
        <v>1</v>
      </c>
      <c r="U1112" s="231">
        <f t="shared" ca="1" si="439"/>
        <v>1</v>
      </c>
      <c r="V1112" s="231">
        <f t="shared" ca="1" si="439"/>
        <v>1</v>
      </c>
      <c r="X1112" s="231">
        <f t="shared" ref="X1112:X1121" ca="1" si="440">IF(T1112+U1112=1,1,0)</f>
        <v>0</v>
      </c>
      <c r="Y1112" s="231">
        <f t="shared" ca="1" si="433"/>
        <v>0</v>
      </c>
      <c r="Z1112" s="243"/>
      <c r="AA1112" s="243"/>
    </row>
    <row r="1113" spans="6:27">
      <c r="F1113" s="656"/>
      <c r="G1113" s="307" t="str">
        <f t="shared" si="434"/>
        <v>Taxi</v>
      </c>
      <c r="H1113" s="243"/>
      <c r="I1113" s="243"/>
      <c r="J1113" s="243"/>
      <c r="K1113" s="246">
        <f>'IF Factors'!AI93</f>
        <v>0</v>
      </c>
      <c r="L1113" s="246">
        <f ca="1">OFFSET('IF Factors'!AI93,0,5)</f>
        <v>0</v>
      </c>
      <c r="M1113" s="246">
        <f ca="1">OFFSET('IF Factors'!AI93,0,10)</f>
        <v>0</v>
      </c>
      <c r="O1113" s="231">
        <f t="shared" ca="1" si="435"/>
        <v>0</v>
      </c>
      <c r="P1113" s="231">
        <f t="shared" ca="1" si="436"/>
        <v>0</v>
      </c>
      <c r="Q1113" s="231">
        <f t="shared" ca="1" si="437"/>
        <v>0</v>
      </c>
      <c r="R1113" s="231">
        <f t="shared" ca="1" si="438"/>
        <v>0</v>
      </c>
      <c r="T1113" s="231">
        <f t="shared" si="439"/>
        <v>1</v>
      </c>
      <c r="U1113" s="231">
        <f t="shared" ca="1" si="439"/>
        <v>1</v>
      </c>
      <c r="V1113" s="231">
        <f t="shared" ca="1" si="439"/>
        <v>1</v>
      </c>
      <c r="X1113" s="231">
        <f t="shared" ca="1" si="440"/>
        <v>0</v>
      </c>
      <c r="Y1113" s="231">
        <f t="shared" ca="1" si="433"/>
        <v>0</v>
      </c>
      <c r="Z1113" s="243"/>
      <c r="AA1113" s="243"/>
    </row>
    <row r="1114" spans="6:27">
      <c r="F1114" s="656"/>
      <c r="G1114" s="307" t="str">
        <f t="shared" si="434"/>
        <v/>
      </c>
      <c r="H1114" s="243"/>
      <c r="I1114" s="243"/>
      <c r="J1114" s="243"/>
      <c r="K1114" s="246">
        <f>'IF Factors'!AI94</f>
        <v>0</v>
      </c>
      <c r="L1114" s="246">
        <f ca="1">OFFSET('IF Factors'!AI94,0,5)</f>
        <v>0</v>
      </c>
      <c r="M1114" s="246">
        <f ca="1">OFFSET('IF Factors'!AI94,0,10)</f>
        <v>0</v>
      </c>
      <c r="O1114" s="231">
        <f t="shared" ca="1" si="435"/>
        <v>0</v>
      </c>
      <c r="P1114" s="231">
        <f t="shared" ca="1" si="436"/>
        <v>0</v>
      </c>
      <c r="Q1114" s="231">
        <f t="shared" ca="1" si="437"/>
        <v>0</v>
      </c>
      <c r="R1114" s="231">
        <f t="shared" ca="1" si="438"/>
        <v>0</v>
      </c>
      <c r="T1114" s="231">
        <f t="shared" si="439"/>
        <v>1</v>
      </c>
      <c r="U1114" s="231">
        <f t="shared" ca="1" si="439"/>
        <v>1</v>
      </c>
      <c r="V1114" s="231">
        <f t="shared" ca="1" si="439"/>
        <v>1</v>
      </c>
      <c r="X1114" s="231">
        <f t="shared" ca="1" si="440"/>
        <v>0</v>
      </c>
      <c r="Y1114" s="231">
        <f t="shared" ca="1" si="433"/>
        <v>0</v>
      </c>
      <c r="Z1114" s="243"/>
      <c r="AA1114" s="243"/>
    </row>
    <row r="1115" spans="6:27">
      <c r="F1115" s="656"/>
      <c r="G1115" s="307" t="str">
        <f t="shared" si="434"/>
        <v/>
      </c>
      <c r="H1115" s="243"/>
      <c r="I1115" s="243"/>
      <c r="J1115" s="243"/>
      <c r="K1115" s="246">
        <f>'IF Factors'!AI95</f>
        <v>0</v>
      </c>
      <c r="L1115" s="246">
        <f ca="1">OFFSET('IF Factors'!AI95,0,5)</f>
        <v>0</v>
      </c>
      <c r="M1115" s="246">
        <f ca="1">OFFSET('IF Factors'!AI95,0,10)</f>
        <v>0</v>
      </c>
      <c r="O1115" s="231">
        <f t="shared" ca="1" si="435"/>
        <v>0</v>
      </c>
      <c r="P1115" s="231">
        <f t="shared" ca="1" si="436"/>
        <v>0</v>
      </c>
      <c r="Q1115" s="231">
        <f t="shared" ca="1" si="437"/>
        <v>0</v>
      </c>
      <c r="R1115" s="231">
        <f t="shared" ca="1" si="438"/>
        <v>0</v>
      </c>
      <c r="T1115" s="231">
        <f t="shared" si="439"/>
        <v>1</v>
      </c>
      <c r="U1115" s="231">
        <f t="shared" ca="1" si="439"/>
        <v>1</v>
      </c>
      <c r="V1115" s="231">
        <f t="shared" ca="1" si="439"/>
        <v>1</v>
      </c>
      <c r="X1115" s="231">
        <f t="shared" ca="1" si="440"/>
        <v>0</v>
      </c>
      <c r="Y1115" s="231">
        <f t="shared" ca="1" si="433"/>
        <v>0</v>
      </c>
      <c r="Z1115" s="243"/>
      <c r="AA1115" s="243"/>
    </row>
    <row r="1116" spans="6:27">
      <c r="F1116" s="656"/>
      <c r="G1116" s="307" t="str">
        <f t="shared" si="434"/>
        <v>3-wheeler</v>
      </c>
      <c r="H1116" s="243"/>
      <c r="I1116" s="243"/>
      <c r="J1116" s="243"/>
      <c r="K1116" s="246">
        <f>'IF Factors'!AI96</f>
        <v>0</v>
      </c>
      <c r="L1116" s="246">
        <f ca="1">OFFSET('IF Factors'!AI96,0,5)</f>
        <v>0</v>
      </c>
      <c r="M1116" s="246">
        <f ca="1">OFFSET('IF Factors'!AI96,0,10)</f>
        <v>0</v>
      </c>
      <c r="O1116" s="231">
        <f t="shared" ca="1" si="435"/>
        <v>0</v>
      </c>
      <c r="P1116" s="231">
        <f t="shared" ca="1" si="436"/>
        <v>0</v>
      </c>
      <c r="Q1116" s="231">
        <f t="shared" ca="1" si="437"/>
        <v>0</v>
      </c>
      <c r="R1116" s="231">
        <f t="shared" ca="1" si="438"/>
        <v>0</v>
      </c>
      <c r="T1116" s="231">
        <f t="shared" si="439"/>
        <v>1</v>
      </c>
      <c r="U1116" s="231">
        <f t="shared" ca="1" si="439"/>
        <v>1</v>
      </c>
      <c r="V1116" s="231">
        <f t="shared" ca="1" si="439"/>
        <v>1</v>
      </c>
      <c r="X1116" s="231">
        <f t="shared" ca="1" si="440"/>
        <v>0</v>
      </c>
      <c r="Y1116" s="231">
        <f t="shared" ca="1" si="433"/>
        <v>0</v>
      </c>
      <c r="Z1116" s="243"/>
      <c r="AA1116" s="243"/>
    </row>
    <row r="1117" spans="6:27">
      <c r="F1117" s="656"/>
      <c r="G1117" s="307" t="str">
        <f t="shared" si="434"/>
        <v>Bus</v>
      </c>
      <c r="H1117" s="243"/>
      <c r="I1117" s="243"/>
      <c r="J1117" s="243"/>
      <c r="K1117" s="246">
        <f>'IF Factors'!AI97</f>
        <v>0</v>
      </c>
      <c r="L1117" s="246">
        <f ca="1">OFFSET('IF Factors'!AI97,0,5)</f>
        <v>0</v>
      </c>
      <c r="M1117" s="246">
        <f ca="1">OFFSET('IF Factors'!AI97,0,10)</f>
        <v>0</v>
      </c>
      <c r="O1117" s="231">
        <f t="shared" ca="1" si="435"/>
        <v>0</v>
      </c>
      <c r="P1117" s="231">
        <f t="shared" ca="1" si="436"/>
        <v>0</v>
      </c>
      <c r="Q1117" s="231">
        <f t="shared" ca="1" si="437"/>
        <v>0</v>
      </c>
      <c r="R1117" s="231">
        <f t="shared" ca="1" si="438"/>
        <v>0</v>
      </c>
      <c r="T1117" s="231">
        <f t="shared" si="439"/>
        <v>1</v>
      </c>
      <c r="U1117" s="231">
        <f t="shared" ca="1" si="439"/>
        <v>1</v>
      </c>
      <c r="V1117" s="231">
        <f t="shared" ca="1" si="439"/>
        <v>1</v>
      </c>
      <c r="X1117" s="231">
        <f t="shared" ca="1" si="440"/>
        <v>0</v>
      </c>
      <c r="Y1117" s="231">
        <f t="shared" ca="1" si="433"/>
        <v>0</v>
      </c>
      <c r="Z1117" s="243"/>
      <c r="AA1117" s="243"/>
    </row>
    <row r="1118" spans="6:27">
      <c r="F1118" s="656"/>
      <c r="G1118" s="307" t="str">
        <f t="shared" si="434"/>
        <v>Mini-bus</v>
      </c>
      <c r="H1118" s="243"/>
      <c r="I1118" s="243"/>
      <c r="J1118" s="243"/>
      <c r="K1118" s="246">
        <f>'IF Factors'!AI98</f>
        <v>0</v>
      </c>
      <c r="L1118" s="246">
        <f ca="1">OFFSET('IF Factors'!AI98,0,5)</f>
        <v>0</v>
      </c>
      <c r="M1118" s="246">
        <f ca="1">OFFSET('IF Factors'!AI98,0,10)</f>
        <v>0</v>
      </c>
      <c r="O1118" s="231">
        <f t="shared" ca="1" si="435"/>
        <v>0</v>
      </c>
      <c r="P1118" s="231">
        <f t="shared" ca="1" si="436"/>
        <v>0</v>
      </c>
      <c r="Q1118" s="231">
        <f t="shared" ca="1" si="437"/>
        <v>0</v>
      </c>
      <c r="R1118" s="231">
        <f t="shared" ca="1" si="438"/>
        <v>0</v>
      </c>
      <c r="T1118" s="231">
        <f t="shared" si="439"/>
        <v>1</v>
      </c>
      <c r="U1118" s="231">
        <f t="shared" ca="1" si="439"/>
        <v>1</v>
      </c>
      <c r="V1118" s="231">
        <f t="shared" ca="1" si="439"/>
        <v>1</v>
      </c>
      <c r="X1118" s="231">
        <f t="shared" ca="1" si="440"/>
        <v>0</v>
      </c>
      <c r="Y1118" s="231">
        <f t="shared" ca="1" si="433"/>
        <v>0</v>
      </c>
      <c r="Z1118" s="243"/>
      <c r="AA1118" s="243"/>
    </row>
    <row r="1119" spans="6:27">
      <c r="F1119" s="656"/>
      <c r="G1119" s="307" t="str">
        <f t="shared" si="434"/>
        <v/>
      </c>
      <c r="H1119" s="243"/>
      <c r="I1119" s="243"/>
      <c r="J1119" s="243"/>
      <c r="K1119" s="246">
        <f>'IF Factors'!AI99</f>
        <v>0</v>
      </c>
      <c r="L1119" s="246">
        <f ca="1">OFFSET('IF Factors'!AI99,0,5)</f>
        <v>0</v>
      </c>
      <c r="M1119" s="246">
        <f ca="1">OFFSET('IF Factors'!AI99,0,10)</f>
        <v>0</v>
      </c>
      <c r="O1119" s="231">
        <f t="shared" ca="1" si="435"/>
        <v>0</v>
      </c>
      <c r="P1119" s="231">
        <f t="shared" ca="1" si="436"/>
        <v>0</v>
      </c>
      <c r="Q1119" s="231">
        <f t="shared" ca="1" si="437"/>
        <v>0</v>
      </c>
      <c r="R1119" s="231">
        <f t="shared" ca="1" si="438"/>
        <v>0</v>
      </c>
      <c r="T1119" s="231">
        <f t="shared" si="439"/>
        <v>1</v>
      </c>
      <c r="U1119" s="231">
        <f t="shared" ca="1" si="439"/>
        <v>1</v>
      </c>
      <c r="V1119" s="231">
        <f t="shared" ca="1" si="439"/>
        <v>1</v>
      </c>
      <c r="X1119" s="231">
        <f t="shared" ca="1" si="440"/>
        <v>0</v>
      </c>
      <c r="Y1119" s="231">
        <f t="shared" ca="1" si="433"/>
        <v>0</v>
      </c>
      <c r="Z1119" s="243"/>
      <c r="AA1119" s="243"/>
    </row>
    <row r="1120" spans="6:27">
      <c r="F1120" s="657"/>
      <c r="G1120" s="307" t="str">
        <f t="shared" si="434"/>
        <v/>
      </c>
      <c r="H1120" s="243"/>
      <c r="I1120" s="243"/>
      <c r="J1120" s="243"/>
      <c r="K1120" s="246">
        <f>'IF Factors'!AI100</f>
        <v>0</v>
      </c>
      <c r="L1120" s="246">
        <f ca="1">OFFSET('IF Factors'!AI100,0,5)</f>
        <v>0</v>
      </c>
      <c r="M1120" s="246">
        <f ca="1">OFFSET('IF Factors'!AI100,0,10)</f>
        <v>0</v>
      </c>
      <c r="O1120" s="231">
        <f t="shared" ca="1" si="435"/>
        <v>0</v>
      </c>
      <c r="P1120" s="231">
        <f t="shared" ca="1" si="436"/>
        <v>0</v>
      </c>
      <c r="Q1120" s="231">
        <f t="shared" ca="1" si="437"/>
        <v>0</v>
      </c>
      <c r="R1120" s="231">
        <f t="shared" ca="1" si="438"/>
        <v>0</v>
      </c>
      <c r="T1120" s="231">
        <f t="shared" si="439"/>
        <v>1</v>
      </c>
      <c r="U1120" s="231">
        <f t="shared" ca="1" si="439"/>
        <v>1</v>
      </c>
      <c r="V1120" s="231">
        <f t="shared" ca="1" si="439"/>
        <v>1</v>
      </c>
      <c r="X1120" s="231">
        <f t="shared" ca="1" si="440"/>
        <v>0</v>
      </c>
      <c r="Y1120" s="231">
        <f t="shared" ca="1" si="433"/>
        <v>0</v>
      </c>
      <c r="Z1120" s="243"/>
      <c r="AA1120" s="243"/>
    </row>
    <row r="1121" spans="6:27">
      <c r="G1121" s="307" t="str">
        <f t="shared" si="434"/>
        <v>BRT</v>
      </c>
      <c r="H1121" s="243"/>
      <c r="I1121" s="243"/>
      <c r="J1121" s="243"/>
      <c r="K1121" s="246">
        <f>'IF Factors'!AI101</f>
        <v>0</v>
      </c>
      <c r="L1121" s="246">
        <f ca="1">OFFSET('IF Factors'!AI101,0,5)</f>
        <v>0</v>
      </c>
      <c r="M1121" s="246">
        <f ca="1">OFFSET('IF Factors'!AI101,0,10)</f>
        <v>0</v>
      </c>
      <c r="O1121" s="231">
        <f t="shared" ca="1" si="435"/>
        <v>0</v>
      </c>
      <c r="P1121" s="231">
        <f t="shared" ca="1" si="436"/>
        <v>0</v>
      </c>
      <c r="Q1121" s="231">
        <f t="shared" ca="1" si="437"/>
        <v>0</v>
      </c>
      <c r="R1121" s="231">
        <f t="shared" ca="1" si="438"/>
        <v>0</v>
      </c>
      <c r="T1121" s="231">
        <f t="shared" si="439"/>
        <v>1</v>
      </c>
      <c r="U1121" s="231">
        <f t="shared" ca="1" si="439"/>
        <v>1</v>
      </c>
      <c r="V1121" s="231">
        <f t="shared" ca="1" si="439"/>
        <v>1</v>
      </c>
      <c r="X1121" s="231">
        <f t="shared" ca="1" si="440"/>
        <v>0</v>
      </c>
      <c r="Y1121" s="231">
        <f t="shared" ca="1" si="433"/>
        <v>0</v>
      </c>
      <c r="Z1121" s="243"/>
      <c r="AA1121" s="243"/>
    </row>
    <row r="1122" spans="6:27">
      <c r="G1122" s="308"/>
      <c r="H1122" s="243"/>
      <c r="I1122" s="243"/>
      <c r="J1122" s="243"/>
      <c r="K1122" s="243"/>
      <c r="L1122" s="243"/>
      <c r="M1122" s="243"/>
      <c r="N1122" s="243"/>
      <c r="O1122" s="243"/>
      <c r="P1122" s="243"/>
      <c r="Q1122" s="243"/>
      <c r="R1122" s="243"/>
      <c r="S1122" s="243"/>
      <c r="T1122" s="243"/>
      <c r="U1122" s="243"/>
      <c r="V1122" s="243"/>
      <c r="W1122" s="243"/>
      <c r="X1122" s="243"/>
      <c r="Y1122" s="243"/>
      <c r="Z1122" s="243"/>
      <c r="AA1122" s="243"/>
    </row>
    <row r="1123" spans="6:27">
      <c r="G1123" s="308"/>
      <c r="H1123" s="243"/>
      <c r="I1123" s="243"/>
      <c r="J1123" s="243"/>
      <c r="K1123" s="243"/>
      <c r="L1123" s="243"/>
      <c r="M1123" s="243"/>
      <c r="N1123" s="243"/>
      <c r="O1123" s="243"/>
      <c r="P1123" s="243"/>
      <c r="Q1123" s="243"/>
      <c r="R1123" s="243"/>
      <c r="S1123" s="243"/>
      <c r="T1123" s="243"/>
      <c r="U1123" s="243"/>
      <c r="V1123" s="243"/>
      <c r="W1123" s="243"/>
      <c r="X1123" s="243"/>
      <c r="Y1123" s="243"/>
      <c r="Z1123" s="243"/>
      <c r="AA1123" s="243"/>
    </row>
    <row r="1124" spans="6:27">
      <c r="G1124" s="308"/>
      <c r="H1124" s="243"/>
      <c r="I1124" s="243"/>
      <c r="J1124" s="243"/>
      <c r="K1124" s="243"/>
      <c r="L1124" s="243"/>
      <c r="M1124" s="243"/>
      <c r="N1124" s="243"/>
      <c r="O1124" s="243"/>
      <c r="P1124" s="243"/>
      <c r="Q1124" s="243"/>
      <c r="R1124" s="243"/>
      <c r="S1124" s="243"/>
      <c r="T1124" s="243"/>
      <c r="U1124" s="243"/>
      <c r="V1124" s="243"/>
      <c r="W1124" s="243"/>
      <c r="X1124" s="243"/>
      <c r="Y1124" s="243"/>
      <c r="Z1124" s="243"/>
      <c r="AA1124" s="243"/>
    </row>
    <row r="1125" spans="6:27">
      <c r="G1125" s="308" t="s">
        <v>384</v>
      </c>
      <c r="H1125" s="243"/>
      <c r="I1125" s="243" t="s">
        <v>332</v>
      </c>
      <c r="J1125" s="243"/>
      <c r="K1125" s="243"/>
      <c r="L1125" s="243"/>
      <c r="M1125" s="243"/>
      <c r="N1125" s="243"/>
      <c r="O1125" s="243"/>
      <c r="P1125" s="243"/>
      <c r="Q1125" s="243"/>
      <c r="R1125" s="243"/>
      <c r="S1125" s="243"/>
      <c r="T1125" s="243"/>
      <c r="U1125" s="243"/>
      <c r="V1125" s="243"/>
      <c r="W1125" s="243"/>
      <c r="X1125" s="243"/>
      <c r="Y1125" s="243"/>
      <c r="Z1125" s="243"/>
      <c r="AA1125" s="243"/>
    </row>
    <row r="1126" spans="6:27">
      <c r="G1126" s="306"/>
      <c r="H1126" s="245">
        <f>H1093</f>
        <v>0</v>
      </c>
      <c r="I1126" s="245">
        <f t="shared" ref="I1126:AA1126" si="441">I1093</f>
        <v>1</v>
      </c>
      <c r="J1126" s="245">
        <f t="shared" si="441"/>
        <v>2</v>
      </c>
      <c r="K1126" s="245">
        <f t="shared" si="441"/>
        <v>3</v>
      </c>
      <c r="L1126" s="245">
        <f t="shared" si="441"/>
        <v>4</v>
      </c>
      <c r="M1126" s="245">
        <f t="shared" si="441"/>
        <v>5</v>
      </c>
      <c r="N1126" s="245">
        <f t="shared" si="441"/>
        <v>6</v>
      </c>
      <c r="O1126" s="245">
        <f t="shared" si="441"/>
        <v>7</v>
      </c>
      <c r="P1126" s="245">
        <f t="shared" si="441"/>
        <v>8</v>
      </c>
      <c r="Q1126" s="245">
        <f t="shared" si="441"/>
        <v>9</v>
      </c>
      <c r="R1126" s="245">
        <f t="shared" si="441"/>
        <v>10</v>
      </c>
      <c r="S1126" s="245">
        <f t="shared" si="441"/>
        <v>11</v>
      </c>
      <c r="T1126" s="245">
        <f t="shared" si="441"/>
        <v>12</v>
      </c>
      <c r="U1126" s="245">
        <f t="shared" si="441"/>
        <v>13</v>
      </c>
      <c r="V1126" s="245">
        <f t="shared" si="441"/>
        <v>14</v>
      </c>
      <c r="W1126" s="245">
        <f t="shared" si="441"/>
        <v>15</v>
      </c>
      <c r="X1126" s="245">
        <f t="shared" si="441"/>
        <v>16</v>
      </c>
      <c r="Y1126" s="245">
        <f t="shared" si="441"/>
        <v>17</v>
      </c>
      <c r="Z1126" s="245">
        <f t="shared" si="441"/>
        <v>18</v>
      </c>
      <c r="AA1126" s="245">
        <f t="shared" si="441"/>
        <v>19</v>
      </c>
    </row>
    <row r="1127" spans="6:27">
      <c r="F1127" s="655" t="s">
        <v>530</v>
      </c>
      <c r="G1127" s="307" t="str">
        <f>G1094</f>
        <v>Cars</v>
      </c>
      <c r="H1127" s="261">
        <f>K1111</f>
        <v>0</v>
      </c>
      <c r="I1127" s="261">
        <f ca="1">(I$23*$P1111)+$O1111</f>
        <v>0</v>
      </c>
      <c r="J1127" s="261">
        <f t="shared" ref="J1127:P1127" ca="1" si="442">(J$23*$P1111)+$O1111</f>
        <v>0</v>
      </c>
      <c r="K1127" s="261">
        <f t="shared" ca="1" si="442"/>
        <v>0</v>
      </c>
      <c r="L1127" s="261">
        <f t="shared" ca="1" si="442"/>
        <v>0</v>
      </c>
      <c r="M1127" s="261">
        <f t="shared" ca="1" si="442"/>
        <v>0</v>
      </c>
      <c r="N1127" s="261">
        <f t="shared" ca="1" si="442"/>
        <v>0</v>
      </c>
      <c r="O1127" s="261">
        <f t="shared" ca="1" si="442"/>
        <v>0</v>
      </c>
      <c r="P1127" s="261">
        <f t="shared" ca="1" si="442"/>
        <v>0</v>
      </c>
      <c r="Q1127" s="261">
        <f ca="1">L1111</f>
        <v>0</v>
      </c>
      <c r="R1127" s="261">
        <f ca="1">(R$23*$R1111)+$Q1111</f>
        <v>0</v>
      </c>
      <c r="S1127" s="261">
        <f t="shared" ref="S1127:Z1127" ca="1" si="443">(S$23*$R1111)+$Q1111</f>
        <v>0</v>
      </c>
      <c r="T1127" s="261">
        <f t="shared" ca="1" si="443"/>
        <v>0</v>
      </c>
      <c r="U1127" s="261">
        <f t="shared" ca="1" si="443"/>
        <v>0</v>
      </c>
      <c r="V1127" s="261">
        <f t="shared" ca="1" si="443"/>
        <v>0</v>
      </c>
      <c r="W1127" s="261">
        <f t="shared" ca="1" si="443"/>
        <v>0</v>
      </c>
      <c r="X1127" s="261">
        <f t="shared" ca="1" si="443"/>
        <v>0</v>
      </c>
      <c r="Y1127" s="261">
        <f t="shared" ca="1" si="443"/>
        <v>0</v>
      </c>
      <c r="Z1127" s="261">
        <f t="shared" ca="1" si="443"/>
        <v>0</v>
      </c>
      <c r="AA1127" s="261">
        <f ca="1">M1111</f>
        <v>0</v>
      </c>
    </row>
    <row r="1128" spans="6:27">
      <c r="F1128" s="656"/>
      <c r="G1128" s="307" t="str">
        <f t="shared" ref="G1128:G1137" si="444">G1095</f>
        <v>2-wheeler</v>
      </c>
      <c r="H1128" s="261">
        <f t="shared" ref="H1128:H1137" si="445">K1112</f>
        <v>0</v>
      </c>
      <c r="I1128" s="261">
        <f t="shared" ref="I1128:P1137" ca="1" si="446">(I$23*$P1112)+$O1112</f>
        <v>0</v>
      </c>
      <c r="J1128" s="261">
        <f t="shared" ca="1" si="446"/>
        <v>0</v>
      </c>
      <c r="K1128" s="261">
        <f t="shared" ca="1" si="446"/>
        <v>0</v>
      </c>
      <c r="L1128" s="261">
        <f t="shared" ca="1" si="446"/>
        <v>0</v>
      </c>
      <c r="M1128" s="261">
        <f t="shared" ca="1" si="446"/>
        <v>0</v>
      </c>
      <c r="N1128" s="261">
        <f t="shared" ca="1" si="446"/>
        <v>0</v>
      </c>
      <c r="O1128" s="261">
        <f t="shared" ca="1" si="446"/>
        <v>0</v>
      </c>
      <c r="P1128" s="261">
        <f t="shared" ca="1" si="446"/>
        <v>0</v>
      </c>
      <c r="Q1128" s="261">
        <f t="shared" ref="Q1128:Q1137" ca="1" si="447">L1112</f>
        <v>0</v>
      </c>
      <c r="R1128" s="261">
        <f t="shared" ref="R1128:Z1137" ca="1" si="448">(R$23*$R1112)+$Q1112</f>
        <v>0</v>
      </c>
      <c r="S1128" s="261">
        <f t="shared" ca="1" si="448"/>
        <v>0</v>
      </c>
      <c r="T1128" s="261">
        <f t="shared" ca="1" si="448"/>
        <v>0</v>
      </c>
      <c r="U1128" s="261">
        <f t="shared" ca="1" si="448"/>
        <v>0</v>
      </c>
      <c r="V1128" s="261">
        <f t="shared" ca="1" si="448"/>
        <v>0</v>
      </c>
      <c r="W1128" s="261">
        <f t="shared" ca="1" si="448"/>
        <v>0</v>
      </c>
      <c r="X1128" s="261">
        <f t="shared" ca="1" si="448"/>
        <v>0</v>
      </c>
      <c r="Y1128" s="261">
        <f t="shared" ca="1" si="448"/>
        <v>0</v>
      </c>
      <c r="Z1128" s="261">
        <f t="shared" ca="1" si="448"/>
        <v>0</v>
      </c>
      <c r="AA1128" s="261">
        <f t="shared" ref="AA1128:AA1137" ca="1" si="449">M1112</f>
        <v>0</v>
      </c>
    </row>
    <row r="1129" spans="6:27">
      <c r="F1129" s="656"/>
      <c r="G1129" s="307" t="str">
        <f t="shared" si="444"/>
        <v>Taxi</v>
      </c>
      <c r="H1129" s="261">
        <f t="shared" si="445"/>
        <v>0</v>
      </c>
      <c r="I1129" s="261">
        <f t="shared" ca="1" si="446"/>
        <v>0</v>
      </c>
      <c r="J1129" s="261">
        <f t="shared" ca="1" si="446"/>
        <v>0</v>
      </c>
      <c r="K1129" s="261">
        <f t="shared" ca="1" si="446"/>
        <v>0</v>
      </c>
      <c r="L1129" s="261">
        <f t="shared" ca="1" si="446"/>
        <v>0</v>
      </c>
      <c r="M1129" s="261">
        <f t="shared" ca="1" si="446"/>
        <v>0</v>
      </c>
      <c r="N1129" s="261">
        <f t="shared" ca="1" si="446"/>
        <v>0</v>
      </c>
      <c r="O1129" s="261">
        <f t="shared" ca="1" si="446"/>
        <v>0</v>
      </c>
      <c r="P1129" s="261">
        <f t="shared" ca="1" si="446"/>
        <v>0</v>
      </c>
      <c r="Q1129" s="261">
        <f t="shared" ca="1" si="447"/>
        <v>0</v>
      </c>
      <c r="R1129" s="261">
        <f t="shared" ca="1" si="448"/>
        <v>0</v>
      </c>
      <c r="S1129" s="261">
        <f t="shared" ca="1" si="448"/>
        <v>0</v>
      </c>
      <c r="T1129" s="261">
        <f t="shared" ca="1" si="448"/>
        <v>0</v>
      </c>
      <c r="U1129" s="261">
        <f t="shared" ca="1" si="448"/>
        <v>0</v>
      </c>
      <c r="V1129" s="261">
        <f t="shared" ca="1" si="448"/>
        <v>0</v>
      </c>
      <c r="W1129" s="261">
        <f t="shared" ca="1" si="448"/>
        <v>0</v>
      </c>
      <c r="X1129" s="261">
        <f t="shared" ca="1" si="448"/>
        <v>0</v>
      </c>
      <c r="Y1129" s="261">
        <f t="shared" ca="1" si="448"/>
        <v>0</v>
      </c>
      <c r="Z1129" s="261">
        <f t="shared" ca="1" si="448"/>
        <v>0</v>
      </c>
      <c r="AA1129" s="261">
        <f t="shared" ca="1" si="449"/>
        <v>0</v>
      </c>
    </row>
    <row r="1130" spans="6:27">
      <c r="F1130" s="656"/>
      <c r="G1130" s="307" t="str">
        <f t="shared" si="444"/>
        <v/>
      </c>
      <c r="H1130" s="261">
        <f t="shared" si="445"/>
        <v>0</v>
      </c>
      <c r="I1130" s="261">
        <f t="shared" ca="1" si="446"/>
        <v>0</v>
      </c>
      <c r="J1130" s="261">
        <f t="shared" ca="1" si="446"/>
        <v>0</v>
      </c>
      <c r="K1130" s="261">
        <f t="shared" ca="1" si="446"/>
        <v>0</v>
      </c>
      <c r="L1130" s="261">
        <f t="shared" ca="1" si="446"/>
        <v>0</v>
      </c>
      <c r="M1130" s="261">
        <f t="shared" ca="1" si="446"/>
        <v>0</v>
      </c>
      <c r="N1130" s="261">
        <f t="shared" ca="1" si="446"/>
        <v>0</v>
      </c>
      <c r="O1130" s="261">
        <f t="shared" ca="1" si="446"/>
        <v>0</v>
      </c>
      <c r="P1130" s="261">
        <f t="shared" ca="1" si="446"/>
        <v>0</v>
      </c>
      <c r="Q1130" s="261">
        <f t="shared" ca="1" si="447"/>
        <v>0</v>
      </c>
      <c r="R1130" s="261">
        <f t="shared" ca="1" si="448"/>
        <v>0</v>
      </c>
      <c r="S1130" s="261">
        <f t="shared" ca="1" si="448"/>
        <v>0</v>
      </c>
      <c r="T1130" s="261">
        <f t="shared" ca="1" si="448"/>
        <v>0</v>
      </c>
      <c r="U1130" s="261">
        <f t="shared" ca="1" si="448"/>
        <v>0</v>
      </c>
      <c r="V1130" s="261">
        <f t="shared" ca="1" si="448"/>
        <v>0</v>
      </c>
      <c r="W1130" s="261">
        <f t="shared" ca="1" si="448"/>
        <v>0</v>
      </c>
      <c r="X1130" s="261">
        <f t="shared" ca="1" si="448"/>
        <v>0</v>
      </c>
      <c r="Y1130" s="261">
        <f t="shared" ca="1" si="448"/>
        <v>0</v>
      </c>
      <c r="Z1130" s="261">
        <f t="shared" ca="1" si="448"/>
        <v>0</v>
      </c>
      <c r="AA1130" s="261">
        <f t="shared" ca="1" si="449"/>
        <v>0</v>
      </c>
    </row>
    <row r="1131" spans="6:27">
      <c r="F1131" s="656"/>
      <c r="G1131" s="307" t="str">
        <f t="shared" si="444"/>
        <v/>
      </c>
      <c r="H1131" s="261">
        <f t="shared" si="445"/>
        <v>0</v>
      </c>
      <c r="I1131" s="261">
        <f t="shared" ca="1" si="446"/>
        <v>0</v>
      </c>
      <c r="J1131" s="261">
        <f t="shared" ca="1" si="446"/>
        <v>0</v>
      </c>
      <c r="K1131" s="261">
        <f t="shared" ca="1" si="446"/>
        <v>0</v>
      </c>
      <c r="L1131" s="261">
        <f t="shared" ca="1" si="446"/>
        <v>0</v>
      </c>
      <c r="M1131" s="261">
        <f t="shared" ca="1" si="446"/>
        <v>0</v>
      </c>
      <c r="N1131" s="261">
        <f t="shared" ca="1" si="446"/>
        <v>0</v>
      </c>
      <c r="O1131" s="261">
        <f t="shared" ca="1" si="446"/>
        <v>0</v>
      </c>
      <c r="P1131" s="261">
        <f t="shared" ca="1" si="446"/>
        <v>0</v>
      </c>
      <c r="Q1131" s="261">
        <f t="shared" ca="1" si="447"/>
        <v>0</v>
      </c>
      <c r="R1131" s="261">
        <f t="shared" ca="1" si="448"/>
        <v>0</v>
      </c>
      <c r="S1131" s="261">
        <f t="shared" ca="1" si="448"/>
        <v>0</v>
      </c>
      <c r="T1131" s="261">
        <f t="shared" ca="1" si="448"/>
        <v>0</v>
      </c>
      <c r="U1131" s="261">
        <f t="shared" ca="1" si="448"/>
        <v>0</v>
      </c>
      <c r="V1131" s="261">
        <f t="shared" ca="1" si="448"/>
        <v>0</v>
      </c>
      <c r="W1131" s="261">
        <f t="shared" ca="1" si="448"/>
        <v>0</v>
      </c>
      <c r="X1131" s="261">
        <f t="shared" ca="1" si="448"/>
        <v>0</v>
      </c>
      <c r="Y1131" s="261">
        <f t="shared" ca="1" si="448"/>
        <v>0</v>
      </c>
      <c r="Z1131" s="261">
        <f t="shared" ca="1" si="448"/>
        <v>0</v>
      </c>
      <c r="AA1131" s="261">
        <f t="shared" ca="1" si="449"/>
        <v>0</v>
      </c>
    </row>
    <row r="1132" spans="6:27">
      <c r="F1132" s="656"/>
      <c r="G1132" s="307" t="str">
        <f t="shared" si="444"/>
        <v>3-wheeler</v>
      </c>
      <c r="H1132" s="261">
        <f t="shared" si="445"/>
        <v>0</v>
      </c>
      <c r="I1132" s="261">
        <f t="shared" ca="1" si="446"/>
        <v>0</v>
      </c>
      <c r="J1132" s="261">
        <f t="shared" ca="1" si="446"/>
        <v>0</v>
      </c>
      <c r="K1132" s="261">
        <f t="shared" ca="1" si="446"/>
        <v>0</v>
      </c>
      <c r="L1132" s="261">
        <f t="shared" ca="1" si="446"/>
        <v>0</v>
      </c>
      <c r="M1132" s="261">
        <f t="shared" ca="1" si="446"/>
        <v>0</v>
      </c>
      <c r="N1132" s="261">
        <f t="shared" ca="1" si="446"/>
        <v>0</v>
      </c>
      <c r="O1132" s="261">
        <f t="shared" ca="1" si="446"/>
        <v>0</v>
      </c>
      <c r="P1132" s="261">
        <f t="shared" ca="1" si="446"/>
        <v>0</v>
      </c>
      <c r="Q1132" s="261">
        <f t="shared" ca="1" si="447"/>
        <v>0</v>
      </c>
      <c r="R1132" s="261">
        <f t="shared" ca="1" si="448"/>
        <v>0</v>
      </c>
      <c r="S1132" s="261">
        <f t="shared" ca="1" si="448"/>
        <v>0</v>
      </c>
      <c r="T1132" s="261">
        <f t="shared" ca="1" si="448"/>
        <v>0</v>
      </c>
      <c r="U1132" s="261">
        <f t="shared" ca="1" si="448"/>
        <v>0</v>
      </c>
      <c r="V1132" s="261">
        <f t="shared" ca="1" si="448"/>
        <v>0</v>
      </c>
      <c r="W1132" s="261">
        <f t="shared" ca="1" si="448"/>
        <v>0</v>
      </c>
      <c r="X1132" s="261">
        <f t="shared" ca="1" si="448"/>
        <v>0</v>
      </c>
      <c r="Y1132" s="261">
        <f t="shared" ca="1" si="448"/>
        <v>0</v>
      </c>
      <c r="Z1132" s="261">
        <f t="shared" ca="1" si="448"/>
        <v>0</v>
      </c>
      <c r="AA1132" s="261">
        <f t="shared" ca="1" si="449"/>
        <v>0</v>
      </c>
    </row>
    <row r="1133" spans="6:27">
      <c r="F1133" s="656"/>
      <c r="G1133" s="307" t="str">
        <f t="shared" si="444"/>
        <v>Bus</v>
      </c>
      <c r="H1133" s="261">
        <f t="shared" si="445"/>
        <v>0</v>
      </c>
      <c r="I1133" s="261">
        <f t="shared" ca="1" si="446"/>
        <v>0</v>
      </c>
      <c r="J1133" s="261">
        <f t="shared" ca="1" si="446"/>
        <v>0</v>
      </c>
      <c r="K1133" s="261">
        <f t="shared" ca="1" si="446"/>
        <v>0</v>
      </c>
      <c r="L1133" s="261">
        <f t="shared" ca="1" si="446"/>
        <v>0</v>
      </c>
      <c r="M1133" s="261">
        <f t="shared" ca="1" si="446"/>
        <v>0</v>
      </c>
      <c r="N1133" s="261">
        <f t="shared" ca="1" si="446"/>
        <v>0</v>
      </c>
      <c r="O1133" s="261">
        <f t="shared" ca="1" si="446"/>
        <v>0</v>
      </c>
      <c r="P1133" s="261">
        <f t="shared" ca="1" si="446"/>
        <v>0</v>
      </c>
      <c r="Q1133" s="261">
        <f t="shared" ca="1" si="447"/>
        <v>0</v>
      </c>
      <c r="R1133" s="261">
        <f t="shared" ca="1" si="448"/>
        <v>0</v>
      </c>
      <c r="S1133" s="261">
        <f t="shared" ca="1" si="448"/>
        <v>0</v>
      </c>
      <c r="T1133" s="261">
        <f t="shared" ca="1" si="448"/>
        <v>0</v>
      </c>
      <c r="U1133" s="261">
        <f t="shared" ca="1" si="448"/>
        <v>0</v>
      </c>
      <c r="V1133" s="261">
        <f t="shared" ca="1" si="448"/>
        <v>0</v>
      </c>
      <c r="W1133" s="261">
        <f t="shared" ca="1" si="448"/>
        <v>0</v>
      </c>
      <c r="X1133" s="261">
        <f t="shared" ca="1" si="448"/>
        <v>0</v>
      </c>
      <c r="Y1133" s="261">
        <f t="shared" ca="1" si="448"/>
        <v>0</v>
      </c>
      <c r="Z1133" s="261">
        <f t="shared" ca="1" si="448"/>
        <v>0</v>
      </c>
      <c r="AA1133" s="261">
        <f t="shared" ca="1" si="449"/>
        <v>0</v>
      </c>
    </row>
    <row r="1134" spans="6:27">
      <c r="F1134" s="656"/>
      <c r="G1134" s="307" t="str">
        <f t="shared" si="444"/>
        <v>Mini-bus</v>
      </c>
      <c r="H1134" s="261">
        <f t="shared" si="445"/>
        <v>0</v>
      </c>
      <c r="I1134" s="261">
        <f t="shared" ca="1" si="446"/>
        <v>0</v>
      </c>
      <c r="J1134" s="261">
        <f t="shared" ca="1" si="446"/>
        <v>0</v>
      </c>
      <c r="K1134" s="261">
        <f t="shared" ca="1" si="446"/>
        <v>0</v>
      </c>
      <c r="L1134" s="261">
        <f t="shared" ca="1" si="446"/>
        <v>0</v>
      </c>
      <c r="M1134" s="261">
        <f t="shared" ca="1" si="446"/>
        <v>0</v>
      </c>
      <c r="N1134" s="261">
        <f t="shared" ca="1" si="446"/>
        <v>0</v>
      </c>
      <c r="O1134" s="261">
        <f t="shared" ca="1" si="446"/>
        <v>0</v>
      </c>
      <c r="P1134" s="261">
        <f t="shared" ca="1" si="446"/>
        <v>0</v>
      </c>
      <c r="Q1134" s="261">
        <f t="shared" ca="1" si="447"/>
        <v>0</v>
      </c>
      <c r="R1134" s="261">
        <f t="shared" ca="1" si="448"/>
        <v>0</v>
      </c>
      <c r="S1134" s="261">
        <f t="shared" ca="1" si="448"/>
        <v>0</v>
      </c>
      <c r="T1134" s="261">
        <f t="shared" ca="1" si="448"/>
        <v>0</v>
      </c>
      <c r="U1134" s="261">
        <f t="shared" ca="1" si="448"/>
        <v>0</v>
      </c>
      <c r="V1134" s="261">
        <f t="shared" ca="1" si="448"/>
        <v>0</v>
      </c>
      <c r="W1134" s="261">
        <f t="shared" ca="1" si="448"/>
        <v>0</v>
      </c>
      <c r="X1134" s="261">
        <f t="shared" ca="1" si="448"/>
        <v>0</v>
      </c>
      <c r="Y1134" s="261">
        <f t="shared" ca="1" si="448"/>
        <v>0</v>
      </c>
      <c r="Z1134" s="261">
        <f t="shared" ca="1" si="448"/>
        <v>0</v>
      </c>
      <c r="AA1134" s="261">
        <f t="shared" ca="1" si="449"/>
        <v>0</v>
      </c>
    </row>
    <row r="1135" spans="6:27">
      <c r="F1135" s="656"/>
      <c r="G1135" s="307" t="str">
        <f t="shared" si="444"/>
        <v/>
      </c>
      <c r="H1135" s="261">
        <f t="shared" si="445"/>
        <v>0</v>
      </c>
      <c r="I1135" s="261">
        <f t="shared" ca="1" si="446"/>
        <v>0</v>
      </c>
      <c r="J1135" s="261">
        <f t="shared" ca="1" si="446"/>
        <v>0</v>
      </c>
      <c r="K1135" s="261">
        <f t="shared" ca="1" si="446"/>
        <v>0</v>
      </c>
      <c r="L1135" s="261">
        <f t="shared" ca="1" si="446"/>
        <v>0</v>
      </c>
      <c r="M1135" s="261">
        <f t="shared" ca="1" si="446"/>
        <v>0</v>
      </c>
      <c r="N1135" s="261">
        <f t="shared" ca="1" si="446"/>
        <v>0</v>
      </c>
      <c r="O1135" s="261">
        <f t="shared" ca="1" si="446"/>
        <v>0</v>
      </c>
      <c r="P1135" s="261">
        <f t="shared" ca="1" si="446"/>
        <v>0</v>
      </c>
      <c r="Q1135" s="261">
        <f t="shared" ca="1" si="447"/>
        <v>0</v>
      </c>
      <c r="R1135" s="261">
        <f t="shared" ca="1" si="448"/>
        <v>0</v>
      </c>
      <c r="S1135" s="261">
        <f t="shared" ca="1" si="448"/>
        <v>0</v>
      </c>
      <c r="T1135" s="261">
        <f t="shared" ca="1" si="448"/>
        <v>0</v>
      </c>
      <c r="U1135" s="261">
        <f t="shared" ca="1" si="448"/>
        <v>0</v>
      </c>
      <c r="V1135" s="261">
        <f t="shared" ca="1" si="448"/>
        <v>0</v>
      </c>
      <c r="W1135" s="261">
        <f t="shared" ca="1" si="448"/>
        <v>0</v>
      </c>
      <c r="X1135" s="261">
        <f t="shared" ca="1" si="448"/>
        <v>0</v>
      </c>
      <c r="Y1135" s="261">
        <f t="shared" ca="1" si="448"/>
        <v>0</v>
      </c>
      <c r="Z1135" s="261">
        <f t="shared" ca="1" si="448"/>
        <v>0</v>
      </c>
      <c r="AA1135" s="261">
        <f t="shared" ca="1" si="449"/>
        <v>0</v>
      </c>
    </row>
    <row r="1136" spans="6:27">
      <c r="F1136" s="657"/>
      <c r="G1136" s="307" t="str">
        <f t="shared" si="444"/>
        <v/>
      </c>
      <c r="H1136" s="261">
        <f t="shared" si="445"/>
        <v>0</v>
      </c>
      <c r="I1136" s="261">
        <f t="shared" ca="1" si="446"/>
        <v>0</v>
      </c>
      <c r="J1136" s="261">
        <f t="shared" ca="1" si="446"/>
        <v>0</v>
      </c>
      <c r="K1136" s="261">
        <f t="shared" ca="1" si="446"/>
        <v>0</v>
      </c>
      <c r="L1136" s="261">
        <f t="shared" ca="1" si="446"/>
        <v>0</v>
      </c>
      <c r="M1136" s="261">
        <f t="shared" ca="1" si="446"/>
        <v>0</v>
      </c>
      <c r="N1136" s="261">
        <f t="shared" ca="1" si="446"/>
        <v>0</v>
      </c>
      <c r="O1136" s="261">
        <f t="shared" ca="1" si="446"/>
        <v>0</v>
      </c>
      <c r="P1136" s="261">
        <f t="shared" ca="1" si="446"/>
        <v>0</v>
      </c>
      <c r="Q1136" s="261">
        <f t="shared" ca="1" si="447"/>
        <v>0</v>
      </c>
      <c r="R1136" s="261">
        <f t="shared" ca="1" si="448"/>
        <v>0</v>
      </c>
      <c r="S1136" s="261">
        <f t="shared" ca="1" si="448"/>
        <v>0</v>
      </c>
      <c r="T1136" s="261">
        <f t="shared" ca="1" si="448"/>
        <v>0</v>
      </c>
      <c r="U1136" s="261">
        <f t="shared" ca="1" si="448"/>
        <v>0</v>
      </c>
      <c r="V1136" s="261">
        <f t="shared" ca="1" si="448"/>
        <v>0</v>
      </c>
      <c r="W1136" s="261">
        <f t="shared" ca="1" si="448"/>
        <v>0</v>
      </c>
      <c r="X1136" s="261">
        <f t="shared" ca="1" si="448"/>
        <v>0</v>
      </c>
      <c r="Y1136" s="261">
        <f t="shared" ca="1" si="448"/>
        <v>0</v>
      </c>
      <c r="Z1136" s="261">
        <f t="shared" ca="1" si="448"/>
        <v>0</v>
      </c>
      <c r="AA1136" s="261">
        <f t="shared" ca="1" si="449"/>
        <v>0</v>
      </c>
    </row>
    <row r="1137" spans="6:27">
      <c r="G1137" s="307" t="str">
        <f t="shared" si="444"/>
        <v>BRT</v>
      </c>
      <c r="H1137" s="261">
        <f t="shared" si="445"/>
        <v>0</v>
      </c>
      <c r="I1137" s="261">
        <f t="shared" ca="1" si="446"/>
        <v>0</v>
      </c>
      <c r="J1137" s="261">
        <f t="shared" ca="1" si="446"/>
        <v>0</v>
      </c>
      <c r="K1137" s="261">
        <f t="shared" ca="1" si="446"/>
        <v>0</v>
      </c>
      <c r="L1137" s="261">
        <f t="shared" ca="1" si="446"/>
        <v>0</v>
      </c>
      <c r="M1137" s="261">
        <f t="shared" ca="1" si="446"/>
        <v>0</v>
      </c>
      <c r="N1137" s="261">
        <f t="shared" ca="1" si="446"/>
        <v>0</v>
      </c>
      <c r="O1137" s="261">
        <f t="shared" ca="1" si="446"/>
        <v>0</v>
      </c>
      <c r="P1137" s="261">
        <f t="shared" ca="1" si="446"/>
        <v>0</v>
      </c>
      <c r="Q1137" s="261">
        <f t="shared" ca="1" si="447"/>
        <v>0</v>
      </c>
      <c r="R1137" s="261">
        <f t="shared" ca="1" si="448"/>
        <v>0</v>
      </c>
      <c r="S1137" s="261">
        <f t="shared" ca="1" si="448"/>
        <v>0</v>
      </c>
      <c r="T1137" s="261">
        <f t="shared" ca="1" si="448"/>
        <v>0</v>
      </c>
      <c r="U1137" s="261">
        <f t="shared" ca="1" si="448"/>
        <v>0</v>
      </c>
      <c r="V1137" s="261">
        <f t="shared" ca="1" si="448"/>
        <v>0</v>
      </c>
      <c r="W1137" s="261">
        <f t="shared" ca="1" si="448"/>
        <v>0</v>
      </c>
      <c r="X1137" s="261">
        <f t="shared" ca="1" si="448"/>
        <v>0</v>
      </c>
      <c r="Y1137" s="261">
        <f t="shared" ca="1" si="448"/>
        <v>0</v>
      </c>
      <c r="Z1137" s="261">
        <f t="shared" ca="1" si="448"/>
        <v>0</v>
      </c>
      <c r="AA1137" s="261">
        <f t="shared" ca="1" si="449"/>
        <v>0</v>
      </c>
    </row>
    <row r="1139" spans="6:27">
      <c r="G1139" s="308" t="s">
        <v>392</v>
      </c>
      <c r="H1139" s="243"/>
      <c r="I1139" s="243" t="str">
        <f>I1125</f>
        <v>Electric</v>
      </c>
      <c r="J1139" s="243"/>
      <c r="K1139" s="243"/>
      <c r="L1139" s="243"/>
      <c r="M1139" s="243"/>
      <c r="N1139" s="243"/>
      <c r="O1139" s="243"/>
      <c r="P1139" s="243"/>
      <c r="Q1139" s="243"/>
      <c r="R1139" s="243"/>
      <c r="S1139" s="243"/>
      <c r="T1139" s="243"/>
      <c r="U1139" s="243"/>
      <c r="V1139" s="243"/>
      <c r="W1139" s="243"/>
      <c r="X1139" s="243"/>
      <c r="Y1139" s="243"/>
      <c r="Z1139" s="243"/>
      <c r="AA1139" s="243"/>
    </row>
    <row r="1140" spans="6:27">
      <c r="G1140" s="306"/>
      <c r="H1140" s="245">
        <f>H1126</f>
        <v>0</v>
      </c>
      <c r="I1140" s="245">
        <f t="shared" ref="I1140:AA1140" si="450">I1126</f>
        <v>1</v>
      </c>
      <c r="J1140" s="245">
        <f t="shared" si="450"/>
        <v>2</v>
      </c>
      <c r="K1140" s="245">
        <f t="shared" si="450"/>
        <v>3</v>
      </c>
      <c r="L1140" s="245">
        <f t="shared" si="450"/>
        <v>4</v>
      </c>
      <c r="M1140" s="245">
        <f t="shared" si="450"/>
        <v>5</v>
      </c>
      <c r="N1140" s="245">
        <f t="shared" si="450"/>
        <v>6</v>
      </c>
      <c r="O1140" s="245">
        <f t="shared" si="450"/>
        <v>7</v>
      </c>
      <c r="P1140" s="245">
        <f t="shared" si="450"/>
        <v>8</v>
      </c>
      <c r="Q1140" s="245">
        <f t="shared" si="450"/>
        <v>9</v>
      </c>
      <c r="R1140" s="245">
        <f t="shared" si="450"/>
        <v>10</v>
      </c>
      <c r="S1140" s="245">
        <f t="shared" si="450"/>
        <v>11</v>
      </c>
      <c r="T1140" s="245">
        <f t="shared" si="450"/>
        <v>12</v>
      </c>
      <c r="U1140" s="245">
        <f t="shared" si="450"/>
        <v>13</v>
      </c>
      <c r="V1140" s="245">
        <f t="shared" si="450"/>
        <v>14</v>
      </c>
      <c r="W1140" s="245">
        <f t="shared" si="450"/>
        <v>15</v>
      </c>
      <c r="X1140" s="245">
        <f t="shared" si="450"/>
        <v>16</v>
      </c>
      <c r="Y1140" s="245">
        <f t="shared" si="450"/>
        <v>17</v>
      </c>
      <c r="Z1140" s="245">
        <f t="shared" si="450"/>
        <v>18</v>
      </c>
      <c r="AA1140" s="245">
        <f t="shared" si="450"/>
        <v>19</v>
      </c>
    </row>
    <row r="1141" spans="6:27">
      <c r="F1141" s="655" t="s">
        <v>530</v>
      </c>
      <c r="G1141" s="307" t="str">
        <f>G1127</f>
        <v>Cars</v>
      </c>
      <c r="H1141" s="232">
        <f>H1127+(H1127*H801)</f>
        <v>0</v>
      </c>
      <c r="I1141" s="232">
        <f t="shared" ref="I1141:AA1141" ca="1" si="451">I1127+(I1127*I801)</f>
        <v>0</v>
      </c>
      <c r="J1141" s="232">
        <f t="shared" ca="1" si="451"/>
        <v>0</v>
      </c>
      <c r="K1141" s="232">
        <f t="shared" ca="1" si="451"/>
        <v>0</v>
      </c>
      <c r="L1141" s="232">
        <f t="shared" ca="1" si="451"/>
        <v>0</v>
      </c>
      <c r="M1141" s="232">
        <f t="shared" ca="1" si="451"/>
        <v>0</v>
      </c>
      <c r="N1141" s="232">
        <f t="shared" ca="1" si="451"/>
        <v>0</v>
      </c>
      <c r="O1141" s="232">
        <f t="shared" ca="1" si="451"/>
        <v>0</v>
      </c>
      <c r="P1141" s="232">
        <f t="shared" ca="1" si="451"/>
        <v>0</v>
      </c>
      <c r="Q1141" s="232">
        <f t="shared" ca="1" si="451"/>
        <v>0</v>
      </c>
      <c r="R1141" s="232">
        <f t="shared" ca="1" si="451"/>
        <v>0</v>
      </c>
      <c r="S1141" s="232">
        <f t="shared" ca="1" si="451"/>
        <v>0</v>
      </c>
      <c r="T1141" s="232">
        <f t="shared" ca="1" si="451"/>
        <v>0</v>
      </c>
      <c r="U1141" s="232">
        <f t="shared" ca="1" si="451"/>
        <v>0</v>
      </c>
      <c r="V1141" s="232">
        <f t="shared" ca="1" si="451"/>
        <v>0</v>
      </c>
      <c r="W1141" s="232">
        <f t="shared" ca="1" si="451"/>
        <v>0</v>
      </c>
      <c r="X1141" s="232">
        <f t="shared" ca="1" si="451"/>
        <v>0</v>
      </c>
      <c r="Y1141" s="232">
        <f t="shared" ca="1" si="451"/>
        <v>0</v>
      </c>
      <c r="Z1141" s="232">
        <f t="shared" ca="1" si="451"/>
        <v>0</v>
      </c>
      <c r="AA1141" s="232">
        <f t="shared" ca="1" si="451"/>
        <v>0</v>
      </c>
    </row>
    <row r="1142" spans="6:27">
      <c r="F1142" s="656"/>
      <c r="G1142" s="307" t="str">
        <f t="shared" ref="G1142:G1151" si="452">G1128</f>
        <v>2-wheeler</v>
      </c>
      <c r="H1142" s="232">
        <f t="shared" ref="H1142:AA1151" si="453">H1128+(H1128*H802)</f>
        <v>0</v>
      </c>
      <c r="I1142" s="232">
        <f t="shared" ca="1" si="453"/>
        <v>0</v>
      </c>
      <c r="J1142" s="232">
        <f t="shared" ca="1" si="453"/>
        <v>0</v>
      </c>
      <c r="K1142" s="232">
        <f t="shared" ca="1" si="453"/>
        <v>0</v>
      </c>
      <c r="L1142" s="232">
        <f t="shared" ca="1" si="453"/>
        <v>0</v>
      </c>
      <c r="M1142" s="232">
        <f t="shared" ca="1" si="453"/>
        <v>0</v>
      </c>
      <c r="N1142" s="232">
        <f t="shared" ca="1" si="453"/>
        <v>0</v>
      </c>
      <c r="O1142" s="232">
        <f t="shared" ca="1" si="453"/>
        <v>0</v>
      </c>
      <c r="P1142" s="232">
        <f t="shared" ca="1" si="453"/>
        <v>0</v>
      </c>
      <c r="Q1142" s="232">
        <f t="shared" ca="1" si="453"/>
        <v>0</v>
      </c>
      <c r="R1142" s="232">
        <f t="shared" ca="1" si="453"/>
        <v>0</v>
      </c>
      <c r="S1142" s="232">
        <f t="shared" ca="1" si="453"/>
        <v>0</v>
      </c>
      <c r="T1142" s="232">
        <f t="shared" ca="1" si="453"/>
        <v>0</v>
      </c>
      <c r="U1142" s="232">
        <f t="shared" ca="1" si="453"/>
        <v>0</v>
      </c>
      <c r="V1142" s="232">
        <f t="shared" ca="1" si="453"/>
        <v>0</v>
      </c>
      <c r="W1142" s="232">
        <f t="shared" ca="1" si="453"/>
        <v>0</v>
      </c>
      <c r="X1142" s="232">
        <f t="shared" ca="1" si="453"/>
        <v>0</v>
      </c>
      <c r="Y1142" s="232">
        <f t="shared" ca="1" si="453"/>
        <v>0</v>
      </c>
      <c r="Z1142" s="232">
        <f t="shared" ca="1" si="453"/>
        <v>0</v>
      </c>
      <c r="AA1142" s="232">
        <f t="shared" ca="1" si="453"/>
        <v>0</v>
      </c>
    </row>
    <row r="1143" spans="6:27">
      <c r="F1143" s="656"/>
      <c r="G1143" s="307" t="str">
        <f t="shared" si="452"/>
        <v>Taxi</v>
      </c>
      <c r="H1143" s="232">
        <f t="shared" si="453"/>
        <v>0</v>
      </c>
      <c r="I1143" s="232">
        <f t="shared" ca="1" si="453"/>
        <v>0</v>
      </c>
      <c r="J1143" s="232">
        <f t="shared" ca="1" si="453"/>
        <v>0</v>
      </c>
      <c r="K1143" s="232">
        <f t="shared" ca="1" si="453"/>
        <v>0</v>
      </c>
      <c r="L1143" s="232">
        <f t="shared" ca="1" si="453"/>
        <v>0</v>
      </c>
      <c r="M1143" s="232">
        <f t="shared" ca="1" si="453"/>
        <v>0</v>
      </c>
      <c r="N1143" s="232">
        <f t="shared" ca="1" si="453"/>
        <v>0</v>
      </c>
      <c r="O1143" s="232">
        <f t="shared" ca="1" si="453"/>
        <v>0</v>
      </c>
      <c r="P1143" s="232">
        <f t="shared" ca="1" si="453"/>
        <v>0</v>
      </c>
      <c r="Q1143" s="232">
        <f t="shared" ca="1" si="453"/>
        <v>0</v>
      </c>
      <c r="R1143" s="232">
        <f t="shared" ca="1" si="453"/>
        <v>0</v>
      </c>
      <c r="S1143" s="232">
        <f t="shared" ca="1" si="453"/>
        <v>0</v>
      </c>
      <c r="T1143" s="232">
        <f t="shared" ca="1" si="453"/>
        <v>0</v>
      </c>
      <c r="U1143" s="232">
        <f t="shared" ca="1" si="453"/>
        <v>0</v>
      </c>
      <c r="V1143" s="232">
        <f t="shared" ca="1" si="453"/>
        <v>0</v>
      </c>
      <c r="W1143" s="232">
        <f t="shared" ca="1" si="453"/>
        <v>0</v>
      </c>
      <c r="X1143" s="232">
        <f t="shared" ca="1" si="453"/>
        <v>0</v>
      </c>
      <c r="Y1143" s="232">
        <f t="shared" ca="1" si="453"/>
        <v>0</v>
      </c>
      <c r="Z1143" s="232">
        <f t="shared" ca="1" si="453"/>
        <v>0</v>
      </c>
      <c r="AA1143" s="232">
        <f t="shared" ca="1" si="453"/>
        <v>0</v>
      </c>
    </row>
    <row r="1144" spans="6:27">
      <c r="F1144" s="656"/>
      <c r="G1144" s="307" t="str">
        <f t="shared" si="452"/>
        <v/>
      </c>
      <c r="H1144" s="232">
        <f t="shared" si="453"/>
        <v>0</v>
      </c>
      <c r="I1144" s="232">
        <f t="shared" ca="1" si="453"/>
        <v>0</v>
      </c>
      <c r="J1144" s="232">
        <f t="shared" ca="1" si="453"/>
        <v>0</v>
      </c>
      <c r="K1144" s="232">
        <f t="shared" ca="1" si="453"/>
        <v>0</v>
      </c>
      <c r="L1144" s="232">
        <f t="shared" ca="1" si="453"/>
        <v>0</v>
      </c>
      <c r="M1144" s="232">
        <f t="shared" ca="1" si="453"/>
        <v>0</v>
      </c>
      <c r="N1144" s="232">
        <f t="shared" ca="1" si="453"/>
        <v>0</v>
      </c>
      <c r="O1144" s="232">
        <f t="shared" ca="1" si="453"/>
        <v>0</v>
      </c>
      <c r="P1144" s="232">
        <f t="shared" ca="1" si="453"/>
        <v>0</v>
      </c>
      <c r="Q1144" s="232">
        <f t="shared" ca="1" si="453"/>
        <v>0</v>
      </c>
      <c r="R1144" s="232">
        <f t="shared" ca="1" si="453"/>
        <v>0</v>
      </c>
      <c r="S1144" s="232">
        <f t="shared" ca="1" si="453"/>
        <v>0</v>
      </c>
      <c r="T1144" s="232">
        <f t="shared" ca="1" si="453"/>
        <v>0</v>
      </c>
      <c r="U1144" s="232">
        <f t="shared" ca="1" si="453"/>
        <v>0</v>
      </c>
      <c r="V1144" s="232">
        <f t="shared" ca="1" si="453"/>
        <v>0</v>
      </c>
      <c r="W1144" s="232">
        <f t="shared" ca="1" si="453"/>
        <v>0</v>
      </c>
      <c r="X1144" s="232">
        <f t="shared" ca="1" si="453"/>
        <v>0</v>
      </c>
      <c r="Y1144" s="232">
        <f t="shared" ca="1" si="453"/>
        <v>0</v>
      </c>
      <c r="Z1144" s="232">
        <f t="shared" ca="1" si="453"/>
        <v>0</v>
      </c>
      <c r="AA1144" s="232">
        <f t="shared" ca="1" si="453"/>
        <v>0</v>
      </c>
    </row>
    <row r="1145" spans="6:27">
      <c r="F1145" s="656"/>
      <c r="G1145" s="307" t="str">
        <f t="shared" si="452"/>
        <v/>
      </c>
      <c r="H1145" s="232">
        <f t="shared" si="453"/>
        <v>0</v>
      </c>
      <c r="I1145" s="232">
        <f t="shared" ca="1" si="453"/>
        <v>0</v>
      </c>
      <c r="J1145" s="232">
        <f t="shared" ca="1" si="453"/>
        <v>0</v>
      </c>
      <c r="K1145" s="232">
        <f t="shared" ca="1" si="453"/>
        <v>0</v>
      </c>
      <c r="L1145" s="232">
        <f t="shared" ca="1" si="453"/>
        <v>0</v>
      </c>
      <c r="M1145" s="232">
        <f t="shared" ca="1" si="453"/>
        <v>0</v>
      </c>
      <c r="N1145" s="232">
        <f t="shared" ca="1" si="453"/>
        <v>0</v>
      </c>
      <c r="O1145" s="232">
        <f t="shared" ca="1" si="453"/>
        <v>0</v>
      </c>
      <c r="P1145" s="232">
        <f t="shared" ca="1" si="453"/>
        <v>0</v>
      </c>
      <c r="Q1145" s="232">
        <f t="shared" ca="1" si="453"/>
        <v>0</v>
      </c>
      <c r="R1145" s="232">
        <f t="shared" ca="1" si="453"/>
        <v>0</v>
      </c>
      <c r="S1145" s="232">
        <f t="shared" ca="1" si="453"/>
        <v>0</v>
      </c>
      <c r="T1145" s="232">
        <f t="shared" ca="1" si="453"/>
        <v>0</v>
      </c>
      <c r="U1145" s="232">
        <f t="shared" ca="1" si="453"/>
        <v>0</v>
      </c>
      <c r="V1145" s="232">
        <f t="shared" ca="1" si="453"/>
        <v>0</v>
      </c>
      <c r="W1145" s="232">
        <f t="shared" ca="1" si="453"/>
        <v>0</v>
      </c>
      <c r="X1145" s="232">
        <f t="shared" ca="1" si="453"/>
        <v>0</v>
      </c>
      <c r="Y1145" s="232">
        <f t="shared" ca="1" si="453"/>
        <v>0</v>
      </c>
      <c r="Z1145" s="232">
        <f t="shared" ca="1" si="453"/>
        <v>0</v>
      </c>
      <c r="AA1145" s="232">
        <f t="shared" ca="1" si="453"/>
        <v>0</v>
      </c>
    </row>
    <row r="1146" spans="6:27">
      <c r="F1146" s="656"/>
      <c r="G1146" s="307" t="str">
        <f t="shared" si="452"/>
        <v>3-wheeler</v>
      </c>
      <c r="H1146" s="232">
        <f t="shared" si="453"/>
        <v>0</v>
      </c>
      <c r="I1146" s="232">
        <f t="shared" ca="1" si="453"/>
        <v>0</v>
      </c>
      <c r="J1146" s="232">
        <f t="shared" ca="1" si="453"/>
        <v>0</v>
      </c>
      <c r="K1146" s="232">
        <f t="shared" ca="1" si="453"/>
        <v>0</v>
      </c>
      <c r="L1146" s="232">
        <f t="shared" ca="1" si="453"/>
        <v>0</v>
      </c>
      <c r="M1146" s="232">
        <f t="shared" ca="1" si="453"/>
        <v>0</v>
      </c>
      <c r="N1146" s="232">
        <f t="shared" ca="1" si="453"/>
        <v>0</v>
      </c>
      <c r="O1146" s="232">
        <f t="shared" ca="1" si="453"/>
        <v>0</v>
      </c>
      <c r="P1146" s="232">
        <f t="shared" ca="1" si="453"/>
        <v>0</v>
      </c>
      <c r="Q1146" s="232">
        <f t="shared" ca="1" si="453"/>
        <v>0</v>
      </c>
      <c r="R1146" s="232">
        <f t="shared" ca="1" si="453"/>
        <v>0</v>
      </c>
      <c r="S1146" s="232">
        <f t="shared" ca="1" si="453"/>
        <v>0</v>
      </c>
      <c r="T1146" s="232">
        <f t="shared" ca="1" si="453"/>
        <v>0</v>
      </c>
      <c r="U1146" s="232">
        <f t="shared" ca="1" si="453"/>
        <v>0</v>
      </c>
      <c r="V1146" s="232">
        <f t="shared" ca="1" si="453"/>
        <v>0</v>
      </c>
      <c r="W1146" s="232">
        <f t="shared" ca="1" si="453"/>
        <v>0</v>
      </c>
      <c r="X1146" s="232">
        <f t="shared" ca="1" si="453"/>
        <v>0</v>
      </c>
      <c r="Y1146" s="232">
        <f t="shared" ca="1" si="453"/>
        <v>0</v>
      </c>
      <c r="Z1146" s="232">
        <f t="shared" ca="1" si="453"/>
        <v>0</v>
      </c>
      <c r="AA1146" s="232">
        <f t="shared" ca="1" si="453"/>
        <v>0</v>
      </c>
    </row>
    <row r="1147" spans="6:27">
      <c r="F1147" s="656"/>
      <c r="G1147" s="307" t="str">
        <f t="shared" si="452"/>
        <v>Bus</v>
      </c>
      <c r="H1147" s="232">
        <f t="shared" si="453"/>
        <v>0</v>
      </c>
      <c r="I1147" s="232">
        <f t="shared" ca="1" si="453"/>
        <v>0</v>
      </c>
      <c r="J1147" s="232">
        <f t="shared" ca="1" si="453"/>
        <v>0</v>
      </c>
      <c r="K1147" s="232">
        <f t="shared" ca="1" si="453"/>
        <v>0</v>
      </c>
      <c r="L1147" s="232">
        <f t="shared" ca="1" si="453"/>
        <v>0</v>
      </c>
      <c r="M1147" s="232">
        <f t="shared" ca="1" si="453"/>
        <v>0</v>
      </c>
      <c r="N1147" s="232">
        <f t="shared" ca="1" si="453"/>
        <v>0</v>
      </c>
      <c r="O1147" s="232">
        <f t="shared" ca="1" si="453"/>
        <v>0</v>
      </c>
      <c r="P1147" s="232">
        <f t="shared" ca="1" si="453"/>
        <v>0</v>
      </c>
      <c r="Q1147" s="232">
        <f t="shared" ca="1" si="453"/>
        <v>0</v>
      </c>
      <c r="R1147" s="232">
        <f t="shared" ca="1" si="453"/>
        <v>0</v>
      </c>
      <c r="S1147" s="232">
        <f t="shared" ca="1" si="453"/>
        <v>0</v>
      </c>
      <c r="T1147" s="232">
        <f t="shared" ca="1" si="453"/>
        <v>0</v>
      </c>
      <c r="U1147" s="232">
        <f t="shared" ca="1" si="453"/>
        <v>0</v>
      </c>
      <c r="V1147" s="232">
        <f t="shared" ca="1" si="453"/>
        <v>0</v>
      </c>
      <c r="W1147" s="232">
        <f t="shared" ca="1" si="453"/>
        <v>0</v>
      </c>
      <c r="X1147" s="232">
        <f t="shared" ca="1" si="453"/>
        <v>0</v>
      </c>
      <c r="Y1147" s="232">
        <f t="shared" ca="1" si="453"/>
        <v>0</v>
      </c>
      <c r="Z1147" s="232">
        <f t="shared" ca="1" si="453"/>
        <v>0</v>
      </c>
      <c r="AA1147" s="232">
        <f t="shared" ca="1" si="453"/>
        <v>0</v>
      </c>
    </row>
    <row r="1148" spans="6:27">
      <c r="F1148" s="656"/>
      <c r="G1148" s="307" t="str">
        <f t="shared" si="452"/>
        <v>Mini-bus</v>
      </c>
      <c r="H1148" s="232">
        <f t="shared" si="453"/>
        <v>0</v>
      </c>
      <c r="I1148" s="232">
        <f t="shared" ca="1" si="453"/>
        <v>0</v>
      </c>
      <c r="J1148" s="232">
        <f t="shared" ca="1" si="453"/>
        <v>0</v>
      </c>
      <c r="K1148" s="232">
        <f t="shared" ca="1" si="453"/>
        <v>0</v>
      </c>
      <c r="L1148" s="232">
        <f t="shared" ca="1" si="453"/>
        <v>0</v>
      </c>
      <c r="M1148" s="232">
        <f t="shared" ca="1" si="453"/>
        <v>0</v>
      </c>
      <c r="N1148" s="232">
        <f t="shared" ca="1" si="453"/>
        <v>0</v>
      </c>
      <c r="O1148" s="232">
        <f t="shared" ca="1" si="453"/>
        <v>0</v>
      </c>
      <c r="P1148" s="232">
        <f t="shared" ca="1" si="453"/>
        <v>0</v>
      </c>
      <c r="Q1148" s="232">
        <f t="shared" ca="1" si="453"/>
        <v>0</v>
      </c>
      <c r="R1148" s="232">
        <f t="shared" ca="1" si="453"/>
        <v>0</v>
      </c>
      <c r="S1148" s="232">
        <f t="shared" ca="1" si="453"/>
        <v>0</v>
      </c>
      <c r="T1148" s="232">
        <f t="shared" ca="1" si="453"/>
        <v>0</v>
      </c>
      <c r="U1148" s="232">
        <f t="shared" ca="1" si="453"/>
        <v>0</v>
      </c>
      <c r="V1148" s="232">
        <f t="shared" ca="1" si="453"/>
        <v>0</v>
      </c>
      <c r="W1148" s="232">
        <f t="shared" ca="1" si="453"/>
        <v>0</v>
      </c>
      <c r="X1148" s="232">
        <f t="shared" ca="1" si="453"/>
        <v>0</v>
      </c>
      <c r="Y1148" s="232">
        <f t="shared" ca="1" si="453"/>
        <v>0</v>
      </c>
      <c r="Z1148" s="232">
        <f t="shared" ca="1" si="453"/>
        <v>0</v>
      </c>
      <c r="AA1148" s="232">
        <f t="shared" ca="1" si="453"/>
        <v>0</v>
      </c>
    </row>
    <row r="1149" spans="6:27">
      <c r="F1149" s="656"/>
      <c r="G1149" s="307" t="str">
        <f t="shared" si="452"/>
        <v/>
      </c>
      <c r="H1149" s="232">
        <f t="shared" si="453"/>
        <v>0</v>
      </c>
      <c r="I1149" s="232">
        <f t="shared" ca="1" si="453"/>
        <v>0</v>
      </c>
      <c r="J1149" s="232">
        <f t="shared" ca="1" si="453"/>
        <v>0</v>
      </c>
      <c r="K1149" s="232">
        <f t="shared" ca="1" si="453"/>
        <v>0</v>
      </c>
      <c r="L1149" s="232">
        <f t="shared" ca="1" si="453"/>
        <v>0</v>
      </c>
      <c r="M1149" s="232">
        <f t="shared" ca="1" si="453"/>
        <v>0</v>
      </c>
      <c r="N1149" s="232">
        <f t="shared" ca="1" si="453"/>
        <v>0</v>
      </c>
      <c r="O1149" s="232">
        <f t="shared" ca="1" si="453"/>
        <v>0</v>
      </c>
      <c r="P1149" s="232">
        <f t="shared" ca="1" si="453"/>
        <v>0</v>
      </c>
      <c r="Q1149" s="232">
        <f t="shared" ca="1" si="453"/>
        <v>0</v>
      </c>
      <c r="R1149" s="232">
        <f t="shared" ca="1" si="453"/>
        <v>0</v>
      </c>
      <c r="S1149" s="232">
        <f t="shared" ca="1" si="453"/>
        <v>0</v>
      </c>
      <c r="T1149" s="232">
        <f t="shared" ca="1" si="453"/>
        <v>0</v>
      </c>
      <c r="U1149" s="232">
        <f t="shared" ca="1" si="453"/>
        <v>0</v>
      </c>
      <c r="V1149" s="232">
        <f t="shared" ca="1" si="453"/>
        <v>0</v>
      </c>
      <c r="W1149" s="232">
        <f t="shared" ca="1" si="453"/>
        <v>0</v>
      </c>
      <c r="X1149" s="232">
        <f t="shared" ca="1" si="453"/>
        <v>0</v>
      </c>
      <c r="Y1149" s="232">
        <f t="shared" ca="1" si="453"/>
        <v>0</v>
      </c>
      <c r="Z1149" s="232">
        <f t="shared" ca="1" si="453"/>
        <v>0</v>
      </c>
      <c r="AA1149" s="232">
        <f t="shared" ca="1" si="453"/>
        <v>0</v>
      </c>
    </row>
    <row r="1150" spans="6:27">
      <c r="F1150" s="657"/>
      <c r="G1150" s="307" t="str">
        <f t="shared" si="452"/>
        <v/>
      </c>
      <c r="H1150" s="232">
        <f t="shared" si="453"/>
        <v>0</v>
      </c>
      <c r="I1150" s="232">
        <f t="shared" ca="1" si="453"/>
        <v>0</v>
      </c>
      <c r="J1150" s="232">
        <f t="shared" ca="1" si="453"/>
        <v>0</v>
      </c>
      <c r="K1150" s="232">
        <f t="shared" ca="1" si="453"/>
        <v>0</v>
      </c>
      <c r="L1150" s="232">
        <f t="shared" ca="1" si="453"/>
        <v>0</v>
      </c>
      <c r="M1150" s="232">
        <f t="shared" ca="1" si="453"/>
        <v>0</v>
      </c>
      <c r="N1150" s="232">
        <f t="shared" ca="1" si="453"/>
        <v>0</v>
      </c>
      <c r="O1150" s="232">
        <f t="shared" ca="1" si="453"/>
        <v>0</v>
      </c>
      <c r="P1150" s="232">
        <f t="shared" ca="1" si="453"/>
        <v>0</v>
      </c>
      <c r="Q1150" s="232">
        <f t="shared" ca="1" si="453"/>
        <v>0</v>
      </c>
      <c r="R1150" s="232">
        <f t="shared" ca="1" si="453"/>
        <v>0</v>
      </c>
      <c r="S1150" s="232">
        <f t="shared" ca="1" si="453"/>
        <v>0</v>
      </c>
      <c r="T1150" s="232">
        <f t="shared" ca="1" si="453"/>
        <v>0</v>
      </c>
      <c r="U1150" s="232">
        <f t="shared" ca="1" si="453"/>
        <v>0</v>
      </c>
      <c r="V1150" s="232">
        <f t="shared" ca="1" si="453"/>
        <v>0</v>
      </c>
      <c r="W1150" s="232">
        <f t="shared" ca="1" si="453"/>
        <v>0</v>
      </c>
      <c r="X1150" s="232">
        <f t="shared" ca="1" si="453"/>
        <v>0</v>
      </c>
      <c r="Y1150" s="232">
        <f t="shared" ca="1" si="453"/>
        <v>0</v>
      </c>
      <c r="Z1150" s="232">
        <f t="shared" ca="1" si="453"/>
        <v>0</v>
      </c>
      <c r="AA1150" s="232">
        <f t="shared" ca="1" si="453"/>
        <v>0</v>
      </c>
    </row>
    <row r="1151" spans="6:27">
      <c r="G1151" s="307" t="str">
        <f t="shared" si="452"/>
        <v>BRT</v>
      </c>
      <c r="H1151" s="232">
        <f t="shared" si="453"/>
        <v>0</v>
      </c>
      <c r="I1151" s="232">
        <f t="shared" ca="1" si="453"/>
        <v>0</v>
      </c>
      <c r="J1151" s="232">
        <f t="shared" ca="1" si="453"/>
        <v>0</v>
      </c>
      <c r="K1151" s="232">
        <f t="shared" ca="1" si="453"/>
        <v>0</v>
      </c>
      <c r="L1151" s="232">
        <f t="shared" ca="1" si="453"/>
        <v>0</v>
      </c>
      <c r="M1151" s="232">
        <f t="shared" ca="1" si="453"/>
        <v>0</v>
      </c>
      <c r="N1151" s="232">
        <f t="shared" ca="1" si="453"/>
        <v>0</v>
      </c>
      <c r="O1151" s="232">
        <f t="shared" ca="1" si="453"/>
        <v>0</v>
      </c>
      <c r="P1151" s="232">
        <f t="shared" ca="1" si="453"/>
        <v>0</v>
      </c>
      <c r="Q1151" s="232">
        <f t="shared" ca="1" si="453"/>
        <v>0</v>
      </c>
      <c r="R1151" s="232">
        <f t="shared" ca="1" si="453"/>
        <v>0</v>
      </c>
      <c r="S1151" s="232">
        <f t="shared" ca="1" si="453"/>
        <v>0</v>
      </c>
      <c r="T1151" s="232">
        <f t="shared" ca="1" si="453"/>
        <v>0</v>
      </c>
      <c r="U1151" s="232">
        <f t="shared" ca="1" si="453"/>
        <v>0</v>
      </c>
      <c r="V1151" s="232">
        <f t="shared" ca="1" si="453"/>
        <v>0</v>
      </c>
      <c r="W1151" s="232">
        <f t="shared" ca="1" si="453"/>
        <v>0</v>
      </c>
      <c r="X1151" s="232">
        <f t="shared" ca="1" si="453"/>
        <v>0</v>
      </c>
      <c r="Y1151" s="232">
        <f t="shared" ca="1" si="453"/>
        <v>0</v>
      </c>
      <c r="Z1151" s="232">
        <f t="shared" ca="1" si="453"/>
        <v>0</v>
      </c>
      <c r="AA1151" s="232">
        <f t="shared" ca="1" si="453"/>
        <v>0</v>
      </c>
    </row>
    <row r="1154" spans="6:27">
      <c r="G1154" s="305" t="str">
        <f>IF('IF Factors'!J8="","not included",CONCATENATE("PM Emission Factor ",'IF Factors'!J8))</f>
        <v>PM Emission Factor Ethanol</v>
      </c>
    </row>
    <row r="1155" spans="6:27">
      <c r="H1155" s="243"/>
      <c r="I1155" s="243"/>
      <c r="L1155" s="242"/>
    </row>
    <row r="1156" spans="6:27">
      <c r="H1156" s="243"/>
      <c r="I1156" s="243"/>
      <c r="J1156" s="243"/>
      <c r="K1156" s="55" t="s">
        <v>385</v>
      </c>
      <c r="O1156" s="55" t="s">
        <v>387</v>
      </c>
      <c r="Q1156" s="55" t="s">
        <v>388</v>
      </c>
      <c r="Z1156" s="243"/>
      <c r="AA1156" s="243"/>
    </row>
    <row r="1157" spans="6:27">
      <c r="G1157" s="306"/>
      <c r="H1157" s="243"/>
      <c r="I1157" s="243"/>
      <c r="J1157" s="243"/>
      <c r="K1157" s="244">
        <f>K1110</f>
        <v>0</v>
      </c>
      <c r="L1157" s="244">
        <f>L1110</f>
        <v>9</v>
      </c>
      <c r="M1157" s="244">
        <f>M1110</f>
        <v>19</v>
      </c>
      <c r="O1157" s="231" t="s">
        <v>389</v>
      </c>
      <c r="P1157" s="231" t="s">
        <v>390</v>
      </c>
      <c r="Q1157" s="231" t="s">
        <v>389</v>
      </c>
      <c r="R1157" s="231" t="s">
        <v>390</v>
      </c>
      <c r="T1157" s="231">
        <f>K1157</f>
        <v>0</v>
      </c>
      <c r="U1157" s="231">
        <f>L1157</f>
        <v>9</v>
      </c>
      <c r="V1157" s="231">
        <f>M1157</f>
        <v>19</v>
      </c>
      <c r="X1157" s="231" t="s">
        <v>387</v>
      </c>
      <c r="Y1157" s="231" t="s">
        <v>388</v>
      </c>
      <c r="Z1157" s="243"/>
      <c r="AA1157" s="243"/>
    </row>
    <row r="1158" spans="6:27">
      <c r="F1158" s="655" t="s">
        <v>530</v>
      </c>
      <c r="G1158" s="307" t="str">
        <f>G1141</f>
        <v>Cars</v>
      </c>
      <c r="H1158" s="243"/>
      <c r="I1158" s="243"/>
      <c r="J1158" s="243"/>
      <c r="K1158" s="246">
        <f>'IF Factors'!AI106</f>
        <v>0</v>
      </c>
      <c r="L1158" s="246">
        <f ca="1">OFFSET('IF Factors'!AI106,0,5)</f>
        <v>0</v>
      </c>
      <c r="M1158" s="246">
        <f ca="1">OFFSET('IF Factors'!AI106,0,10)</f>
        <v>0</v>
      </c>
      <c r="O1158" s="231">
        <f ca="1">INTERCEPT(K1158:L1158,$K$7:$L$7)</f>
        <v>0</v>
      </c>
      <c r="P1158" s="231">
        <f ca="1">SLOPE(K1158:L1158,$K$7:$L$7)</f>
        <v>0</v>
      </c>
      <c r="Q1158" s="231">
        <f ca="1">INTERCEPT(L1158:M1158,$L$7:$M$7)</f>
        <v>0</v>
      </c>
      <c r="R1158" s="231">
        <f ca="1">SLOPE(L1158:M1158,$L$7:$M$7)</f>
        <v>0</v>
      </c>
      <c r="T1158" s="231">
        <f>IF(K1158&lt;&gt;0,0,1)</f>
        <v>1</v>
      </c>
      <c r="U1158" s="231">
        <f ca="1">IF(L1158&lt;&gt;0,0,1)</f>
        <v>1</v>
      </c>
      <c r="V1158" s="231">
        <f ca="1">IF(M1158&lt;&gt;0,0,1)</f>
        <v>1</v>
      </c>
      <c r="X1158" s="231">
        <f ca="1">IF(T1158+U1158=1,1,0)</f>
        <v>0</v>
      </c>
      <c r="Y1158" s="231">
        <f t="shared" ref="Y1158:Y1168" ca="1" si="454">IF(U1158+V1158=1,1,0)</f>
        <v>0</v>
      </c>
      <c r="Z1158" s="243"/>
      <c r="AA1158" s="243"/>
    </row>
    <row r="1159" spans="6:27">
      <c r="F1159" s="656"/>
      <c r="G1159" s="307" t="str">
        <f t="shared" ref="G1159:G1168" si="455">G1142</f>
        <v>2-wheeler</v>
      </c>
      <c r="H1159" s="243"/>
      <c r="I1159" s="243"/>
      <c r="J1159" s="243"/>
      <c r="K1159" s="246">
        <f>'IF Factors'!AI107</f>
        <v>0</v>
      </c>
      <c r="L1159" s="246">
        <f ca="1">OFFSET('IF Factors'!AI107,0,5)</f>
        <v>0</v>
      </c>
      <c r="M1159" s="246">
        <f ca="1">OFFSET('IF Factors'!AI107,0,10)</f>
        <v>0</v>
      </c>
      <c r="O1159" s="231">
        <f t="shared" ref="O1159:O1168" ca="1" si="456">INTERCEPT(K1159:L1159,$K$7:$L$7)</f>
        <v>0</v>
      </c>
      <c r="P1159" s="231">
        <f t="shared" ref="P1159:P1168" ca="1" si="457">SLOPE(K1159:L1159,$K$7:$L$7)</f>
        <v>0</v>
      </c>
      <c r="Q1159" s="231">
        <f t="shared" ref="Q1159:Q1168" ca="1" si="458">INTERCEPT(L1159:M1159,$L$7:$M$7)</f>
        <v>0</v>
      </c>
      <c r="R1159" s="231">
        <f t="shared" ref="R1159:R1168" ca="1" si="459">SLOPE(L1159:M1159,$L$7:$M$7)</f>
        <v>0</v>
      </c>
      <c r="T1159" s="231">
        <f t="shared" ref="T1159:V1168" si="460">IF(K1159&lt;&gt;0,0,1)</f>
        <v>1</v>
      </c>
      <c r="U1159" s="231">
        <f t="shared" ca="1" si="460"/>
        <v>1</v>
      </c>
      <c r="V1159" s="231">
        <f t="shared" ca="1" si="460"/>
        <v>1</v>
      </c>
      <c r="X1159" s="231">
        <f t="shared" ref="X1159:X1168" ca="1" si="461">IF(T1159+U1159=1,1,0)</f>
        <v>0</v>
      </c>
      <c r="Y1159" s="231">
        <f t="shared" ca="1" si="454"/>
        <v>0</v>
      </c>
      <c r="Z1159" s="243"/>
      <c r="AA1159" s="243"/>
    </row>
    <row r="1160" spans="6:27">
      <c r="F1160" s="656"/>
      <c r="G1160" s="307" t="str">
        <f t="shared" si="455"/>
        <v>Taxi</v>
      </c>
      <c r="H1160" s="243"/>
      <c r="I1160" s="243"/>
      <c r="J1160" s="243"/>
      <c r="K1160" s="246">
        <f>'IF Factors'!AI108</f>
        <v>0</v>
      </c>
      <c r="L1160" s="246">
        <f ca="1">OFFSET('IF Factors'!AI108,0,5)</f>
        <v>0</v>
      </c>
      <c r="M1160" s="246">
        <f ca="1">OFFSET('IF Factors'!AI108,0,10)</f>
        <v>0</v>
      </c>
      <c r="O1160" s="231">
        <f t="shared" ca="1" si="456"/>
        <v>0</v>
      </c>
      <c r="P1160" s="231">
        <f t="shared" ca="1" si="457"/>
        <v>0</v>
      </c>
      <c r="Q1160" s="231">
        <f t="shared" ca="1" si="458"/>
        <v>0</v>
      </c>
      <c r="R1160" s="231">
        <f t="shared" ca="1" si="459"/>
        <v>0</v>
      </c>
      <c r="T1160" s="231">
        <f t="shared" si="460"/>
        <v>1</v>
      </c>
      <c r="U1160" s="231">
        <f t="shared" ca="1" si="460"/>
        <v>1</v>
      </c>
      <c r="V1160" s="231">
        <f t="shared" ca="1" si="460"/>
        <v>1</v>
      </c>
      <c r="X1160" s="231">
        <f t="shared" ca="1" si="461"/>
        <v>0</v>
      </c>
      <c r="Y1160" s="231">
        <f t="shared" ca="1" si="454"/>
        <v>0</v>
      </c>
      <c r="Z1160" s="243"/>
      <c r="AA1160" s="243"/>
    </row>
    <row r="1161" spans="6:27">
      <c r="F1161" s="656"/>
      <c r="G1161" s="307" t="str">
        <f t="shared" si="455"/>
        <v/>
      </c>
      <c r="H1161" s="243"/>
      <c r="I1161" s="243"/>
      <c r="J1161" s="243"/>
      <c r="K1161" s="246">
        <f>'IF Factors'!AI109</f>
        <v>0</v>
      </c>
      <c r="L1161" s="246">
        <f ca="1">OFFSET('IF Factors'!AI109,0,5)</f>
        <v>0</v>
      </c>
      <c r="M1161" s="246">
        <f ca="1">OFFSET('IF Factors'!AI109,0,10)</f>
        <v>0</v>
      </c>
      <c r="O1161" s="231">
        <f t="shared" ca="1" si="456"/>
        <v>0</v>
      </c>
      <c r="P1161" s="231">
        <f t="shared" ca="1" si="457"/>
        <v>0</v>
      </c>
      <c r="Q1161" s="231">
        <f t="shared" ca="1" si="458"/>
        <v>0</v>
      </c>
      <c r="R1161" s="231">
        <f t="shared" ca="1" si="459"/>
        <v>0</v>
      </c>
      <c r="T1161" s="231">
        <f t="shared" si="460"/>
        <v>1</v>
      </c>
      <c r="U1161" s="231">
        <f t="shared" ca="1" si="460"/>
        <v>1</v>
      </c>
      <c r="V1161" s="231">
        <f t="shared" ca="1" si="460"/>
        <v>1</v>
      </c>
      <c r="X1161" s="231">
        <f t="shared" ca="1" si="461"/>
        <v>0</v>
      </c>
      <c r="Y1161" s="231">
        <f t="shared" ca="1" si="454"/>
        <v>0</v>
      </c>
      <c r="Z1161" s="243"/>
      <c r="AA1161" s="243"/>
    </row>
    <row r="1162" spans="6:27">
      <c r="F1162" s="656"/>
      <c r="G1162" s="307" t="str">
        <f t="shared" si="455"/>
        <v/>
      </c>
      <c r="H1162" s="243"/>
      <c r="I1162" s="243"/>
      <c r="J1162" s="243"/>
      <c r="K1162" s="246">
        <f>'IF Factors'!AI110</f>
        <v>0</v>
      </c>
      <c r="L1162" s="246">
        <f ca="1">OFFSET('IF Factors'!AI110,0,5)</f>
        <v>0</v>
      </c>
      <c r="M1162" s="246">
        <f ca="1">OFFSET('IF Factors'!AI110,0,10)</f>
        <v>0</v>
      </c>
      <c r="O1162" s="231">
        <f t="shared" ca="1" si="456"/>
        <v>0</v>
      </c>
      <c r="P1162" s="231">
        <f t="shared" ca="1" si="457"/>
        <v>0</v>
      </c>
      <c r="Q1162" s="231">
        <f t="shared" ca="1" si="458"/>
        <v>0</v>
      </c>
      <c r="R1162" s="231">
        <f t="shared" ca="1" si="459"/>
        <v>0</v>
      </c>
      <c r="T1162" s="231">
        <f t="shared" si="460"/>
        <v>1</v>
      </c>
      <c r="U1162" s="231">
        <f t="shared" ca="1" si="460"/>
        <v>1</v>
      </c>
      <c r="V1162" s="231">
        <f t="shared" ca="1" si="460"/>
        <v>1</v>
      </c>
      <c r="X1162" s="231">
        <f t="shared" ca="1" si="461"/>
        <v>0</v>
      </c>
      <c r="Y1162" s="231">
        <f t="shared" ca="1" si="454"/>
        <v>0</v>
      </c>
      <c r="Z1162" s="243"/>
      <c r="AA1162" s="243"/>
    </row>
    <row r="1163" spans="6:27">
      <c r="F1163" s="656"/>
      <c r="G1163" s="307" t="str">
        <f t="shared" si="455"/>
        <v>3-wheeler</v>
      </c>
      <c r="H1163" s="243"/>
      <c r="I1163" s="243"/>
      <c r="J1163" s="243"/>
      <c r="K1163" s="246">
        <f>'IF Factors'!AI111</f>
        <v>0</v>
      </c>
      <c r="L1163" s="246">
        <f ca="1">OFFSET('IF Factors'!AI111,0,5)</f>
        <v>0</v>
      </c>
      <c r="M1163" s="246">
        <f ca="1">OFFSET('IF Factors'!AI111,0,10)</f>
        <v>0</v>
      </c>
      <c r="O1163" s="231">
        <f t="shared" ca="1" si="456"/>
        <v>0</v>
      </c>
      <c r="P1163" s="231">
        <f t="shared" ca="1" si="457"/>
        <v>0</v>
      </c>
      <c r="Q1163" s="231">
        <f t="shared" ca="1" si="458"/>
        <v>0</v>
      </c>
      <c r="R1163" s="231">
        <f t="shared" ca="1" si="459"/>
        <v>0</v>
      </c>
      <c r="T1163" s="231">
        <f t="shared" si="460"/>
        <v>1</v>
      </c>
      <c r="U1163" s="231">
        <f t="shared" ca="1" si="460"/>
        <v>1</v>
      </c>
      <c r="V1163" s="231">
        <f t="shared" ca="1" si="460"/>
        <v>1</v>
      </c>
      <c r="X1163" s="231">
        <f t="shared" ca="1" si="461"/>
        <v>0</v>
      </c>
      <c r="Y1163" s="231">
        <f t="shared" ca="1" si="454"/>
        <v>0</v>
      </c>
      <c r="Z1163" s="243"/>
      <c r="AA1163" s="243"/>
    </row>
    <row r="1164" spans="6:27">
      <c r="F1164" s="656"/>
      <c r="G1164" s="307" t="str">
        <f t="shared" si="455"/>
        <v>Bus</v>
      </c>
      <c r="H1164" s="243"/>
      <c r="I1164" s="243"/>
      <c r="J1164" s="243"/>
      <c r="K1164" s="246">
        <f>'IF Factors'!AI112</f>
        <v>0</v>
      </c>
      <c r="L1164" s="246">
        <f ca="1">OFFSET('IF Factors'!AI112,0,5)</f>
        <v>0</v>
      </c>
      <c r="M1164" s="246">
        <f ca="1">OFFSET('IF Factors'!AI112,0,10)</f>
        <v>0</v>
      </c>
      <c r="O1164" s="231">
        <f t="shared" ca="1" si="456"/>
        <v>0</v>
      </c>
      <c r="P1164" s="231">
        <f t="shared" ca="1" si="457"/>
        <v>0</v>
      </c>
      <c r="Q1164" s="231">
        <f t="shared" ca="1" si="458"/>
        <v>0</v>
      </c>
      <c r="R1164" s="231">
        <f t="shared" ca="1" si="459"/>
        <v>0</v>
      </c>
      <c r="T1164" s="231">
        <f t="shared" si="460"/>
        <v>1</v>
      </c>
      <c r="U1164" s="231">
        <f t="shared" ca="1" si="460"/>
        <v>1</v>
      </c>
      <c r="V1164" s="231">
        <f t="shared" ca="1" si="460"/>
        <v>1</v>
      </c>
      <c r="X1164" s="231">
        <f t="shared" ca="1" si="461"/>
        <v>0</v>
      </c>
      <c r="Y1164" s="231">
        <f t="shared" ca="1" si="454"/>
        <v>0</v>
      </c>
      <c r="Z1164" s="243"/>
      <c r="AA1164" s="243"/>
    </row>
    <row r="1165" spans="6:27">
      <c r="F1165" s="656"/>
      <c r="G1165" s="307" t="str">
        <f t="shared" si="455"/>
        <v>Mini-bus</v>
      </c>
      <c r="H1165" s="243"/>
      <c r="I1165" s="243"/>
      <c r="J1165" s="243"/>
      <c r="K1165" s="246">
        <f>'IF Factors'!AI113</f>
        <v>0</v>
      </c>
      <c r="L1165" s="246">
        <f ca="1">OFFSET('IF Factors'!AI113,0,5)</f>
        <v>0</v>
      </c>
      <c r="M1165" s="246">
        <f ca="1">OFFSET('IF Factors'!AI113,0,10)</f>
        <v>0</v>
      </c>
      <c r="O1165" s="231">
        <f t="shared" ca="1" si="456"/>
        <v>0</v>
      </c>
      <c r="P1165" s="231">
        <f t="shared" ca="1" si="457"/>
        <v>0</v>
      </c>
      <c r="Q1165" s="231">
        <f t="shared" ca="1" si="458"/>
        <v>0</v>
      </c>
      <c r="R1165" s="231">
        <f t="shared" ca="1" si="459"/>
        <v>0</v>
      </c>
      <c r="T1165" s="231">
        <f t="shared" si="460"/>
        <v>1</v>
      </c>
      <c r="U1165" s="231">
        <f t="shared" ca="1" si="460"/>
        <v>1</v>
      </c>
      <c r="V1165" s="231">
        <f t="shared" ca="1" si="460"/>
        <v>1</v>
      </c>
      <c r="X1165" s="231">
        <f t="shared" ca="1" si="461"/>
        <v>0</v>
      </c>
      <c r="Y1165" s="231">
        <f t="shared" ca="1" si="454"/>
        <v>0</v>
      </c>
      <c r="Z1165" s="243"/>
      <c r="AA1165" s="243"/>
    </row>
    <row r="1166" spans="6:27">
      <c r="F1166" s="656"/>
      <c r="G1166" s="307" t="str">
        <f t="shared" si="455"/>
        <v/>
      </c>
      <c r="H1166" s="243"/>
      <c r="I1166" s="243"/>
      <c r="J1166" s="243"/>
      <c r="K1166" s="246">
        <f>'IF Factors'!AI114</f>
        <v>0</v>
      </c>
      <c r="L1166" s="246">
        <f ca="1">OFFSET('IF Factors'!AI114,0,5)</f>
        <v>0</v>
      </c>
      <c r="M1166" s="246">
        <f ca="1">OFFSET('IF Factors'!AI114,0,10)</f>
        <v>0</v>
      </c>
      <c r="O1166" s="231">
        <f t="shared" ca="1" si="456"/>
        <v>0</v>
      </c>
      <c r="P1166" s="231">
        <f t="shared" ca="1" si="457"/>
        <v>0</v>
      </c>
      <c r="Q1166" s="231">
        <f t="shared" ca="1" si="458"/>
        <v>0</v>
      </c>
      <c r="R1166" s="231">
        <f t="shared" ca="1" si="459"/>
        <v>0</v>
      </c>
      <c r="T1166" s="231">
        <f t="shared" si="460"/>
        <v>1</v>
      </c>
      <c r="U1166" s="231">
        <f t="shared" ca="1" si="460"/>
        <v>1</v>
      </c>
      <c r="V1166" s="231">
        <f t="shared" ca="1" si="460"/>
        <v>1</v>
      </c>
      <c r="X1166" s="231">
        <f t="shared" ca="1" si="461"/>
        <v>0</v>
      </c>
      <c r="Y1166" s="231">
        <f t="shared" ca="1" si="454"/>
        <v>0</v>
      </c>
      <c r="Z1166" s="243"/>
      <c r="AA1166" s="243"/>
    </row>
    <row r="1167" spans="6:27">
      <c r="F1167" s="657"/>
      <c r="G1167" s="307" t="str">
        <f t="shared" si="455"/>
        <v/>
      </c>
      <c r="H1167" s="243"/>
      <c r="I1167" s="243"/>
      <c r="J1167" s="243"/>
      <c r="K1167" s="246">
        <f>'IF Factors'!AI115</f>
        <v>0</v>
      </c>
      <c r="L1167" s="246">
        <f ca="1">OFFSET('IF Factors'!AI115,0,5)</f>
        <v>0</v>
      </c>
      <c r="M1167" s="246">
        <f ca="1">OFFSET('IF Factors'!AI115,0,10)</f>
        <v>0</v>
      </c>
      <c r="O1167" s="231">
        <f t="shared" ca="1" si="456"/>
        <v>0</v>
      </c>
      <c r="P1167" s="231">
        <f t="shared" ca="1" si="457"/>
        <v>0</v>
      </c>
      <c r="Q1167" s="231">
        <f t="shared" ca="1" si="458"/>
        <v>0</v>
      </c>
      <c r="R1167" s="231">
        <f t="shared" ca="1" si="459"/>
        <v>0</v>
      </c>
      <c r="T1167" s="231">
        <f t="shared" si="460"/>
        <v>1</v>
      </c>
      <c r="U1167" s="231">
        <f t="shared" ca="1" si="460"/>
        <v>1</v>
      </c>
      <c r="V1167" s="231">
        <f t="shared" ca="1" si="460"/>
        <v>1</v>
      </c>
      <c r="X1167" s="231">
        <f t="shared" ca="1" si="461"/>
        <v>0</v>
      </c>
      <c r="Y1167" s="231">
        <f t="shared" ca="1" si="454"/>
        <v>0</v>
      </c>
      <c r="Z1167" s="243"/>
      <c r="AA1167" s="243"/>
    </row>
    <row r="1168" spans="6:27">
      <c r="G1168" s="307" t="str">
        <f t="shared" si="455"/>
        <v>BRT</v>
      </c>
      <c r="H1168" s="243"/>
      <c r="I1168" s="243"/>
      <c r="J1168" s="243"/>
      <c r="K1168" s="246">
        <f>'IF Factors'!AI116</f>
        <v>0</v>
      </c>
      <c r="L1168" s="246">
        <f ca="1">OFFSET('IF Factors'!AI116,0,5)</f>
        <v>0</v>
      </c>
      <c r="M1168" s="246">
        <f ca="1">OFFSET('IF Factors'!AI116,0,10)</f>
        <v>0</v>
      </c>
      <c r="O1168" s="231">
        <f t="shared" ca="1" si="456"/>
        <v>0</v>
      </c>
      <c r="P1168" s="231">
        <f t="shared" ca="1" si="457"/>
        <v>0</v>
      </c>
      <c r="Q1168" s="231">
        <f t="shared" ca="1" si="458"/>
        <v>0</v>
      </c>
      <c r="R1168" s="231">
        <f t="shared" ca="1" si="459"/>
        <v>0</v>
      </c>
      <c r="T1168" s="231">
        <f t="shared" si="460"/>
        <v>1</v>
      </c>
      <c r="U1168" s="231">
        <f t="shared" ca="1" si="460"/>
        <v>1</v>
      </c>
      <c r="V1168" s="231">
        <f t="shared" ca="1" si="460"/>
        <v>1</v>
      </c>
      <c r="X1168" s="231">
        <f t="shared" ca="1" si="461"/>
        <v>0</v>
      </c>
      <c r="Y1168" s="231">
        <f t="shared" ca="1" si="454"/>
        <v>0</v>
      </c>
      <c r="Z1168" s="243"/>
      <c r="AA1168" s="243"/>
    </row>
    <row r="1169" spans="6:27">
      <c r="G1169" s="308"/>
      <c r="H1169" s="243"/>
      <c r="I1169" s="243"/>
      <c r="J1169" s="243"/>
      <c r="K1169" s="243"/>
      <c r="L1169" s="243"/>
      <c r="M1169" s="243"/>
      <c r="N1169" s="243"/>
      <c r="O1169" s="243"/>
      <c r="P1169" s="243"/>
      <c r="Q1169" s="243"/>
      <c r="R1169" s="243"/>
      <c r="S1169" s="243"/>
      <c r="T1169" s="243"/>
      <c r="U1169" s="243"/>
      <c r="V1169" s="243"/>
      <c r="W1169" s="243"/>
      <c r="X1169" s="243"/>
      <c r="Y1169" s="243"/>
      <c r="Z1169" s="243"/>
      <c r="AA1169" s="243"/>
    </row>
    <row r="1170" spans="6:27">
      <c r="G1170" s="308"/>
      <c r="H1170" s="243"/>
      <c r="I1170" s="243"/>
      <c r="J1170" s="243"/>
      <c r="K1170" s="243"/>
      <c r="L1170" s="243"/>
      <c r="M1170" s="243"/>
      <c r="N1170" s="243"/>
      <c r="O1170" s="243"/>
      <c r="P1170" s="243"/>
      <c r="Q1170" s="243"/>
      <c r="R1170" s="243"/>
      <c r="S1170" s="243"/>
      <c r="T1170" s="243"/>
      <c r="U1170" s="243"/>
      <c r="V1170" s="243"/>
      <c r="W1170" s="243"/>
      <c r="X1170" s="243"/>
      <c r="Y1170" s="243"/>
      <c r="Z1170" s="243"/>
      <c r="AA1170" s="243"/>
    </row>
    <row r="1171" spans="6:27">
      <c r="G1171" s="308"/>
      <c r="H1171" s="243"/>
      <c r="I1171" s="243"/>
      <c r="J1171" s="243"/>
      <c r="K1171" s="243"/>
      <c r="L1171" s="243"/>
      <c r="M1171" s="243"/>
      <c r="N1171" s="243"/>
      <c r="O1171" s="243"/>
      <c r="P1171" s="243"/>
      <c r="Q1171" s="243"/>
      <c r="R1171" s="243"/>
      <c r="S1171" s="243"/>
      <c r="T1171" s="243"/>
      <c r="U1171" s="243"/>
      <c r="V1171" s="243"/>
      <c r="W1171" s="243"/>
      <c r="X1171" s="243"/>
      <c r="Y1171" s="243"/>
      <c r="Z1171" s="243"/>
      <c r="AA1171" s="243"/>
    </row>
    <row r="1172" spans="6:27">
      <c r="G1172" s="308" t="s">
        <v>384</v>
      </c>
      <c r="H1172" s="243"/>
      <c r="I1172" s="243"/>
      <c r="J1172" s="243"/>
      <c r="K1172" s="243"/>
      <c r="L1172" s="243"/>
      <c r="M1172" s="243"/>
      <c r="N1172" s="243"/>
      <c r="O1172" s="243"/>
      <c r="P1172" s="243"/>
      <c r="Q1172" s="243"/>
      <c r="R1172" s="243"/>
      <c r="S1172" s="243"/>
      <c r="T1172" s="243"/>
      <c r="U1172" s="243"/>
      <c r="V1172" s="243"/>
      <c r="W1172" s="243"/>
      <c r="X1172" s="243"/>
      <c r="Y1172" s="243"/>
      <c r="Z1172" s="243"/>
      <c r="AA1172" s="243"/>
    </row>
    <row r="1173" spans="6:27">
      <c r="G1173" s="306"/>
      <c r="H1173" s="245">
        <f>H1140</f>
        <v>0</v>
      </c>
      <c r="I1173" s="245">
        <f t="shared" ref="I1173:AA1173" si="462">I1140</f>
        <v>1</v>
      </c>
      <c r="J1173" s="245">
        <f t="shared" si="462"/>
        <v>2</v>
      </c>
      <c r="K1173" s="245">
        <f t="shared" si="462"/>
        <v>3</v>
      </c>
      <c r="L1173" s="245">
        <f t="shared" si="462"/>
        <v>4</v>
      </c>
      <c r="M1173" s="245">
        <f t="shared" si="462"/>
        <v>5</v>
      </c>
      <c r="N1173" s="245">
        <f t="shared" si="462"/>
        <v>6</v>
      </c>
      <c r="O1173" s="245">
        <f t="shared" si="462"/>
        <v>7</v>
      </c>
      <c r="P1173" s="245">
        <f t="shared" si="462"/>
        <v>8</v>
      </c>
      <c r="Q1173" s="245">
        <f t="shared" si="462"/>
        <v>9</v>
      </c>
      <c r="R1173" s="245">
        <f t="shared" si="462"/>
        <v>10</v>
      </c>
      <c r="S1173" s="245">
        <f t="shared" si="462"/>
        <v>11</v>
      </c>
      <c r="T1173" s="245">
        <f t="shared" si="462"/>
        <v>12</v>
      </c>
      <c r="U1173" s="245">
        <f t="shared" si="462"/>
        <v>13</v>
      </c>
      <c r="V1173" s="245">
        <f t="shared" si="462"/>
        <v>14</v>
      </c>
      <c r="W1173" s="245">
        <f t="shared" si="462"/>
        <v>15</v>
      </c>
      <c r="X1173" s="245">
        <f t="shared" si="462"/>
        <v>16</v>
      </c>
      <c r="Y1173" s="245">
        <f t="shared" si="462"/>
        <v>17</v>
      </c>
      <c r="Z1173" s="245">
        <f t="shared" si="462"/>
        <v>18</v>
      </c>
      <c r="AA1173" s="245">
        <f t="shared" si="462"/>
        <v>19</v>
      </c>
    </row>
    <row r="1174" spans="6:27">
      <c r="F1174" s="655" t="s">
        <v>530</v>
      </c>
      <c r="G1174" s="307" t="str">
        <f>G1141</f>
        <v>Cars</v>
      </c>
      <c r="H1174" s="261">
        <f>K1158</f>
        <v>0</v>
      </c>
      <c r="I1174" s="261">
        <f ca="1">(I$23*$P1158)+$O1158</f>
        <v>0</v>
      </c>
      <c r="J1174" s="261">
        <f t="shared" ref="J1174:P1174" ca="1" si="463">(J$23*$P1158)+$O1158</f>
        <v>0</v>
      </c>
      <c r="K1174" s="261">
        <f t="shared" ca="1" si="463"/>
        <v>0</v>
      </c>
      <c r="L1174" s="261">
        <f t="shared" ca="1" si="463"/>
        <v>0</v>
      </c>
      <c r="M1174" s="261">
        <f t="shared" ca="1" si="463"/>
        <v>0</v>
      </c>
      <c r="N1174" s="261">
        <f t="shared" ca="1" si="463"/>
        <v>0</v>
      </c>
      <c r="O1174" s="261">
        <f t="shared" ca="1" si="463"/>
        <v>0</v>
      </c>
      <c r="P1174" s="261">
        <f t="shared" ca="1" si="463"/>
        <v>0</v>
      </c>
      <c r="Q1174" s="261">
        <f ca="1">L1158</f>
        <v>0</v>
      </c>
      <c r="R1174" s="261">
        <f ca="1">(R$23*$R1158)+$Q1158</f>
        <v>0</v>
      </c>
      <c r="S1174" s="261">
        <f t="shared" ref="S1174:Z1174" ca="1" si="464">(S$23*$R1158)+$Q1158</f>
        <v>0</v>
      </c>
      <c r="T1174" s="261">
        <f t="shared" ca="1" si="464"/>
        <v>0</v>
      </c>
      <c r="U1174" s="261">
        <f t="shared" ca="1" si="464"/>
        <v>0</v>
      </c>
      <c r="V1174" s="261">
        <f t="shared" ca="1" si="464"/>
        <v>0</v>
      </c>
      <c r="W1174" s="261">
        <f t="shared" ca="1" si="464"/>
        <v>0</v>
      </c>
      <c r="X1174" s="261">
        <f t="shared" ca="1" si="464"/>
        <v>0</v>
      </c>
      <c r="Y1174" s="261">
        <f t="shared" ca="1" si="464"/>
        <v>0</v>
      </c>
      <c r="Z1174" s="261">
        <f t="shared" ca="1" si="464"/>
        <v>0</v>
      </c>
      <c r="AA1174" s="261">
        <f ca="1">M1158</f>
        <v>0</v>
      </c>
    </row>
    <row r="1175" spans="6:27">
      <c r="F1175" s="656"/>
      <c r="G1175" s="307" t="str">
        <f t="shared" ref="G1175:G1184" si="465">G1142</f>
        <v>2-wheeler</v>
      </c>
      <c r="H1175" s="261">
        <f t="shared" ref="H1175:H1184" si="466">K1159</f>
        <v>0</v>
      </c>
      <c r="I1175" s="261">
        <f t="shared" ref="I1175:P1184" ca="1" si="467">(I$23*$P1159)+$O1159</f>
        <v>0</v>
      </c>
      <c r="J1175" s="261">
        <f t="shared" ca="1" si="467"/>
        <v>0</v>
      </c>
      <c r="K1175" s="261">
        <f t="shared" ca="1" si="467"/>
        <v>0</v>
      </c>
      <c r="L1175" s="261">
        <f t="shared" ca="1" si="467"/>
        <v>0</v>
      </c>
      <c r="M1175" s="261">
        <f t="shared" ca="1" si="467"/>
        <v>0</v>
      </c>
      <c r="N1175" s="261">
        <f t="shared" ca="1" si="467"/>
        <v>0</v>
      </c>
      <c r="O1175" s="261">
        <f t="shared" ca="1" si="467"/>
        <v>0</v>
      </c>
      <c r="P1175" s="261">
        <f t="shared" ca="1" si="467"/>
        <v>0</v>
      </c>
      <c r="Q1175" s="261">
        <f t="shared" ref="Q1175:Q1184" ca="1" si="468">L1159</f>
        <v>0</v>
      </c>
      <c r="R1175" s="261">
        <f t="shared" ref="R1175:Z1184" ca="1" si="469">(R$23*$R1159)+$Q1159</f>
        <v>0</v>
      </c>
      <c r="S1175" s="261">
        <f t="shared" ca="1" si="469"/>
        <v>0</v>
      </c>
      <c r="T1175" s="261">
        <f t="shared" ca="1" si="469"/>
        <v>0</v>
      </c>
      <c r="U1175" s="261">
        <f t="shared" ca="1" si="469"/>
        <v>0</v>
      </c>
      <c r="V1175" s="261">
        <f t="shared" ca="1" si="469"/>
        <v>0</v>
      </c>
      <c r="W1175" s="261">
        <f t="shared" ca="1" si="469"/>
        <v>0</v>
      </c>
      <c r="X1175" s="261">
        <f t="shared" ca="1" si="469"/>
        <v>0</v>
      </c>
      <c r="Y1175" s="261">
        <f t="shared" ca="1" si="469"/>
        <v>0</v>
      </c>
      <c r="Z1175" s="261">
        <f t="shared" ca="1" si="469"/>
        <v>0</v>
      </c>
      <c r="AA1175" s="261">
        <f t="shared" ref="AA1175:AA1184" ca="1" si="470">M1159</f>
        <v>0</v>
      </c>
    </row>
    <row r="1176" spans="6:27">
      <c r="F1176" s="656"/>
      <c r="G1176" s="307" t="str">
        <f t="shared" si="465"/>
        <v>Taxi</v>
      </c>
      <c r="H1176" s="261">
        <f t="shared" si="466"/>
        <v>0</v>
      </c>
      <c r="I1176" s="261">
        <f t="shared" ca="1" si="467"/>
        <v>0</v>
      </c>
      <c r="J1176" s="261">
        <f t="shared" ca="1" si="467"/>
        <v>0</v>
      </c>
      <c r="K1176" s="261">
        <f t="shared" ca="1" si="467"/>
        <v>0</v>
      </c>
      <c r="L1176" s="261">
        <f t="shared" ca="1" si="467"/>
        <v>0</v>
      </c>
      <c r="M1176" s="261">
        <f t="shared" ca="1" si="467"/>
        <v>0</v>
      </c>
      <c r="N1176" s="261">
        <f t="shared" ca="1" si="467"/>
        <v>0</v>
      </c>
      <c r="O1176" s="261">
        <f t="shared" ca="1" si="467"/>
        <v>0</v>
      </c>
      <c r="P1176" s="261">
        <f t="shared" ca="1" si="467"/>
        <v>0</v>
      </c>
      <c r="Q1176" s="261">
        <f t="shared" ca="1" si="468"/>
        <v>0</v>
      </c>
      <c r="R1176" s="261">
        <f t="shared" ca="1" si="469"/>
        <v>0</v>
      </c>
      <c r="S1176" s="261">
        <f t="shared" ca="1" si="469"/>
        <v>0</v>
      </c>
      <c r="T1176" s="261">
        <f t="shared" ca="1" si="469"/>
        <v>0</v>
      </c>
      <c r="U1176" s="261">
        <f t="shared" ca="1" si="469"/>
        <v>0</v>
      </c>
      <c r="V1176" s="261">
        <f t="shared" ca="1" si="469"/>
        <v>0</v>
      </c>
      <c r="W1176" s="261">
        <f t="shared" ca="1" si="469"/>
        <v>0</v>
      </c>
      <c r="X1176" s="261">
        <f t="shared" ca="1" si="469"/>
        <v>0</v>
      </c>
      <c r="Y1176" s="261">
        <f t="shared" ca="1" si="469"/>
        <v>0</v>
      </c>
      <c r="Z1176" s="261">
        <f t="shared" ca="1" si="469"/>
        <v>0</v>
      </c>
      <c r="AA1176" s="261">
        <f t="shared" ca="1" si="470"/>
        <v>0</v>
      </c>
    </row>
    <row r="1177" spans="6:27">
      <c r="F1177" s="656"/>
      <c r="G1177" s="307" t="str">
        <f t="shared" si="465"/>
        <v/>
      </c>
      <c r="H1177" s="261">
        <f t="shared" si="466"/>
        <v>0</v>
      </c>
      <c r="I1177" s="261">
        <f t="shared" ca="1" si="467"/>
        <v>0</v>
      </c>
      <c r="J1177" s="261">
        <f t="shared" ca="1" si="467"/>
        <v>0</v>
      </c>
      <c r="K1177" s="261">
        <f t="shared" ca="1" si="467"/>
        <v>0</v>
      </c>
      <c r="L1177" s="261">
        <f t="shared" ca="1" si="467"/>
        <v>0</v>
      </c>
      <c r="M1177" s="261">
        <f t="shared" ca="1" si="467"/>
        <v>0</v>
      </c>
      <c r="N1177" s="261">
        <f t="shared" ca="1" si="467"/>
        <v>0</v>
      </c>
      <c r="O1177" s="261">
        <f t="shared" ca="1" si="467"/>
        <v>0</v>
      </c>
      <c r="P1177" s="261">
        <f t="shared" ca="1" si="467"/>
        <v>0</v>
      </c>
      <c r="Q1177" s="261">
        <f t="shared" ca="1" si="468"/>
        <v>0</v>
      </c>
      <c r="R1177" s="261">
        <f t="shared" ca="1" si="469"/>
        <v>0</v>
      </c>
      <c r="S1177" s="261">
        <f t="shared" ca="1" si="469"/>
        <v>0</v>
      </c>
      <c r="T1177" s="261">
        <f t="shared" ca="1" si="469"/>
        <v>0</v>
      </c>
      <c r="U1177" s="261">
        <f t="shared" ca="1" si="469"/>
        <v>0</v>
      </c>
      <c r="V1177" s="261">
        <f t="shared" ca="1" si="469"/>
        <v>0</v>
      </c>
      <c r="W1177" s="261">
        <f t="shared" ca="1" si="469"/>
        <v>0</v>
      </c>
      <c r="X1177" s="261">
        <f t="shared" ca="1" si="469"/>
        <v>0</v>
      </c>
      <c r="Y1177" s="261">
        <f t="shared" ca="1" si="469"/>
        <v>0</v>
      </c>
      <c r="Z1177" s="261">
        <f t="shared" ca="1" si="469"/>
        <v>0</v>
      </c>
      <c r="AA1177" s="261">
        <f t="shared" ca="1" si="470"/>
        <v>0</v>
      </c>
    </row>
    <row r="1178" spans="6:27">
      <c r="F1178" s="656"/>
      <c r="G1178" s="307" t="str">
        <f t="shared" si="465"/>
        <v/>
      </c>
      <c r="H1178" s="261">
        <f t="shared" si="466"/>
        <v>0</v>
      </c>
      <c r="I1178" s="261">
        <f t="shared" ca="1" si="467"/>
        <v>0</v>
      </c>
      <c r="J1178" s="261">
        <f t="shared" ca="1" si="467"/>
        <v>0</v>
      </c>
      <c r="K1178" s="261">
        <f t="shared" ca="1" si="467"/>
        <v>0</v>
      </c>
      <c r="L1178" s="261">
        <f t="shared" ca="1" si="467"/>
        <v>0</v>
      </c>
      <c r="M1178" s="261">
        <f t="shared" ca="1" si="467"/>
        <v>0</v>
      </c>
      <c r="N1178" s="261">
        <f t="shared" ca="1" si="467"/>
        <v>0</v>
      </c>
      <c r="O1178" s="261">
        <f t="shared" ca="1" si="467"/>
        <v>0</v>
      </c>
      <c r="P1178" s="261">
        <f t="shared" ca="1" si="467"/>
        <v>0</v>
      </c>
      <c r="Q1178" s="261">
        <f t="shared" ca="1" si="468"/>
        <v>0</v>
      </c>
      <c r="R1178" s="261">
        <f t="shared" ca="1" si="469"/>
        <v>0</v>
      </c>
      <c r="S1178" s="261">
        <f t="shared" ca="1" si="469"/>
        <v>0</v>
      </c>
      <c r="T1178" s="261">
        <f t="shared" ca="1" si="469"/>
        <v>0</v>
      </c>
      <c r="U1178" s="261">
        <f t="shared" ca="1" si="469"/>
        <v>0</v>
      </c>
      <c r="V1178" s="261">
        <f t="shared" ca="1" si="469"/>
        <v>0</v>
      </c>
      <c r="W1178" s="261">
        <f t="shared" ca="1" si="469"/>
        <v>0</v>
      </c>
      <c r="X1178" s="261">
        <f t="shared" ca="1" si="469"/>
        <v>0</v>
      </c>
      <c r="Y1178" s="261">
        <f t="shared" ca="1" si="469"/>
        <v>0</v>
      </c>
      <c r="Z1178" s="261">
        <f t="shared" ca="1" si="469"/>
        <v>0</v>
      </c>
      <c r="AA1178" s="261">
        <f t="shared" ca="1" si="470"/>
        <v>0</v>
      </c>
    </row>
    <row r="1179" spans="6:27">
      <c r="F1179" s="656"/>
      <c r="G1179" s="307" t="str">
        <f t="shared" si="465"/>
        <v>3-wheeler</v>
      </c>
      <c r="H1179" s="261">
        <f t="shared" si="466"/>
        <v>0</v>
      </c>
      <c r="I1179" s="261">
        <f t="shared" ca="1" si="467"/>
        <v>0</v>
      </c>
      <c r="J1179" s="261">
        <f t="shared" ca="1" si="467"/>
        <v>0</v>
      </c>
      <c r="K1179" s="261">
        <f t="shared" ca="1" si="467"/>
        <v>0</v>
      </c>
      <c r="L1179" s="261">
        <f t="shared" ca="1" si="467"/>
        <v>0</v>
      </c>
      <c r="M1179" s="261">
        <f t="shared" ca="1" si="467"/>
        <v>0</v>
      </c>
      <c r="N1179" s="261">
        <f t="shared" ca="1" si="467"/>
        <v>0</v>
      </c>
      <c r="O1179" s="261">
        <f t="shared" ca="1" si="467"/>
        <v>0</v>
      </c>
      <c r="P1179" s="261">
        <f t="shared" ca="1" si="467"/>
        <v>0</v>
      </c>
      <c r="Q1179" s="261">
        <f t="shared" ca="1" si="468"/>
        <v>0</v>
      </c>
      <c r="R1179" s="261">
        <f t="shared" ca="1" si="469"/>
        <v>0</v>
      </c>
      <c r="S1179" s="261">
        <f t="shared" ca="1" si="469"/>
        <v>0</v>
      </c>
      <c r="T1179" s="261">
        <f t="shared" ca="1" si="469"/>
        <v>0</v>
      </c>
      <c r="U1179" s="261">
        <f t="shared" ca="1" si="469"/>
        <v>0</v>
      </c>
      <c r="V1179" s="261">
        <f t="shared" ca="1" si="469"/>
        <v>0</v>
      </c>
      <c r="W1179" s="261">
        <f t="shared" ca="1" si="469"/>
        <v>0</v>
      </c>
      <c r="X1179" s="261">
        <f t="shared" ca="1" si="469"/>
        <v>0</v>
      </c>
      <c r="Y1179" s="261">
        <f t="shared" ca="1" si="469"/>
        <v>0</v>
      </c>
      <c r="Z1179" s="261">
        <f t="shared" ca="1" si="469"/>
        <v>0</v>
      </c>
      <c r="AA1179" s="261">
        <f t="shared" ca="1" si="470"/>
        <v>0</v>
      </c>
    </row>
    <row r="1180" spans="6:27">
      <c r="F1180" s="656"/>
      <c r="G1180" s="307" t="str">
        <f t="shared" si="465"/>
        <v>Bus</v>
      </c>
      <c r="H1180" s="261">
        <f t="shared" si="466"/>
        <v>0</v>
      </c>
      <c r="I1180" s="261">
        <f t="shared" ca="1" si="467"/>
        <v>0</v>
      </c>
      <c r="J1180" s="261">
        <f t="shared" ca="1" si="467"/>
        <v>0</v>
      </c>
      <c r="K1180" s="261">
        <f t="shared" ca="1" si="467"/>
        <v>0</v>
      </c>
      <c r="L1180" s="261">
        <f t="shared" ca="1" si="467"/>
        <v>0</v>
      </c>
      <c r="M1180" s="261">
        <f t="shared" ca="1" si="467"/>
        <v>0</v>
      </c>
      <c r="N1180" s="261">
        <f t="shared" ca="1" si="467"/>
        <v>0</v>
      </c>
      <c r="O1180" s="261">
        <f t="shared" ca="1" si="467"/>
        <v>0</v>
      </c>
      <c r="P1180" s="261">
        <f t="shared" ca="1" si="467"/>
        <v>0</v>
      </c>
      <c r="Q1180" s="261">
        <f t="shared" ca="1" si="468"/>
        <v>0</v>
      </c>
      <c r="R1180" s="261">
        <f t="shared" ca="1" si="469"/>
        <v>0</v>
      </c>
      <c r="S1180" s="261">
        <f t="shared" ca="1" si="469"/>
        <v>0</v>
      </c>
      <c r="T1180" s="261">
        <f t="shared" ca="1" si="469"/>
        <v>0</v>
      </c>
      <c r="U1180" s="261">
        <f t="shared" ca="1" si="469"/>
        <v>0</v>
      </c>
      <c r="V1180" s="261">
        <f t="shared" ca="1" si="469"/>
        <v>0</v>
      </c>
      <c r="W1180" s="261">
        <f t="shared" ca="1" si="469"/>
        <v>0</v>
      </c>
      <c r="X1180" s="261">
        <f t="shared" ca="1" si="469"/>
        <v>0</v>
      </c>
      <c r="Y1180" s="261">
        <f t="shared" ca="1" si="469"/>
        <v>0</v>
      </c>
      <c r="Z1180" s="261">
        <f t="shared" ca="1" si="469"/>
        <v>0</v>
      </c>
      <c r="AA1180" s="261">
        <f t="shared" ca="1" si="470"/>
        <v>0</v>
      </c>
    </row>
    <row r="1181" spans="6:27">
      <c r="F1181" s="656"/>
      <c r="G1181" s="307" t="str">
        <f t="shared" si="465"/>
        <v>Mini-bus</v>
      </c>
      <c r="H1181" s="261">
        <f t="shared" si="466"/>
        <v>0</v>
      </c>
      <c r="I1181" s="261">
        <f t="shared" ca="1" si="467"/>
        <v>0</v>
      </c>
      <c r="J1181" s="261">
        <f t="shared" ca="1" si="467"/>
        <v>0</v>
      </c>
      <c r="K1181" s="261">
        <f t="shared" ca="1" si="467"/>
        <v>0</v>
      </c>
      <c r="L1181" s="261">
        <f t="shared" ca="1" si="467"/>
        <v>0</v>
      </c>
      <c r="M1181" s="261">
        <f t="shared" ca="1" si="467"/>
        <v>0</v>
      </c>
      <c r="N1181" s="261">
        <f t="shared" ca="1" si="467"/>
        <v>0</v>
      </c>
      <c r="O1181" s="261">
        <f t="shared" ca="1" si="467"/>
        <v>0</v>
      </c>
      <c r="P1181" s="261">
        <f t="shared" ca="1" si="467"/>
        <v>0</v>
      </c>
      <c r="Q1181" s="261">
        <f t="shared" ca="1" si="468"/>
        <v>0</v>
      </c>
      <c r="R1181" s="261">
        <f t="shared" ca="1" si="469"/>
        <v>0</v>
      </c>
      <c r="S1181" s="261">
        <f t="shared" ca="1" si="469"/>
        <v>0</v>
      </c>
      <c r="T1181" s="261">
        <f t="shared" ca="1" si="469"/>
        <v>0</v>
      </c>
      <c r="U1181" s="261">
        <f t="shared" ca="1" si="469"/>
        <v>0</v>
      </c>
      <c r="V1181" s="261">
        <f t="shared" ca="1" si="469"/>
        <v>0</v>
      </c>
      <c r="W1181" s="261">
        <f t="shared" ca="1" si="469"/>
        <v>0</v>
      </c>
      <c r="X1181" s="261">
        <f t="shared" ca="1" si="469"/>
        <v>0</v>
      </c>
      <c r="Y1181" s="261">
        <f t="shared" ca="1" si="469"/>
        <v>0</v>
      </c>
      <c r="Z1181" s="261">
        <f t="shared" ca="1" si="469"/>
        <v>0</v>
      </c>
      <c r="AA1181" s="261">
        <f t="shared" ca="1" si="470"/>
        <v>0</v>
      </c>
    </row>
    <row r="1182" spans="6:27">
      <c r="F1182" s="656"/>
      <c r="G1182" s="307" t="str">
        <f t="shared" si="465"/>
        <v/>
      </c>
      <c r="H1182" s="261">
        <f t="shared" si="466"/>
        <v>0</v>
      </c>
      <c r="I1182" s="261">
        <f t="shared" ca="1" si="467"/>
        <v>0</v>
      </c>
      <c r="J1182" s="261">
        <f t="shared" ca="1" si="467"/>
        <v>0</v>
      </c>
      <c r="K1182" s="261">
        <f t="shared" ca="1" si="467"/>
        <v>0</v>
      </c>
      <c r="L1182" s="261">
        <f t="shared" ca="1" si="467"/>
        <v>0</v>
      </c>
      <c r="M1182" s="261">
        <f t="shared" ca="1" si="467"/>
        <v>0</v>
      </c>
      <c r="N1182" s="261">
        <f t="shared" ca="1" si="467"/>
        <v>0</v>
      </c>
      <c r="O1182" s="261">
        <f t="shared" ca="1" si="467"/>
        <v>0</v>
      </c>
      <c r="P1182" s="261">
        <f t="shared" ca="1" si="467"/>
        <v>0</v>
      </c>
      <c r="Q1182" s="261">
        <f t="shared" ca="1" si="468"/>
        <v>0</v>
      </c>
      <c r="R1182" s="261">
        <f t="shared" ca="1" si="469"/>
        <v>0</v>
      </c>
      <c r="S1182" s="261">
        <f t="shared" ca="1" si="469"/>
        <v>0</v>
      </c>
      <c r="T1182" s="261">
        <f t="shared" ca="1" si="469"/>
        <v>0</v>
      </c>
      <c r="U1182" s="261">
        <f t="shared" ca="1" si="469"/>
        <v>0</v>
      </c>
      <c r="V1182" s="261">
        <f t="shared" ca="1" si="469"/>
        <v>0</v>
      </c>
      <c r="W1182" s="261">
        <f t="shared" ca="1" si="469"/>
        <v>0</v>
      </c>
      <c r="X1182" s="261">
        <f t="shared" ca="1" si="469"/>
        <v>0</v>
      </c>
      <c r="Y1182" s="261">
        <f t="shared" ca="1" si="469"/>
        <v>0</v>
      </c>
      <c r="Z1182" s="261">
        <f t="shared" ca="1" si="469"/>
        <v>0</v>
      </c>
      <c r="AA1182" s="261">
        <f t="shared" ca="1" si="470"/>
        <v>0</v>
      </c>
    </row>
    <row r="1183" spans="6:27">
      <c r="F1183" s="657"/>
      <c r="G1183" s="307" t="str">
        <f t="shared" si="465"/>
        <v/>
      </c>
      <c r="H1183" s="261">
        <f t="shared" si="466"/>
        <v>0</v>
      </c>
      <c r="I1183" s="261">
        <f t="shared" ca="1" si="467"/>
        <v>0</v>
      </c>
      <c r="J1183" s="261">
        <f t="shared" ca="1" si="467"/>
        <v>0</v>
      </c>
      <c r="K1183" s="261">
        <f t="shared" ca="1" si="467"/>
        <v>0</v>
      </c>
      <c r="L1183" s="261">
        <f t="shared" ca="1" si="467"/>
        <v>0</v>
      </c>
      <c r="M1183" s="261">
        <f t="shared" ca="1" si="467"/>
        <v>0</v>
      </c>
      <c r="N1183" s="261">
        <f t="shared" ca="1" si="467"/>
        <v>0</v>
      </c>
      <c r="O1183" s="261">
        <f t="shared" ca="1" si="467"/>
        <v>0</v>
      </c>
      <c r="P1183" s="261">
        <f t="shared" ca="1" si="467"/>
        <v>0</v>
      </c>
      <c r="Q1183" s="261">
        <f t="shared" ca="1" si="468"/>
        <v>0</v>
      </c>
      <c r="R1183" s="261">
        <f t="shared" ca="1" si="469"/>
        <v>0</v>
      </c>
      <c r="S1183" s="261">
        <f t="shared" ca="1" si="469"/>
        <v>0</v>
      </c>
      <c r="T1183" s="261">
        <f t="shared" ca="1" si="469"/>
        <v>0</v>
      </c>
      <c r="U1183" s="261">
        <f t="shared" ca="1" si="469"/>
        <v>0</v>
      </c>
      <c r="V1183" s="261">
        <f t="shared" ca="1" si="469"/>
        <v>0</v>
      </c>
      <c r="W1183" s="261">
        <f t="shared" ca="1" si="469"/>
        <v>0</v>
      </c>
      <c r="X1183" s="261">
        <f t="shared" ca="1" si="469"/>
        <v>0</v>
      </c>
      <c r="Y1183" s="261">
        <f t="shared" ca="1" si="469"/>
        <v>0</v>
      </c>
      <c r="Z1183" s="261">
        <f t="shared" ca="1" si="469"/>
        <v>0</v>
      </c>
      <c r="AA1183" s="261">
        <f t="shared" ca="1" si="470"/>
        <v>0</v>
      </c>
    </row>
    <row r="1184" spans="6:27">
      <c r="G1184" s="307" t="str">
        <f t="shared" si="465"/>
        <v>BRT</v>
      </c>
      <c r="H1184" s="261">
        <f t="shared" si="466"/>
        <v>0</v>
      </c>
      <c r="I1184" s="261">
        <f t="shared" ca="1" si="467"/>
        <v>0</v>
      </c>
      <c r="J1184" s="261">
        <f t="shared" ca="1" si="467"/>
        <v>0</v>
      </c>
      <c r="K1184" s="261">
        <f t="shared" ca="1" si="467"/>
        <v>0</v>
      </c>
      <c r="L1184" s="261">
        <f t="shared" ca="1" si="467"/>
        <v>0</v>
      </c>
      <c r="M1184" s="261">
        <f t="shared" ca="1" si="467"/>
        <v>0</v>
      </c>
      <c r="N1184" s="261">
        <f t="shared" ca="1" si="467"/>
        <v>0</v>
      </c>
      <c r="O1184" s="261">
        <f t="shared" ca="1" si="467"/>
        <v>0</v>
      </c>
      <c r="P1184" s="261">
        <f t="shared" ca="1" si="467"/>
        <v>0</v>
      </c>
      <c r="Q1184" s="261">
        <f t="shared" ca="1" si="468"/>
        <v>0</v>
      </c>
      <c r="R1184" s="261">
        <f t="shared" ca="1" si="469"/>
        <v>0</v>
      </c>
      <c r="S1184" s="261">
        <f t="shared" ca="1" si="469"/>
        <v>0</v>
      </c>
      <c r="T1184" s="261">
        <f t="shared" ca="1" si="469"/>
        <v>0</v>
      </c>
      <c r="U1184" s="261">
        <f t="shared" ca="1" si="469"/>
        <v>0</v>
      </c>
      <c r="V1184" s="261">
        <f t="shared" ca="1" si="469"/>
        <v>0</v>
      </c>
      <c r="W1184" s="261">
        <f t="shared" ca="1" si="469"/>
        <v>0</v>
      </c>
      <c r="X1184" s="261">
        <f t="shared" ca="1" si="469"/>
        <v>0</v>
      </c>
      <c r="Y1184" s="261">
        <f t="shared" ca="1" si="469"/>
        <v>0</v>
      </c>
      <c r="Z1184" s="261">
        <f t="shared" ca="1" si="469"/>
        <v>0</v>
      </c>
      <c r="AA1184" s="261">
        <f t="shared" ca="1" si="470"/>
        <v>0</v>
      </c>
    </row>
    <row r="1186" spans="6:27">
      <c r="G1186" s="308" t="s">
        <v>392</v>
      </c>
      <c r="H1186" s="243"/>
      <c r="I1186" s="243">
        <f>I1172</f>
        <v>0</v>
      </c>
      <c r="J1186" s="243"/>
      <c r="K1186" s="243"/>
      <c r="L1186" s="243"/>
      <c r="M1186" s="243"/>
      <c r="N1186" s="243"/>
      <c r="O1186" s="243"/>
      <c r="P1186" s="243"/>
      <c r="Q1186" s="243"/>
      <c r="R1186" s="243"/>
      <c r="S1186" s="243"/>
      <c r="T1186" s="243"/>
      <c r="U1186" s="243"/>
      <c r="V1186" s="243"/>
      <c r="W1186" s="243"/>
      <c r="X1186" s="243"/>
      <c r="Y1186" s="243"/>
      <c r="Z1186" s="243"/>
      <c r="AA1186" s="243"/>
    </row>
    <row r="1187" spans="6:27">
      <c r="G1187" s="306"/>
      <c r="H1187" s="245">
        <f>H1173</f>
        <v>0</v>
      </c>
      <c r="I1187" s="245">
        <f t="shared" ref="I1187:AA1187" si="471">I1173</f>
        <v>1</v>
      </c>
      <c r="J1187" s="245">
        <f t="shared" si="471"/>
        <v>2</v>
      </c>
      <c r="K1187" s="245">
        <f t="shared" si="471"/>
        <v>3</v>
      </c>
      <c r="L1187" s="245">
        <f t="shared" si="471"/>
        <v>4</v>
      </c>
      <c r="M1187" s="245">
        <f t="shared" si="471"/>
        <v>5</v>
      </c>
      <c r="N1187" s="245">
        <f t="shared" si="471"/>
        <v>6</v>
      </c>
      <c r="O1187" s="245">
        <f t="shared" si="471"/>
        <v>7</v>
      </c>
      <c r="P1187" s="245">
        <f t="shared" si="471"/>
        <v>8</v>
      </c>
      <c r="Q1187" s="245">
        <f t="shared" si="471"/>
        <v>9</v>
      </c>
      <c r="R1187" s="245">
        <f t="shared" si="471"/>
        <v>10</v>
      </c>
      <c r="S1187" s="245">
        <f t="shared" si="471"/>
        <v>11</v>
      </c>
      <c r="T1187" s="245">
        <f t="shared" si="471"/>
        <v>12</v>
      </c>
      <c r="U1187" s="245">
        <f t="shared" si="471"/>
        <v>13</v>
      </c>
      <c r="V1187" s="245">
        <f t="shared" si="471"/>
        <v>14</v>
      </c>
      <c r="W1187" s="245">
        <f t="shared" si="471"/>
        <v>15</v>
      </c>
      <c r="X1187" s="245">
        <f t="shared" si="471"/>
        <v>16</v>
      </c>
      <c r="Y1187" s="245">
        <f t="shared" si="471"/>
        <v>17</v>
      </c>
      <c r="Z1187" s="245">
        <f t="shared" si="471"/>
        <v>18</v>
      </c>
      <c r="AA1187" s="245">
        <f t="shared" si="471"/>
        <v>19</v>
      </c>
    </row>
    <row r="1188" spans="6:27">
      <c r="F1188" s="655" t="s">
        <v>530</v>
      </c>
      <c r="G1188" s="307" t="str">
        <f>G1174</f>
        <v>Cars</v>
      </c>
      <c r="H1188" s="232">
        <f>H1174+(H1174*H801)</f>
        <v>0</v>
      </c>
      <c r="I1188" s="232">
        <f t="shared" ref="I1188:AA1188" ca="1" si="472">I1174+(I1174*I801)</f>
        <v>0</v>
      </c>
      <c r="J1188" s="232">
        <f t="shared" ca="1" si="472"/>
        <v>0</v>
      </c>
      <c r="K1188" s="232">
        <f t="shared" ca="1" si="472"/>
        <v>0</v>
      </c>
      <c r="L1188" s="232">
        <f t="shared" ca="1" si="472"/>
        <v>0</v>
      </c>
      <c r="M1188" s="232">
        <f t="shared" ca="1" si="472"/>
        <v>0</v>
      </c>
      <c r="N1188" s="232">
        <f t="shared" ca="1" si="472"/>
        <v>0</v>
      </c>
      <c r="O1188" s="232">
        <f t="shared" ca="1" si="472"/>
        <v>0</v>
      </c>
      <c r="P1188" s="232">
        <f t="shared" ca="1" si="472"/>
        <v>0</v>
      </c>
      <c r="Q1188" s="232">
        <f t="shared" ca="1" si="472"/>
        <v>0</v>
      </c>
      <c r="R1188" s="232">
        <f t="shared" ca="1" si="472"/>
        <v>0</v>
      </c>
      <c r="S1188" s="232">
        <f t="shared" ca="1" si="472"/>
        <v>0</v>
      </c>
      <c r="T1188" s="232">
        <f t="shared" ca="1" si="472"/>
        <v>0</v>
      </c>
      <c r="U1188" s="232">
        <f t="shared" ca="1" si="472"/>
        <v>0</v>
      </c>
      <c r="V1188" s="232">
        <f t="shared" ca="1" si="472"/>
        <v>0</v>
      </c>
      <c r="W1188" s="232">
        <f t="shared" ca="1" si="472"/>
        <v>0</v>
      </c>
      <c r="X1188" s="232">
        <f t="shared" ca="1" si="472"/>
        <v>0</v>
      </c>
      <c r="Y1188" s="232">
        <f t="shared" ca="1" si="472"/>
        <v>0</v>
      </c>
      <c r="Z1188" s="232">
        <f t="shared" ca="1" si="472"/>
        <v>0</v>
      </c>
      <c r="AA1188" s="232">
        <f t="shared" ca="1" si="472"/>
        <v>0</v>
      </c>
    </row>
    <row r="1189" spans="6:27">
      <c r="F1189" s="656"/>
      <c r="G1189" s="307" t="str">
        <f t="shared" ref="G1189:G1198" si="473">G1175</f>
        <v>2-wheeler</v>
      </c>
      <c r="H1189" s="232">
        <f t="shared" ref="H1189:AA1198" si="474">H1175+(H1175*H802)</f>
        <v>0</v>
      </c>
      <c r="I1189" s="232">
        <f t="shared" ca="1" si="474"/>
        <v>0</v>
      </c>
      <c r="J1189" s="232">
        <f t="shared" ca="1" si="474"/>
        <v>0</v>
      </c>
      <c r="K1189" s="232">
        <f t="shared" ca="1" si="474"/>
        <v>0</v>
      </c>
      <c r="L1189" s="232">
        <f t="shared" ca="1" si="474"/>
        <v>0</v>
      </c>
      <c r="M1189" s="232">
        <f t="shared" ca="1" si="474"/>
        <v>0</v>
      </c>
      <c r="N1189" s="232">
        <f t="shared" ca="1" si="474"/>
        <v>0</v>
      </c>
      <c r="O1189" s="232">
        <f t="shared" ca="1" si="474"/>
        <v>0</v>
      </c>
      <c r="P1189" s="232">
        <f t="shared" ca="1" si="474"/>
        <v>0</v>
      </c>
      <c r="Q1189" s="232">
        <f t="shared" ca="1" si="474"/>
        <v>0</v>
      </c>
      <c r="R1189" s="232">
        <f t="shared" ca="1" si="474"/>
        <v>0</v>
      </c>
      <c r="S1189" s="232">
        <f t="shared" ca="1" si="474"/>
        <v>0</v>
      </c>
      <c r="T1189" s="232">
        <f t="shared" ca="1" si="474"/>
        <v>0</v>
      </c>
      <c r="U1189" s="232">
        <f t="shared" ca="1" si="474"/>
        <v>0</v>
      </c>
      <c r="V1189" s="232">
        <f t="shared" ca="1" si="474"/>
        <v>0</v>
      </c>
      <c r="W1189" s="232">
        <f t="shared" ca="1" si="474"/>
        <v>0</v>
      </c>
      <c r="X1189" s="232">
        <f t="shared" ca="1" si="474"/>
        <v>0</v>
      </c>
      <c r="Y1189" s="232">
        <f t="shared" ca="1" si="474"/>
        <v>0</v>
      </c>
      <c r="Z1189" s="232">
        <f t="shared" ca="1" si="474"/>
        <v>0</v>
      </c>
      <c r="AA1189" s="232">
        <f t="shared" ca="1" si="474"/>
        <v>0</v>
      </c>
    </row>
    <row r="1190" spans="6:27">
      <c r="F1190" s="656"/>
      <c r="G1190" s="307" t="str">
        <f t="shared" si="473"/>
        <v>Taxi</v>
      </c>
      <c r="H1190" s="232">
        <f t="shared" si="474"/>
        <v>0</v>
      </c>
      <c r="I1190" s="232">
        <f t="shared" ca="1" si="474"/>
        <v>0</v>
      </c>
      <c r="J1190" s="232">
        <f t="shared" ca="1" si="474"/>
        <v>0</v>
      </c>
      <c r="K1190" s="232">
        <f t="shared" ca="1" si="474"/>
        <v>0</v>
      </c>
      <c r="L1190" s="232">
        <f t="shared" ca="1" si="474"/>
        <v>0</v>
      </c>
      <c r="M1190" s="232">
        <f t="shared" ca="1" si="474"/>
        <v>0</v>
      </c>
      <c r="N1190" s="232">
        <f t="shared" ca="1" si="474"/>
        <v>0</v>
      </c>
      <c r="O1190" s="232">
        <f t="shared" ca="1" si="474"/>
        <v>0</v>
      </c>
      <c r="P1190" s="232">
        <f t="shared" ca="1" si="474"/>
        <v>0</v>
      </c>
      <c r="Q1190" s="232">
        <f t="shared" ca="1" si="474"/>
        <v>0</v>
      </c>
      <c r="R1190" s="232">
        <f t="shared" ca="1" si="474"/>
        <v>0</v>
      </c>
      <c r="S1190" s="232">
        <f t="shared" ca="1" si="474"/>
        <v>0</v>
      </c>
      <c r="T1190" s="232">
        <f t="shared" ca="1" si="474"/>
        <v>0</v>
      </c>
      <c r="U1190" s="232">
        <f t="shared" ca="1" si="474"/>
        <v>0</v>
      </c>
      <c r="V1190" s="232">
        <f t="shared" ca="1" si="474"/>
        <v>0</v>
      </c>
      <c r="W1190" s="232">
        <f t="shared" ca="1" si="474"/>
        <v>0</v>
      </c>
      <c r="X1190" s="232">
        <f t="shared" ca="1" si="474"/>
        <v>0</v>
      </c>
      <c r="Y1190" s="232">
        <f t="shared" ca="1" si="474"/>
        <v>0</v>
      </c>
      <c r="Z1190" s="232">
        <f t="shared" ca="1" si="474"/>
        <v>0</v>
      </c>
      <c r="AA1190" s="232">
        <f t="shared" ca="1" si="474"/>
        <v>0</v>
      </c>
    </row>
    <row r="1191" spans="6:27">
      <c r="F1191" s="656"/>
      <c r="G1191" s="307" t="str">
        <f t="shared" si="473"/>
        <v/>
      </c>
      <c r="H1191" s="232">
        <f t="shared" si="474"/>
        <v>0</v>
      </c>
      <c r="I1191" s="232">
        <f t="shared" ca="1" si="474"/>
        <v>0</v>
      </c>
      <c r="J1191" s="232">
        <f t="shared" ca="1" si="474"/>
        <v>0</v>
      </c>
      <c r="K1191" s="232">
        <f t="shared" ca="1" si="474"/>
        <v>0</v>
      </c>
      <c r="L1191" s="232">
        <f t="shared" ca="1" si="474"/>
        <v>0</v>
      </c>
      <c r="M1191" s="232">
        <f t="shared" ca="1" si="474"/>
        <v>0</v>
      </c>
      <c r="N1191" s="232">
        <f t="shared" ca="1" si="474"/>
        <v>0</v>
      </c>
      <c r="O1191" s="232">
        <f t="shared" ca="1" si="474"/>
        <v>0</v>
      </c>
      <c r="P1191" s="232">
        <f t="shared" ca="1" si="474"/>
        <v>0</v>
      </c>
      <c r="Q1191" s="232">
        <f t="shared" ca="1" si="474"/>
        <v>0</v>
      </c>
      <c r="R1191" s="232">
        <f t="shared" ca="1" si="474"/>
        <v>0</v>
      </c>
      <c r="S1191" s="232">
        <f t="shared" ca="1" si="474"/>
        <v>0</v>
      </c>
      <c r="T1191" s="232">
        <f t="shared" ca="1" si="474"/>
        <v>0</v>
      </c>
      <c r="U1191" s="232">
        <f t="shared" ca="1" si="474"/>
        <v>0</v>
      </c>
      <c r="V1191" s="232">
        <f t="shared" ca="1" si="474"/>
        <v>0</v>
      </c>
      <c r="W1191" s="232">
        <f t="shared" ca="1" si="474"/>
        <v>0</v>
      </c>
      <c r="X1191" s="232">
        <f t="shared" ca="1" si="474"/>
        <v>0</v>
      </c>
      <c r="Y1191" s="232">
        <f t="shared" ca="1" si="474"/>
        <v>0</v>
      </c>
      <c r="Z1191" s="232">
        <f t="shared" ca="1" si="474"/>
        <v>0</v>
      </c>
      <c r="AA1191" s="232">
        <f t="shared" ca="1" si="474"/>
        <v>0</v>
      </c>
    </row>
    <row r="1192" spans="6:27">
      <c r="F1192" s="656"/>
      <c r="G1192" s="307" t="str">
        <f t="shared" si="473"/>
        <v/>
      </c>
      <c r="H1192" s="232">
        <f t="shared" si="474"/>
        <v>0</v>
      </c>
      <c r="I1192" s="232">
        <f t="shared" ca="1" si="474"/>
        <v>0</v>
      </c>
      <c r="J1192" s="232">
        <f t="shared" ca="1" si="474"/>
        <v>0</v>
      </c>
      <c r="K1192" s="232">
        <f t="shared" ca="1" si="474"/>
        <v>0</v>
      </c>
      <c r="L1192" s="232">
        <f t="shared" ca="1" si="474"/>
        <v>0</v>
      </c>
      <c r="M1192" s="232">
        <f t="shared" ca="1" si="474"/>
        <v>0</v>
      </c>
      <c r="N1192" s="232">
        <f t="shared" ca="1" si="474"/>
        <v>0</v>
      </c>
      <c r="O1192" s="232">
        <f t="shared" ca="1" si="474"/>
        <v>0</v>
      </c>
      <c r="P1192" s="232">
        <f t="shared" ca="1" si="474"/>
        <v>0</v>
      </c>
      <c r="Q1192" s="232">
        <f t="shared" ca="1" si="474"/>
        <v>0</v>
      </c>
      <c r="R1192" s="232">
        <f t="shared" ca="1" si="474"/>
        <v>0</v>
      </c>
      <c r="S1192" s="232">
        <f t="shared" ca="1" si="474"/>
        <v>0</v>
      </c>
      <c r="T1192" s="232">
        <f t="shared" ca="1" si="474"/>
        <v>0</v>
      </c>
      <c r="U1192" s="232">
        <f t="shared" ca="1" si="474"/>
        <v>0</v>
      </c>
      <c r="V1192" s="232">
        <f t="shared" ca="1" si="474"/>
        <v>0</v>
      </c>
      <c r="W1192" s="232">
        <f t="shared" ca="1" si="474"/>
        <v>0</v>
      </c>
      <c r="X1192" s="232">
        <f t="shared" ca="1" si="474"/>
        <v>0</v>
      </c>
      <c r="Y1192" s="232">
        <f t="shared" ca="1" si="474"/>
        <v>0</v>
      </c>
      <c r="Z1192" s="232">
        <f t="shared" ca="1" si="474"/>
        <v>0</v>
      </c>
      <c r="AA1192" s="232">
        <f t="shared" ca="1" si="474"/>
        <v>0</v>
      </c>
    </row>
    <row r="1193" spans="6:27">
      <c r="F1193" s="656"/>
      <c r="G1193" s="307" t="str">
        <f t="shared" si="473"/>
        <v>3-wheeler</v>
      </c>
      <c r="H1193" s="232">
        <f t="shared" si="474"/>
        <v>0</v>
      </c>
      <c r="I1193" s="232">
        <f t="shared" ca="1" si="474"/>
        <v>0</v>
      </c>
      <c r="J1193" s="232">
        <f t="shared" ca="1" si="474"/>
        <v>0</v>
      </c>
      <c r="K1193" s="232">
        <f t="shared" ca="1" si="474"/>
        <v>0</v>
      </c>
      <c r="L1193" s="232">
        <f t="shared" ca="1" si="474"/>
        <v>0</v>
      </c>
      <c r="M1193" s="232">
        <f t="shared" ca="1" si="474"/>
        <v>0</v>
      </c>
      <c r="N1193" s="232">
        <f t="shared" ca="1" si="474"/>
        <v>0</v>
      </c>
      <c r="O1193" s="232">
        <f t="shared" ca="1" si="474"/>
        <v>0</v>
      </c>
      <c r="P1193" s="232">
        <f t="shared" ca="1" si="474"/>
        <v>0</v>
      </c>
      <c r="Q1193" s="232">
        <f t="shared" ca="1" si="474"/>
        <v>0</v>
      </c>
      <c r="R1193" s="232">
        <f t="shared" ca="1" si="474"/>
        <v>0</v>
      </c>
      <c r="S1193" s="232">
        <f t="shared" ca="1" si="474"/>
        <v>0</v>
      </c>
      <c r="T1193" s="232">
        <f t="shared" ca="1" si="474"/>
        <v>0</v>
      </c>
      <c r="U1193" s="232">
        <f t="shared" ca="1" si="474"/>
        <v>0</v>
      </c>
      <c r="V1193" s="232">
        <f t="shared" ca="1" si="474"/>
        <v>0</v>
      </c>
      <c r="W1193" s="232">
        <f t="shared" ca="1" si="474"/>
        <v>0</v>
      </c>
      <c r="X1193" s="232">
        <f t="shared" ca="1" si="474"/>
        <v>0</v>
      </c>
      <c r="Y1193" s="232">
        <f t="shared" ca="1" si="474"/>
        <v>0</v>
      </c>
      <c r="Z1193" s="232">
        <f t="shared" ca="1" si="474"/>
        <v>0</v>
      </c>
      <c r="AA1193" s="232">
        <f t="shared" ca="1" si="474"/>
        <v>0</v>
      </c>
    </row>
    <row r="1194" spans="6:27">
      <c r="F1194" s="656"/>
      <c r="G1194" s="307" t="str">
        <f t="shared" si="473"/>
        <v>Bus</v>
      </c>
      <c r="H1194" s="232">
        <f t="shared" si="474"/>
        <v>0</v>
      </c>
      <c r="I1194" s="232">
        <f t="shared" ca="1" si="474"/>
        <v>0</v>
      </c>
      <c r="J1194" s="232">
        <f t="shared" ca="1" si="474"/>
        <v>0</v>
      </c>
      <c r="K1194" s="232">
        <f t="shared" ca="1" si="474"/>
        <v>0</v>
      </c>
      <c r="L1194" s="232">
        <f t="shared" ca="1" si="474"/>
        <v>0</v>
      </c>
      <c r="M1194" s="232">
        <f t="shared" ca="1" si="474"/>
        <v>0</v>
      </c>
      <c r="N1194" s="232">
        <f t="shared" ca="1" si="474"/>
        <v>0</v>
      </c>
      <c r="O1194" s="232">
        <f t="shared" ca="1" si="474"/>
        <v>0</v>
      </c>
      <c r="P1194" s="232">
        <f t="shared" ca="1" si="474"/>
        <v>0</v>
      </c>
      <c r="Q1194" s="232">
        <f t="shared" ca="1" si="474"/>
        <v>0</v>
      </c>
      <c r="R1194" s="232">
        <f t="shared" ca="1" si="474"/>
        <v>0</v>
      </c>
      <c r="S1194" s="232">
        <f t="shared" ca="1" si="474"/>
        <v>0</v>
      </c>
      <c r="T1194" s="232">
        <f t="shared" ca="1" si="474"/>
        <v>0</v>
      </c>
      <c r="U1194" s="232">
        <f t="shared" ca="1" si="474"/>
        <v>0</v>
      </c>
      <c r="V1194" s="232">
        <f t="shared" ca="1" si="474"/>
        <v>0</v>
      </c>
      <c r="W1194" s="232">
        <f t="shared" ca="1" si="474"/>
        <v>0</v>
      </c>
      <c r="X1194" s="232">
        <f t="shared" ca="1" si="474"/>
        <v>0</v>
      </c>
      <c r="Y1194" s="232">
        <f t="shared" ca="1" si="474"/>
        <v>0</v>
      </c>
      <c r="Z1194" s="232">
        <f t="shared" ca="1" si="474"/>
        <v>0</v>
      </c>
      <c r="AA1194" s="232">
        <f t="shared" ca="1" si="474"/>
        <v>0</v>
      </c>
    </row>
    <row r="1195" spans="6:27">
      <c r="F1195" s="656"/>
      <c r="G1195" s="307" t="str">
        <f t="shared" si="473"/>
        <v>Mini-bus</v>
      </c>
      <c r="H1195" s="232">
        <f t="shared" si="474"/>
        <v>0</v>
      </c>
      <c r="I1195" s="232">
        <f t="shared" ca="1" si="474"/>
        <v>0</v>
      </c>
      <c r="J1195" s="232">
        <f t="shared" ca="1" si="474"/>
        <v>0</v>
      </c>
      <c r="K1195" s="232">
        <f t="shared" ca="1" si="474"/>
        <v>0</v>
      </c>
      <c r="L1195" s="232">
        <f t="shared" ca="1" si="474"/>
        <v>0</v>
      </c>
      <c r="M1195" s="232">
        <f t="shared" ca="1" si="474"/>
        <v>0</v>
      </c>
      <c r="N1195" s="232">
        <f t="shared" ca="1" si="474"/>
        <v>0</v>
      </c>
      <c r="O1195" s="232">
        <f t="shared" ca="1" si="474"/>
        <v>0</v>
      </c>
      <c r="P1195" s="232">
        <f t="shared" ca="1" si="474"/>
        <v>0</v>
      </c>
      <c r="Q1195" s="232">
        <f t="shared" ca="1" si="474"/>
        <v>0</v>
      </c>
      <c r="R1195" s="232">
        <f t="shared" ca="1" si="474"/>
        <v>0</v>
      </c>
      <c r="S1195" s="232">
        <f t="shared" ca="1" si="474"/>
        <v>0</v>
      </c>
      <c r="T1195" s="232">
        <f t="shared" ca="1" si="474"/>
        <v>0</v>
      </c>
      <c r="U1195" s="232">
        <f t="shared" ca="1" si="474"/>
        <v>0</v>
      </c>
      <c r="V1195" s="232">
        <f t="shared" ca="1" si="474"/>
        <v>0</v>
      </c>
      <c r="W1195" s="232">
        <f t="shared" ca="1" si="474"/>
        <v>0</v>
      </c>
      <c r="X1195" s="232">
        <f t="shared" ca="1" si="474"/>
        <v>0</v>
      </c>
      <c r="Y1195" s="232">
        <f t="shared" ca="1" si="474"/>
        <v>0</v>
      </c>
      <c r="Z1195" s="232">
        <f t="shared" ca="1" si="474"/>
        <v>0</v>
      </c>
      <c r="AA1195" s="232">
        <f t="shared" ca="1" si="474"/>
        <v>0</v>
      </c>
    </row>
    <row r="1196" spans="6:27">
      <c r="F1196" s="656"/>
      <c r="G1196" s="307" t="str">
        <f t="shared" si="473"/>
        <v/>
      </c>
      <c r="H1196" s="232">
        <f t="shared" si="474"/>
        <v>0</v>
      </c>
      <c r="I1196" s="232">
        <f t="shared" ca="1" si="474"/>
        <v>0</v>
      </c>
      <c r="J1196" s="232">
        <f t="shared" ca="1" si="474"/>
        <v>0</v>
      </c>
      <c r="K1196" s="232">
        <f t="shared" ca="1" si="474"/>
        <v>0</v>
      </c>
      <c r="L1196" s="232">
        <f t="shared" ca="1" si="474"/>
        <v>0</v>
      </c>
      <c r="M1196" s="232">
        <f t="shared" ca="1" si="474"/>
        <v>0</v>
      </c>
      <c r="N1196" s="232">
        <f t="shared" ca="1" si="474"/>
        <v>0</v>
      </c>
      <c r="O1196" s="232">
        <f t="shared" ca="1" si="474"/>
        <v>0</v>
      </c>
      <c r="P1196" s="232">
        <f t="shared" ca="1" si="474"/>
        <v>0</v>
      </c>
      <c r="Q1196" s="232">
        <f t="shared" ca="1" si="474"/>
        <v>0</v>
      </c>
      <c r="R1196" s="232">
        <f t="shared" ca="1" si="474"/>
        <v>0</v>
      </c>
      <c r="S1196" s="232">
        <f t="shared" ca="1" si="474"/>
        <v>0</v>
      </c>
      <c r="T1196" s="232">
        <f t="shared" ca="1" si="474"/>
        <v>0</v>
      </c>
      <c r="U1196" s="232">
        <f t="shared" ca="1" si="474"/>
        <v>0</v>
      </c>
      <c r="V1196" s="232">
        <f t="shared" ca="1" si="474"/>
        <v>0</v>
      </c>
      <c r="W1196" s="232">
        <f t="shared" ca="1" si="474"/>
        <v>0</v>
      </c>
      <c r="X1196" s="232">
        <f t="shared" ca="1" si="474"/>
        <v>0</v>
      </c>
      <c r="Y1196" s="232">
        <f t="shared" ca="1" si="474"/>
        <v>0</v>
      </c>
      <c r="Z1196" s="232">
        <f t="shared" ca="1" si="474"/>
        <v>0</v>
      </c>
      <c r="AA1196" s="232">
        <f t="shared" ca="1" si="474"/>
        <v>0</v>
      </c>
    </row>
    <row r="1197" spans="6:27">
      <c r="F1197" s="657"/>
      <c r="G1197" s="307" t="str">
        <f t="shared" si="473"/>
        <v/>
      </c>
      <c r="H1197" s="232">
        <f t="shared" si="474"/>
        <v>0</v>
      </c>
      <c r="I1197" s="232">
        <f t="shared" ca="1" si="474"/>
        <v>0</v>
      </c>
      <c r="J1197" s="232">
        <f t="shared" ca="1" si="474"/>
        <v>0</v>
      </c>
      <c r="K1197" s="232">
        <f t="shared" ca="1" si="474"/>
        <v>0</v>
      </c>
      <c r="L1197" s="232">
        <f t="shared" ca="1" si="474"/>
        <v>0</v>
      </c>
      <c r="M1197" s="232">
        <f t="shared" ca="1" si="474"/>
        <v>0</v>
      </c>
      <c r="N1197" s="232">
        <f t="shared" ca="1" si="474"/>
        <v>0</v>
      </c>
      <c r="O1197" s="232">
        <f t="shared" ca="1" si="474"/>
        <v>0</v>
      </c>
      <c r="P1197" s="232">
        <f t="shared" ca="1" si="474"/>
        <v>0</v>
      </c>
      <c r="Q1197" s="232">
        <f t="shared" ca="1" si="474"/>
        <v>0</v>
      </c>
      <c r="R1197" s="232">
        <f t="shared" ca="1" si="474"/>
        <v>0</v>
      </c>
      <c r="S1197" s="232">
        <f t="shared" ca="1" si="474"/>
        <v>0</v>
      </c>
      <c r="T1197" s="232">
        <f t="shared" ca="1" si="474"/>
        <v>0</v>
      </c>
      <c r="U1197" s="232">
        <f t="shared" ca="1" si="474"/>
        <v>0</v>
      </c>
      <c r="V1197" s="232">
        <f t="shared" ca="1" si="474"/>
        <v>0</v>
      </c>
      <c r="W1197" s="232">
        <f t="shared" ca="1" si="474"/>
        <v>0</v>
      </c>
      <c r="X1197" s="232">
        <f t="shared" ca="1" si="474"/>
        <v>0</v>
      </c>
      <c r="Y1197" s="232">
        <f t="shared" ca="1" si="474"/>
        <v>0</v>
      </c>
      <c r="Z1197" s="232">
        <f t="shared" ca="1" si="474"/>
        <v>0</v>
      </c>
      <c r="AA1197" s="232">
        <f t="shared" ca="1" si="474"/>
        <v>0</v>
      </c>
    </row>
    <row r="1198" spans="6:27">
      <c r="G1198" s="307" t="str">
        <f t="shared" si="473"/>
        <v>BRT</v>
      </c>
      <c r="H1198" s="232">
        <f t="shared" si="474"/>
        <v>0</v>
      </c>
      <c r="I1198" s="232">
        <f t="shared" ca="1" si="474"/>
        <v>0</v>
      </c>
      <c r="J1198" s="232">
        <f t="shared" ca="1" si="474"/>
        <v>0</v>
      </c>
      <c r="K1198" s="232">
        <f t="shared" ca="1" si="474"/>
        <v>0</v>
      </c>
      <c r="L1198" s="232">
        <f t="shared" ca="1" si="474"/>
        <v>0</v>
      </c>
      <c r="M1198" s="232">
        <f t="shared" ca="1" si="474"/>
        <v>0</v>
      </c>
      <c r="N1198" s="232">
        <f t="shared" ca="1" si="474"/>
        <v>0</v>
      </c>
      <c r="O1198" s="232">
        <f t="shared" ca="1" si="474"/>
        <v>0</v>
      </c>
      <c r="P1198" s="232">
        <f t="shared" ca="1" si="474"/>
        <v>0</v>
      </c>
      <c r="Q1198" s="232">
        <f t="shared" ca="1" si="474"/>
        <v>0</v>
      </c>
      <c r="R1198" s="232">
        <f t="shared" ca="1" si="474"/>
        <v>0</v>
      </c>
      <c r="S1198" s="232">
        <f t="shared" ca="1" si="474"/>
        <v>0</v>
      </c>
      <c r="T1198" s="232">
        <f t="shared" ca="1" si="474"/>
        <v>0</v>
      </c>
      <c r="U1198" s="232">
        <f t="shared" ca="1" si="474"/>
        <v>0</v>
      </c>
      <c r="V1198" s="232">
        <f t="shared" ca="1" si="474"/>
        <v>0</v>
      </c>
      <c r="W1198" s="232">
        <f t="shared" ca="1" si="474"/>
        <v>0</v>
      </c>
      <c r="X1198" s="232">
        <f t="shared" ca="1" si="474"/>
        <v>0</v>
      </c>
      <c r="Y1198" s="232">
        <f t="shared" ca="1" si="474"/>
        <v>0</v>
      </c>
      <c r="Z1198" s="232">
        <f t="shared" ca="1" si="474"/>
        <v>0</v>
      </c>
      <c r="AA1198" s="232">
        <f t="shared" ca="1" si="474"/>
        <v>0</v>
      </c>
    </row>
    <row r="1201" spans="6:27">
      <c r="G1201" s="305" t="s">
        <v>399</v>
      </c>
    </row>
    <row r="1202" spans="6:27">
      <c r="L1202" s="242"/>
    </row>
    <row r="1203" spans="6:27">
      <c r="H1203" s="243"/>
      <c r="I1203" s="243"/>
      <c r="J1203" s="243"/>
      <c r="K1203" s="55" t="s">
        <v>385</v>
      </c>
      <c r="O1203" s="55" t="s">
        <v>387</v>
      </c>
      <c r="Q1203" s="55" t="s">
        <v>388</v>
      </c>
      <c r="Z1203" s="243"/>
      <c r="AA1203" s="243"/>
    </row>
    <row r="1204" spans="6:27">
      <c r="G1204" s="306"/>
      <c r="H1204" s="244">
        <f>H7</f>
        <v>0</v>
      </c>
      <c r="I1204" s="244">
        <f>I7</f>
        <v>0</v>
      </c>
      <c r="J1204" s="243"/>
      <c r="K1204" s="244">
        <f t="shared" ref="K1204:M1204" si="475">K7</f>
        <v>0</v>
      </c>
      <c r="L1204" s="244">
        <f t="shared" si="475"/>
        <v>9</v>
      </c>
      <c r="M1204" s="244">
        <f t="shared" si="475"/>
        <v>19</v>
      </c>
      <c r="O1204" s="231" t="s">
        <v>389</v>
      </c>
      <c r="P1204" s="231" t="s">
        <v>390</v>
      </c>
      <c r="Q1204" s="231" t="s">
        <v>389</v>
      </c>
      <c r="R1204" s="231" t="s">
        <v>390</v>
      </c>
      <c r="T1204" s="231">
        <f>K1204</f>
        <v>0</v>
      </c>
      <c r="U1204" s="231">
        <f>L1204</f>
        <v>9</v>
      </c>
      <c r="V1204" s="231">
        <f>M1204</f>
        <v>19</v>
      </c>
      <c r="X1204" s="231" t="s">
        <v>387</v>
      </c>
      <c r="Y1204" s="231" t="s">
        <v>388</v>
      </c>
      <c r="Z1204" s="243"/>
      <c r="AA1204" s="243"/>
    </row>
    <row r="1205" spans="6:27">
      <c r="F1205" s="655" t="s">
        <v>530</v>
      </c>
      <c r="G1205" s="307" t="str">
        <f>G1188</f>
        <v>Cars</v>
      </c>
      <c r="H1205" s="251">
        <f t="shared" ref="H1205:H1215" ca="1" si="476">IF(ISERROR(((L1205/K1205)^(1/9))-1),0,((L1205/K1205)^(1/9))-1)</f>
        <v>0</v>
      </c>
      <c r="I1205" s="246">
        <f t="shared" ref="I1205:I1215" ca="1" si="477">IF(ISERROR(((M1205/L1205)^(1/10))-1),0,((M1205/L1205)^(1/10))-1)</f>
        <v>0</v>
      </c>
      <c r="J1205" s="243"/>
      <c r="K1205" s="246">
        <f>'IF Factors'!BJ31</f>
        <v>0</v>
      </c>
      <c r="L1205" s="246">
        <f ca="1">OFFSET('IF Factors'!BJ31,0,5)</f>
        <v>0</v>
      </c>
      <c r="M1205" s="246">
        <f ca="1">OFFSET('IF Factors'!BJ31,0,10)</f>
        <v>0</v>
      </c>
      <c r="O1205" s="231">
        <f ca="1">INTERCEPT(K1205:L1205,$K$7:$L$7)</f>
        <v>0</v>
      </c>
      <c r="P1205" s="231">
        <f ca="1">SLOPE(K1205:L1205,$K$7:$L$7)</f>
        <v>0</v>
      </c>
      <c r="Q1205" s="231">
        <f ca="1">INTERCEPT(L1205:M1205,$L$7:$M$7)</f>
        <v>0</v>
      </c>
      <c r="R1205" s="231">
        <f ca="1">SLOPE(L1205:M1205,$L$7:$M$7)</f>
        <v>0</v>
      </c>
      <c r="T1205" s="231">
        <f>IF(K1205&lt;&gt;0,0,1)</f>
        <v>1</v>
      </c>
      <c r="U1205" s="231">
        <f ca="1">IF(L1205&lt;&gt;0,0,1)</f>
        <v>1</v>
      </c>
      <c r="V1205" s="231">
        <f ca="1">IF(M1205&lt;&gt;0,0,1)</f>
        <v>1</v>
      </c>
      <c r="X1205" s="231">
        <f ca="1">IF(T1205+U1205=1,1,0)</f>
        <v>0</v>
      </c>
      <c r="Y1205" s="231">
        <f t="shared" ref="Y1205:Y1215" ca="1" si="478">IF(U1205+V1205=1,1,0)</f>
        <v>0</v>
      </c>
      <c r="Z1205" s="243"/>
      <c r="AA1205" s="243"/>
    </row>
    <row r="1206" spans="6:27">
      <c r="F1206" s="656"/>
      <c r="G1206" s="307" t="str">
        <f t="shared" ref="G1206:G1215" si="479">G1189</f>
        <v>2-wheeler</v>
      </c>
      <c r="H1206" s="251">
        <f t="shared" ca="1" si="476"/>
        <v>0</v>
      </c>
      <c r="I1206" s="246">
        <f t="shared" ca="1" si="477"/>
        <v>0</v>
      </c>
      <c r="J1206" s="243"/>
      <c r="K1206" s="246">
        <f>'IF Factors'!BJ32</f>
        <v>0</v>
      </c>
      <c r="L1206" s="246">
        <f ca="1">OFFSET('IF Factors'!BJ32,0,5)</f>
        <v>0</v>
      </c>
      <c r="M1206" s="246">
        <f ca="1">OFFSET('IF Factors'!BJ32,0,10)</f>
        <v>0</v>
      </c>
      <c r="O1206" s="231">
        <f t="shared" ref="O1206:O1215" ca="1" si="480">INTERCEPT(K1206:L1206,$K$7:$L$7)</f>
        <v>0</v>
      </c>
      <c r="P1206" s="231">
        <f t="shared" ref="P1206:P1215" ca="1" si="481">SLOPE(K1206:L1206,$K$7:$L$7)</f>
        <v>0</v>
      </c>
      <c r="Q1206" s="231">
        <f t="shared" ref="Q1206:Q1215" ca="1" si="482">INTERCEPT(L1206:M1206,$L$7:$M$7)</f>
        <v>0</v>
      </c>
      <c r="R1206" s="231">
        <f t="shared" ref="R1206:R1215" ca="1" si="483">SLOPE(L1206:M1206,$L$7:$M$7)</f>
        <v>0</v>
      </c>
      <c r="T1206" s="231">
        <f t="shared" ref="T1206:V1215" si="484">IF(K1206&lt;&gt;0,0,1)</f>
        <v>1</v>
      </c>
      <c r="U1206" s="231">
        <f t="shared" ca="1" si="484"/>
        <v>1</v>
      </c>
      <c r="V1206" s="231">
        <f t="shared" ca="1" si="484"/>
        <v>1</v>
      </c>
      <c r="X1206" s="231">
        <f t="shared" ref="X1206:X1215" ca="1" si="485">IF(T1206+U1206=1,1,0)</f>
        <v>0</v>
      </c>
      <c r="Y1206" s="231">
        <f t="shared" ca="1" si="478"/>
        <v>0</v>
      </c>
      <c r="Z1206" s="243"/>
      <c r="AA1206" s="243"/>
    </row>
    <row r="1207" spans="6:27">
      <c r="F1207" s="656"/>
      <c r="G1207" s="307" t="str">
        <f t="shared" si="479"/>
        <v>Taxi</v>
      </c>
      <c r="H1207" s="251">
        <f t="shared" ca="1" si="476"/>
        <v>0</v>
      </c>
      <c r="I1207" s="246">
        <f t="shared" ca="1" si="477"/>
        <v>0</v>
      </c>
      <c r="J1207" s="243"/>
      <c r="K1207" s="246">
        <f>'IF Factors'!BJ33</f>
        <v>0</v>
      </c>
      <c r="L1207" s="246">
        <f ca="1">OFFSET('IF Factors'!BJ33,0,5)</f>
        <v>0</v>
      </c>
      <c r="M1207" s="246">
        <f ca="1">OFFSET('IF Factors'!BJ33,0,10)</f>
        <v>0</v>
      </c>
      <c r="O1207" s="231">
        <f t="shared" ca="1" si="480"/>
        <v>0</v>
      </c>
      <c r="P1207" s="231">
        <f t="shared" ca="1" si="481"/>
        <v>0</v>
      </c>
      <c r="Q1207" s="231">
        <f t="shared" ca="1" si="482"/>
        <v>0</v>
      </c>
      <c r="R1207" s="231">
        <f t="shared" ca="1" si="483"/>
        <v>0</v>
      </c>
      <c r="T1207" s="231">
        <f t="shared" si="484"/>
        <v>1</v>
      </c>
      <c r="U1207" s="231">
        <f t="shared" ca="1" si="484"/>
        <v>1</v>
      </c>
      <c r="V1207" s="231">
        <f t="shared" ca="1" si="484"/>
        <v>1</v>
      </c>
      <c r="X1207" s="231">
        <f t="shared" ca="1" si="485"/>
        <v>0</v>
      </c>
      <c r="Y1207" s="231">
        <f t="shared" ca="1" si="478"/>
        <v>0</v>
      </c>
      <c r="Z1207" s="243"/>
      <c r="AA1207" s="243"/>
    </row>
    <row r="1208" spans="6:27">
      <c r="F1208" s="656"/>
      <c r="G1208" s="307" t="str">
        <f t="shared" si="479"/>
        <v/>
      </c>
      <c r="H1208" s="251">
        <f t="shared" ca="1" si="476"/>
        <v>0</v>
      </c>
      <c r="I1208" s="246">
        <f t="shared" ca="1" si="477"/>
        <v>0</v>
      </c>
      <c r="J1208" s="243"/>
      <c r="K1208" s="246">
        <f>'IF Factors'!BJ34</f>
        <v>0</v>
      </c>
      <c r="L1208" s="246">
        <f ca="1">OFFSET('IF Factors'!BJ34,0,5)</f>
        <v>0</v>
      </c>
      <c r="M1208" s="246">
        <f ca="1">OFFSET('IF Factors'!BJ34,0,10)</f>
        <v>0</v>
      </c>
      <c r="O1208" s="231">
        <f t="shared" ca="1" si="480"/>
        <v>0</v>
      </c>
      <c r="P1208" s="231">
        <f t="shared" ca="1" si="481"/>
        <v>0</v>
      </c>
      <c r="Q1208" s="231">
        <f t="shared" ca="1" si="482"/>
        <v>0</v>
      </c>
      <c r="R1208" s="231">
        <f t="shared" ca="1" si="483"/>
        <v>0</v>
      </c>
      <c r="T1208" s="231">
        <f t="shared" si="484"/>
        <v>1</v>
      </c>
      <c r="U1208" s="231">
        <f t="shared" ca="1" si="484"/>
        <v>1</v>
      </c>
      <c r="V1208" s="231">
        <f t="shared" ca="1" si="484"/>
        <v>1</v>
      </c>
      <c r="X1208" s="231">
        <f t="shared" ca="1" si="485"/>
        <v>0</v>
      </c>
      <c r="Y1208" s="231">
        <f t="shared" ca="1" si="478"/>
        <v>0</v>
      </c>
      <c r="Z1208" s="243"/>
      <c r="AA1208" s="243"/>
    </row>
    <row r="1209" spans="6:27">
      <c r="F1209" s="656"/>
      <c r="G1209" s="307" t="str">
        <f t="shared" si="479"/>
        <v/>
      </c>
      <c r="H1209" s="251">
        <f t="shared" ca="1" si="476"/>
        <v>0</v>
      </c>
      <c r="I1209" s="246">
        <f t="shared" ca="1" si="477"/>
        <v>0</v>
      </c>
      <c r="J1209" s="243"/>
      <c r="K1209" s="246">
        <f>'IF Factors'!BJ35</f>
        <v>0</v>
      </c>
      <c r="L1209" s="246">
        <f ca="1">OFFSET('IF Factors'!BJ35,0,5)</f>
        <v>0</v>
      </c>
      <c r="M1209" s="246">
        <f ca="1">OFFSET('IF Factors'!BJ35,0,10)</f>
        <v>0</v>
      </c>
      <c r="O1209" s="231">
        <f t="shared" ca="1" si="480"/>
        <v>0</v>
      </c>
      <c r="P1209" s="231">
        <f t="shared" ca="1" si="481"/>
        <v>0</v>
      </c>
      <c r="Q1209" s="231">
        <f t="shared" ca="1" si="482"/>
        <v>0</v>
      </c>
      <c r="R1209" s="231">
        <f t="shared" ca="1" si="483"/>
        <v>0</v>
      </c>
      <c r="T1209" s="231">
        <f t="shared" si="484"/>
        <v>1</v>
      </c>
      <c r="U1209" s="231">
        <f t="shared" ca="1" si="484"/>
        <v>1</v>
      </c>
      <c r="V1209" s="231">
        <f t="shared" ca="1" si="484"/>
        <v>1</v>
      </c>
      <c r="X1209" s="231">
        <f t="shared" ca="1" si="485"/>
        <v>0</v>
      </c>
      <c r="Y1209" s="231">
        <f t="shared" ca="1" si="478"/>
        <v>0</v>
      </c>
      <c r="Z1209" s="243"/>
      <c r="AA1209" s="243"/>
    </row>
    <row r="1210" spans="6:27">
      <c r="F1210" s="656"/>
      <c r="G1210" s="307" t="str">
        <f t="shared" si="479"/>
        <v>3-wheeler</v>
      </c>
      <c r="H1210" s="251">
        <f t="shared" ca="1" si="476"/>
        <v>0</v>
      </c>
      <c r="I1210" s="246">
        <f t="shared" ca="1" si="477"/>
        <v>0</v>
      </c>
      <c r="J1210" s="243"/>
      <c r="K1210" s="246">
        <f>'IF Factors'!BJ36</f>
        <v>0</v>
      </c>
      <c r="L1210" s="246">
        <f ca="1">OFFSET('IF Factors'!BJ36,0,5)</f>
        <v>0</v>
      </c>
      <c r="M1210" s="246">
        <f ca="1">OFFSET('IF Factors'!BJ36,0,10)</f>
        <v>0</v>
      </c>
      <c r="O1210" s="231">
        <f t="shared" ca="1" si="480"/>
        <v>0</v>
      </c>
      <c r="P1210" s="231">
        <f t="shared" ca="1" si="481"/>
        <v>0</v>
      </c>
      <c r="Q1210" s="231">
        <f t="shared" ca="1" si="482"/>
        <v>0</v>
      </c>
      <c r="R1210" s="231">
        <f t="shared" ca="1" si="483"/>
        <v>0</v>
      </c>
      <c r="T1210" s="231">
        <f t="shared" si="484"/>
        <v>1</v>
      </c>
      <c r="U1210" s="231">
        <f t="shared" ca="1" si="484"/>
        <v>1</v>
      </c>
      <c r="V1210" s="231">
        <f t="shared" ca="1" si="484"/>
        <v>1</v>
      </c>
      <c r="X1210" s="231">
        <f t="shared" ca="1" si="485"/>
        <v>0</v>
      </c>
      <c r="Y1210" s="231">
        <f t="shared" ca="1" si="478"/>
        <v>0</v>
      </c>
      <c r="Z1210" s="243"/>
      <c r="AA1210" s="243"/>
    </row>
    <row r="1211" spans="6:27">
      <c r="F1211" s="656"/>
      <c r="G1211" s="307" t="str">
        <f t="shared" si="479"/>
        <v>Bus</v>
      </c>
      <c r="H1211" s="251">
        <f t="shared" ca="1" si="476"/>
        <v>0</v>
      </c>
      <c r="I1211" s="246">
        <f t="shared" ca="1" si="477"/>
        <v>0</v>
      </c>
      <c r="J1211" s="243"/>
      <c r="K1211" s="246">
        <f>'IF Factors'!BJ37</f>
        <v>0</v>
      </c>
      <c r="L1211" s="246">
        <f ca="1">OFFSET('IF Factors'!BJ37,0,5)</f>
        <v>0</v>
      </c>
      <c r="M1211" s="246">
        <f ca="1">OFFSET('IF Factors'!BJ37,0,10)</f>
        <v>0</v>
      </c>
      <c r="O1211" s="231">
        <f t="shared" ca="1" si="480"/>
        <v>0</v>
      </c>
      <c r="P1211" s="231">
        <f t="shared" ca="1" si="481"/>
        <v>0</v>
      </c>
      <c r="Q1211" s="231">
        <f t="shared" ca="1" si="482"/>
        <v>0</v>
      </c>
      <c r="R1211" s="231">
        <f t="shared" ca="1" si="483"/>
        <v>0</v>
      </c>
      <c r="T1211" s="231">
        <f t="shared" si="484"/>
        <v>1</v>
      </c>
      <c r="U1211" s="231">
        <f t="shared" ca="1" si="484"/>
        <v>1</v>
      </c>
      <c r="V1211" s="231">
        <f t="shared" ca="1" si="484"/>
        <v>1</v>
      </c>
      <c r="X1211" s="231">
        <f t="shared" ca="1" si="485"/>
        <v>0</v>
      </c>
      <c r="Y1211" s="231">
        <f t="shared" ca="1" si="478"/>
        <v>0</v>
      </c>
      <c r="Z1211" s="243"/>
      <c r="AA1211" s="243"/>
    </row>
    <row r="1212" spans="6:27">
      <c r="F1212" s="656"/>
      <c r="G1212" s="307" t="str">
        <f t="shared" si="479"/>
        <v>Mini-bus</v>
      </c>
      <c r="H1212" s="251">
        <f t="shared" ca="1" si="476"/>
        <v>0</v>
      </c>
      <c r="I1212" s="246">
        <f t="shared" ca="1" si="477"/>
        <v>0</v>
      </c>
      <c r="J1212" s="243"/>
      <c r="K1212" s="246">
        <f>'IF Factors'!BJ38</f>
        <v>0</v>
      </c>
      <c r="L1212" s="246">
        <f ca="1">OFFSET('IF Factors'!BJ38,0,5)</f>
        <v>0</v>
      </c>
      <c r="M1212" s="246">
        <f ca="1">OFFSET('IF Factors'!BJ38,0,10)</f>
        <v>0</v>
      </c>
      <c r="O1212" s="231">
        <f t="shared" ca="1" si="480"/>
        <v>0</v>
      </c>
      <c r="P1212" s="231">
        <f t="shared" ca="1" si="481"/>
        <v>0</v>
      </c>
      <c r="Q1212" s="231">
        <f t="shared" ca="1" si="482"/>
        <v>0</v>
      </c>
      <c r="R1212" s="231">
        <f t="shared" ca="1" si="483"/>
        <v>0</v>
      </c>
      <c r="T1212" s="231">
        <f t="shared" si="484"/>
        <v>1</v>
      </c>
      <c r="U1212" s="231">
        <f t="shared" ca="1" si="484"/>
        <v>1</v>
      </c>
      <c r="V1212" s="231">
        <f t="shared" ca="1" si="484"/>
        <v>1</v>
      </c>
      <c r="X1212" s="231">
        <f t="shared" ca="1" si="485"/>
        <v>0</v>
      </c>
      <c r="Y1212" s="231">
        <f t="shared" ca="1" si="478"/>
        <v>0</v>
      </c>
      <c r="Z1212" s="243"/>
      <c r="AA1212" s="243"/>
    </row>
    <row r="1213" spans="6:27">
      <c r="F1213" s="656"/>
      <c r="G1213" s="307" t="str">
        <f t="shared" si="479"/>
        <v/>
      </c>
      <c r="H1213" s="251">
        <f t="shared" ca="1" si="476"/>
        <v>0</v>
      </c>
      <c r="I1213" s="246">
        <f t="shared" ca="1" si="477"/>
        <v>0</v>
      </c>
      <c r="J1213" s="243"/>
      <c r="K1213" s="246">
        <f>'IF Factors'!BJ39</f>
        <v>0</v>
      </c>
      <c r="L1213" s="246">
        <f ca="1">OFFSET('IF Factors'!BJ39,0,5)</f>
        <v>0</v>
      </c>
      <c r="M1213" s="246">
        <f ca="1">OFFSET('IF Factors'!BJ39,0,10)</f>
        <v>0</v>
      </c>
      <c r="O1213" s="231">
        <f t="shared" ca="1" si="480"/>
        <v>0</v>
      </c>
      <c r="P1213" s="231">
        <f t="shared" ca="1" si="481"/>
        <v>0</v>
      </c>
      <c r="Q1213" s="231">
        <f t="shared" ca="1" si="482"/>
        <v>0</v>
      </c>
      <c r="R1213" s="231">
        <f t="shared" ca="1" si="483"/>
        <v>0</v>
      </c>
      <c r="T1213" s="231">
        <f t="shared" si="484"/>
        <v>1</v>
      </c>
      <c r="U1213" s="231">
        <f t="shared" ca="1" si="484"/>
        <v>1</v>
      </c>
      <c r="V1213" s="231">
        <f t="shared" ca="1" si="484"/>
        <v>1</v>
      </c>
      <c r="X1213" s="231">
        <f t="shared" ca="1" si="485"/>
        <v>0</v>
      </c>
      <c r="Y1213" s="231">
        <f t="shared" ca="1" si="478"/>
        <v>0</v>
      </c>
      <c r="Z1213" s="243"/>
      <c r="AA1213" s="243"/>
    </row>
    <row r="1214" spans="6:27">
      <c r="F1214" s="657"/>
      <c r="G1214" s="307" t="str">
        <f t="shared" si="479"/>
        <v/>
      </c>
      <c r="H1214" s="251">
        <f t="shared" ca="1" si="476"/>
        <v>0</v>
      </c>
      <c r="I1214" s="246">
        <f t="shared" ca="1" si="477"/>
        <v>0</v>
      </c>
      <c r="J1214" s="243"/>
      <c r="K1214" s="246">
        <f>'IF Factors'!BJ40</f>
        <v>0</v>
      </c>
      <c r="L1214" s="246">
        <f ca="1">OFFSET('IF Factors'!BJ40,0,5)</f>
        <v>0</v>
      </c>
      <c r="M1214" s="246">
        <f ca="1">OFFSET('IF Factors'!BJ40,0,10)</f>
        <v>0</v>
      </c>
      <c r="O1214" s="231">
        <f t="shared" ca="1" si="480"/>
        <v>0</v>
      </c>
      <c r="P1214" s="231">
        <f t="shared" ca="1" si="481"/>
        <v>0</v>
      </c>
      <c r="Q1214" s="231">
        <f t="shared" ca="1" si="482"/>
        <v>0</v>
      </c>
      <c r="R1214" s="231">
        <f t="shared" ca="1" si="483"/>
        <v>0</v>
      </c>
      <c r="T1214" s="231">
        <f t="shared" si="484"/>
        <v>1</v>
      </c>
      <c r="U1214" s="231">
        <f t="shared" ca="1" si="484"/>
        <v>1</v>
      </c>
      <c r="V1214" s="231">
        <f t="shared" ca="1" si="484"/>
        <v>1</v>
      </c>
      <c r="X1214" s="231">
        <f t="shared" ca="1" si="485"/>
        <v>0</v>
      </c>
      <c r="Y1214" s="231">
        <f t="shared" ca="1" si="478"/>
        <v>0</v>
      </c>
      <c r="Z1214" s="243"/>
      <c r="AA1214" s="243"/>
    </row>
    <row r="1215" spans="6:27">
      <c r="G1215" s="307" t="str">
        <f t="shared" si="479"/>
        <v>BRT</v>
      </c>
      <c r="H1215" s="251">
        <f t="shared" ca="1" si="476"/>
        <v>0</v>
      </c>
      <c r="I1215" s="246">
        <f t="shared" ca="1" si="477"/>
        <v>0</v>
      </c>
      <c r="J1215" s="243"/>
      <c r="K1215" s="246">
        <f>'IF Factors'!BJ41</f>
        <v>0</v>
      </c>
      <c r="L1215" s="246">
        <f ca="1">OFFSET('IF Factors'!BJ41,0,5)</f>
        <v>0</v>
      </c>
      <c r="M1215" s="246">
        <f ca="1">OFFSET('IF Factors'!BJ41,0,10)</f>
        <v>0</v>
      </c>
      <c r="O1215" s="231">
        <f t="shared" ca="1" si="480"/>
        <v>0</v>
      </c>
      <c r="P1215" s="231">
        <f t="shared" ca="1" si="481"/>
        <v>0</v>
      </c>
      <c r="Q1215" s="231">
        <f t="shared" ca="1" si="482"/>
        <v>0</v>
      </c>
      <c r="R1215" s="231">
        <f t="shared" ca="1" si="483"/>
        <v>0</v>
      </c>
      <c r="T1215" s="231">
        <f t="shared" si="484"/>
        <v>1</v>
      </c>
      <c r="U1215" s="231">
        <f t="shared" ca="1" si="484"/>
        <v>1</v>
      </c>
      <c r="V1215" s="231">
        <f t="shared" ca="1" si="484"/>
        <v>1</v>
      </c>
      <c r="X1215" s="231">
        <f t="shared" ca="1" si="485"/>
        <v>0</v>
      </c>
      <c r="Y1215" s="231">
        <f t="shared" ca="1" si="478"/>
        <v>0</v>
      </c>
      <c r="Z1215" s="243"/>
      <c r="AA1215" s="243"/>
    </row>
    <row r="1216" spans="6:27">
      <c r="G1216" s="308"/>
      <c r="H1216" s="243"/>
      <c r="I1216" s="243"/>
      <c r="J1216" s="243"/>
      <c r="K1216" s="243"/>
      <c r="L1216" s="243"/>
      <c r="M1216" s="243"/>
      <c r="N1216" s="243"/>
      <c r="O1216" s="243"/>
      <c r="P1216" s="243"/>
      <c r="Q1216" s="243"/>
      <c r="R1216" s="243"/>
      <c r="S1216" s="243"/>
      <c r="T1216" s="243"/>
      <c r="U1216" s="243"/>
      <c r="V1216" s="243"/>
      <c r="W1216" s="243"/>
      <c r="X1216" s="243"/>
      <c r="Y1216" s="243"/>
      <c r="Z1216" s="243"/>
      <c r="AA1216" s="243"/>
    </row>
    <row r="1217" spans="6:27">
      <c r="G1217" s="308"/>
      <c r="H1217" s="243"/>
      <c r="I1217" s="243"/>
      <c r="J1217" s="243"/>
      <c r="K1217" s="243"/>
      <c r="L1217" s="243"/>
      <c r="M1217" s="243"/>
      <c r="N1217" s="243"/>
      <c r="O1217" s="243"/>
      <c r="P1217" s="243"/>
      <c r="Q1217" s="243"/>
      <c r="R1217" s="243"/>
      <c r="S1217" s="243"/>
      <c r="T1217" s="243"/>
      <c r="U1217" s="243"/>
      <c r="V1217" s="243"/>
      <c r="W1217" s="243"/>
      <c r="X1217" s="243"/>
      <c r="Y1217" s="243"/>
      <c r="Z1217" s="243"/>
      <c r="AA1217" s="243"/>
    </row>
    <row r="1218" spans="6:27">
      <c r="G1218" s="308"/>
      <c r="H1218" s="243"/>
      <c r="I1218" s="243"/>
      <c r="J1218" s="243"/>
      <c r="K1218" s="243"/>
      <c r="L1218" s="243"/>
      <c r="M1218" s="243"/>
      <c r="N1218" s="243"/>
      <c r="O1218" s="243"/>
      <c r="P1218" s="243"/>
      <c r="Q1218" s="243"/>
      <c r="R1218" s="243"/>
      <c r="S1218" s="243"/>
      <c r="T1218" s="243"/>
      <c r="U1218" s="243"/>
      <c r="V1218" s="243"/>
      <c r="W1218" s="243"/>
      <c r="X1218" s="243"/>
      <c r="Y1218" s="243"/>
      <c r="Z1218" s="243"/>
      <c r="AA1218" s="243"/>
    </row>
    <row r="1219" spans="6:27">
      <c r="G1219" s="308" t="s">
        <v>391</v>
      </c>
      <c r="H1219" s="243"/>
      <c r="I1219" s="243" t="s">
        <v>10</v>
      </c>
      <c r="J1219" s="243"/>
      <c r="K1219" s="243"/>
      <c r="L1219" s="243"/>
      <c r="M1219" s="243"/>
      <c r="N1219" s="243"/>
      <c r="O1219" s="243"/>
      <c r="P1219" s="243"/>
      <c r="Q1219" s="243"/>
      <c r="R1219" s="243"/>
      <c r="S1219" s="243"/>
      <c r="T1219" s="243"/>
      <c r="U1219" s="243"/>
      <c r="V1219" s="243"/>
      <c r="W1219" s="243"/>
      <c r="X1219" s="243"/>
      <c r="Y1219" s="243"/>
      <c r="Z1219" s="243"/>
      <c r="AA1219" s="243"/>
    </row>
    <row r="1220" spans="6:27">
      <c r="G1220" s="306"/>
      <c r="H1220" s="245">
        <f>H1187</f>
        <v>0</v>
      </c>
      <c r="I1220" s="245">
        <f t="shared" ref="I1220:AA1220" si="486">I1187</f>
        <v>1</v>
      </c>
      <c r="J1220" s="245">
        <f t="shared" si="486"/>
        <v>2</v>
      </c>
      <c r="K1220" s="245">
        <f t="shared" si="486"/>
        <v>3</v>
      </c>
      <c r="L1220" s="245">
        <f t="shared" si="486"/>
        <v>4</v>
      </c>
      <c r="M1220" s="245">
        <f t="shared" si="486"/>
        <v>5</v>
      </c>
      <c r="N1220" s="245">
        <f t="shared" si="486"/>
        <v>6</v>
      </c>
      <c r="O1220" s="245">
        <f t="shared" si="486"/>
        <v>7</v>
      </c>
      <c r="P1220" s="245">
        <f t="shared" si="486"/>
        <v>8</v>
      </c>
      <c r="Q1220" s="245">
        <f t="shared" si="486"/>
        <v>9</v>
      </c>
      <c r="R1220" s="245">
        <f t="shared" si="486"/>
        <v>10</v>
      </c>
      <c r="S1220" s="245">
        <f t="shared" si="486"/>
        <v>11</v>
      </c>
      <c r="T1220" s="245">
        <f t="shared" si="486"/>
        <v>12</v>
      </c>
      <c r="U1220" s="245">
        <f t="shared" si="486"/>
        <v>13</v>
      </c>
      <c r="V1220" s="245">
        <f t="shared" si="486"/>
        <v>14</v>
      </c>
      <c r="W1220" s="245">
        <f t="shared" si="486"/>
        <v>15</v>
      </c>
      <c r="X1220" s="245">
        <f t="shared" si="486"/>
        <v>16</v>
      </c>
      <c r="Y1220" s="245">
        <f t="shared" si="486"/>
        <v>17</v>
      </c>
      <c r="Z1220" s="245">
        <f t="shared" si="486"/>
        <v>18</v>
      </c>
      <c r="AA1220" s="245">
        <f t="shared" si="486"/>
        <v>19</v>
      </c>
    </row>
    <row r="1221" spans="6:27">
      <c r="F1221" s="655" t="s">
        <v>530</v>
      </c>
      <c r="G1221" s="307" t="str">
        <f>G1188</f>
        <v>Cars</v>
      </c>
      <c r="H1221" s="261">
        <f>K1205</f>
        <v>0</v>
      </c>
      <c r="I1221" s="261">
        <f ca="1">(I$23*$P1205)+$O1205</f>
        <v>0</v>
      </c>
      <c r="J1221" s="261">
        <f t="shared" ref="J1221:P1221" ca="1" si="487">(J$23*$P1205)+$O1205</f>
        <v>0</v>
      </c>
      <c r="K1221" s="261">
        <f t="shared" ca="1" si="487"/>
        <v>0</v>
      </c>
      <c r="L1221" s="261">
        <f t="shared" ca="1" si="487"/>
        <v>0</v>
      </c>
      <c r="M1221" s="261">
        <f t="shared" ca="1" si="487"/>
        <v>0</v>
      </c>
      <c r="N1221" s="261">
        <f t="shared" ca="1" si="487"/>
        <v>0</v>
      </c>
      <c r="O1221" s="261">
        <f t="shared" ca="1" si="487"/>
        <v>0</v>
      </c>
      <c r="P1221" s="261">
        <f t="shared" ca="1" si="487"/>
        <v>0</v>
      </c>
      <c r="Q1221" s="261">
        <f ca="1">L1205</f>
        <v>0</v>
      </c>
      <c r="R1221" s="261">
        <f ca="1">(R$23*$R1205)+$Q1205</f>
        <v>0</v>
      </c>
      <c r="S1221" s="261">
        <f t="shared" ref="S1221:Z1221" ca="1" si="488">(S$23*$R1205)+$Q1205</f>
        <v>0</v>
      </c>
      <c r="T1221" s="261">
        <f t="shared" ca="1" si="488"/>
        <v>0</v>
      </c>
      <c r="U1221" s="261">
        <f t="shared" ca="1" si="488"/>
        <v>0</v>
      </c>
      <c r="V1221" s="261">
        <f t="shared" ca="1" si="488"/>
        <v>0</v>
      </c>
      <c r="W1221" s="261">
        <f t="shared" ca="1" si="488"/>
        <v>0</v>
      </c>
      <c r="X1221" s="261">
        <f t="shared" ca="1" si="488"/>
        <v>0</v>
      </c>
      <c r="Y1221" s="261">
        <f t="shared" ca="1" si="488"/>
        <v>0</v>
      </c>
      <c r="Z1221" s="261">
        <f t="shared" ca="1" si="488"/>
        <v>0</v>
      </c>
      <c r="AA1221" s="261">
        <f ca="1">M1205</f>
        <v>0</v>
      </c>
    </row>
    <row r="1222" spans="6:27">
      <c r="F1222" s="656"/>
      <c r="G1222" s="307" t="str">
        <f t="shared" ref="G1222:G1231" si="489">G1189</f>
        <v>2-wheeler</v>
      </c>
      <c r="H1222" s="261">
        <f t="shared" ref="H1222:H1231" si="490">K1206</f>
        <v>0</v>
      </c>
      <c r="I1222" s="261">
        <f t="shared" ref="I1222:P1231" ca="1" si="491">(I$23*$P1206)+$O1206</f>
        <v>0</v>
      </c>
      <c r="J1222" s="261">
        <f t="shared" ca="1" si="491"/>
        <v>0</v>
      </c>
      <c r="K1222" s="261">
        <f t="shared" ca="1" si="491"/>
        <v>0</v>
      </c>
      <c r="L1222" s="261">
        <f t="shared" ca="1" si="491"/>
        <v>0</v>
      </c>
      <c r="M1222" s="261">
        <f t="shared" ca="1" si="491"/>
        <v>0</v>
      </c>
      <c r="N1222" s="261">
        <f t="shared" ca="1" si="491"/>
        <v>0</v>
      </c>
      <c r="O1222" s="261">
        <f t="shared" ca="1" si="491"/>
        <v>0</v>
      </c>
      <c r="P1222" s="261">
        <f t="shared" ca="1" si="491"/>
        <v>0</v>
      </c>
      <c r="Q1222" s="261">
        <f t="shared" ref="Q1222:Q1231" ca="1" si="492">L1206</f>
        <v>0</v>
      </c>
      <c r="R1222" s="261">
        <f t="shared" ref="R1222:Z1231" ca="1" si="493">(R$23*$R1206)+$Q1206</f>
        <v>0</v>
      </c>
      <c r="S1222" s="261">
        <f t="shared" ca="1" si="493"/>
        <v>0</v>
      </c>
      <c r="T1222" s="261">
        <f t="shared" ca="1" si="493"/>
        <v>0</v>
      </c>
      <c r="U1222" s="261">
        <f t="shared" ca="1" si="493"/>
        <v>0</v>
      </c>
      <c r="V1222" s="261">
        <f t="shared" ca="1" si="493"/>
        <v>0</v>
      </c>
      <c r="W1222" s="261">
        <f t="shared" ca="1" si="493"/>
        <v>0</v>
      </c>
      <c r="X1222" s="261">
        <f t="shared" ca="1" si="493"/>
        <v>0</v>
      </c>
      <c r="Y1222" s="261">
        <f t="shared" ca="1" si="493"/>
        <v>0</v>
      </c>
      <c r="Z1222" s="261">
        <f t="shared" ca="1" si="493"/>
        <v>0</v>
      </c>
      <c r="AA1222" s="261">
        <f t="shared" ref="AA1222:AA1231" ca="1" si="494">M1206</f>
        <v>0</v>
      </c>
    </row>
    <row r="1223" spans="6:27">
      <c r="F1223" s="656"/>
      <c r="G1223" s="307" t="str">
        <f t="shared" si="489"/>
        <v>Taxi</v>
      </c>
      <c r="H1223" s="261">
        <f t="shared" si="490"/>
        <v>0</v>
      </c>
      <c r="I1223" s="261">
        <f t="shared" ca="1" si="491"/>
        <v>0</v>
      </c>
      <c r="J1223" s="261">
        <f t="shared" ca="1" si="491"/>
        <v>0</v>
      </c>
      <c r="K1223" s="261">
        <f t="shared" ca="1" si="491"/>
        <v>0</v>
      </c>
      <c r="L1223" s="261">
        <f t="shared" ca="1" si="491"/>
        <v>0</v>
      </c>
      <c r="M1223" s="261">
        <f t="shared" ca="1" si="491"/>
        <v>0</v>
      </c>
      <c r="N1223" s="261">
        <f t="shared" ca="1" si="491"/>
        <v>0</v>
      </c>
      <c r="O1223" s="261">
        <f t="shared" ca="1" si="491"/>
        <v>0</v>
      </c>
      <c r="P1223" s="261">
        <f t="shared" ca="1" si="491"/>
        <v>0</v>
      </c>
      <c r="Q1223" s="261">
        <f t="shared" ca="1" si="492"/>
        <v>0</v>
      </c>
      <c r="R1223" s="261">
        <f t="shared" ca="1" si="493"/>
        <v>0</v>
      </c>
      <c r="S1223" s="261">
        <f t="shared" ca="1" si="493"/>
        <v>0</v>
      </c>
      <c r="T1223" s="261">
        <f t="shared" ca="1" si="493"/>
        <v>0</v>
      </c>
      <c r="U1223" s="261">
        <f t="shared" ca="1" si="493"/>
        <v>0</v>
      </c>
      <c r="V1223" s="261">
        <f t="shared" ca="1" si="493"/>
        <v>0</v>
      </c>
      <c r="W1223" s="261">
        <f t="shared" ca="1" si="493"/>
        <v>0</v>
      </c>
      <c r="X1223" s="261">
        <f t="shared" ca="1" si="493"/>
        <v>0</v>
      </c>
      <c r="Y1223" s="261">
        <f t="shared" ca="1" si="493"/>
        <v>0</v>
      </c>
      <c r="Z1223" s="261">
        <f t="shared" ca="1" si="493"/>
        <v>0</v>
      </c>
      <c r="AA1223" s="261">
        <f t="shared" ca="1" si="494"/>
        <v>0</v>
      </c>
    </row>
    <row r="1224" spans="6:27">
      <c r="F1224" s="656"/>
      <c r="G1224" s="307" t="str">
        <f t="shared" si="489"/>
        <v/>
      </c>
      <c r="H1224" s="261">
        <f t="shared" si="490"/>
        <v>0</v>
      </c>
      <c r="I1224" s="261">
        <f t="shared" ca="1" si="491"/>
        <v>0</v>
      </c>
      <c r="J1224" s="261">
        <f t="shared" ca="1" si="491"/>
        <v>0</v>
      </c>
      <c r="K1224" s="261">
        <f t="shared" ca="1" si="491"/>
        <v>0</v>
      </c>
      <c r="L1224" s="261">
        <f t="shared" ca="1" si="491"/>
        <v>0</v>
      </c>
      <c r="M1224" s="261">
        <f t="shared" ca="1" si="491"/>
        <v>0</v>
      </c>
      <c r="N1224" s="261">
        <f t="shared" ca="1" si="491"/>
        <v>0</v>
      </c>
      <c r="O1224" s="261">
        <f t="shared" ca="1" si="491"/>
        <v>0</v>
      </c>
      <c r="P1224" s="261">
        <f t="shared" ca="1" si="491"/>
        <v>0</v>
      </c>
      <c r="Q1224" s="261">
        <f t="shared" ca="1" si="492"/>
        <v>0</v>
      </c>
      <c r="R1224" s="261">
        <f t="shared" ca="1" si="493"/>
        <v>0</v>
      </c>
      <c r="S1224" s="261">
        <f t="shared" ca="1" si="493"/>
        <v>0</v>
      </c>
      <c r="T1224" s="261">
        <f t="shared" ca="1" si="493"/>
        <v>0</v>
      </c>
      <c r="U1224" s="261">
        <f t="shared" ca="1" si="493"/>
        <v>0</v>
      </c>
      <c r="V1224" s="261">
        <f t="shared" ca="1" si="493"/>
        <v>0</v>
      </c>
      <c r="W1224" s="261">
        <f t="shared" ca="1" si="493"/>
        <v>0</v>
      </c>
      <c r="X1224" s="261">
        <f t="shared" ca="1" si="493"/>
        <v>0</v>
      </c>
      <c r="Y1224" s="261">
        <f t="shared" ca="1" si="493"/>
        <v>0</v>
      </c>
      <c r="Z1224" s="261">
        <f t="shared" ca="1" si="493"/>
        <v>0</v>
      </c>
      <c r="AA1224" s="261">
        <f t="shared" ca="1" si="494"/>
        <v>0</v>
      </c>
    </row>
    <row r="1225" spans="6:27">
      <c r="F1225" s="656"/>
      <c r="G1225" s="307" t="str">
        <f t="shared" si="489"/>
        <v/>
      </c>
      <c r="H1225" s="261">
        <f t="shared" si="490"/>
        <v>0</v>
      </c>
      <c r="I1225" s="261">
        <f t="shared" ca="1" si="491"/>
        <v>0</v>
      </c>
      <c r="J1225" s="261">
        <f t="shared" ca="1" si="491"/>
        <v>0</v>
      </c>
      <c r="K1225" s="261">
        <f t="shared" ca="1" si="491"/>
        <v>0</v>
      </c>
      <c r="L1225" s="261">
        <f t="shared" ca="1" si="491"/>
        <v>0</v>
      </c>
      <c r="M1225" s="261">
        <f t="shared" ca="1" si="491"/>
        <v>0</v>
      </c>
      <c r="N1225" s="261">
        <f t="shared" ca="1" si="491"/>
        <v>0</v>
      </c>
      <c r="O1225" s="261">
        <f t="shared" ca="1" si="491"/>
        <v>0</v>
      </c>
      <c r="P1225" s="261">
        <f t="shared" ca="1" si="491"/>
        <v>0</v>
      </c>
      <c r="Q1225" s="261">
        <f t="shared" ca="1" si="492"/>
        <v>0</v>
      </c>
      <c r="R1225" s="261">
        <f t="shared" ca="1" si="493"/>
        <v>0</v>
      </c>
      <c r="S1225" s="261">
        <f t="shared" ca="1" si="493"/>
        <v>0</v>
      </c>
      <c r="T1225" s="261">
        <f t="shared" ca="1" si="493"/>
        <v>0</v>
      </c>
      <c r="U1225" s="261">
        <f t="shared" ca="1" si="493"/>
        <v>0</v>
      </c>
      <c r="V1225" s="261">
        <f t="shared" ca="1" si="493"/>
        <v>0</v>
      </c>
      <c r="W1225" s="261">
        <f t="shared" ca="1" si="493"/>
        <v>0</v>
      </c>
      <c r="X1225" s="261">
        <f t="shared" ca="1" si="493"/>
        <v>0</v>
      </c>
      <c r="Y1225" s="261">
        <f t="shared" ca="1" si="493"/>
        <v>0</v>
      </c>
      <c r="Z1225" s="261">
        <f t="shared" ca="1" si="493"/>
        <v>0</v>
      </c>
      <c r="AA1225" s="261">
        <f t="shared" ca="1" si="494"/>
        <v>0</v>
      </c>
    </row>
    <row r="1226" spans="6:27">
      <c r="F1226" s="656"/>
      <c r="G1226" s="307" t="str">
        <f t="shared" si="489"/>
        <v>3-wheeler</v>
      </c>
      <c r="H1226" s="261">
        <f t="shared" si="490"/>
        <v>0</v>
      </c>
      <c r="I1226" s="261">
        <f t="shared" ca="1" si="491"/>
        <v>0</v>
      </c>
      <c r="J1226" s="261">
        <f t="shared" ca="1" si="491"/>
        <v>0</v>
      </c>
      <c r="K1226" s="261">
        <f t="shared" ca="1" si="491"/>
        <v>0</v>
      </c>
      <c r="L1226" s="261">
        <f t="shared" ca="1" si="491"/>
        <v>0</v>
      </c>
      <c r="M1226" s="261">
        <f t="shared" ca="1" si="491"/>
        <v>0</v>
      </c>
      <c r="N1226" s="261">
        <f t="shared" ca="1" si="491"/>
        <v>0</v>
      </c>
      <c r="O1226" s="261">
        <f t="shared" ca="1" si="491"/>
        <v>0</v>
      </c>
      <c r="P1226" s="261">
        <f t="shared" ca="1" si="491"/>
        <v>0</v>
      </c>
      <c r="Q1226" s="261">
        <f t="shared" ca="1" si="492"/>
        <v>0</v>
      </c>
      <c r="R1226" s="261">
        <f t="shared" ca="1" si="493"/>
        <v>0</v>
      </c>
      <c r="S1226" s="261">
        <f t="shared" ca="1" si="493"/>
        <v>0</v>
      </c>
      <c r="T1226" s="261">
        <f t="shared" ca="1" si="493"/>
        <v>0</v>
      </c>
      <c r="U1226" s="261">
        <f t="shared" ca="1" si="493"/>
        <v>0</v>
      </c>
      <c r="V1226" s="261">
        <f t="shared" ca="1" si="493"/>
        <v>0</v>
      </c>
      <c r="W1226" s="261">
        <f t="shared" ca="1" si="493"/>
        <v>0</v>
      </c>
      <c r="X1226" s="261">
        <f t="shared" ca="1" si="493"/>
        <v>0</v>
      </c>
      <c r="Y1226" s="261">
        <f t="shared" ca="1" si="493"/>
        <v>0</v>
      </c>
      <c r="Z1226" s="261">
        <f t="shared" ca="1" si="493"/>
        <v>0</v>
      </c>
      <c r="AA1226" s="261">
        <f t="shared" ca="1" si="494"/>
        <v>0</v>
      </c>
    </row>
    <row r="1227" spans="6:27">
      <c r="F1227" s="656"/>
      <c r="G1227" s="307" t="str">
        <f t="shared" si="489"/>
        <v>Bus</v>
      </c>
      <c r="H1227" s="261">
        <f t="shared" si="490"/>
        <v>0</v>
      </c>
      <c r="I1227" s="261">
        <f t="shared" ca="1" si="491"/>
        <v>0</v>
      </c>
      <c r="J1227" s="261">
        <f t="shared" ca="1" si="491"/>
        <v>0</v>
      </c>
      <c r="K1227" s="261">
        <f t="shared" ca="1" si="491"/>
        <v>0</v>
      </c>
      <c r="L1227" s="261">
        <f t="shared" ca="1" si="491"/>
        <v>0</v>
      </c>
      <c r="M1227" s="261">
        <f t="shared" ca="1" si="491"/>
        <v>0</v>
      </c>
      <c r="N1227" s="261">
        <f t="shared" ca="1" si="491"/>
        <v>0</v>
      </c>
      <c r="O1227" s="261">
        <f t="shared" ca="1" si="491"/>
        <v>0</v>
      </c>
      <c r="P1227" s="261">
        <f t="shared" ca="1" si="491"/>
        <v>0</v>
      </c>
      <c r="Q1227" s="261">
        <f t="shared" ca="1" si="492"/>
        <v>0</v>
      </c>
      <c r="R1227" s="261">
        <f t="shared" ca="1" si="493"/>
        <v>0</v>
      </c>
      <c r="S1227" s="261">
        <f t="shared" ca="1" si="493"/>
        <v>0</v>
      </c>
      <c r="T1227" s="261">
        <f t="shared" ca="1" si="493"/>
        <v>0</v>
      </c>
      <c r="U1227" s="261">
        <f t="shared" ca="1" si="493"/>
        <v>0</v>
      </c>
      <c r="V1227" s="261">
        <f t="shared" ca="1" si="493"/>
        <v>0</v>
      </c>
      <c r="W1227" s="261">
        <f t="shared" ca="1" si="493"/>
        <v>0</v>
      </c>
      <c r="X1227" s="261">
        <f t="shared" ca="1" si="493"/>
        <v>0</v>
      </c>
      <c r="Y1227" s="261">
        <f t="shared" ca="1" si="493"/>
        <v>0</v>
      </c>
      <c r="Z1227" s="261">
        <f t="shared" ca="1" si="493"/>
        <v>0</v>
      </c>
      <c r="AA1227" s="261">
        <f t="shared" ca="1" si="494"/>
        <v>0</v>
      </c>
    </row>
    <row r="1228" spans="6:27">
      <c r="F1228" s="656"/>
      <c r="G1228" s="307" t="str">
        <f t="shared" si="489"/>
        <v>Mini-bus</v>
      </c>
      <c r="H1228" s="261">
        <f t="shared" si="490"/>
        <v>0</v>
      </c>
      <c r="I1228" s="261">
        <f t="shared" ca="1" si="491"/>
        <v>0</v>
      </c>
      <c r="J1228" s="261">
        <f t="shared" ca="1" si="491"/>
        <v>0</v>
      </c>
      <c r="K1228" s="261">
        <f t="shared" ca="1" si="491"/>
        <v>0</v>
      </c>
      <c r="L1228" s="261">
        <f t="shared" ca="1" si="491"/>
        <v>0</v>
      </c>
      <c r="M1228" s="261">
        <f t="shared" ca="1" si="491"/>
        <v>0</v>
      </c>
      <c r="N1228" s="261">
        <f t="shared" ca="1" si="491"/>
        <v>0</v>
      </c>
      <c r="O1228" s="261">
        <f t="shared" ca="1" si="491"/>
        <v>0</v>
      </c>
      <c r="P1228" s="261">
        <f t="shared" ca="1" si="491"/>
        <v>0</v>
      </c>
      <c r="Q1228" s="261">
        <f t="shared" ca="1" si="492"/>
        <v>0</v>
      </c>
      <c r="R1228" s="261">
        <f t="shared" ca="1" si="493"/>
        <v>0</v>
      </c>
      <c r="S1228" s="261">
        <f t="shared" ca="1" si="493"/>
        <v>0</v>
      </c>
      <c r="T1228" s="261">
        <f t="shared" ca="1" si="493"/>
        <v>0</v>
      </c>
      <c r="U1228" s="261">
        <f t="shared" ca="1" si="493"/>
        <v>0</v>
      </c>
      <c r="V1228" s="261">
        <f t="shared" ca="1" si="493"/>
        <v>0</v>
      </c>
      <c r="W1228" s="261">
        <f t="shared" ca="1" si="493"/>
        <v>0</v>
      </c>
      <c r="X1228" s="261">
        <f t="shared" ca="1" si="493"/>
        <v>0</v>
      </c>
      <c r="Y1228" s="261">
        <f t="shared" ca="1" si="493"/>
        <v>0</v>
      </c>
      <c r="Z1228" s="261">
        <f t="shared" ca="1" si="493"/>
        <v>0</v>
      </c>
      <c r="AA1228" s="261">
        <f t="shared" ca="1" si="494"/>
        <v>0</v>
      </c>
    </row>
    <row r="1229" spans="6:27">
      <c r="F1229" s="656"/>
      <c r="G1229" s="307" t="str">
        <f t="shared" si="489"/>
        <v/>
      </c>
      <c r="H1229" s="261">
        <f t="shared" si="490"/>
        <v>0</v>
      </c>
      <c r="I1229" s="261">
        <f t="shared" ca="1" si="491"/>
        <v>0</v>
      </c>
      <c r="J1229" s="261">
        <f t="shared" ca="1" si="491"/>
        <v>0</v>
      </c>
      <c r="K1229" s="261">
        <f t="shared" ca="1" si="491"/>
        <v>0</v>
      </c>
      <c r="L1229" s="261">
        <f t="shared" ca="1" si="491"/>
        <v>0</v>
      </c>
      <c r="M1229" s="261">
        <f t="shared" ca="1" si="491"/>
        <v>0</v>
      </c>
      <c r="N1229" s="261">
        <f t="shared" ca="1" si="491"/>
        <v>0</v>
      </c>
      <c r="O1229" s="261">
        <f t="shared" ca="1" si="491"/>
        <v>0</v>
      </c>
      <c r="P1229" s="261">
        <f t="shared" ca="1" si="491"/>
        <v>0</v>
      </c>
      <c r="Q1229" s="261">
        <f t="shared" ca="1" si="492"/>
        <v>0</v>
      </c>
      <c r="R1229" s="261">
        <f t="shared" ca="1" si="493"/>
        <v>0</v>
      </c>
      <c r="S1229" s="261">
        <f t="shared" ca="1" si="493"/>
        <v>0</v>
      </c>
      <c r="T1229" s="261">
        <f t="shared" ca="1" si="493"/>
        <v>0</v>
      </c>
      <c r="U1229" s="261">
        <f t="shared" ca="1" si="493"/>
        <v>0</v>
      </c>
      <c r="V1229" s="261">
        <f t="shared" ca="1" si="493"/>
        <v>0</v>
      </c>
      <c r="W1229" s="261">
        <f t="shared" ca="1" si="493"/>
        <v>0</v>
      </c>
      <c r="X1229" s="261">
        <f t="shared" ca="1" si="493"/>
        <v>0</v>
      </c>
      <c r="Y1229" s="261">
        <f t="shared" ca="1" si="493"/>
        <v>0</v>
      </c>
      <c r="Z1229" s="261">
        <f t="shared" ca="1" si="493"/>
        <v>0</v>
      </c>
      <c r="AA1229" s="261">
        <f t="shared" ca="1" si="494"/>
        <v>0</v>
      </c>
    </row>
    <row r="1230" spans="6:27">
      <c r="F1230" s="657"/>
      <c r="G1230" s="307" t="str">
        <f t="shared" si="489"/>
        <v/>
      </c>
      <c r="H1230" s="261">
        <f t="shared" si="490"/>
        <v>0</v>
      </c>
      <c r="I1230" s="261">
        <f t="shared" ca="1" si="491"/>
        <v>0</v>
      </c>
      <c r="J1230" s="261">
        <f t="shared" ca="1" si="491"/>
        <v>0</v>
      </c>
      <c r="K1230" s="261">
        <f t="shared" ca="1" si="491"/>
        <v>0</v>
      </c>
      <c r="L1230" s="261">
        <f t="shared" ca="1" si="491"/>
        <v>0</v>
      </c>
      <c r="M1230" s="261">
        <f t="shared" ca="1" si="491"/>
        <v>0</v>
      </c>
      <c r="N1230" s="261">
        <f t="shared" ca="1" si="491"/>
        <v>0</v>
      </c>
      <c r="O1230" s="261">
        <f t="shared" ca="1" si="491"/>
        <v>0</v>
      </c>
      <c r="P1230" s="261">
        <f t="shared" ca="1" si="491"/>
        <v>0</v>
      </c>
      <c r="Q1230" s="261">
        <f t="shared" ca="1" si="492"/>
        <v>0</v>
      </c>
      <c r="R1230" s="261">
        <f t="shared" ca="1" si="493"/>
        <v>0</v>
      </c>
      <c r="S1230" s="261">
        <f t="shared" ca="1" si="493"/>
        <v>0</v>
      </c>
      <c r="T1230" s="261">
        <f t="shared" ca="1" si="493"/>
        <v>0</v>
      </c>
      <c r="U1230" s="261">
        <f t="shared" ca="1" si="493"/>
        <v>0</v>
      </c>
      <c r="V1230" s="261">
        <f t="shared" ca="1" si="493"/>
        <v>0</v>
      </c>
      <c r="W1230" s="261">
        <f t="shared" ca="1" si="493"/>
        <v>0</v>
      </c>
      <c r="X1230" s="261">
        <f t="shared" ca="1" si="493"/>
        <v>0</v>
      </c>
      <c r="Y1230" s="261">
        <f t="shared" ca="1" si="493"/>
        <v>0</v>
      </c>
      <c r="Z1230" s="261">
        <f t="shared" ca="1" si="493"/>
        <v>0</v>
      </c>
      <c r="AA1230" s="261">
        <f t="shared" ca="1" si="494"/>
        <v>0</v>
      </c>
    </row>
    <row r="1231" spans="6:27">
      <c r="G1231" s="307" t="str">
        <f t="shared" si="489"/>
        <v>BRT</v>
      </c>
      <c r="H1231" s="261">
        <f t="shared" si="490"/>
        <v>0</v>
      </c>
      <c r="I1231" s="261">
        <f t="shared" ca="1" si="491"/>
        <v>0</v>
      </c>
      <c r="J1231" s="261">
        <f t="shared" ca="1" si="491"/>
        <v>0</v>
      </c>
      <c r="K1231" s="261">
        <f t="shared" ca="1" si="491"/>
        <v>0</v>
      </c>
      <c r="L1231" s="261">
        <f t="shared" ca="1" si="491"/>
        <v>0</v>
      </c>
      <c r="M1231" s="261">
        <f t="shared" ca="1" si="491"/>
        <v>0</v>
      </c>
      <c r="N1231" s="261">
        <f t="shared" ca="1" si="491"/>
        <v>0</v>
      </c>
      <c r="O1231" s="261">
        <f t="shared" ca="1" si="491"/>
        <v>0</v>
      </c>
      <c r="P1231" s="261">
        <f t="shared" ca="1" si="491"/>
        <v>0</v>
      </c>
      <c r="Q1231" s="261">
        <f t="shared" ca="1" si="492"/>
        <v>0</v>
      </c>
      <c r="R1231" s="261">
        <f t="shared" ca="1" si="493"/>
        <v>0</v>
      </c>
      <c r="S1231" s="261">
        <f t="shared" ca="1" si="493"/>
        <v>0</v>
      </c>
      <c r="T1231" s="261">
        <f t="shared" ca="1" si="493"/>
        <v>0</v>
      </c>
      <c r="U1231" s="261">
        <f t="shared" ca="1" si="493"/>
        <v>0</v>
      </c>
      <c r="V1231" s="261">
        <f t="shared" ca="1" si="493"/>
        <v>0</v>
      </c>
      <c r="W1231" s="261">
        <f t="shared" ca="1" si="493"/>
        <v>0</v>
      </c>
      <c r="X1231" s="261">
        <f t="shared" ca="1" si="493"/>
        <v>0</v>
      </c>
      <c r="Y1231" s="261">
        <f t="shared" ca="1" si="493"/>
        <v>0</v>
      </c>
      <c r="Z1231" s="261">
        <f t="shared" ca="1" si="493"/>
        <v>0</v>
      </c>
      <c r="AA1231" s="261">
        <f t="shared" ca="1" si="494"/>
        <v>0</v>
      </c>
    </row>
    <row r="1233" spans="6:27">
      <c r="G1233" s="308" t="s">
        <v>393</v>
      </c>
      <c r="H1233" s="243"/>
      <c r="I1233" s="243" t="str">
        <f>I1219</f>
        <v>Gasoline</v>
      </c>
      <c r="J1233" s="243"/>
      <c r="K1233" s="243"/>
      <c r="L1233" s="243"/>
      <c r="M1233" s="243"/>
      <c r="N1233" s="243"/>
      <c r="O1233" s="243"/>
      <c r="P1233" s="243"/>
      <c r="Q1233" s="243"/>
      <c r="R1233" s="243"/>
      <c r="S1233" s="243"/>
      <c r="T1233" s="243"/>
      <c r="U1233" s="243"/>
      <c r="V1233" s="243"/>
      <c r="W1233" s="243"/>
      <c r="X1233" s="243"/>
      <c r="Y1233" s="243"/>
      <c r="Z1233" s="243"/>
      <c r="AA1233" s="243"/>
    </row>
    <row r="1234" spans="6:27">
      <c r="G1234" s="306"/>
      <c r="H1234" s="245">
        <f>H1220</f>
        <v>0</v>
      </c>
      <c r="I1234" s="245">
        <f t="shared" ref="I1234:AA1234" si="495">I1220</f>
        <v>1</v>
      </c>
      <c r="J1234" s="245">
        <f t="shared" si="495"/>
        <v>2</v>
      </c>
      <c r="K1234" s="245">
        <f t="shared" si="495"/>
        <v>3</v>
      </c>
      <c r="L1234" s="245">
        <f t="shared" si="495"/>
        <v>4</v>
      </c>
      <c r="M1234" s="245">
        <f t="shared" si="495"/>
        <v>5</v>
      </c>
      <c r="N1234" s="245">
        <f t="shared" si="495"/>
        <v>6</v>
      </c>
      <c r="O1234" s="245">
        <f t="shared" si="495"/>
        <v>7</v>
      </c>
      <c r="P1234" s="245">
        <f t="shared" si="495"/>
        <v>8</v>
      </c>
      <c r="Q1234" s="245">
        <f t="shared" si="495"/>
        <v>9</v>
      </c>
      <c r="R1234" s="245">
        <f t="shared" si="495"/>
        <v>10</v>
      </c>
      <c r="S1234" s="245">
        <f t="shared" si="495"/>
        <v>11</v>
      </c>
      <c r="T1234" s="245">
        <f t="shared" si="495"/>
        <v>12</v>
      </c>
      <c r="U1234" s="245">
        <f t="shared" si="495"/>
        <v>13</v>
      </c>
      <c r="V1234" s="245">
        <f t="shared" si="495"/>
        <v>14</v>
      </c>
      <c r="W1234" s="245">
        <f t="shared" si="495"/>
        <v>15</v>
      </c>
      <c r="X1234" s="245">
        <f t="shared" si="495"/>
        <v>16</v>
      </c>
      <c r="Y1234" s="245">
        <f t="shared" si="495"/>
        <v>17</v>
      </c>
      <c r="Z1234" s="245">
        <f t="shared" si="495"/>
        <v>18</v>
      </c>
      <c r="AA1234" s="245">
        <f t="shared" si="495"/>
        <v>19</v>
      </c>
    </row>
    <row r="1235" spans="6:27">
      <c r="F1235" s="655" t="s">
        <v>530</v>
      </c>
      <c r="G1235" s="307" t="str">
        <f>G1221</f>
        <v>Cars</v>
      </c>
      <c r="H1235" s="232">
        <f>H1221+(H1221*H815)</f>
        <v>0</v>
      </c>
      <c r="I1235" s="232">
        <f t="shared" ref="I1235:AA1235" ca="1" si="496">I1221+(I1221*I815)</f>
        <v>0</v>
      </c>
      <c r="J1235" s="232">
        <f t="shared" ca="1" si="496"/>
        <v>0</v>
      </c>
      <c r="K1235" s="232">
        <f t="shared" ca="1" si="496"/>
        <v>0</v>
      </c>
      <c r="L1235" s="232">
        <f t="shared" ca="1" si="496"/>
        <v>0</v>
      </c>
      <c r="M1235" s="232">
        <f t="shared" ca="1" si="496"/>
        <v>0</v>
      </c>
      <c r="N1235" s="232">
        <f t="shared" ca="1" si="496"/>
        <v>0</v>
      </c>
      <c r="O1235" s="232">
        <f t="shared" ca="1" si="496"/>
        <v>0</v>
      </c>
      <c r="P1235" s="232">
        <f t="shared" ca="1" si="496"/>
        <v>0</v>
      </c>
      <c r="Q1235" s="232">
        <f t="shared" ca="1" si="496"/>
        <v>0</v>
      </c>
      <c r="R1235" s="232">
        <f t="shared" ca="1" si="496"/>
        <v>0</v>
      </c>
      <c r="S1235" s="232">
        <f t="shared" ca="1" si="496"/>
        <v>0</v>
      </c>
      <c r="T1235" s="232">
        <f t="shared" ca="1" si="496"/>
        <v>0</v>
      </c>
      <c r="U1235" s="232">
        <f t="shared" ca="1" si="496"/>
        <v>0</v>
      </c>
      <c r="V1235" s="232">
        <f t="shared" ca="1" si="496"/>
        <v>0</v>
      </c>
      <c r="W1235" s="232">
        <f t="shared" ca="1" si="496"/>
        <v>0</v>
      </c>
      <c r="X1235" s="232">
        <f t="shared" ca="1" si="496"/>
        <v>0</v>
      </c>
      <c r="Y1235" s="232">
        <f t="shared" ca="1" si="496"/>
        <v>0</v>
      </c>
      <c r="Z1235" s="232">
        <f t="shared" ca="1" si="496"/>
        <v>0</v>
      </c>
      <c r="AA1235" s="232">
        <f t="shared" ca="1" si="496"/>
        <v>0</v>
      </c>
    </row>
    <row r="1236" spans="6:27">
      <c r="F1236" s="656"/>
      <c r="G1236" s="307" t="str">
        <f t="shared" ref="G1236:G1245" si="497">G1222</f>
        <v>2-wheeler</v>
      </c>
      <c r="H1236" s="232">
        <f t="shared" ref="H1236:AA1245" si="498">H1222+(H1222*H816)</f>
        <v>0</v>
      </c>
      <c r="I1236" s="232">
        <f t="shared" ca="1" si="498"/>
        <v>0</v>
      </c>
      <c r="J1236" s="232">
        <f t="shared" ca="1" si="498"/>
        <v>0</v>
      </c>
      <c r="K1236" s="232">
        <f t="shared" ca="1" si="498"/>
        <v>0</v>
      </c>
      <c r="L1236" s="232">
        <f t="shared" ca="1" si="498"/>
        <v>0</v>
      </c>
      <c r="M1236" s="232">
        <f t="shared" ca="1" si="498"/>
        <v>0</v>
      </c>
      <c r="N1236" s="232">
        <f t="shared" ca="1" si="498"/>
        <v>0</v>
      </c>
      <c r="O1236" s="232">
        <f t="shared" ca="1" si="498"/>
        <v>0</v>
      </c>
      <c r="P1236" s="232">
        <f t="shared" ca="1" si="498"/>
        <v>0</v>
      </c>
      <c r="Q1236" s="232">
        <f t="shared" ca="1" si="498"/>
        <v>0</v>
      </c>
      <c r="R1236" s="232">
        <f t="shared" ca="1" si="498"/>
        <v>0</v>
      </c>
      <c r="S1236" s="232">
        <f t="shared" ca="1" si="498"/>
        <v>0</v>
      </c>
      <c r="T1236" s="232">
        <f t="shared" ca="1" si="498"/>
        <v>0</v>
      </c>
      <c r="U1236" s="232">
        <f t="shared" ca="1" si="498"/>
        <v>0</v>
      </c>
      <c r="V1236" s="232">
        <f t="shared" ca="1" si="498"/>
        <v>0</v>
      </c>
      <c r="W1236" s="232">
        <f t="shared" ca="1" si="498"/>
        <v>0</v>
      </c>
      <c r="X1236" s="232">
        <f t="shared" ca="1" si="498"/>
        <v>0</v>
      </c>
      <c r="Y1236" s="232">
        <f t="shared" ca="1" si="498"/>
        <v>0</v>
      </c>
      <c r="Z1236" s="232">
        <f t="shared" ca="1" si="498"/>
        <v>0</v>
      </c>
      <c r="AA1236" s="232">
        <f t="shared" ca="1" si="498"/>
        <v>0</v>
      </c>
    </row>
    <row r="1237" spans="6:27">
      <c r="F1237" s="656"/>
      <c r="G1237" s="307" t="str">
        <f t="shared" si="497"/>
        <v>Taxi</v>
      </c>
      <c r="H1237" s="232">
        <f t="shared" si="498"/>
        <v>0</v>
      </c>
      <c r="I1237" s="232">
        <f t="shared" ca="1" si="498"/>
        <v>0</v>
      </c>
      <c r="J1237" s="232">
        <f t="shared" ca="1" si="498"/>
        <v>0</v>
      </c>
      <c r="K1237" s="232">
        <f t="shared" ca="1" si="498"/>
        <v>0</v>
      </c>
      <c r="L1237" s="232">
        <f t="shared" ca="1" si="498"/>
        <v>0</v>
      </c>
      <c r="M1237" s="232">
        <f t="shared" ca="1" si="498"/>
        <v>0</v>
      </c>
      <c r="N1237" s="232">
        <f t="shared" ca="1" si="498"/>
        <v>0</v>
      </c>
      <c r="O1237" s="232">
        <f t="shared" ca="1" si="498"/>
        <v>0</v>
      </c>
      <c r="P1237" s="232">
        <f t="shared" ca="1" si="498"/>
        <v>0</v>
      </c>
      <c r="Q1237" s="232">
        <f t="shared" ca="1" si="498"/>
        <v>0</v>
      </c>
      <c r="R1237" s="232">
        <f t="shared" ca="1" si="498"/>
        <v>0</v>
      </c>
      <c r="S1237" s="232">
        <f t="shared" ca="1" si="498"/>
        <v>0</v>
      </c>
      <c r="T1237" s="232">
        <f t="shared" ca="1" si="498"/>
        <v>0</v>
      </c>
      <c r="U1237" s="232">
        <f t="shared" ca="1" si="498"/>
        <v>0</v>
      </c>
      <c r="V1237" s="232">
        <f t="shared" ca="1" si="498"/>
        <v>0</v>
      </c>
      <c r="W1237" s="232">
        <f t="shared" ca="1" si="498"/>
        <v>0</v>
      </c>
      <c r="X1237" s="232">
        <f t="shared" ca="1" si="498"/>
        <v>0</v>
      </c>
      <c r="Y1237" s="232">
        <f t="shared" ca="1" si="498"/>
        <v>0</v>
      </c>
      <c r="Z1237" s="232">
        <f t="shared" ca="1" si="498"/>
        <v>0</v>
      </c>
      <c r="AA1237" s="232">
        <f t="shared" ca="1" si="498"/>
        <v>0</v>
      </c>
    </row>
    <row r="1238" spans="6:27">
      <c r="F1238" s="656"/>
      <c r="G1238" s="307" t="str">
        <f t="shared" si="497"/>
        <v/>
      </c>
      <c r="H1238" s="232">
        <f t="shared" si="498"/>
        <v>0</v>
      </c>
      <c r="I1238" s="232">
        <f t="shared" ca="1" si="498"/>
        <v>0</v>
      </c>
      <c r="J1238" s="232">
        <f t="shared" ca="1" si="498"/>
        <v>0</v>
      </c>
      <c r="K1238" s="232">
        <f t="shared" ca="1" si="498"/>
        <v>0</v>
      </c>
      <c r="L1238" s="232">
        <f t="shared" ca="1" si="498"/>
        <v>0</v>
      </c>
      <c r="M1238" s="232">
        <f t="shared" ca="1" si="498"/>
        <v>0</v>
      </c>
      <c r="N1238" s="232">
        <f t="shared" ca="1" si="498"/>
        <v>0</v>
      </c>
      <c r="O1238" s="232">
        <f t="shared" ca="1" si="498"/>
        <v>0</v>
      </c>
      <c r="P1238" s="232">
        <f t="shared" ca="1" si="498"/>
        <v>0</v>
      </c>
      <c r="Q1238" s="232">
        <f t="shared" ca="1" si="498"/>
        <v>0</v>
      </c>
      <c r="R1238" s="232">
        <f t="shared" ca="1" si="498"/>
        <v>0</v>
      </c>
      <c r="S1238" s="232">
        <f t="shared" ca="1" si="498"/>
        <v>0</v>
      </c>
      <c r="T1238" s="232">
        <f t="shared" ca="1" si="498"/>
        <v>0</v>
      </c>
      <c r="U1238" s="232">
        <f t="shared" ca="1" si="498"/>
        <v>0</v>
      </c>
      <c r="V1238" s="232">
        <f t="shared" ca="1" si="498"/>
        <v>0</v>
      </c>
      <c r="W1238" s="232">
        <f t="shared" ca="1" si="498"/>
        <v>0</v>
      </c>
      <c r="X1238" s="232">
        <f t="shared" ca="1" si="498"/>
        <v>0</v>
      </c>
      <c r="Y1238" s="232">
        <f t="shared" ca="1" si="498"/>
        <v>0</v>
      </c>
      <c r="Z1238" s="232">
        <f t="shared" ca="1" si="498"/>
        <v>0</v>
      </c>
      <c r="AA1238" s="232">
        <f t="shared" ca="1" si="498"/>
        <v>0</v>
      </c>
    </row>
    <row r="1239" spans="6:27">
      <c r="F1239" s="656"/>
      <c r="G1239" s="307" t="str">
        <f t="shared" si="497"/>
        <v/>
      </c>
      <c r="H1239" s="232">
        <f t="shared" si="498"/>
        <v>0</v>
      </c>
      <c r="I1239" s="232">
        <f t="shared" ca="1" si="498"/>
        <v>0</v>
      </c>
      <c r="J1239" s="232">
        <f t="shared" ca="1" si="498"/>
        <v>0</v>
      </c>
      <c r="K1239" s="232">
        <f t="shared" ca="1" si="498"/>
        <v>0</v>
      </c>
      <c r="L1239" s="232">
        <f t="shared" ca="1" si="498"/>
        <v>0</v>
      </c>
      <c r="M1239" s="232">
        <f t="shared" ca="1" si="498"/>
        <v>0</v>
      </c>
      <c r="N1239" s="232">
        <f t="shared" ca="1" si="498"/>
        <v>0</v>
      </c>
      <c r="O1239" s="232">
        <f t="shared" ca="1" si="498"/>
        <v>0</v>
      </c>
      <c r="P1239" s="232">
        <f t="shared" ca="1" si="498"/>
        <v>0</v>
      </c>
      <c r="Q1239" s="232">
        <f t="shared" ca="1" si="498"/>
        <v>0</v>
      </c>
      <c r="R1239" s="232">
        <f t="shared" ca="1" si="498"/>
        <v>0</v>
      </c>
      <c r="S1239" s="232">
        <f t="shared" ca="1" si="498"/>
        <v>0</v>
      </c>
      <c r="T1239" s="232">
        <f t="shared" ca="1" si="498"/>
        <v>0</v>
      </c>
      <c r="U1239" s="232">
        <f t="shared" ca="1" si="498"/>
        <v>0</v>
      </c>
      <c r="V1239" s="232">
        <f t="shared" ca="1" si="498"/>
        <v>0</v>
      </c>
      <c r="W1239" s="232">
        <f t="shared" ca="1" si="498"/>
        <v>0</v>
      </c>
      <c r="X1239" s="232">
        <f t="shared" ca="1" si="498"/>
        <v>0</v>
      </c>
      <c r="Y1239" s="232">
        <f t="shared" ca="1" si="498"/>
        <v>0</v>
      </c>
      <c r="Z1239" s="232">
        <f t="shared" ca="1" si="498"/>
        <v>0</v>
      </c>
      <c r="AA1239" s="232">
        <f t="shared" ca="1" si="498"/>
        <v>0</v>
      </c>
    </row>
    <row r="1240" spans="6:27">
      <c r="F1240" s="656"/>
      <c r="G1240" s="307" t="str">
        <f t="shared" si="497"/>
        <v>3-wheeler</v>
      </c>
      <c r="H1240" s="232">
        <f t="shared" si="498"/>
        <v>0</v>
      </c>
      <c r="I1240" s="232">
        <f t="shared" ca="1" si="498"/>
        <v>0</v>
      </c>
      <c r="J1240" s="232">
        <f t="shared" ca="1" si="498"/>
        <v>0</v>
      </c>
      <c r="K1240" s="232">
        <f t="shared" ca="1" si="498"/>
        <v>0</v>
      </c>
      <c r="L1240" s="232">
        <f t="shared" ca="1" si="498"/>
        <v>0</v>
      </c>
      <c r="M1240" s="232">
        <f t="shared" ca="1" si="498"/>
        <v>0</v>
      </c>
      <c r="N1240" s="232">
        <f t="shared" ca="1" si="498"/>
        <v>0</v>
      </c>
      <c r="O1240" s="232">
        <f t="shared" ca="1" si="498"/>
        <v>0</v>
      </c>
      <c r="P1240" s="232">
        <f t="shared" ca="1" si="498"/>
        <v>0</v>
      </c>
      <c r="Q1240" s="232">
        <f t="shared" ca="1" si="498"/>
        <v>0</v>
      </c>
      <c r="R1240" s="232">
        <f t="shared" ca="1" si="498"/>
        <v>0</v>
      </c>
      <c r="S1240" s="232">
        <f t="shared" ca="1" si="498"/>
        <v>0</v>
      </c>
      <c r="T1240" s="232">
        <f t="shared" ca="1" si="498"/>
        <v>0</v>
      </c>
      <c r="U1240" s="232">
        <f t="shared" ca="1" si="498"/>
        <v>0</v>
      </c>
      <c r="V1240" s="232">
        <f t="shared" ca="1" si="498"/>
        <v>0</v>
      </c>
      <c r="W1240" s="232">
        <f t="shared" ca="1" si="498"/>
        <v>0</v>
      </c>
      <c r="X1240" s="232">
        <f t="shared" ca="1" si="498"/>
        <v>0</v>
      </c>
      <c r="Y1240" s="232">
        <f t="shared" ca="1" si="498"/>
        <v>0</v>
      </c>
      <c r="Z1240" s="232">
        <f t="shared" ca="1" si="498"/>
        <v>0</v>
      </c>
      <c r="AA1240" s="232">
        <f t="shared" ca="1" si="498"/>
        <v>0</v>
      </c>
    </row>
    <row r="1241" spans="6:27">
      <c r="F1241" s="656"/>
      <c r="G1241" s="307" t="str">
        <f t="shared" si="497"/>
        <v>Bus</v>
      </c>
      <c r="H1241" s="232">
        <f t="shared" si="498"/>
        <v>0</v>
      </c>
      <c r="I1241" s="232">
        <f t="shared" ca="1" si="498"/>
        <v>0</v>
      </c>
      <c r="J1241" s="232">
        <f t="shared" ca="1" si="498"/>
        <v>0</v>
      </c>
      <c r="K1241" s="232">
        <f t="shared" ca="1" si="498"/>
        <v>0</v>
      </c>
      <c r="L1241" s="232">
        <f t="shared" ca="1" si="498"/>
        <v>0</v>
      </c>
      <c r="M1241" s="232">
        <f t="shared" ca="1" si="498"/>
        <v>0</v>
      </c>
      <c r="N1241" s="232">
        <f t="shared" ca="1" si="498"/>
        <v>0</v>
      </c>
      <c r="O1241" s="232">
        <f t="shared" ca="1" si="498"/>
        <v>0</v>
      </c>
      <c r="P1241" s="232">
        <f t="shared" ca="1" si="498"/>
        <v>0</v>
      </c>
      <c r="Q1241" s="232">
        <f t="shared" ca="1" si="498"/>
        <v>0</v>
      </c>
      <c r="R1241" s="232">
        <f t="shared" ca="1" si="498"/>
        <v>0</v>
      </c>
      <c r="S1241" s="232">
        <f t="shared" ca="1" si="498"/>
        <v>0</v>
      </c>
      <c r="T1241" s="232">
        <f t="shared" ca="1" si="498"/>
        <v>0</v>
      </c>
      <c r="U1241" s="232">
        <f t="shared" ca="1" si="498"/>
        <v>0</v>
      </c>
      <c r="V1241" s="232">
        <f t="shared" ca="1" si="498"/>
        <v>0</v>
      </c>
      <c r="W1241" s="232">
        <f t="shared" ca="1" si="498"/>
        <v>0</v>
      </c>
      <c r="X1241" s="232">
        <f t="shared" ca="1" si="498"/>
        <v>0</v>
      </c>
      <c r="Y1241" s="232">
        <f t="shared" ca="1" si="498"/>
        <v>0</v>
      </c>
      <c r="Z1241" s="232">
        <f t="shared" ca="1" si="498"/>
        <v>0</v>
      </c>
      <c r="AA1241" s="232">
        <f t="shared" ca="1" si="498"/>
        <v>0</v>
      </c>
    </row>
    <row r="1242" spans="6:27">
      <c r="F1242" s="656"/>
      <c r="G1242" s="307" t="str">
        <f t="shared" si="497"/>
        <v>Mini-bus</v>
      </c>
      <c r="H1242" s="232">
        <f t="shared" si="498"/>
        <v>0</v>
      </c>
      <c r="I1242" s="232">
        <f t="shared" ca="1" si="498"/>
        <v>0</v>
      </c>
      <c r="J1242" s="232">
        <f t="shared" ca="1" si="498"/>
        <v>0</v>
      </c>
      <c r="K1242" s="232">
        <f t="shared" ca="1" si="498"/>
        <v>0</v>
      </c>
      <c r="L1242" s="232">
        <f t="shared" ca="1" si="498"/>
        <v>0</v>
      </c>
      <c r="M1242" s="232">
        <f t="shared" ca="1" si="498"/>
        <v>0</v>
      </c>
      <c r="N1242" s="232">
        <f t="shared" ca="1" si="498"/>
        <v>0</v>
      </c>
      <c r="O1242" s="232">
        <f t="shared" ca="1" si="498"/>
        <v>0</v>
      </c>
      <c r="P1242" s="232">
        <f t="shared" ca="1" si="498"/>
        <v>0</v>
      </c>
      <c r="Q1242" s="232">
        <f t="shared" ca="1" si="498"/>
        <v>0</v>
      </c>
      <c r="R1242" s="232">
        <f t="shared" ca="1" si="498"/>
        <v>0</v>
      </c>
      <c r="S1242" s="232">
        <f t="shared" ca="1" si="498"/>
        <v>0</v>
      </c>
      <c r="T1242" s="232">
        <f t="shared" ca="1" si="498"/>
        <v>0</v>
      </c>
      <c r="U1242" s="232">
        <f t="shared" ca="1" si="498"/>
        <v>0</v>
      </c>
      <c r="V1242" s="232">
        <f t="shared" ca="1" si="498"/>
        <v>0</v>
      </c>
      <c r="W1242" s="232">
        <f t="shared" ca="1" si="498"/>
        <v>0</v>
      </c>
      <c r="X1242" s="232">
        <f t="shared" ca="1" si="498"/>
        <v>0</v>
      </c>
      <c r="Y1242" s="232">
        <f t="shared" ca="1" si="498"/>
        <v>0</v>
      </c>
      <c r="Z1242" s="232">
        <f t="shared" ca="1" si="498"/>
        <v>0</v>
      </c>
      <c r="AA1242" s="232">
        <f t="shared" ca="1" si="498"/>
        <v>0</v>
      </c>
    </row>
    <row r="1243" spans="6:27">
      <c r="F1243" s="656"/>
      <c r="G1243" s="307" t="str">
        <f t="shared" si="497"/>
        <v/>
      </c>
      <c r="H1243" s="232">
        <f t="shared" si="498"/>
        <v>0</v>
      </c>
      <c r="I1243" s="232">
        <f t="shared" ca="1" si="498"/>
        <v>0</v>
      </c>
      <c r="J1243" s="232">
        <f t="shared" ca="1" si="498"/>
        <v>0</v>
      </c>
      <c r="K1243" s="232">
        <f t="shared" ca="1" si="498"/>
        <v>0</v>
      </c>
      <c r="L1243" s="232">
        <f t="shared" ca="1" si="498"/>
        <v>0</v>
      </c>
      <c r="M1243" s="232">
        <f t="shared" ca="1" si="498"/>
        <v>0</v>
      </c>
      <c r="N1243" s="232">
        <f t="shared" ca="1" si="498"/>
        <v>0</v>
      </c>
      <c r="O1243" s="232">
        <f t="shared" ca="1" si="498"/>
        <v>0</v>
      </c>
      <c r="P1243" s="232">
        <f t="shared" ca="1" si="498"/>
        <v>0</v>
      </c>
      <c r="Q1243" s="232">
        <f t="shared" ca="1" si="498"/>
        <v>0</v>
      </c>
      <c r="R1243" s="232">
        <f t="shared" ca="1" si="498"/>
        <v>0</v>
      </c>
      <c r="S1243" s="232">
        <f t="shared" ca="1" si="498"/>
        <v>0</v>
      </c>
      <c r="T1243" s="232">
        <f t="shared" ca="1" si="498"/>
        <v>0</v>
      </c>
      <c r="U1243" s="232">
        <f t="shared" ca="1" si="498"/>
        <v>0</v>
      </c>
      <c r="V1243" s="232">
        <f t="shared" ca="1" si="498"/>
        <v>0</v>
      </c>
      <c r="W1243" s="232">
        <f t="shared" ca="1" si="498"/>
        <v>0</v>
      </c>
      <c r="X1243" s="232">
        <f t="shared" ca="1" si="498"/>
        <v>0</v>
      </c>
      <c r="Y1243" s="232">
        <f t="shared" ca="1" si="498"/>
        <v>0</v>
      </c>
      <c r="Z1243" s="232">
        <f t="shared" ca="1" si="498"/>
        <v>0</v>
      </c>
      <c r="AA1243" s="232">
        <f t="shared" ca="1" si="498"/>
        <v>0</v>
      </c>
    </row>
    <row r="1244" spans="6:27">
      <c r="F1244" s="657"/>
      <c r="G1244" s="307" t="str">
        <f t="shared" si="497"/>
        <v/>
      </c>
      <c r="H1244" s="232">
        <f t="shared" si="498"/>
        <v>0</v>
      </c>
      <c r="I1244" s="232">
        <f t="shared" ca="1" si="498"/>
        <v>0</v>
      </c>
      <c r="J1244" s="232">
        <f t="shared" ca="1" si="498"/>
        <v>0</v>
      </c>
      <c r="K1244" s="232">
        <f t="shared" ca="1" si="498"/>
        <v>0</v>
      </c>
      <c r="L1244" s="232">
        <f t="shared" ca="1" si="498"/>
        <v>0</v>
      </c>
      <c r="M1244" s="232">
        <f t="shared" ca="1" si="498"/>
        <v>0</v>
      </c>
      <c r="N1244" s="232">
        <f t="shared" ca="1" si="498"/>
        <v>0</v>
      </c>
      <c r="O1244" s="232">
        <f t="shared" ca="1" si="498"/>
        <v>0</v>
      </c>
      <c r="P1244" s="232">
        <f t="shared" ca="1" si="498"/>
        <v>0</v>
      </c>
      <c r="Q1244" s="232">
        <f t="shared" ca="1" si="498"/>
        <v>0</v>
      </c>
      <c r="R1244" s="232">
        <f t="shared" ca="1" si="498"/>
        <v>0</v>
      </c>
      <c r="S1244" s="232">
        <f t="shared" ca="1" si="498"/>
        <v>0</v>
      </c>
      <c r="T1244" s="232">
        <f t="shared" ca="1" si="498"/>
        <v>0</v>
      </c>
      <c r="U1244" s="232">
        <f t="shared" ca="1" si="498"/>
        <v>0</v>
      </c>
      <c r="V1244" s="232">
        <f t="shared" ca="1" si="498"/>
        <v>0</v>
      </c>
      <c r="W1244" s="232">
        <f t="shared" ca="1" si="498"/>
        <v>0</v>
      </c>
      <c r="X1244" s="232">
        <f t="shared" ca="1" si="498"/>
        <v>0</v>
      </c>
      <c r="Y1244" s="232">
        <f t="shared" ca="1" si="498"/>
        <v>0</v>
      </c>
      <c r="Z1244" s="232">
        <f t="shared" ca="1" si="498"/>
        <v>0</v>
      </c>
      <c r="AA1244" s="232">
        <f t="shared" ca="1" si="498"/>
        <v>0</v>
      </c>
    </row>
    <row r="1245" spans="6:27">
      <c r="G1245" s="307" t="str">
        <f t="shared" si="497"/>
        <v>BRT</v>
      </c>
      <c r="H1245" s="232">
        <f t="shared" si="498"/>
        <v>0</v>
      </c>
      <c r="I1245" s="232">
        <f t="shared" ca="1" si="498"/>
        <v>0</v>
      </c>
      <c r="J1245" s="232">
        <f t="shared" ca="1" si="498"/>
        <v>0</v>
      </c>
      <c r="K1245" s="232">
        <f t="shared" ca="1" si="498"/>
        <v>0</v>
      </c>
      <c r="L1245" s="232">
        <f t="shared" ca="1" si="498"/>
        <v>0</v>
      </c>
      <c r="M1245" s="232">
        <f t="shared" ca="1" si="498"/>
        <v>0</v>
      </c>
      <c r="N1245" s="232">
        <f t="shared" ca="1" si="498"/>
        <v>0</v>
      </c>
      <c r="O1245" s="232">
        <f t="shared" ca="1" si="498"/>
        <v>0</v>
      </c>
      <c r="P1245" s="232">
        <f t="shared" ca="1" si="498"/>
        <v>0</v>
      </c>
      <c r="Q1245" s="232">
        <f t="shared" ca="1" si="498"/>
        <v>0</v>
      </c>
      <c r="R1245" s="232">
        <f t="shared" ca="1" si="498"/>
        <v>0</v>
      </c>
      <c r="S1245" s="232">
        <f t="shared" ca="1" si="498"/>
        <v>0</v>
      </c>
      <c r="T1245" s="232">
        <f t="shared" ca="1" si="498"/>
        <v>0</v>
      </c>
      <c r="U1245" s="232">
        <f t="shared" ca="1" si="498"/>
        <v>0</v>
      </c>
      <c r="V1245" s="232">
        <f t="shared" ca="1" si="498"/>
        <v>0</v>
      </c>
      <c r="W1245" s="232">
        <f t="shared" ca="1" si="498"/>
        <v>0</v>
      </c>
      <c r="X1245" s="232">
        <f t="shared" ca="1" si="498"/>
        <v>0</v>
      </c>
      <c r="Y1245" s="232">
        <f t="shared" ca="1" si="498"/>
        <v>0</v>
      </c>
      <c r="Z1245" s="232">
        <f t="shared" ca="1" si="498"/>
        <v>0</v>
      </c>
      <c r="AA1245" s="232">
        <f t="shared" ca="1" si="498"/>
        <v>0</v>
      </c>
    </row>
    <row r="1248" spans="6:27">
      <c r="G1248" s="305" t="s">
        <v>400</v>
      </c>
    </row>
    <row r="1249" spans="6:27">
      <c r="L1249" s="242"/>
    </row>
    <row r="1250" spans="6:27">
      <c r="H1250" s="243"/>
      <c r="I1250" s="243"/>
      <c r="J1250" s="243"/>
      <c r="K1250" s="55" t="s">
        <v>385</v>
      </c>
      <c r="O1250" s="55" t="s">
        <v>387</v>
      </c>
      <c r="Q1250" s="55" t="s">
        <v>388</v>
      </c>
      <c r="Z1250" s="243"/>
      <c r="AA1250" s="243"/>
    </row>
    <row r="1251" spans="6:27">
      <c r="G1251" s="306"/>
      <c r="H1251" s="244">
        <f>H1204</f>
        <v>0</v>
      </c>
      <c r="I1251" s="244">
        <f>I1204</f>
        <v>0</v>
      </c>
      <c r="J1251" s="243"/>
      <c r="K1251" s="244">
        <f>K1204</f>
        <v>0</v>
      </c>
      <c r="L1251" s="244">
        <f>L1204</f>
        <v>9</v>
      </c>
      <c r="M1251" s="244">
        <f>M1204</f>
        <v>19</v>
      </c>
      <c r="O1251" s="231" t="s">
        <v>389</v>
      </c>
      <c r="P1251" s="231" t="s">
        <v>390</v>
      </c>
      <c r="Q1251" s="231" t="s">
        <v>389</v>
      </c>
      <c r="R1251" s="231" t="s">
        <v>390</v>
      </c>
      <c r="T1251" s="231">
        <f>K1251</f>
        <v>0</v>
      </c>
      <c r="U1251" s="231">
        <f>L1251</f>
        <v>9</v>
      </c>
      <c r="V1251" s="231">
        <f>M1251</f>
        <v>19</v>
      </c>
      <c r="X1251" s="231" t="s">
        <v>387</v>
      </c>
      <c r="Y1251" s="231" t="s">
        <v>388</v>
      </c>
      <c r="Z1251" s="243"/>
      <c r="AA1251" s="243"/>
    </row>
    <row r="1252" spans="6:27">
      <c r="F1252" s="655" t="s">
        <v>530</v>
      </c>
      <c r="G1252" s="307" t="str">
        <f>G1235</f>
        <v>Cars</v>
      </c>
      <c r="H1252" s="251">
        <f t="shared" ref="H1252:H1262" ca="1" si="499">IF(ISERROR(((L1252/K1252)^(1/9))-1),0,((L1252/K1252)^(1/9))-1)</f>
        <v>0</v>
      </c>
      <c r="I1252" s="246">
        <f t="shared" ref="I1252:I1262" ca="1" si="500">IF(ISERROR(((M1252/L1252)^(1/10))-1),0,((M1252/L1252)^(1/10))-1)</f>
        <v>0</v>
      </c>
      <c r="J1252" s="243"/>
      <c r="K1252" s="246">
        <f>'IF Factors'!BJ46</f>
        <v>0</v>
      </c>
      <c r="L1252" s="246">
        <f ca="1">OFFSET('IF Factors'!BJ46,0,5)</f>
        <v>0</v>
      </c>
      <c r="M1252" s="246">
        <f ca="1">OFFSET('IF Factors'!BJ46,0,10)</f>
        <v>0</v>
      </c>
      <c r="O1252" s="231">
        <f ca="1">INTERCEPT(K1252:L1252,$K$7:$L$7)</f>
        <v>0</v>
      </c>
      <c r="P1252" s="231">
        <f ca="1">SLOPE(K1252:L1252,$K$7:$L$7)</f>
        <v>0</v>
      </c>
      <c r="Q1252" s="231">
        <f ca="1">INTERCEPT(L1252:M1252,$L$7:$M$7)</f>
        <v>0</v>
      </c>
      <c r="R1252" s="231">
        <f ca="1">SLOPE(L1252:M1252,$L$7:$M$7)</f>
        <v>0</v>
      </c>
      <c r="T1252" s="231">
        <f>IF(K1252&lt;&gt;0,0,1)</f>
        <v>1</v>
      </c>
      <c r="U1252" s="231">
        <f ca="1">IF(L1252&lt;&gt;0,0,1)</f>
        <v>1</v>
      </c>
      <c r="V1252" s="231">
        <f ca="1">IF(M1252&lt;&gt;0,0,1)</f>
        <v>1</v>
      </c>
      <c r="X1252" s="231">
        <f ca="1">IF(T1252+U1252=1,1,0)</f>
        <v>0</v>
      </c>
      <c r="Y1252" s="231">
        <f t="shared" ref="Y1252:Y1262" ca="1" si="501">IF(U1252+V1252=1,1,0)</f>
        <v>0</v>
      </c>
      <c r="Z1252" s="243"/>
      <c r="AA1252" s="243"/>
    </row>
    <row r="1253" spans="6:27">
      <c r="F1253" s="656"/>
      <c r="G1253" s="307" t="str">
        <f t="shared" ref="G1253:G1262" si="502">G1236</f>
        <v>2-wheeler</v>
      </c>
      <c r="H1253" s="251">
        <f t="shared" ca="1" si="499"/>
        <v>0</v>
      </c>
      <c r="I1253" s="246">
        <f t="shared" ca="1" si="500"/>
        <v>0</v>
      </c>
      <c r="J1253" s="243"/>
      <c r="K1253" s="246">
        <f>'IF Factors'!BJ47</f>
        <v>0</v>
      </c>
      <c r="L1253" s="246">
        <f ca="1">OFFSET('IF Factors'!BJ47,0,5)</f>
        <v>0</v>
      </c>
      <c r="M1253" s="246">
        <f ca="1">OFFSET('IF Factors'!BJ47,0,10)</f>
        <v>0</v>
      </c>
      <c r="O1253" s="231">
        <f t="shared" ref="O1253:O1262" ca="1" si="503">INTERCEPT(K1253:L1253,$K$7:$L$7)</f>
        <v>0</v>
      </c>
      <c r="P1253" s="231">
        <f t="shared" ref="P1253:P1262" ca="1" si="504">SLOPE(K1253:L1253,$K$7:$L$7)</f>
        <v>0</v>
      </c>
      <c r="Q1253" s="231">
        <f t="shared" ref="Q1253:Q1262" ca="1" si="505">INTERCEPT(L1253:M1253,$L$7:$M$7)</f>
        <v>0</v>
      </c>
      <c r="R1253" s="231">
        <f t="shared" ref="R1253:R1262" ca="1" si="506">SLOPE(L1253:M1253,$L$7:$M$7)</f>
        <v>0</v>
      </c>
      <c r="T1253" s="231">
        <f t="shared" ref="T1253:V1262" si="507">IF(K1253&lt;&gt;0,0,1)</f>
        <v>1</v>
      </c>
      <c r="U1253" s="231">
        <f t="shared" ca="1" si="507"/>
        <v>1</v>
      </c>
      <c r="V1253" s="231">
        <f t="shared" ca="1" si="507"/>
        <v>1</v>
      </c>
      <c r="X1253" s="231">
        <f t="shared" ref="X1253:X1262" ca="1" si="508">IF(T1253+U1253=1,1,0)</f>
        <v>0</v>
      </c>
      <c r="Y1253" s="231">
        <f t="shared" ca="1" si="501"/>
        <v>0</v>
      </c>
      <c r="Z1253" s="243"/>
      <c r="AA1253" s="243"/>
    </row>
    <row r="1254" spans="6:27">
      <c r="F1254" s="656"/>
      <c r="G1254" s="307" t="str">
        <f t="shared" si="502"/>
        <v>Taxi</v>
      </c>
      <c r="H1254" s="251">
        <f t="shared" ca="1" si="499"/>
        <v>0</v>
      </c>
      <c r="I1254" s="246">
        <f t="shared" ca="1" si="500"/>
        <v>0</v>
      </c>
      <c r="J1254" s="243"/>
      <c r="K1254" s="246">
        <f>'IF Factors'!BJ48</f>
        <v>0</v>
      </c>
      <c r="L1254" s="246">
        <f ca="1">OFFSET('IF Factors'!BJ48,0,5)</f>
        <v>0</v>
      </c>
      <c r="M1254" s="246">
        <f ca="1">OFFSET('IF Factors'!BJ48,0,10)</f>
        <v>0</v>
      </c>
      <c r="O1254" s="231">
        <f t="shared" ca="1" si="503"/>
        <v>0</v>
      </c>
      <c r="P1254" s="231">
        <f t="shared" ca="1" si="504"/>
        <v>0</v>
      </c>
      <c r="Q1254" s="231">
        <f t="shared" ca="1" si="505"/>
        <v>0</v>
      </c>
      <c r="R1254" s="231">
        <f t="shared" ca="1" si="506"/>
        <v>0</v>
      </c>
      <c r="T1254" s="231">
        <f t="shared" si="507"/>
        <v>1</v>
      </c>
      <c r="U1254" s="231">
        <f t="shared" ca="1" si="507"/>
        <v>1</v>
      </c>
      <c r="V1254" s="231">
        <f t="shared" ca="1" si="507"/>
        <v>1</v>
      </c>
      <c r="X1254" s="231">
        <f t="shared" ca="1" si="508"/>
        <v>0</v>
      </c>
      <c r="Y1254" s="231">
        <f t="shared" ca="1" si="501"/>
        <v>0</v>
      </c>
      <c r="Z1254" s="243"/>
      <c r="AA1254" s="243"/>
    </row>
    <row r="1255" spans="6:27">
      <c r="F1255" s="656"/>
      <c r="G1255" s="307" t="str">
        <f t="shared" si="502"/>
        <v/>
      </c>
      <c r="H1255" s="251">
        <f t="shared" ca="1" si="499"/>
        <v>0</v>
      </c>
      <c r="I1255" s="246">
        <f t="shared" ca="1" si="500"/>
        <v>0</v>
      </c>
      <c r="J1255" s="243"/>
      <c r="K1255" s="246">
        <f>'IF Factors'!BJ49</f>
        <v>0</v>
      </c>
      <c r="L1255" s="246">
        <f ca="1">OFFSET('IF Factors'!BJ49,0,5)</f>
        <v>0</v>
      </c>
      <c r="M1255" s="246">
        <f ca="1">OFFSET('IF Factors'!BJ49,0,10)</f>
        <v>0</v>
      </c>
      <c r="O1255" s="231">
        <f t="shared" ca="1" si="503"/>
        <v>0</v>
      </c>
      <c r="P1255" s="231">
        <f t="shared" ca="1" si="504"/>
        <v>0</v>
      </c>
      <c r="Q1255" s="231">
        <f t="shared" ca="1" si="505"/>
        <v>0</v>
      </c>
      <c r="R1255" s="231">
        <f t="shared" ca="1" si="506"/>
        <v>0</v>
      </c>
      <c r="T1255" s="231">
        <f t="shared" si="507"/>
        <v>1</v>
      </c>
      <c r="U1255" s="231">
        <f t="shared" ca="1" si="507"/>
        <v>1</v>
      </c>
      <c r="V1255" s="231">
        <f t="shared" ca="1" si="507"/>
        <v>1</v>
      </c>
      <c r="X1255" s="231">
        <f t="shared" ca="1" si="508"/>
        <v>0</v>
      </c>
      <c r="Y1255" s="231">
        <f t="shared" ca="1" si="501"/>
        <v>0</v>
      </c>
      <c r="Z1255" s="243"/>
      <c r="AA1255" s="243"/>
    </row>
    <row r="1256" spans="6:27">
      <c r="F1256" s="656"/>
      <c r="G1256" s="307" t="str">
        <f t="shared" si="502"/>
        <v/>
      </c>
      <c r="H1256" s="251">
        <f t="shared" ca="1" si="499"/>
        <v>0</v>
      </c>
      <c r="I1256" s="246">
        <f t="shared" ca="1" si="500"/>
        <v>0</v>
      </c>
      <c r="J1256" s="243"/>
      <c r="K1256" s="246">
        <f>'IF Factors'!BJ50</f>
        <v>0</v>
      </c>
      <c r="L1256" s="246">
        <f ca="1">OFFSET('IF Factors'!BJ50,0,5)</f>
        <v>0</v>
      </c>
      <c r="M1256" s="246">
        <f ca="1">OFFSET('IF Factors'!BJ50,0,10)</f>
        <v>0</v>
      </c>
      <c r="O1256" s="231">
        <f t="shared" ca="1" si="503"/>
        <v>0</v>
      </c>
      <c r="P1256" s="231">
        <f t="shared" ca="1" si="504"/>
        <v>0</v>
      </c>
      <c r="Q1256" s="231">
        <f t="shared" ca="1" si="505"/>
        <v>0</v>
      </c>
      <c r="R1256" s="231">
        <f t="shared" ca="1" si="506"/>
        <v>0</v>
      </c>
      <c r="T1256" s="231">
        <f t="shared" si="507"/>
        <v>1</v>
      </c>
      <c r="U1256" s="231">
        <f t="shared" ca="1" si="507"/>
        <v>1</v>
      </c>
      <c r="V1256" s="231">
        <f t="shared" ca="1" si="507"/>
        <v>1</v>
      </c>
      <c r="X1256" s="231">
        <f t="shared" ca="1" si="508"/>
        <v>0</v>
      </c>
      <c r="Y1256" s="231">
        <f t="shared" ca="1" si="501"/>
        <v>0</v>
      </c>
      <c r="Z1256" s="243"/>
      <c r="AA1256" s="243"/>
    </row>
    <row r="1257" spans="6:27">
      <c r="F1257" s="656"/>
      <c r="G1257" s="307" t="str">
        <f t="shared" si="502"/>
        <v>3-wheeler</v>
      </c>
      <c r="H1257" s="251">
        <f t="shared" ca="1" si="499"/>
        <v>0</v>
      </c>
      <c r="I1257" s="246">
        <f t="shared" ca="1" si="500"/>
        <v>0</v>
      </c>
      <c r="J1257" s="243"/>
      <c r="K1257" s="246">
        <f>'IF Factors'!BJ51</f>
        <v>0</v>
      </c>
      <c r="L1257" s="246">
        <f ca="1">OFFSET('IF Factors'!BJ51,0,5)</f>
        <v>0</v>
      </c>
      <c r="M1257" s="246">
        <f ca="1">OFFSET('IF Factors'!BJ51,0,10)</f>
        <v>0</v>
      </c>
      <c r="O1257" s="231">
        <f t="shared" ca="1" si="503"/>
        <v>0</v>
      </c>
      <c r="P1257" s="231">
        <f t="shared" ca="1" si="504"/>
        <v>0</v>
      </c>
      <c r="Q1257" s="231">
        <f t="shared" ca="1" si="505"/>
        <v>0</v>
      </c>
      <c r="R1257" s="231">
        <f t="shared" ca="1" si="506"/>
        <v>0</v>
      </c>
      <c r="T1257" s="231">
        <f t="shared" si="507"/>
        <v>1</v>
      </c>
      <c r="U1257" s="231">
        <f t="shared" ca="1" si="507"/>
        <v>1</v>
      </c>
      <c r="V1257" s="231">
        <f t="shared" ca="1" si="507"/>
        <v>1</v>
      </c>
      <c r="X1257" s="231">
        <f t="shared" ca="1" si="508"/>
        <v>0</v>
      </c>
      <c r="Y1257" s="231">
        <f t="shared" ca="1" si="501"/>
        <v>0</v>
      </c>
      <c r="Z1257" s="243"/>
      <c r="AA1257" s="243"/>
    </row>
    <row r="1258" spans="6:27">
      <c r="F1258" s="656"/>
      <c r="G1258" s="307" t="str">
        <f t="shared" si="502"/>
        <v>Bus</v>
      </c>
      <c r="H1258" s="251">
        <f t="shared" ca="1" si="499"/>
        <v>0</v>
      </c>
      <c r="I1258" s="246">
        <f t="shared" ca="1" si="500"/>
        <v>0</v>
      </c>
      <c r="J1258" s="243"/>
      <c r="K1258" s="246">
        <f>'IF Factors'!BJ52</f>
        <v>0</v>
      </c>
      <c r="L1258" s="246">
        <f ca="1">OFFSET('IF Factors'!BJ52,0,5)</f>
        <v>0</v>
      </c>
      <c r="M1258" s="246">
        <f ca="1">OFFSET('IF Factors'!BJ52,0,10)</f>
        <v>0</v>
      </c>
      <c r="O1258" s="231">
        <f t="shared" ca="1" si="503"/>
        <v>0</v>
      </c>
      <c r="P1258" s="231">
        <f t="shared" ca="1" si="504"/>
        <v>0</v>
      </c>
      <c r="Q1258" s="231">
        <f t="shared" ca="1" si="505"/>
        <v>0</v>
      </c>
      <c r="R1258" s="231">
        <f t="shared" ca="1" si="506"/>
        <v>0</v>
      </c>
      <c r="T1258" s="231">
        <f t="shared" si="507"/>
        <v>1</v>
      </c>
      <c r="U1258" s="231">
        <f t="shared" ca="1" si="507"/>
        <v>1</v>
      </c>
      <c r="V1258" s="231">
        <f t="shared" ca="1" si="507"/>
        <v>1</v>
      </c>
      <c r="X1258" s="231">
        <f t="shared" ca="1" si="508"/>
        <v>0</v>
      </c>
      <c r="Y1258" s="231">
        <f t="shared" ca="1" si="501"/>
        <v>0</v>
      </c>
      <c r="Z1258" s="243"/>
      <c r="AA1258" s="243"/>
    </row>
    <row r="1259" spans="6:27">
      <c r="F1259" s="656"/>
      <c r="G1259" s="307" t="str">
        <f t="shared" si="502"/>
        <v>Mini-bus</v>
      </c>
      <c r="H1259" s="251">
        <f t="shared" ca="1" si="499"/>
        <v>0</v>
      </c>
      <c r="I1259" s="246">
        <f t="shared" ca="1" si="500"/>
        <v>0</v>
      </c>
      <c r="J1259" s="243"/>
      <c r="K1259" s="246">
        <f>'IF Factors'!BJ53</f>
        <v>0</v>
      </c>
      <c r="L1259" s="246">
        <f ca="1">OFFSET('IF Factors'!BJ53,0,5)</f>
        <v>0</v>
      </c>
      <c r="M1259" s="246">
        <f ca="1">OFFSET('IF Factors'!BJ53,0,10)</f>
        <v>0</v>
      </c>
      <c r="O1259" s="231">
        <f t="shared" ca="1" si="503"/>
        <v>0</v>
      </c>
      <c r="P1259" s="231">
        <f t="shared" ca="1" si="504"/>
        <v>0</v>
      </c>
      <c r="Q1259" s="231">
        <f t="shared" ca="1" si="505"/>
        <v>0</v>
      </c>
      <c r="R1259" s="231">
        <f t="shared" ca="1" si="506"/>
        <v>0</v>
      </c>
      <c r="T1259" s="231">
        <f t="shared" si="507"/>
        <v>1</v>
      </c>
      <c r="U1259" s="231">
        <f t="shared" ca="1" si="507"/>
        <v>1</v>
      </c>
      <c r="V1259" s="231">
        <f t="shared" ca="1" si="507"/>
        <v>1</v>
      </c>
      <c r="X1259" s="231">
        <f t="shared" ca="1" si="508"/>
        <v>0</v>
      </c>
      <c r="Y1259" s="231">
        <f t="shared" ca="1" si="501"/>
        <v>0</v>
      </c>
      <c r="Z1259" s="243"/>
      <c r="AA1259" s="243"/>
    </row>
    <row r="1260" spans="6:27">
      <c r="F1260" s="656"/>
      <c r="G1260" s="307" t="str">
        <f t="shared" si="502"/>
        <v/>
      </c>
      <c r="H1260" s="251">
        <f t="shared" ca="1" si="499"/>
        <v>0</v>
      </c>
      <c r="I1260" s="246">
        <f t="shared" ca="1" si="500"/>
        <v>0</v>
      </c>
      <c r="J1260" s="243"/>
      <c r="K1260" s="246">
        <f>'IF Factors'!BJ54</f>
        <v>0</v>
      </c>
      <c r="L1260" s="246">
        <f ca="1">OFFSET('IF Factors'!BJ54,0,5)</f>
        <v>0</v>
      </c>
      <c r="M1260" s="246">
        <f ca="1">OFFSET('IF Factors'!BJ54,0,10)</f>
        <v>0</v>
      </c>
      <c r="O1260" s="231">
        <f t="shared" ca="1" si="503"/>
        <v>0</v>
      </c>
      <c r="P1260" s="231">
        <f t="shared" ca="1" si="504"/>
        <v>0</v>
      </c>
      <c r="Q1260" s="231">
        <f t="shared" ca="1" si="505"/>
        <v>0</v>
      </c>
      <c r="R1260" s="231">
        <f t="shared" ca="1" si="506"/>
        <v>0</v>
      </c>
      <c r="T1260" s="231">
        <f t="shared" si="507"/>
        <v>1</v>
      </c>
      <c r="U1260" s="231">
        <f t="shared" ca="1" si="507"/>
        <v>1</v>
      </c>
      <c r="V1260" s="231">
        <f t="shared" ca="1" si="507"/>
        <v>1</v>
      </c>
      <c r="X1260" s="231">
        <f t="shared" ca="1" si="508"/>
        <v>0</v>
      </c>
      <c r="Y1260" s="231">
        <f t="shared" ca="1" si="501"/>
        <v>0</v>
      </c>
      <c r="Z1260" s="243"/>
      <c r="AA1260" s="243"/>
    </row>
    <row r="1261" spans="6:27">
      <c r="F1261" s="657"/>
      <c r="G1261" s="307" t="str">
        <f t="shared" si="502"/>
        <v/>
      </c>
      <c r="H1261" s="251">
        <f t="shared" ca="1" si="499"/>
        <v>0</v>
      </c>
      <c r="I1261" s="246">
        <f t="shared" ca="1" si="500"/>
        <v>0</v>
      </c>
      <c r="J1261" s="243"/>
      <c r="K1261" s="246">
        <f>'IF Factors'!BJ55</f>
        <v>0</v>
      </c>
      <c r="L1261" s="246">
        <f ca="1">OFFSET('IF Factors'!BJ55,0,5)</f>
        <v>0</v>
      </c>
      <c r="M1261" s="246">
        <f ca="1">OFFSET('IF Factors'!BJ55,0,10)</f>
        <v>0</v>
      </c>
      <c r="O1261" s="231">
        <f t="shared" ca="1" si="503"/>
        <v>0</v>
      </c>
      <c r="P1261" s="231">
        <f t="shared" ca="1" si="504"/>
        <v>0</v>
      </c>
      <c r="Q1261" s="231">
        <f t="shared" ca="1" si="505"/>
        <v>0</v>
      </c>
      <c r="R1261" s="231">
        <f t="shared" ca="1" si="506"/>
        <v>0</v>
      </c>
      <c r="T1261" s="231">
        <f t="shared" si="507"/>
        <v>1</v>
      </c>
      <c r="U1261" s="231">
        <f t="shared" ca="1" si="507"/>
        <v>1</v>
      </c>
      <c r="V1261" s="231">
        <f t="shared" ca="1" si="507"/>
        <v>1</v>
      </c>
      <c r="X1261" s="231">
        <f t="shared" ca="1" si="508"/>
        <v>0</v>
      </c>
      <c r="Y1261" s="231">
        <f t="shared" ca="1" si="501"/>
        <v>0</v>
      </c>
      <c r="Z1261" s="243"/>
      <c r="AA1261" s="243"/>
    </row>
    <row r="1262" spans="6:27">
      <c r="G1262" s="307" t="str">
        <f t="shared" si="502"/>
        <v>BRT</v>
      </c>
      <c r="H1262" s="251">
        <f t="shared" ca="1" si="499"/>
        <v>0</v>
      </c>
      <c r="I1262" s="246">
        <f t="shared" ca="1" si="500"/>
        <v>0</v>
      </c>
      <c r="J1262" s="243"/>
      <c r="K1262" s="246">
        <f>'IF Factors'!BJ56</f>
        <v>0</v>
      </c>
      <c r="L1262" s="246">
        <f ca="1">OFFSET('IF Factors'!BJ56,0,5)</f>
        <v>0</v>
      </c>
      <c r="M1262" s="246">
        <f ca="1">OFFSET('IF Factors'!BJ56,0,10)</f>
        <v>0</v>
      </c>
      <c r="O1262" s="231">
        <f t="shared" ca="1" si="503"/>
        <v>0</v>
      </c>
      <c r="P1262" s="231">
        <f t="shared" ca="1" si="504"/>
        <v>0</v>
      </c>
      <c r="Q1262" s="231">
        <f t="shared" ca="1" si="505"/>
        <v>0</v>
      </c>
      <c r="R1262" s="231">
        <f t="shared" ca="1" si="506"/>
        <v>0</v>
      </c>
      <c r="T1262" s="231">
        <f t="shared" si="507"/>
        <v>1</v>
      </c>
      <c r="U1262" s="231">
        <f t="shared" ca="1" si="507"/>
        <v>1</v>
      </c>
      <c r="V1262" s="231">
        <f t="shared" ca="1" si="507"/>
        <v>1</v>
      </c>
      <c r="X1262" s="231">
        <f t="shared" ca="1" si="508"/>
        <v>0</v>
      </c>
      <c r="Y1262" s="231">
        <f t="shared" ca="1" si="501"/>
        <v>0</v>
      </c>
      <c r="Z1262" s="243"/>
      <c r="AA1262" s="243"/>
    </row>
    <row r="1263" spans="6:27">
      <c r="G1263" s="308"/>
      <c r="H1263" s="243"/>
      <c r="I1263" s="243"/>
      <c r="J1263" s="243"/>
      <c r="K1263" s="243"/>
      <c r="L1263" s="243"/>
      <c r="M1263" s="243"/>
      <c r="N1263" s="243"/>
      <c r="O1263" s="243"/>
      <c r="P1263" s="243"/>
      <c r="Q1263" s="243"/>
      <c r="R1263" s="243"/>
      <c r="S1263" s="243"/>
      <c r="T1263" s="243"/>
      <c r="U1263" s="243"/>
      <c r="V1263" s="243"/>
      <c r="W1263" s="243"/>
      <c r="X1263" s="243"/>
      <c r="Y1263" s="243"/>
      <c r="Z1263" s="243"/>
      <c r="AA1263" s="243"/>
    </row>
    <row r="1264" spans="6:27">
      <c r="G1264" s="308"/>
      <c r="H1264" s="243"/>
      <c r="I1264" s="243"/>
      <c r="J1264" s="243"/>
      <c r="K1264" s="243"/>
      <c r="L1264" s="243"/>
      <c r="M1264" s="243"/>
      <c r="N1264" s="243"/>
      <c r="O1264" s="243"/>
      <c r="P1264" s="243"/>
      <c r="Q1264" s="243"/>
      <c r="R1264" s="243"/>
      <c r="S1264" s="243"/>
      <c r="T1264" s="243"/>
      <c r="U1264" s="243"/>
      <c r="V1264" s="243"/>
      <c r="W1264" s="243"/>
      <c r="X1264" s="243"/>
      <c r="Y1264" s="243"/>
      <c r="Z1264" s="243"/>
      <c r="AA1264" s="243"/>
    </row>
    <row r="1265" spans="6:27">
      <c r="G1265" s="308"/>
      <c r="H1265" s="243"/>
      <c r="I1265" s="243"/>
      <c r="J1265" s="243"/>
      <c r="K1265" s="243"/>
      <c r="L1265" s="243"/>
      <c r="M1265" s="243"/>
      <c r="N1265" s="243"/>
      <c r="O1265" s="243"/>
      <c r="P1265" s="243"/>
      <c r="Q1265" s="243"/>
      <c r="R1265" s="243"/>
      <c r="S1265" s="243"/>
      <c r="T1265" s="243"/>
      <c r="U1265" s="243"/>
      <c r="V1265" s="243"/>
      <c r="W1265" s="243"/>
      <c r="X1265" s="243"/>
      <c r="Y1265" s="243"/>
      <c r="Z1265" s="243"/>
      <c r="AA1265" s="243"/>
    </row>
    <row r="1266" spans="6:27">
      <c r="G1266" s="308" t="s">
        <v>391</v>
      </c>
      <c r="H1266" s="243"/>
      <c r="I1266" s="243" t="s">
        <v>11</v>
      </c>
      <c r="J1266" s="243"/>
      <c r="K1266" s="243"/>
      <c r="L1266" s="243"/>
      <c r="M1266" s="243"/>
      <c r="N1266" s="243"/>
      <c r="O1266" s="243"/>
      <c r="P1266" s="243"/>
      <c r="Q1266" s="243"/>
      <c r="R1266" s="243"/>
      <c r="S1266" s="243"/>
      <c r="T1266" s="243"/>
      <c r="U1266" s="243"/>
      <c r="V1266" s="243"/>
      <c r="W1266" s="243"/>
      <c r="X1266" s="243"/>
      <c r="Y1266" s="243"/>
      <c r="Z1266" s="243"/>
      <c r="AA1266" s="243"/>
    </row>
    <row r="1267" spans="6:27">
      <c r="G1267" s="306"/>
      <c r="H1267" s="245">
        <f>H1234</f>
        <v>0</v>
      </c>
      <c r="I1267" s="245">
        <f t="shared" ref="I1267:AA1267" si="509">I1234</f>
        <v>1</v>
      </c>
      <c r="J1267" s="245">
        <f t="shared" si="509"/>
        <v>2</v>
      </c>
      <c r="K1267" s="245">
        <f t="shared" si="509"/>
        <v>3</v>
      </c>
      <c r="L1267" s="245">
        <f t="shared" si="509"/>
        <v>4</v>
      </c>
      <c r="M1267" s="245">
        <f t="shared" si="509"/>
        <v>5</v>
      </c>
      <c r="N1267" s="245">
        <f t="shared" si="509"/>
        <v>6</v>
      </c>
      <c r="O1267" s="245">
        <f t="shared" si="509"/>
        <v>7</v>
      </c>
      <c r="P1267" s="245">
        <f t="shared" si="509"/>
        <v>8</v>
      </c>
      <c r="Q1267" s="245">
        <f t="shared" si="509"/>
        <v>9</v>
      </c>
      <c r="R1267" s="245">
        <f t="shared" si="509"/>
        <v>10</v>
      </c>
      <c r="S1267" s="245">
        <f t="shared" si="509"/>
        <v>11</v>
      </c>
      <c r="T1267" s="245">
        <f t="shared" si="509"/>
        <v>12</v>
      </c>
      <c r="U1267" s="245">
        <f t="shared" si="509"/>
        <v>13</v>
      </c>
      <c r="V1267" s="245">
        <f t="shared" si="509"/>
        <v>14</v>
      </c>
      <c r="W1267" s="245">
        <f t="shared" si="509"/>
        <v>15</v>
      </c>
      <c r="X1267" s="245">
        <f t="shared" si="509"/>
        <v>16</v>
      </c>
      <c r="Y1267" s="245">
        <f t="shared" si="509"/>
        <v>17</v>
      </c>
      <c r="Z1267" s="245">
        <f t="shared" si="509"/>
        <v>18</v>
      </c>
      <c r="AA1267" s="245">
        <f t="shared" si="509"/>
        <v>19</v>
      </c>
    </row>
    <row r="1268" spans="6:27">
      <c r="F1268" s="655" t="s">
        <v>530</v>
      </c>
      <c r="G1268" s="307" t="str">
        <f>G1235</f>
        <v>Cars</v>
      </c>
      <c r="H1268" s="261">
        <f>K1252</f>
        <v>0</v>
      </c>
      <c r="I1268" s="261">
        <f ca="1">(I$23*$P1252)+$O1252</f>
        <v>0</v>
      </c>
      <c r="J1268" s="261">
        <f t="shared" ref="J1268:P1268" ca="1" si="510">(J$23*$P1252)+$O1252</f>
        <v>0</v>
      </c>
      <c r="K1268" s="261">
        <f t="shared" ca="1" si="510"/>
        <v>0</v>
      </c>
      <c r="L1268" s="261">
        <f t="shared" ca="1" si="510"/>
        <v>0</v>
      </c>
      <c r="M1268" s="261">
        <f t="shared" ca="1" si="510"/>
        <v>0</v>
      </c>
      <c r="N1268" s="261">
        <f t="shared" ca="1" si="510"/>
        <v>0</v>
      </c>
      <c r="O1268" s="261">
        <f t="shared" ca="1" si="510"/>
        <v>0</v>
      </c>
      <c r="P1268" s="261">
        <f t="shared" ca="1" si="510"/>
        <v>0</v>
      </c>
      <c r="Q1268" s="261">
        <f ca="1">L1252</f>
        <v>0</v>
      </c>
      <c r="R1268" s="261">
        <f ca="1">(R$23*$R1252)+$Q1252</f>
        <v>0</v>
      </c>
      <c r="S1268" s="261">
        <f t="shared" ref="S1268:Z1268" ca="1" si="511">(S$23*$R1252)+$Q1252</f>
        <v>0</v>
      </c>
      <c r="T1268" s="261">
        <f t="shared" ca="1" si="511"/>
        <v>0</v>
      </c>
      <c r="U1268" s="261">
        <f t="shared" ca="1" si="511"/>
        <v>0</v>
      </c>
      <c r="V1268" s="261">
        <f t="shared" ca="1" si="511"/>
        <v>0</v>
      </c>
      <c r="W1268" s="261">
        <f t="shared" ca="1" si="511"/>
        <v>0</v>
      </c>
      <c r="X1268" s="261">
        <f t="shared" ca="1" si="511"/>
        <v>0</v>
      </c>
      <c r="Y1268" s="261">
        <f t="shared" ca="1" si="511"/>
        <v>0</v>
      </c>
      <c r="Z1268" s="261">
        <f t="shared" ca="1" si="511"/>
        <v>0</v>
      </c>
      <c r="AA1268" s="261">
        <f ca="1">M1252</f>
        <v>0</v>
      </c>
    </row>
    <row r="1269" spans="6:27">
      <c r="F1269" s="656"/>
      <c r="G1269" s="307" t="str">
        <f t="shared" ref="G1269:G1278" si="512">G1236</f>
        <v>2-wheeler</v>
      </c>
      <c r="H1269" s="261">
        <f t="shared" ref="H1269:H1278" si="513">K1253</f>
        <v>0</v>
      </c>
      <c r="I1269" s="261">
        <f t="shared" ref="I1269:P1278" ca="1" si="514">(I$23*$P1253)+$O1253</f>
        <v>0</v>
      </c>
      <c r="J1269" s="261">
        <f t="shared" ca="1" si="514"/>
        <v>0</v>
      </c>
      <c r="K1269" s="261">
        <f t="shared" ca="1" si="514"/>
        <v>0</v>
      </c>
      <c r="L1269" s="261">
        <f t="shared" ca="1" si="514"/>
        <v>0</v>
      </c>
      <c r="M1269" s="261">
        <f t="shared" ca="1" si="514"/>
        <v>0</v>
      </c>
      <c r="N1269" s="261">
        <f t="shared" ca="1" si="514"/>
        <v>0</v>
      </c>
      <c r="O1269" s="261">
        <f t="shared" ca="1" si="514"/>
        <v>0</v>
      </c>
      <c r="P1269" s="261">
        <f t="shared" ca="1" si="514"/>
        <v>0</v>
      </c>
      <c r="Q1269" s="261">
        <f t="shared" ref="Q1269:Q1278" ca="1" si="515">L1253</f>
        <v>0</v>
      </c>
      <c r="R1269" s="261">
        <f t="shared" ref="R1269:Z1278" ca="1" si="516">(R$23*$R1253)+$Q1253</f>
        <v>0</v>
      </c>
      <c r="S1269" s="261">
        <f t="shared" ca="1" si="516"/>
        <v>0</v>
      </c>
      <c r="T1269" s="261">
        <f t="shared" ca="1" si="516"/>
        <v>0</v>
      </c>
      <c r="U1269" s="261">
        <f t="shared" ca="1" si="516"/>
        <v>0</v>
      </c>
      <c r="V1269" s="261">
        <f t="shared" ca="1" si="516"/>
        <v>0</v>
      </c>
      <c r="W1269" s="261">
        <f t="shared" ca="1" si="516"/>
        <v>0</v>
      </c>
      <c r="X1269" s="261">
        <f t="shared" ca="1" si="516"/>
        <v>0</v>
      </c>
      <c r="Y1269" s="261">
        <f t="shared" ca="1" si="516"/>
        <v>0</v>
      </c>
      <c r="Z1269" s="261">
        <f t="shared" ca="1" si="516"/>
        <v>0</v>
      </c>
      <c r="AA1269" s="261">
        <f t="shared" ref="AA1269:AA1278" ca="1" si="517">M1253</f>
        <v>0</v>
      </c>
    </row>
    <row r="1270" spans="6:27">
      <c r="F1270" s="656"/>
      <c r="G1270" s="307" t="str">
        <f t="shared" si="512"/>
        <v>Taxi</v>
      </c>
      <c r="H1270" s="261">
        <f t="shared" si="513"/>
        <v>0</v>
      </c>
      <c r="I1270" s="261">
        <f t="shared" ca="1" si="514"/>
        <v>0</v>
      </c>
      <c r="J1270" s="261">
        <f t="shared" ca="1" si="514"/>
        <v>0</v>
      </c>
      <c r="K1270" s="261">
        <f t="shared" ca="1" si="514"/>
        <v>0</v>
      </c>
      <c r="L1270" s="261">
        <f t="shared" ca="1" si="514"/>
        <v>0</v>
      </c>
      <c r="M1270" s="261">
        <f t="shared" ca="1" si="514"/>
        <v>0</v>
      </c>
      <c r="N1270" s="261">
        <f t="shared" ca="1" si="514"/>
        <v>0</v>
      </c>
      <c r="O1270" s="261">
        <f t="shared" ca="1" si="514"/>
        <v>0</v>
      </c>
      <c r="P1270" s="261">
        <f t="shared" ca="1" si="514"/>
        <v>0</v>
      </c>
      <c r="Q1270" s="261">
        <f t="shared" ca="1" si="515"/>
        <v>0</v>
      </c>
      <c r="R1270" s="261">
        <f t="shared" ca="1" si="516"/>
        <v>0</v>
      </c>
      <c r="S1270" s="261">
        <f t="shared" ca="1" si="516"/>
        <v>0</v>
      </c>
      <c r="T1270" s="261">
        <f t="shared" ca="1" si="516"/>
        <v>0</v>
      </c>
      <c r="U1270" s="261">
        <f t="shared" ca="1" si="516"/>
        <v>0</v>
      </c>
      <c r="V1270" s="261">
        <f t="shared" ca="1" si="516"/>
        <v>0</v>
      </c>
      <c r="W1270" s="261">
        <f t="shared" ca="1" si="516"/>
        <v>0</v>
      </c>
      <c r="X1270" s="261">
        <f t="shared" ca="1" si="516"/>
        <v>0</v>
      </c>
      <c r="Y1270" s="261">
        <f t="shared" ca="1" si="516"/>
        <v>0</v>
      </c>
      <c r="Z1270" s="261">
        <f t="shared" ca="1" si="516"/>
        <v>0</v>
      </c>
      <c r="AA1270" s="261">
        <f t="shared" ca="1" si="517"/>
        <v>0</v>
      </c>
    </row>
    <row r="1271" spans="6:27">
      <c r="F1271" s="656"/>
      <c r="G1271" s="307" t="str">
        <f t="shared" si="512"/>
        <v/>
      </c>
      <c r="H1271" s="261">
        <f t="shared" si="513"/>
        <v>0</v>
      </c>
      <c r="I1271" s="261">
        <f t="shared" ca="1" si="514"/>
        <v>0</v>
      </c>
      <c r="J1271" s="261">
        <f t="shared" ca="1" si="514"/>
        <v>0</v>
      </c>
      <c r="K1271" s="261">
        <f t="shared" ca="1" si="514"/>
        <v>0</v>
      </c>
      <c r="L1271" s="261">
        <f t="shared" ca="1" si="514"/>
        <v>0</v>
      </c>
      <c r="M1271" s="261">
        <f t="shared" ca="1" si="514"/>
        <v>0</v>
      </c>
      <c r="N1271" s="261">
        <f t="shared" ca="1" si="514"/>
        <v>0</v>
      </c>
      <c r="O1271" s="261">
        <f t="shared" ca="1" si="514"/>
        <v>0</v>
      </c>
      <c r="P1271" s="261">
        <f t="shared" ca="1" si="514"/>
        <v>0</v>
      </c>
      <c r="Q1271" s="261">
        <f t="shared" ca="1" si="515"/>
        <v>0</v>
      </c>
      <c r="R1271" s="261">
        <f t="shared" ca="1" si="516"/>
        <v>0</v>
      </c>
      <c r="S1271" s="261">
        <f t="shared" ca="1" si="516"/>
        <v>0</v>
      </c>
      <c r="T1271" s="261">
        <f t="shared" ca="1" si="516"/>
        <v>0</v>
      </c>
      <c r="U1271" s="261">
        <f t="shared" ca="1" si="516"/>
        <v>0</v>
      </c>
      <c r="V1271" s="261">
        <f t="shared" ca="1" si="516"/>
        <v>0</v>
      </c>
      <c r="W1271" s="261">
        <f t="shared" ca="1" si="516"/>
        <v>0</v>
      </c>
      <c r="X1271" s="261">
        <f t="shared" ca="1" si="516"/>
        <v>0</v>
      </c>
      <c r="Y1271" s="261">
        <f t="shared" ca="1" si="516"/>
        <v>0</v>
      </c>
      <c r="Z1271" s="261">
        <f t="shared" ca="1" si="516"/>
        <v>0</v>
      </c>
      <c r="AA1271" s="261">
        <f t="shared" ca="1" si="517"/>
        <v>0</v>
      </c>
    </row>
    <row r="1272" spans="6:27">
      <c r="F1272" s="656"/>
      <c r="G1272" s="307" t="str">
        <f t="shared" si="512"/>
        <v/>
      </c>
      <c r="H1272" s="261">
        <f t="shared" si="513"/>
        <v>0</v>
      </c>
      <c r="I1272" s="261">
        <f t="shared" ca="1" si="514"/>
        <v>0</v>
      </c>
      <c r="J1272" s="261">
        <f t="shared" ca="1" si="514"/>
        <v>0</v>
      </c>
      <c r="K1272" s="261">
        <f t="shared" ca="1" si="514"/>
        <v>0</v>
      </c>
      <c r="L1272" s="261">
        <f t="shared" ca="1" si="514"/>
        <v>0</v>
      </c>
      <c r="M1272" s="261">
        <f t="shared" ca="1" si="514"/>
        <v>0</v>
      </c>
      <c r="N1272" s="261">
        <f t="shared" ca="1" si="514"/>
        <v>0</v>
      </c>
      <c r="O1272" s="261">
        <f t="shared" ca="1" si="514"/>
        <v>0</v>
      </c>
      <c r="P1272" s="261">
        <f t="shared" ca="1" si="514"/>
        <v>0</v>
      </c>
      <c r="Q1272" s="261">
        <f t="shared" ca="1" si="515"/>
        <v>0</v>
      </c>
      <c r="R1272" s="261">
        <f t="shared" ca="1" si="516"/>
        <v>0</v>
      </c>
      <c r="S1272" s="261">
        <f t="shared" ca="1" si="516"/>
        <v>0</v>
      </c>
      <c r="T1272" s="261">
        <f t="shared" ca="1" si="516"/>
        <v>0</v>
      </c>
      <c r="U1272" s="261">
        <f t="shared" ca="1" si="516"/>
        <v>0</v>
      </c>
      <c r="V1272" s="261">
        <f t="shared" ca="1" si="516"/>
        <v>0</v>
      </c>
      <c r="W1272" s="261">
        <f t="shared" ca="1" si="516"/>
        <v>0</v>
      </c>
      <c r="X1272" s="261">
        <f t="shared" ca="1" si="516"/>
        <v>0</v>
      </c>
      <c r="Y1272" s="261">
        <f t="shared" ca="1" si="516"/>
        <v>0</v>
      </c>
      <c r="Z1272" s="261">
        <f t="shared" ca="1" si="516"/>
        <v>0</v>
      </c>
      <c r="AA1272" s="261">
        <f t="shared" ca="1" si="517"/>
        <v>0</v>
      </c>
    </row>
    <row r="1273" spans="6:27">
      <c r="F1273" s="656"/>
      <c r="G1273" s="307" t="str">
        <f t="shared" si="512"/>
        <v>3-wheeler</v>
      </c>
      <c r="H1273" s="261">
        <f t="shared" si="513"/>
        <v>0</v>
      </c>
      <c r="I1273" s="261">
        <f t="shared" ca="1" si="514"/>
        <v>0</v>
      </c>
      <c r="J1273" s="261">
        <f t="shared" ca="1" si="514"/>
        <v>0</v>
      </c>
      <c r="K1273" s="261">
        <f t="shared" ca="1" si="514"/>
        <v>0</v>
      </c>
      <c r="L1273" s="261">
        <f t="shared" ca="1" si="514"/>
        <v>0</v>
      </c>
      <c r="M1273" s="261">
        <f t="shared" ca="1" si="514"/>
        <v>0</v>
      </c>
      <c r="N1273" s="261">
        <f t="shared" ca="1" si="514"/>
        <v>0</v>
      </c>
      <c r="O1273" s="261">
        <f t="shared" ca="1" si="514"/>
        <v>0</v>
      </c>
      <c r="P1273" s="261">
        <f t="shared" ca="1" si="514"/>
        <v>0</v>
      </c>
      <c r="Q1273" s="261">
        <f t="shared" ca="1" si="515"/>
        <v>0</v>
      </c>
      <c r="R1273" s="261">
        <f t="shared" ca="1" si="516"/>
        <v>0</v>
      </c>
      <c r="S1273" s="261">
        <f t="shared" ca="1" si="516"/>
        <v>0</v>
      </c>
      <c r="T1273" s="261">
        <f t="shared" ca="1" si="516"/>
        <v>0</v>
      </c>
      <c r="U1273" s="261">
        <f t="shared" ca="1" si="516"/>
        <v>0</v>
      </c>
      <c r="V1273" s="261">
        <f t="shared" ca="1" si="516"/>
        <v>0</v>
      </c>
      <c r="W1273" s="261">
        <f t="shared" ca="1" si="516"/>
        <v>0</v>
      </c>
      <c r="X1273" s="261">
        <f t="shared" ca="1" si="516"/>
        <v>0</v>
      </c>
      <c r="Y1273" s="261">
        <f t="shared" ca="1" si="516"/>
        <v>0</v>
      </c>
      <c r="Z1273" s="261">
        <f t="shared" ca="1" si="516"/>
        <v>0</v>
      </c>
      <c r="AA1273" s="261">
        <f t="shared" ca="1" si="517"/>
        <v>0</v>
      </c>
    </row>
    <row r="1274" spans="6:27">
      <c r="F1274" s="656"/>
      <c r="G1274" s="307" t="str">
        <f t="shared" si="512"/>
        <v>Bus</v>
      </c>
      <c r="H1274" s="261">
        <f t="shared" si="513"/>
        <v>0</v>
      </c>
      <c r="I1274" s="261">
        <f t="shared" ca="1" si="514"/>
        <v>0</v>
      </c>
      <c r="J1274" s="261">
        <f t="shared" ca="1" si="514"/>
        <v>0</v>
      </c>
      <c r="K1274" s="261">
        <f t="shared" ca="1" si="514"/>
        <v>0</v>
      </c>
      <c r="L1274" s="261">
        <f t="shared" ca="1" si="514"/>
        <v>0</v>
      </c>
      <c r="M1274" s="261">
        <f t="shared" ca="1" si="514"/>
        <v>0</v>
      </c>
      <c r="N1274" s="261">
        <f t="shared" ca="1" si="514"/>
        <v>0</v>
      </c>
      <c r="O1274" s="261">
        <f t="shared" ca="1" si="514"/>
        <v>0</v>
      </c>
      <c r="P1274" s="261">
        <f t="shared" ca="1" si="514"/>
        <v>0</v>
      </c>
      <c r="Q1274" s="261">
        <f t="shared" ca="1" si="515"/>
        <v>0</v>
      </c>
      <c r="R1274" s="261">
        <f t="shared" ca="1" si="516"/>
        <v>0</v>
      </c>
      <c r="S1274" s="261">
        <f t="shared" ca="1" si="516"/>
        <v>0</v>
      </c>
      <c r="T1274" s="261">
        <f t="shared" ca="1" si="516"/>
        <v>0</v>
      </c>
      <c r="U1274" s="261">
        <f t="shared" ca="1" si="516"/>
        <v>0</v>
      </c>
      <c r="V1274" s="261">
        <f t="shared" ca="1" si="516"/>
        <v>0</v>
      </c>
      <c r="W1274" s="261">
        <f t="shared" ca="1" si="516"/>
        <v>0</v>
      </c>
      <c r="X1274" s="261">
        <f t="shared" ca="1" si="516"/>
        <v>0</v>
      </c>
      <c r="Y1274" s="261">
        <f t="shared" ca="1" si="516"/>
        <v>0</v>
      </c>
      <c r="Z1274" s="261">
        <f t="shared" ca="1" si="516"/>
        <v>0</v>
      </c>
      <c r="AA1274" s="261">
        <f t="shared" ca="1" si="517"/>
        <v>0</v>
      </c>
    </row>
    <row r="1275" spans="6:27">
      <c r="F1275" s="656"/>
      <c r="G1275" s="307" t="str">
        <f t="shared" si="512"/>
        <v>Mini-bus</v>
      </c>
      <c r="H1275" s="261">
        <f t="shared" si="513"/>
        <v>0</v>
      </c>
      <c r="I1275" s="261">
        <f t="shared" ca="1" si="514"/>
        <v>0</v>
      </c>
      <c r="J1275" s="261">
        <f t="shared" ca="1" si="514"/>
        <v>0</v>
      </c>
      <c r="K1275" s="261">
        <f t="shared" ca="1" si="514"/>
        <v>0</v>
      </c>
      <c r="L1275" s="261">
        <f t="shared" ca="1" si="514"/>
        <v>0</v>
      </c>
      <c r="M1275" s="261">
        <f t="shared" ca="1" si="514"/>
        <v>0</v>
      </c>
      <c r="N1275" s="261">
        <f t="shared" ca="1" si="514"/>
        <v>0</v>
      </c>
      <c r="O1275" s="261">
        <f t="shared" ca="1" si="514"/>
        <v>0</v>
      </c>
      <c r="P1275" s="261">
        <f t="shared" ca="1" si="514"/>
        <v>0</v>
      </c>
      <c r="Q1275" s="261">
        <f t="shared" ca="1" si="515"/>
        <v>0</v>
      </c>
      <c r="R1275" s="261">
        <f t="shared" ca="1" si="516"/>
        <v>0</v>
      </c>
      <c r="S1275" s="261">
        <f t="shared" ca="1" si="516"/>
        <v>0</v>
      </c>
      <c r="T1275" s="261">
        <f t="shared" ca="1" si="516"/>
        <v>0</v>
      </c>
      <c r="U1275" s="261">
        <f t="shared" ca="1" si="516"/>
        <v>0</v>
      </c>
      <c r="V1275" s="261">
        <f t="shared" ca="1" si="516"/>
        <v>0</v>
      </c>
      <c r="W1275" s="261">
        <f t="shared" ca="1" si="516"/>
        <v>0</v>
      </c>
      <c r="X1275" s="261">
        <f t="shared" ca="1" si="516"/>
        <v>0</v>
      </c>
      <c r="Y1275" s="261">
        <f t="shared" ca="1" si="516"/>
        <v>0</v>
      </c>
      <c r="Z1275" s="261">
        <f t="shared" ca="1" si="516"/>
        <v>0</v>
      </c>
      <c r="AA1275" s="261">
        <f t="shared" ca="1" si="517"/>
        <v>0</v>
      </c>
    </row>
    <row r="1276" spans="6:27">
      <c r="F1276" s="656"/>
      <c r="G1276" s="307" t="str">
        <f t="shared" si="512"/>
        <v/>
      </c>
      <c r="H1276" s="261">
        <f t="shared" si="513"/>
        <v>0</v>
      </c>
      <c r="I1276" s="261">
        <f t="shared" ca="1" si="514"/>
        <v>0</v>
      </c>
      <c r="J1276" s="261">
        <f t="shared" ca="1" si="514"/>
        <v>0</v>
      </c>
      <c r="K1276" s="261">
        <f t="shared" ca="1" si="514"/>
        <v>0</v>
      </c>
      <c r="L1276" s="261">
        <f t="shared" ca="1" si="514"/>
        <v>0</v>
      </c>
      <c r="M1276" s="261">
        <f t="shared" ca="1" si="514"/>
        <v>0</v>
      </c>
      <c r="N1276" s="261">
        <f t="shared" ca="1" si="514"/>
        <v>0</v>
      </c>
      <c r="O1276" s="261">
        <f t="shared" ca="1" si="514"/>
        <v>0</v>
      </c>
      <c r="P1276" s="261">
        <f t="shared" ca="1" si="514"/>
        <v>0</v>
      </c>
      <c r="Q1276" s="261">
        <f t="shared" ca="1" si="515"/>
        <v>0</v>
      </c>
      <c r="R1276" s="261">
        <f t="shared" ca="1" si="516"/>
        <v>0</v>
      </c>
      <c r="S1276" s="261">
        <f t="shared" ca="1" si="516"/>
        <v>0</v>
      </c>
      <c r="T1276" s="261">
        <f t="shared" ca="1" si="516"/>
        <v>0</v>
      </c>
      <c r="U1276" s="261">
        <f t="shared" ca="1" si="516"/>
        <v>0</v>
      </c>
      <c r="V1276" s="261">
        <f t="shared" ca="1" si="516"/>
        <v>0</v>
      </c>
      <c r="W1276" s="261">
        <f t="shared" ca="1" si="516"/>
        <v>0</v>
      </c>
      <c r="X1276" s="261">
        <f t="shared" ca="1" si="516"/>
        <v>0</v>
      </c>
      <c r="Y1276" s="261">
        <f t="shared" ca="1" si="516"/>
        <v>0</v>
      </c>
      <c r="Z1276" s="261">
        <f t="shared" ca="1" si="516"/>
        <v>0</v>
      </c>
      <c r="AA1276" s="261">
        <f t="shared" ca="1" si="517"/>
        <v>0</v>
      </c>
    </row>
    <row r="1277" spans="6:27">
      <c r="F1277" s="657"/>
      <c r="G1277" s="307" t="str">
        <f t="shared" si="512"/>
        <v/>
      </c>
      <c r="H1277" s="261">
        <f t="shared" si="513"/>
        <v>0</v>
      </c>
      <c r="I1277" s="261">
        <f t="shared" ca="1" si="514"/>
        <v>0</v>
      </c>
      <c r="J1277" s="261">
        <f t="shared" ca="1" si="514"/>
        <v>0</v>
      </c>
      <c r="K1277" s="261">
        <f t="shared" ca="1" si="514"/>
        <v>0</v>
      </c>
      <c r="L1277" s="261">
        <f t="shared" ca="1" si="514"/>
        <v>0</v>
      </c>
      <c r="M1277" s="261">
        <f t="shared" ca="1" si="514"/>
        <v>0</v>
      </c>
      <c r="N1277" s="261">
        <f t="shared" ca="1" si="514"/>
        <v>0</v>
      </c>
      <c r="O1277" s="261">
        <f t="shared" ca="1" si="514"/>
        <v>0</v>
      </c>
      <c r="P1277" s="261">
        <f t="shared" ca="1" si="514"/>
        <v>0</v>
      </c>
      <c r="Q1277" s="261">
        <f t="shared" ca="1" si="515"/>
        <v>0</v>
      </c>
      <c r="R1277" s="261">
        <f t="shared" ca="1" si="516"/>
        <v>0</v>
      </c>
      <c r="S1277" s="261">
        <f t="shared" ca="1" si="516"/>
        <v>0</v>
      </c>
      <c r="T1277" s="261">
        <f t="shared" ca="1" si="516"/>
        <v>0</v>
      </c>
      <c r="U1277" s="261">
        <f t="shared" ca="1" si="516"/>
        <v>0</v>
      </c>
      <c r="V1277" s="261">
        <f t="shared" ca="1" si="516"/>
        <v>0</v>
      </c>
      <c r="W1277" s="261">
        <f t="shared" ca="1" si="516"/>
        <v>0</v>
      </c>
      <c r="X1277" s="261">
        <f t="shared" ca="1" si="516"/>
        <v>0</v>
      </c>
      <c r="Y1277" s="261">
        <f t="shared" ca="1" si="516"/>
        <v>0</v>
      </c>
      <c r="Z1277" s="261">
        <f t="shared" ca="1" si="516"/>
        <v>0</v>
      </c>
      <c r="AA1277" s="261">
        <f t="shared" ca="1" si="517"/>
        <v>0</v>
      </c>
    </row>
    <row r="1278" spans="6:27">
      <c r="G1278" s="307" t="str">
        <f t="shared" si="512"/>
        <v>BRT</v>
      </c>
      <c r="H1278" s="261">
        <f t="shared" si="513"/>
        <v>0</v>
      </c>
      <c r="I1278" s="261">
        <f t="shared" ca="1" si="514"/>
        <v>0</v>
      </c>
      <c r="J1278" s="261">
        <f t="shared" ca="1" si="514"/>
        <v>0</v>
      </c>
      <c r="K1278" s="261">
        <f t="shared" ca="1" si="514"/>
        <v>0</v>
      </c>
      <c r="L1278" s="261">
        <f t="shared" ca="1" si="514"/>
        <v>0</v>
      </c>
      <c r="M1278" s="261">
        <f t="shared" ca="1" si="514"/>
        <v>0</v>
      </c>
      <c r="N1278" s="261">
        <f t="shared" ca="1" si="514"/>
        <v>0</v>
      </c>
      <c r="O1278" s="261">
        <f t="shared" ca="1" si="514"/>
        <v>0</v>
      </c>
      <c r="P1278" s="261">
        <f t="shared" ca="1" si="514"/>
        <v>0</v>
      </c>
      <c r="Q1278" s="261">
        <f t="shared" ca="1" si="515"/>
        <v>0</v>
      </c>
      <c r="R1278" s="261">
        <f t="shared" ca="1" si="516"/>
        <v>0</v>
      </c>
      <c r="S1278" s="261">
        <f t="shared" ca="1" si="516"/>
        <v>0</v>
      </c>
      <c r="T1278" s="261">
        <f t="shared" ca="1" si="516"/>
        <v>0</v>
      </c>
      <c r="U1278" s="261">
        <f t="shared" ca="1" si="516"/>
        <v>0</v>
      </c>
      <c r="V1278" s="261">
        <f t="shared" ca="1" si="516"/>
        <v>0</v>
      </c>
      <c r="W1278" s="261">
        <f t="shared" ca="1" si="516"/>
        <v>0</v>
      </c>
      <c r="X1278" s="261">
        <f t="shared" ca="1" si="516"/>
        <v>0</v>
      </c>
      <c r="Y1278" s="261">
        <f t="shared" ca="1" si="516"/>
        <v>0</v>
      </c>
      <c r="Z1278" s="261">
        <f t="shared" ca="1" si="516"/>
        <v>0</v>
      </c>
      <c r="AA1278" s="261">
        <f t="shared" ca="1" si="517"/>
        <v>0</v>
      </c>
    </row>
    <row r="1280" spans="6:27">
      <c r="G1280" s="308" t="s">
        <v>393</v>
      </c>
      <c r="H1280" s="243"/>
      <c r="I1280" s="243" t="str">
        <f>I1266</f>
        <v>Diesel</v>
      </c>
      <c r="J1280" s="243"/>
      <c r="K1280" s="243"/>
      <c r="L1280" s="243"/>
      <c r="M1280" s="243"/>
      <c r="N1280" s="243"/>
      <c r="O1280" s="243"/>
      <c r="P1280" s="243"/>
      <c r="Q1280" s="243"/>
      <c r="R1280" s="243"/>
      <c r="S1280" s="243"/>
      <c r="T1280" s="243"/>
      <c r="U1280" s="243"/>
      <c r="V1280" s="243"/>
      <c r="W1280" s="243"/>
      <c r="X1280" s="243"/>
      <c r="Y1280" s="243"/>
      <c r="Z1280" s="243"/>
      <c r="AA1280" s="243"/>
    </row>
    <row r="1281" spans="6:27">
      <c r="G1281" s="306"/>
      <c r="H1281" s="245">
        <f>H1267</f>
        <v>0</v>
      </c>
      <c r="I1281" s="245">
        <f t="shared" ref="I1281:AA1281" si="518">I1267</f>
        <v>1</v>
      </c>
      <c r="J1281" s="245">
        <f t="shared" si="518"/>
        <v>2</v>
      </c>
      <c r="K1281" s="245">
        <f t="shared" si="518"/>
        <v>3</v>
      </c>
      <c r="L1281" s="245">
        <f t="shared" si="518"/>
        <v>4</v>
      </c>
      <c r="M1281" s="245">
        <f t="shared" si="518"/>
        <v>5</v>
      </c>
      <c r="N1281" s="245">
        <f t="shared" si="518"/>
        <v>6</v>
      </c>
      <c r="O1281" s="245">
        <f t="shared" si="518"/>
        <v>7</v>
      </c>
      <c r="P1281" s="245">
        <f t="shared" si="518"/>
        <v>8</v>
      </c>
      <c r="Q1281" s="245">
        <f t="shared" si="518"/>
        <v>9</v>
      </c>
      <c r="R1281" s="245">
        <f t="shared" si="518"/>
        <v>10</v>
      </c>
      <c r="S1281" s="245">
        <f t="shared" si="518"/>
        <v>11</v>
      </c>
      <c r="T1281" s="245">
        <f t="shared" si="518"/>
        <v>12</v>
      </c>
      <c r="U1281" s="245">
        <f t="shared" si="518"/>
        <v>13</v>
      </c>
      <c r="V1281" s="245">
        <f t="shared" si="518"/>
        <v>14</v>
      </c>
      <c r="W1281" s="245">
        <f t="shared" si="518"/>
        <v>15</v>
      </c>
      <c r="X1281" s="245">
        <f t="shared" si="518"/>
        <v>16</v>
      </c>
      <c r="Y1281" s="245">
        <f t="shared" si="518"/>
        <v>17</v>
      </c>
      <c r="Z1281" s="245">
        <f t="shared" si="518"/>
        <v>18</v>
      </c>
      <c r="AA1281" s="245">
        <f t="shared" si="518"/>
        <v>19</v>
      </c>
    </row>
    <row r="1282" spans="6:27">
      <c r="F1282" s="655" t="s">
        <v>530</v>
      </c>
      <c r="G1282" s="307" t="str">
        <f>G1268</f>
        <v>Cars</v>
      </c>
      <c r="H1282" s="232">
        <f>H1268+(H1268*H815)</f>
        <v>0</v>
      </c>
      <c r="I1282" s="232">
        <f t="shared" ref="I1282:AA1282" ca="1" si="519">I1268+(I1268*I815)</f>
        <v>0</v>
      </c>
      <c r="J1282" s="232">
        <f t="shared" ca="1" si="519"/>
        <v>0</v>
      </c>
      <c r="K1282" s="232">
        <f t="shared" ca="1" si="519"/>
        <v>0</v>
      </c>
      <c r="L1282" s="232">
        <f t="shared" ca="1" si="519"/>
        <v>0</v>
      </c>
      <c r="M1282" s="232">
        <f t="shared" ca="1" si="519"/>
        <v>0</v>
      </c>
      <c r="N1282" s="232">
        <f t="shared" ca="1" si="519"/>
        <v>0</v>
      </c>
      <c r="O1282" s="232">
        <f t="shared" ca="1" si="519"/>
        <v>0</v>
      </c>
      <c r="P1282" s="232">
        <f t="shared" ca="1" si="519"/>
        <v>0</v>
      </c>
      <c r="Q1282" s="232">
        <f t="shared" ca="1" si="519"/>
        <v>0</v>
      </c>
      <c r="R1282" s="232">
        <f t="shared" ca="1" si="519"/>
        <v>0</v>
      </c>
      <c r="S1282" s="232">
        <f t="shared" ca="1" si="519"/>
        <v>0</v>
      </c>
      <c r="T1282" s="232">
        <f t="shared" ca="1" si="519"/>
        <v>0</v>
      </c>
      <c r="U1282" s="232">
        <f t="shared" ca="1" si="519"/>
        <v>0</v>
      </c>
      <c r="V1282" s="232">
        <f t="shared" ca="1" si="519"/>
        <v>0</v>
      </c>
      <c r="W1282" s="232">
        <f t="shared" ca="1" si="519"/>
        <v>0</v>
      </c>
      <c r="X1282" s="232">
        <f t="shared" ca="1" si="519"/>
        <v>0</v>
      </c>
      <c r="Y1282" s="232">
        <f t="shared" ca="1" si="519"/>
        <v>0</v>
      </c>
      <c r="Z1282" s="232">
        <f t="shared" ca="1" si="519"/>
        <v>0</v>
      </c>
      <c r="AA1282" s="232">
        <f t="shared" ca="1" si="519"/>
        <v>0</v>
      </c>
    </row>
    <row r="1283" spans="6:27">
      <c r="F1283" s="656"/>
      <c r="G1283" s="307" t="str">
        <f t="shared" ref="G1283:G1292" si="520">G1269</f>
        <v>2-wheeler</v>
      </c>
      <c r="H1283" s="232">
        <f t="shared" ref="H1283:AA1292" si="521">H1269+(H1269*H816)</f>
        <v>0</v>
      </c>
      <c r="I1283" s="232">
        <f t="shared" ca="1" si="521"/>
        <v>0</v>
      </c>
      <c r="J1283" s="232">
        <f t="shared" ca="1" si="521"/>
        <v>0</v>
      </c>
      <c r="K1283" s="232">
        <f t="shared" ca="1" si="521"/>
        <v>0</v>
      </c>
      <c r="L1283" s="232">
        <f t="shared" ca="1" si="521"/>
        <v>0</v>
      </c>
      <c r="M1283" s="232">
        <f t="shared" ca="1" si="521"/>
        <v>0</v>
      </c>
      <c r="N1283" s="232">
        <f t="shared" ca="1" si="521"/>
        <v>0</v>
      </c>
      <c r="O1283" s="232">
        <f t="shared" ca="1" si="521"/>
        <v>0</v>
      </c>
      <c r="P1283" s="232">
        <f t="shared" ca="1" si="521"/>
        <v>0</v>
      </c>
      <c r="Q1283" s="232">
        <f t="shared" ca="1" si="521"/>
        <v>0</v>
      </c>
      <c r="R1283" s="232">
        <f t="shared" ca="1" si="521"/>
        <v>0</v>
      </c>
      <c r="S1283" s="232">
        <f t="shared" ca="1" si="521"/>
        <v>0</v>
      </c>
      <c r="T1283" s="232">
        <f t="shared" ca="1" si="521"/>
        <v>0</v>
      </c>
      <c r="U1283" s="232">
        <f t="shared" ca="1" si="521"/>
        <v>0</v>
      </c>
      <c r="V1283" s="232">
        <f t="shared" ca="1" si="521"/>
        <v>0</v>
      </c>
      <c r="W1283" s="232">
        <f t="shared" ca="1" si="521"/>
        <v>0</v>
      </c>
      <c r="X1283" s="232">
        <f t="shared" ca="1" si="521"/>
        <v>0</v>
      </c>
      <c r="Y1283" s="232">
        <f t="shared" ca="1" si="521"/>
        <v>0</v>
      </c>
      <c r="Z1283" s="232">
        <f t="shared" ca="1" si="521"/>
        <v>0</v>
      </c>
      <c r="AA1283" s="232">
        <f t="shared" ca="1" si="521"/>
        <v>0</v>
      </c>
    </row>
    <row r="1284" spans="6:27">
      <c r="F1284" s="656"/>
      <c r="G1284" s="307" t="str">
        <f t="shared" si="520"/>
        <v>Taxi</v>
      </c>
      <c r="H1284" s="232">
        <f t="shared" si="521"/>
        <v>0</v>
      </c>
      <c r="I1284" s="232">
        <f t="shared" ca="1" si="521"/>
        <v>0</v>
      </c>
      <c r="J1284" s="232">
        <f t="shared" ca="1" si="521"/>
        <v>0</v>
      </c>
      <c r="K1284" s="232">
        <f t="shared" ca="1" si="521"/>
        <v>0</v>
      </c>
      <c r="L1284" s="232">
        <f t="shared" ca="1" si="521"/>
        <v>0</v>
      </c>
      <c r="M1284" s="232">
        <f t="shared" ca="1" si="521"/>
        <v>0</v>
      </c>
      <c r="N1284" s="232">
        <f t="shared" ca="1" si="521"/>
        <v>0</v>
      </c>
      <c r="O1284" s="232">
        <f t="shared" ca="1" si="521"/>
        <v>0</v>
      </c>
      <c r="P1284" s="232">
        <f t="shared" ca="1" si="521"/>
        <v>0</v>
      </c>
      <c r="Q1284" s="232">
        <f t="shared" ca="1" si="521"/>
        <v>0</v>
      </c>
      <c r="R1284" s="232">
        <f t="shared" ca="1" si="521"/>
        <v>0</v>
      </c>
      <c r="S1284" s="232">
        <f t="shared" ca="1" si="521"/>
        <v>0</v>
      </c>
      <c r="T1284" s="232">
        <f t="shared" ca="1" si="521"/>
        <v>0</v>
      </c>
      <c r="U1284" s="232">
        <f t="shared" ca="1" si="521"/>
        <v>0</v>
      </c>
      <c r="V1284" s="232">
        <f t="shared" ca="1" si="521"/>
        <v>0</v>
      </c>
      <c r="W1284" s="232">
        <f t="shared" ca="1" si="521"/>
        <v>0</v>
      </c>
      <c r="X1284" s="232">
        <f t="shared" ca="1" si="521"/>
        <v>0</v>
      </c>
      <c r="Y1284" s="232">
        <f t="shared" ca="1" si="521"/>
        <v>0</v>
      </c>
      <c r="Z1284" s="232">
        <f t="shared" ca="1" si="521"/>
        <v>0</v>
      </c>
      <c r="AA1284" s="232">
        <f t="shared" ca="1" si="521"/>
        <v>0</v>
      </c>
    </row>
    <row r="1285" spans="6:27">
      <c r="F1285" s="656"/>
      <c r="G1285" s="307" t="str">
        <f t="shared" si="520"/>
        <v/>
      </c>
      <c r="H1285" s="232">
        <f t="shared" si="521"/>
        <v>0</v>
      </c>
      <c r="I1285" s="232">
        <f t="shared" ca="1" si="521"/>
        <v>0</v>
      </c>
      <c r="J1285" s="232">
        <f t="shared" ca="1" si="521"/>
        <v>0</v>
      </c>
      <c r="K1285" s="232">
        <f t="shared" ca="1" si="521"/>
        <v>0</v>
      </c>
      <c r="L1285" s="232">
        <f t="shared" ca="1" si="521"/>
        <v>0</v>
      </c>
      <c r="M1285" s="232">
        <f t="shared" ca="1" si="521"/>
        <v>0</v>
      </c>
      <c r="N1285" s="232">
        <f t="shared" ca="1" si="521"/>
        <v>0</v>
      </c>
      <c r="O1285" s="232">
        <f t="shared" ca="1" si="521"/>
        <v>0</v>
      </c>
      <c r="P1285" s="232">
        <f t="shared" ca="1" si="521"/>
        <v>0</v>
      </c>
      <c r="Q1285" s="232">
        <f t="shared" ca="1" si="521"/>
        <v>0</v>
      </c>
      <c r="R1285" s="232">
        <f t="shared" ca="1" si="521"/>
        <v>0</v>
      </c>
      <c r="S1285" s="232">
        <f t="shared" ca="1" si="521"/>
        <v>0</v>
      </c>
      <c r="T1285" s="232">
        <f t="shared" ca="1" si="521"/>
        <v>0</v>
      </c>
      <c r="U1285" s="232">
        <f t="shared" ca="1" si="521"/>
        <v>0</v>
      </c>
      <c r="V1285" s="232">
        <f t="shared" ca="1" si="521"/>
        <v>0</v>
      </c>
      <c r="W1285" s="232">
        <f t="shared" ca="1" si="521"/>
        <v>0</v>
      </c>
      <c r="X1285" s="232">
        <f t="shared" ca="1" si="521"/>
        <v>0</v>
      </c>
      <c r="Y1285" s="232">
        <f t="shared" ca="1" si="521"/>
        <v>0</v>
      </c>
      <c r="Z1285" s="232">
        <f t="shared" ca="1" si="521"/>
        <v>0</v>
      </c>
      <c r="AA1285" s="232">
        <f t="shared" ca="1" si="521"/>
        <v>0</v>
      </c>
    </row>
    <row r="1286" spans="6:27">
      <c r="F1286" s="656"/>
      <c r="G1286" s="307" t="str">
        <f t="shared" si="520"/>
        <v/>
      </c>
      <c r="H1286" s="232">
        <f t="shared" si="521"/>
        <v>0</v>
      </c>
      <c r="I1286" s="232">
        <f t="shared" ca="1" si="521"/>
        <v>0</v>
      </c>
      <c r="J1286" s="232">
        <f t="shared" ca="1" si="521"/>
        <v>0</v>
      </c>
      <c r="K1286" s="232">
        <f t="shared" ca="1" si="521"/>
        <v>0</v>
      </c>
      <c r="L1286" s="232">
        <f t="shared" ca="1" si="521"/>
        <v>0</v>
      </c>
      <c r="M1286" s="232">
        <f t="shared" ca="1" si="521"/>
        <v>0</v>
      </c>
      <c r="N1286" s="232">
        <f t="shared" ca="1" si="521"/>
        <v>0</v>
      </c>
      <c r="O1286" s="232">
        <f t="shared" ca="1" si="521"/>
        <v>0</v>
      </c>
      <c r="P1286" s="232">
        <f t="shared" ca="1" si="521"/>
        <v>0</v>
      </c>
      <c r="Q1286" s="232">
        <f t="shared" ca="1" si="521"/>
        <v>0</v>
      </c>
      <c r="R1286" s="232">
        <f t="shared" ca="1" si="521"/>
        <v>0</v>
      </c>
      <c r="S1286" s="232">
        <f t="shared" ca="1" si="521"/>
        <v>0</v>
      </c>
      <c r="T1286" s="232">
        <f t="shared" ca="1" si="521"/>
        <v>0</v>
      </c>
      <c r="U1286" s="232">
        <f t="shared" ca="1" si="521"/>
        <v>0</v>
      </c>
      <c r="V1286" s="232">
        <f t="shared" ca="1" si="521"/>
        <v>0</v>
      </c>
      <c r="W1286" s="232">
        <f t="shared" ca="1" si="521"/>
        <v>0</v>
      </c>
      <c r="X1286" s="232">
        <f t="shared" ca="1" si="521"/>
        <v>0</v>
      </c>
      <c r="Y1286" s="232">
        <f t="shared" ca="1" si="521"/>
        <v>0</v>
      </c>
      <c r="Z1286" s="232">
        <f t="shared" ca="1" si="521"/>
        <v>0</v>
      </c>
      <c r="AA1286" s="232">
        <f t="shared" ca="1" si="521"/>
        <v>0</v>
      </c>
    </row>
    <row r="1287" spans="6:27">
      <c r="F1287" s="656"/>
      <c r="G1287" s="307" t="str">
        <f t="shared" si="520"/>
        <v>3-wheeler</v>
      </c>
      <c r="H1287" s="232">
        <f t="shared" si="521"/>
        <v>0</v>
      </c>
      <c r="I1287" s="232">
        <f t="shared" ca="1" si="521"/>
        <v>0</v>
      </c>
      <c r="J1287" s="232">
        <f t="shared" ca="1" si="521"/>
        <v>0</v>
      </c>
      <c r="K1287" s="232">
        <f t="shared" ca="1" si="521"/>
        <v>0</v>
      </c>
      <c r="L1287" s="232">
        <f t="shared" ca="1" si="521"/>
        <v>0</v>
      </c>
      <c r="M1287" s="232">
        <f t="shared" ca="1" si="521"/>
        <v>0</v>
      </c>
      <c r="N1287" s="232">
        <f t="shared" ca="1" si="521"/>
        <v>0</v>
      </c>
      <c r="O1287" s="232">
        <f t="shared" ca="1" si="521"/>
        <v>0</v>
      </c>
      <c r="P1287" s="232">
        <f t="shared" ca="1" si="521"/>
        <v>0</v>
      </c>
      <c r="Q1287" s="232">
        <f t="shared" ca="1" si="521"/>
        <v>0</v>
      </c>
      <c r="R1287" s="232">
        <f t="shared" ca="1" si="521"/>
        <v>0</v>
      </c>
      <c r="S1287" s="232">
        <f t="shared" ca="1" si="521"/>
        <v>0</v>
      </c>
      <c r="T1287" s="232">
        <f t="shared" ca="1" si="521"/>
        <v>0</v>
      </c>
      <c r="U1287" s="232">
        <f t="shared" ca="1" si="521"/>
        <v>0</v>
      </c>
      <c r="V1287" s="232">
        <f t="shared" ca="1" si="521"/>
        <v>0</v>
      </c>
      <c r="W1287" s="232">
        <f t="shared" ca="1" si="521"/>
        <v>0</v>
      </c>
      <c r="X1287" s="232">
        <f t="shared" ca="1" si="521"/>
        <v>0</v>
      </c>
      <c r="Y1287" s="232">
        <f t="shared" ca="1" si="521"/>
        <v>0</v>
      </c>
      <c r="Z1287" s="232">
        <f t="shared" ca="1" si="521"/>
        <v>0</v>
      </c>
      <c r="AA1287" s="232">
        <f t="shared" ca="1" si="521"/>
        <v>0</v>
      </c>
    </row>
    <row r="1288" spans="6:27">
      <c r="F1288" s="656"/>
      <c r="G1288" s="307" t="str">
        <f t="shared" si="520"/>
        <v>Bus</v>
      </c>
      <c r="H1288" s="232">
        <f t="shared" si="521"/>
        <v>0</v>
      </c>
      <c r="I1288" s="232">
        <f t="shared" ca="1" si="521"/>
        <v>0</v>
      </c>
      <c r="J1288" s="232">
        <f t="shared" ca="1" si="521"/>
        <v>0</v>
      </c>
      <c r="K1288" s="232">
        <f t="shared" ca="1" si="521"/>
        <v>0</v>
      </c>
      <c r="L1288" s="232">
        <f t="shared" ca="1" si="521"/>
        <v>0</v>
      </c>
      <c r="M1288" s="232">
        <f t="shared" ca="1" si="521"/>
        <v>0</v>
      </c>
      <c r="N1288" s="232">
        <f t="shared" ca="1" si="521"/>
        <v>0</v>
      </c>
      <c r="O1288" s="232">
        <f t="shared" ca="1" si="521"/>
        <v>0</v>
      </c>
      <c r="P1288" s="232">
        <f t="shared" ca="1" si="521"/>
        <v>0</v>
      </c>
      <c r="Q1288" s="232">
        <f t="shared" ca="1" si="521"/>
        <v>0</v>
      </c>
      <c r="R1288" s="232">
        <f t="shared" ca="1" si="521"/>
        <v>0</v>
      </c>
      <c r="S1288" s="232">
        <f t="shared" ca="1" si="521"/>
        <v>0</v>
      </c>
      <c r="T1288" s="232">
        <f t="shared" ca="1" si="521"/>
        <v>0</v>
      </c>
      <c r="U1288" s="232">
        <f t="shared" ca="1" si="521"/>
        <v>0</v>
      </c>
      <c r="V1288" s="232">
        <f t="shared" ca="1" si="521"/>
        <v>0</v>
      </c>
      <c r="W1288" s="232">
        <f t="shared" ca="1" si="521"/>
        <v>0</v>
      </c>
      <c r="X1288" s="232">
        <f t="shared" ca="1" si="521"/>
        <v>0</v>
      </c>
      <c r="Y1288" s="232">
        <f t="shared" ca="1" si="521"/>
        <v>0</v>
      </c>
      <c r="Z1288" s="232">
        <f t="shared" ca="1" si="521"/>
        <v>0</v>
      </c>
      <c r="AA1288" s="232">
        <f t="shared" ca="1" si="521"/>
        <v>0</v>
      </c>
    </row>
    <row r="1289" spans="6:27">
      <c r="F1289" s="656"/>
      <c r="G1289" s="307" t="str">
        <f t="shared" si="520"/>
        <v>Mini-bus</v>
      </c>
      <c r="H1289" s="232">
        <f t="shared" si="521"/>
        <v>0</v>
      </c>
      <c r="I1289" s="232">
        <f t="shared" ca="1" si="521"/>
        <v>0</v>
      </c>
      <c r="J1289" s="232">
        <f t="shared" ca="1" si="521"/>
        <v>0</v>
      </c>
      <c r="K1289" s="232">
        <f t="shared" ca="1" si="521"/>
        <v>0</v>
      </c>
      <c r="L1289" s="232">
        <f t="shared" ca="1" si="521"/>
        <v>0</v>
      </c>
      <c r="M1289" s="232">
        <f t="shared" ca="1" si="521"/>
        <v>0</v>
      </c>
      <c r="N1289" s="232">
        <f t="shared" ca="1" si="521"/>
        <v>0</v>
      </c>
      <c r="O1289" s="232">
        <f t="shared" ca="1" si="521"/>
        <v>0</v>
      </c>
      <c r="P1289" s="232">
        <f t="shared" ca="1" si="521"/>
        <v>0</v>
      </c>
      <c r="Q1289" s="232">
        <f t="shared" ca="1" si="521"/>
        <v>0</v>
      </c>
      <c r="R1289" s="232">
        <f t="shared" ca="1" si="521"/>
        <v>0</v>
      </c>
      <c r="S1289" s="232">
        <f t="shared" ca="1" si="521"/>
        <v>0</v>
      </c>
      <c r="T1289" s="232">
        <f t="shared" ca="1" si="521"/>
        <v>0</v>
      </c>
      <c r="U1289" s="232">
        <f t="shared" ca="1" si="521"/>
        <v>0</v>
      </c>
      <c r="V1289" s="232">
        <f t="shared" ca="1" si="521"/>
        <v>0</v>
      </c>
      <c r="W1289" s="232">
        <f t="shared" ca="1" si="521"/>
        <v>0</v>
      </c>
      <c r="X1289" s="232">
        <f t="shared" ca="1" si="521"/>
        <v>0</v>
      </c>
      <c r="Y1289" s="232">
        <f t="shared" ca="1" si="521"/>
        <v>0</v>
      </c>
      <c r="Z1289" s="232">
        <f t="shared" ca="1" si="521"/>
        <v>0</v>
      </c>
      <c r="AA1289" s="232">
        <f t="shared" ca="1" si="521"/>
        <v>0</v>
      </c>
    </row>
    <row r="1290" spans="6:27">
      <c r="F1290" s="656"/>
      <c r="G1290" s="307" t="str">
        <f t="shared" si="520"/>
        <v/>
      </c>
      <c r="H1290" s="232">
        <f t="shared" si="521"/>
        <v>0</v>
      </c>
      <c r="I1290" s="232">
        <f t="shared" ca="1" si="521"/>
        <v>0</v>
      </c>
      <c r="J1290" s="232">
        <f t="shared" ca="1" si="521"/>
        <v>0</v>
      </c>
      <c r="K1290" s="232">
        <f t="shared" ca="1" si="521"/>
        <v>0</v>
      </c>
      <c r="L1290" s="232">
        <f t="shared" ca="1" si="521"/>
        <v>0</v>
      </c>
      <c r="M1290" s="232">
        <f t="shared" ca="1" si="521"/>
        <v>0</v>
      </c>
      <c r="N1290" s="232">
        <f t="shared" ca="1" si="521"/>
        <v>0</v>
      </c>
      <c r="O1290" s="232">
        <f t="shared" ca="1" si="521"/>
        <v>0</v>
      </c>
      <c r="P1290" s="232">
        <f t="shared" ca="1" si="521"/>
        <v>0</v>
      </c>
      <c r="Q1290" s="232">
        <f t="shared" ca="1" si="521"/>
        <v>0</v>
      </c>
      <c r="R1290" s="232">
        <f t="shared" ca="1" si="521"/>
        <v>0</v>
      </c>
      <c r="S1290" s="232">
        <f t="shared" ca="1" si="521"/>
        <v>0</v>
      </c>
      <c r="T1290" s="232">
        <f t="shared" ca="1" si="521"/>
        <v>0</v>
      </c>
      <c r="U1290" s="232">
        <f t="shared" ca="1" si="521"/>
        <v>0</v>
      </c>
      <c r="V1290" s="232">
        <f t="shared" ca="1" si="521"/>
        <v>0</v>
      </c>
      <c r="W1290" s="232">
        <f t="shared" ca="1" si="521"/>
        <v>0</v>
      </c>
      <c r="X1290" s="232">
        <f t="shared" ca="1" si="521"/>
        <v>0</v>
      </c>
      <c r="Y1290" s="232">
        <f t="shared" ca="1" si="521"/>
        <v>0</v>
      </c>
      <c r="Z1290" s="232">
        <f t="shared" ca="1" si="521"/>
        <v>0</v>
      </c>
      <c r="AA1290" s="232">
        <f t="shared" ca="1" si="521"/>
        <v>0</v>
      </c>
    </row>
    <row r="1291" spans="6:27">
      <c r="F1291" s="657"/>
      <c r="G1291" s="307" t="str">
        <f t="shared" si="520"/>
        <v/>
      </c>
      <c r="H1291" s="232">
        <f t="shared" si="521"/>
        <v>0</v>
      </c>
      <c r="I1291" s="232">
        <f t="shared" ca="1" si="521"/>
        <v>0</v>
      </c>
      <c r="J1291" s="232">
        <f t="shared" ca="1" si="521"/>
        <v>0</v>
      </c>
      <c r="K1291" s="232">
        <f t="shared" ca="1" si="521"/>
        <v>0</v>
      </c>
      <c r="L1291" s="232">
        <f t="shared" ca="1" si="521"/>
        <v>0</v>
      </c>
      <c r="M1291" s="232">
        <f t="shared" ca="1" si="521"/>
        <v>0</v>
      </c>
      <c r="N1291" s="232">
        <f t="shared" ca="1" si="521"/>
        <v>0</v>
      </c>
      <c r="O1291" s="232">
        <f t="shared" ca="1" si="521"/>
        <v>0</v>
      </c>
      <c r="P1291" s="232">
        <f t="shared" ca="1" si="521"/>
        <v>0</v>
      </c>
      <c r="Q1291" s="232">
        <f t="shared" ca="1" si="521"/>
        <v>0</v>
      </c>
      <c r="R1291" s="232">
        <f t="shared" ca="1" si="521"/>
        <v>0</v>
      </c>
      <c r="S1291" s="232">
        <f t="shared" ca="1" si="521"/>
        <v>0</v>
      </c>
      <c r="T1291" s="232">
        <f t="shared" ca="1" si="521"/>
        <v>0</v>
      </c>
      <c r="U1291" s="232">
        <f t="shared" ca="1" si="521"/>
        <v>0</v>
      </c>
      <c r="V1291" s="232">
        <f t="shared" ca="1" si="521"/>
        <v>0</v>
      </c>
      <c r="W1291" s="232">
        <f t="shared" ca="1" si="521"/>
        <v>0</v>
      </c>
      <c r="X1291" s="232">
        <f t="shared" ca="1" si="521"/>
        <v>0</v>
      </c>
      <c r="Y1291" s="232">
        <f t="shared" ca="1" si="521"/>
        <v>0</v>
      </c>
      <c r="Z1291" s="232">
        <f t="shared" ca="1" si="521"/>
        <v>0</v>
      </c>
      <c r="AA1291" s="232">
        <f t="shared" ca="1" si="521"/>
        <v>0</v>
      </c>
    </row>
    <row r="1292" spans="6:27">
      <c r="G1292" s="307" t="str">
        <f t="shared" si="520"/>
        <v>BRT</v>
      </c>
      <c r="H1292" s="232">
        <f t="shared" si="521"/>
        <v>0</v>
      </c>
      <c r="I1292" s="232">
        <f t="shared" ca="1" si="521"/>
        <v>0</v>
      </c>
      <c r="J1292" s="232">
        <f t="shared" ca="1" si="521"/>
        <v>0</v>
      </c>
      <c r="K1292" s="232">
        <f t="shared" ca="1" si="521"/>
        <v>0</v>
      </c>
      <c r="L1292" s="232">
        <f t="shared" ca="1" si="521"/>
        <v>0</v>
      </c>
      <c r="M1292" s="232">
        <f t="shared" ca="1" si="521"/>
        <v>0</v>
      </c>
      <c r="N1292" s="232">
        <f t="shared" ca="1" si="521"/>
        <v>0</v>
      </c>
      <c r="O1292" s="232">
        <f t="shared" ca="1" si="521"/>
        <v>0</v>
      </c>
      <c r="P1292" s="232">
        <f t="shared" ca="1" si="521"/>
        <v>0</v>
      </c>
      <c r="Q1292" s="232">
        <f t="shared" ca="1" si="521"/>
        <v>0</v>
      </c>
      <c r="R1292" s="232">
        <f t="shared" ca="1" si="521"/>
        <v>0</v>
      </c>
      <c r="S1292" s="232">
        <f t="shared" ca="1" si="521"/>
        <v>0</v>
      </c>
      <c r="T1292" s="232">
        <f t="shared" ca="1" si="521"/>
        <v>0</v>
      </c>
      <c r="U1292" s="232">
        <f t="shared" ca="1" si="521"/>
        <v>0</v>
      </c>
      <c r="V1292" s="232">
        <f t="shared" ca="1" si="521"/>
        <v>0</v>
      </c>
      <c r="W1292" s="232">
        <f t="shared" ca="1" si="521"/>
        <v>0</v>
      </c>
      <c r="X1292" s="232">
        <f t="shared" ca="1" si="521"/>
        <v>0</v>
      </c>
      <c r="Y1292" s="232">
        <f t="shared" ca="1" si="521"/>
        <v>0</v>
      </c>
      <c r="Z1292" s="232">
        <f t="shared" ca="1" si="521"/>
        <v>0</v>
      </c>
      <c r="AA1292" s="232">
        <f t="shared" ca="1" si="521"/>
        <v>0</v>
      </c>
    </row>
    <row r="1295" spans="6:27">
      <c r="G1295" s="305" t="s">
        <v>401</v>
      </c>
    </row>
    <row r="1296" spans="6:27">
      <c r="L1296" s="242"/>
    </row>
    <row r="1297" spans="6:27">
      <c r="H1297" s="243"/>
      <c r="I1297" s="243"/>
      <c r="J1297" s="243"/>
      <c r="K1297" s="55" t="s">
        <v>385</v>
      </c>
      <c r="O1297" s="55" t="s">
        <v>387</v>
      </c>
      <c r="Q1297" s="55" t="s">
        <v>388</v>
      </c>
      <c r="Z1297" s="243"/>
      <c r="AA1297" s="243"/>
    </row>
    <row r="1298" spans="6:27">
      <c r="G1298" s="306"/>
      <c r="H1298" s="244">
        <f>H1251</f>
        <v>0</v>
      </c>
      <c r="I1298" s="244">
        <f>I1251</f>
        <v>0</v>
      </c>
      <c r="J1298" s="243"/>
      <c r="K1298" s="244">
        <f>K1251</f>
        <v>0</v>
      </c>
      <c r="L1298" s="244">
        <f>L1251</f>
        <v>9</v>
      </c>
      <c r="M1298" s="244">
        <f>M1251</f>
        <v>19</v>
      </c>
      <c r="O1298" s="231" t="s">
        <v>389</v>
      </c>
      <c r="P1298" s="231" t="s">
        <v>390</v>
      </c>
      <c r="Q1298" s="231" t="s">
        <v>389</v>
      </c>
      <c r="R1298" s="231" t="s">
        <v>390</v>
      </c>
      <c r="T1298" s="231">
        <f>K1298</f>
        <v>0</v>
      </c>
      <c r="U1298" s="231">
        <f>L1298</f>
        <v>9</v>
      </c>
      <c r="V1298" s="231">
        <f>M1298</f>
        <v>19</v>
      </c>
      <c r="X1298" s="231" t="s">
        <v>387</v>
      </c>
      <c r="Y1298" s="231" t="s">
        <v>388</v>
      </c>
      <c r="Z1298" s="243"/>
      <c r="AA1298" s="243"/>
    </row>
    <row r="1299" spans="6:27">
      <c r="F1299" s="655" t="s">
        <v>530</v>
      </c>
      <c r="G1299" s="307" t="str">
        <f>G1282</f>
        <v>Cars</v>
      </c>
      <c r="H1299" s="251">
        <f t="shared" ref="H1299:H1309" ca="1" si="522">IF(ISERROR(((L1299/K1299)^(1/9))-1),0,((L1299/K1299)^(1/9))-1)</f>
        <v>0</v>
      </c>
      <c r="I1299" s="246">
        <f t="shared" ref="I1299:I1309" ca="1" si="523">IF(ISERROR(((M1299/L1299)^(1/10))-1),0,((M1299/L1299)^(1/10))-1)</f>
        <v>0</v>
      </c>
      <c r="J1299" s="243"/>
      <c r="K1299" s="246">
        <f>'IF Factors'!BJ61</f>
        <v>0</v>
      </c>
      <c r="L1299" s="246">
        <f ca="1">OFFSET('IF Factors'!BJ61,0,5)</f>
        <v>0</v>
      </c>
      <c r="M1299" s="246">
        <f ca="1">OFFSET('IF Factors'!BJ61,0,10)</f>
        <v>0</v>
      </c>
      <c r="O1299" s="231">
        <f ca="1">INTERCEPT(K1299:L1299,$K$7:$L$7)</f>
        <v>0</v>
      </c>
      <c r="P1299" s="231">
        <f ca="1">SLOPE(K1299:L1299,$K$7:$L$7)</f>
        <v>0</v>
      </c>
      <c r="Q1299" s="231">
        <f ca="1">INTERCEPT(L1299:M1299,$L$7:$M$7)</f>
        <v>0</v>
      </c>
      <c r="R1299" s="231">
        <f ca="1">SLOPE(L1299:M1299,$L$7:$M$7)</f>
        <v>0</v>
      </c>
      <c r="T1299" s="231">
        <f>IF(K1299&lt;&gt;0,0,1)</f>
        <v>1</v>
      </c>
      <c r="U1299" s="231">
        <f ca="1">IF(L1299&lt;&gt;0,0,1)</f>
        <v>1</v>
      </c>
      <c r="V1299" s="231">
        <f ca="1">IF(M1299&lt;&gt;0,0,1)</f>
        <v>1</v>
      </c>
      <c r="X1299" s="231">
        <f ca="1">IF(T1299+U1299=1,1,0)</f>
        <v>0</v>
      </c>
      <c r="Y1299" s="231">
        <f t="shared" ref="Y1299:Y1309" ca="1" si="524">IF(U1299+V1299=1,1,0)</f>
        <v>0</v>
      </c>
      <c r="Z1299" s="243"/>
      <c r="AA1299" s="243"/>
    </row>
    <row r="1300" spans="6:27">
      <c r="F1300" s="656"/>
      <c r="G1300" s="307" t="str">
        <f t="shared" ref="G1300:G1309" si="525">G1283</f>
        <v>2-wheeler</v>
      </c>
      <c r="H1300" s="251">
        <f t="shared" ca="1" si="522"/>
        <v>0</v>
      </c>
      <c r="I1300" s="246">
        <f t="shared" ca="1" si="523"/>
        <v>0</v>
      </c>
      <c r="J1300" s="243"/>
      <c r="K1300" s="246">
        <f>'IF Factors'!BJ62</f>
        <v>0</v>
      </c>
      <c r="L1300" s="246">
        <f ca="1">OFFSET('IF Factors'!BJ62,0,5)</f>
        <v>0</v>
      </c>
      <c r="M1300" s="246">
        <f ca="1">OFFSET('IF Factors'!BJ62,0,10)</f>
        <v>0</v>
      </c>
      <c r="O1300" s="231">
        <f t="shared" ref="O1300:O1309" ca="1" si="526">INTERCEPT(K1300:L1300,$K$7:$L$7)</f>
        <v>0</v>
      </c>
      <c r="P1300" s="231">
        <f t="shared" ref="P1300:P1309" ca="1" si="527">SLOPE(K1300:L1300,$K$7:$L$7)</f>
        <v>0</v>
      </c>
      <c r="Q1300" s="231">
        <f t="shared" ref="Q1300:Q1309" ca="1" si="528">INTERCEPT(L1300:M1300,$L$7:$M$7)</f>
        <v>0</v>
      </c>
      <c r="R1300" s="231">
        <f t="shared" ref="R1300:R1309" ca="1" si="529">SLOPE(L1300:M1300,$L$7:$M$7)</f>
        <v>0</v>
      </c>
      <c r="T1300" s="231">
        <f t="shared" ref="T1300:V1309" si="530">IF(K1300&lt;&gt;0,0,1)</f>
        <v>1</v>
      </c>
      <c r="U1300" s="231">
        <f t="shared" ca="1" si="530"/>
        <v>1</v>
      </c>
      <c r="V1300" s="231">
        <f t="shared" ca="1" si="530"/>
        <v>1</v>
      </c>
      <c r="X1300" s="231">
        <f t="shared" ref="X1300:X1309" ca="1" si="531">IF(T1300+U1300=1,1,0)</f>
        <v>0</v>
      </c>
      <c r="Y1300" s="231">
        <f t="shared" ca="1" si="524"/>
        <v>0</v>
      </c>
      <c r="Z1300" s="243"/>
      <c r="AA1300" s="243"/>
    </row>
    <row r="1301" spans="6:27">
      <c r="F1301" s="656"/>
      <c r="G1301" s="307" t="str">
        <f t="shared" si="525"/>
        <v>Taxi</v>
      </c>
      <c r="H1301" s="251">
        <f t="shared" ca="1" si="522"/>
        <v>0</v>
      </c>
      <c r="I1301" s="246">
        <f t="shared" ca="1" si="523"/>
        <v>0</v>
      </c>
      <c r="J1301" s="243"/>
      <c r="K1301" s="246">
        <f>'IF Factors'!BJ63</f>
        <v>0</v>
      </c>
      <c r="L1301" s="246">
        <f ca="1">OFFSET('IF Factors'!BJ63,0,5)</f>
        <v>0</v>
      </c>
      <c r="M1301" s="246">
        <f ca="1">OFFSET('IF Factors'!BJ63,0,10)</f>
        <v>0</v>
      </c>
      <c r="O1301" s="231">
        <f t="shared" ca="1" si="526"/>
        <v>0</v>
      </c>
      <c r="P1301" s="231">
        <f t="shared" ca="1" si="527"/>
        <v>0</v>
      </c>
      <c r="Q1301" s="231">
        <f t="shared" ca="1" si="528"/>
        <v>0</v>
      </c>
      <c r="R1301" s="231">
        <f t="shared" ca="1" si="529"/>
        <v>0</v>
      </c>
      <c r="T1301" s="231">
        <f t="shared" si="530"/>
        <v>1</v>
      </c>
      <c r="U1301" s="231">
        <f t="shared" ca="1" si="530"/>
        <v>1</v>
      </c>
      <c r="V1301" s="231">
        <f t="shared" ca="1" si="530"/>
        <v>1</v>
      </c>
      <c r="X1301" s="231">
        <f t="shared" ca="1" si="531"/>
        <v>0</v>
      </c>
      <c r="Y1301" s="231">
        <f t="shared" ca="1" si="524"/>
        <v>0</v>
      </c>
      <c r="Z1301" s="243"/>
      <c r="AA1301" s="243"/>
    </row>
    <row r="1302" spans="6:27">
      <c r="F1302" s="656"/>
      <c r="G1302" s="307" t="str">
        <f t="shared" si="525"/>
        <v/>
      </c>
      <c r="H1302" s="251">
        <f t="shared" ca="1" si="522"/>
        <v>0</v>
      </c>
      <c r="I1302" s="246">
        <f t="shared" ca="1" si="523"/>
        <v>0</v>
      </c>
      <c r="J1302" s="243"/>
      <c r="K1302" s="246">
        <f>'IF Factors'!BJ64</f>
        <v>0</v>
      </c>
      <c r="L1302" s="246">
        <f ca="1">OFFSET('IF Factors'!BJ64,0,5)</f>
        <v>0</v>
      </c>
      <c r="M1302" s="246">
        <f ca="1">OFFSET('IF Factors'!BJ64,0,10)</f>
        <v>0</v>
      </c>
      <c r="O1302" s="231">
        <f t="shared" ca="1" si="526"/>
        <v>0</v>
      </c>
      <c r="P1302" s="231">
        <f t="shared" ca="1" si="527"/>
        <v>0</v>
      </c>
      <c r="Q1302" s="231">
        <f t="shared" ca="1" si="528"/>
        <v>0</v>
      </c>
      <c r="R1302" s="231">
        <f t="shared" ca="1" si="529"/>
        <v>0</v>
      </c>
      <c r="T1302" s="231">
        <f t="shared" si="530"/>
        <v>1</v>
      </c>
      <c r="U1302" s="231">
        <f t="shared" ca="1" si="530"/>
        <v>1</v>
      </c>
      <c r="V1302" s="231">
        <f t="shared" ca="1" si="530"/>
        <v>1</v>
      </c>
      <c r="X1302" s="231">
        <f t="shared" ca="1" si="531"/>
        <v>0</v>
      </c>
      <c r="Y1302" s="231">
        <f t="shared" ca="1" si="524"/>
        <v>0</v>
      </c>
      <c r="Z1302" s="243"/>
      <c r="AA1302" s="243"/>
    </row>
    <row r="1303" spans="6:27">
      <c r="F1303" s="656"/>
      <c r="G1303" s="307" t="str">
        <f t="shared" si="525"/>
        <v/>
      </c>
      <c r="H1303" s="251">
        <f t="shared" ca="1" si="522"/>
        <v>0</v>
      </c>
      <c r="I1303" s="246">
        <f t="shared" ca="1" si="523"/>
        <v>0</v>
      </c>
      <c r="J1303" s="243"/>
      <c r="K1303" s="246">
        <f>'IF Factors'!BJ65</f>
        <v>0</v>
      </c>
      <c r="L1303" s="246">
        <f ca="1">OFFSET('IF Factors'!BJ65,0,5)</f>
        <v>0</v>
      </c>
      <c r="M1303" s="246">
        <f ca="1">OFFSET('IF Factors'!BJ65,0,10)</f>
        <v>0</v>
      </c>
      <c r="O1303" s="231">
        <f t="shared" ca="1" si="526"/>
        <v>0</v>
      </c>
      <c r="P1303" s="231">
        <f t="shared" ca="1" si="527"/>
        <v>0</v>
      </c>
      <c r="Q1303" s="231">
        <f t="shared" ca="1" si="528"/>
        <v>0</v>
      </c>
      <c r="R1303" s="231">
        <f t="shared" ca="1" si="529"/>
        <v>0</v>
      </c>
      <c r="T1303" s="231">
        <f t="shared" si="530"/>
        <v>1</v>
      </c>
      <c r="U1303" s="231">
        <f t="shared" ca="1" si="530"/>
        <v>1</v>
      </c>
      <c r="V1303" s="231">
        <f t="shared" ca="1" si="530"/>
        <v>1</v>
      </c>
      <c r="X1303" s="231">
        <f t="shared" ca="1" si="531"/>
        <v>0</v>
      </c>
      <c r="Y1303" s="231">
        <f t="shared" ca="1" si="524"/>
        <v>0</v>
      </c>
      <c r="Z1303" s="243"/>
      <c r="AA1303" s="243"/>
    </row>
    <row r="1304" spans="6:27">
      <c r="F1304" s="656"/>
      <c r="G1304" s="307" t="str">
        <f t="shared" si="525"/>
        <v>3-wheeler</v>
      </c>
      <c r="H1304" s="251">
        <f t="shared" ca="1" si="522"/>
        <v>0</v>
      </c>
      <c r="I1304" s="246">
        <f t="shared" ca="1" si="523"/>
        <v>0</v>
      </c>
      <c r="J1304" s="243"/>
      <c r="K1304" s="246">
        <f>'IF Factors'!BJ66</f>
        <v>0</v>
      </c>
      <c r="L1304" s="246">
        <f ca="1">OFFSET('IF Factors'!BJ66,0,5)</f>
        <v>0</v>
      </c>
      <c r="M1304" s="246">
        <f ca="1">OFFSET('IF Factors'!BJ66,0,10)</f>
        <v>0</v>
      </c>
      <c r="O1304" s="231">
        <f t="shared" ca="1" si="526"/>
        <v>0</v>
      </c>
      <c r="P1304" s="231">
        <f t="shared" ca="1" si="527"/>
        <v>0</v>
      </c>
      <c r="Q1304" s="231">
        <f t="shared" ca="1" si="528"/>
        <v>0</v>
      </c>
      <c r="R1304" s="231">
        <f t="shared" ca="1" si="529"/>
        <v>0</v>
      </c>
      <c r="T1304" s="231">
        <f t="shared" si="530"/>
        <v>1</v>
      </c>
      <c r="U1304" s="231">
        <f t="shared" ca="1" si="530"/>
        <v>1</v>
      </c>
      <c r="V1304" s="231">
        <f t="shared" ca="1" si="530"/>
        <v>1</v>
      </c>
      <c r="X1304" s="231">
        <f t="shared" ca="1" si="531"/>
        <v>0</v>
      </c>
      <c r="Y1304" s="231">
        <f t="shared" ca="1" si="524"/>
        <v>0</v>
      </c>
      <c r="Z1304" s="243"/>
      <c r="AA1304" s="243"/>
    </row>
    <row r="1305" spans="6:27">
      <c r="F1305" s="656"/>
      <c r="G1305" s="307" t="str">
        <f t="shared" si="525"/>
        <v>Bus</v>
      </c>
      <c r="H1305" s="251">
        <f t="shared" ca="1" si="522"/>
        <v>0</v>
      </c>
      <c r="I1305" s="246">
        <f t="shared" ca="1" si="523"/>
        <v>0</v>
      </c>
      <c r="J1305" s="243"/>
      <c r="K1305" s="246">
        <f>'IF Factors'!BJ67</f>
        <v>0</v>
      </c>
      <c r="L1305" s="246">
        <f ca="1">OFFSET('IF Factors'!BJ67,0,5)</f>
        <v>0</v>
      </c>
      <c r="M1305" s="246">
        <f ca="1">OFFSET('IF Factors'!BJ67,0,10)</f>
        <v>0</v>
      </c>
      <c r="O1305" s="231">
        <f t="shared" ca="1" si="526"/>
        <v>0</v>
      </c>
      <c r="P1305" s="231">
        <f t="shared" ca="1" si="527"/>
        <v>0</v>
      </c>
      <c r="Q1305" s="231">
        <f t="shared" ca="1" si="528"/>
        <v>0</v>
      </c>
      <c r="R1305" s="231">
        <f t="shared" ca="1" si="529"/>
        <v>0</v>
      </c>
      <c r="T1305" s="231">
        <f t="shared" si="530"/>
        <v>1</v>
      </c>
      <c r="U1305" s="231">
        <f t="shared" ca="1" si="530"/>
        <v>1</v>
      </c>
      <c r="V1305" s="231">
        <f t="shared" ca="1" si="530"/>
        <v>1</v>
      </c>
      <c r="X1305" s="231">
        <f t="shared" ca="1" si="531"/>
        <v>0</v>
      </c>
      <c r="Y1305" s="231">
        <f t="shared" ca="1" si="524"/>
        <v>0</v>
      </c>
      <c r="Z1305" s="243"/>
      <c r="AA1305" s="243"/>
    </row>
    <row r="1306" spans="6:27">
      <c r="F1306" s="656"/>
      <c r="G1306" s="307" t="str">
        <f t="shared" si="525"/>
        <v>Mini-bus</v>
      </c>
      <c r="H1306" s="251">
        <f t="shared" ca="1" si="522"/>
        <v>0</v>
      </c>
      <c r="I1306" s="246">
        <f t="shared" ca="1" si="523"/>
        <v>0</v>
      </c>
      <c r="J1306" s="243"/>
      <c r="K1306" s="246">
        <f>'IF Factors'!BJ68</f>
        <v>0</v>
      </c>
      <c r="L1306" s="246">
        <f ca="1">OFFSET('IF Factors'!BJ68,0,5)</f>
        <v>0</v>
      </c>
      <c r="M1306" s="246">
        <f ca="1">OFFSET('IF Factors'!BJ68,0,10)</f>
        <v>0</v>
      </c>
      <c r="O1306" s="231">
        <f t="shared" ca="1" si="526"/>
        <v>0</v>
      </c>
      <c r="P1306" s="231">
        <f t="shared" ca="1" si="527"/>
        <v>0</v>
      </c>
      <c r="Q1306" s="231">
        <f t="shared" ca="1" si="528"/>
        <v>0</v>
      </c>
      <c r="R1306" s="231">
        <f t="shared" ca="1" si="529"/>
        <v>0</v>
      </c>
      <c r="T1306" s="231">
        <f t="shared" si="530"/>
        <v>1</v>
      </c>
      <c r="U1306" s="231">
        <f t="shared" ca="1" si="530"/>
        <v>1</v>
      </c>
      <c r="V1306" s="231">
        <f t="shared" ca="1" si="530"/>
        <v>1</v>
      </c>
      <c r="X1306" s="231">
        <f t="shared" ca="1" si="531"/>
        <v>0</v>
      </c>
      <c r="Y1306" s="231">
        <f t="shared" ca="1" si="524"/>
        <v>0</v>
      </c>
      <c r="Z1306" s="243"/>
      <c r="AA1306" s="243"/>
    </row>
    <row r="1307" spans="6:27">
      <c r="F1307" s="656"/>
      <c r="G1307" s="307" t="str">
        <f t="shared" si="525"/>
        <v/>
      </c>
      <c r="H1307" s="251">
        <f t="shared" ca="1" si="522"/>
        <v>0</v>
      </c>
      <c r="I1307" s="246">
        <f t="shared" ca="1" si="523"/>
        <v>0</v>
      </c>
      <c r="J1307" s="243"/>
      <c r="K1307" s="246">
        <f>'IF Factors'!BJ69</f>
        <v>0</v>
      </c>
      <c r="L1307" s="246">
        <f ca="1">OFFSET('IF Factors'!BJ69,0,5)</f>
        <v>0</v>
      </c>
      <c r="M1307" s="246">
        <f ca="1">OFFSET('IF Factors'!BJ69,0,10)</f>
        <v>0</v>
      </c>
      <c r="O1307" s="231">
        <f t="shared" ca="1" si="526"/>
        <v>0</v>
      </c>
      <c r="P1307" s="231">
        <f t="shared" ca="1" si="527"/>
        <v>0</v>
      </c>
      <c r="Q1307" s="231">
        <f t="shared" ca="1" si="528"/>
        <v>0</v>
      </c>
      <c r="R1307" s="231">
        <f t="shared" ca="1" si="529"/>
        <v>0</v>
      </c>
      <c r="T1307" s="231">
        <f t="shared" si="530"/>
        <v>1</v>
      </c>
      <c r="U1307" s="231">
        <f t="shared" ca="1" si="530"/>
        <v>1</v>
      </c>
      <c r="V1307" s="231">
        <f t="shared" ca="1" si="530"/>
        <v>1</v>
      </c>
      <c r="X1307" s="231">
        <f t="shared" ca="1" si="531"/>
        <v>0</v>
      </c>
      <c r="Y1307" s="231">
        <f t="shared" ca="1" si="524"/>
        <v>0</v>
      </c>
      <c r="Z1307" s="243"/>
      <c r="AA1307" s="243"/>
    </row>
    <row r="1308" spans="6:27">
      <c r="F1308" s="657"/>
      <c r="G1308" s="307" t="str">
        <f t="shared" si="525"/>
        <v/>
      </c>
      <c r="H1308" s="251">
        <f t="shared" ca="1" si="522"/>
        <v>0</v>
      </c>
      <c r="I1308" s="246">
        <f t="shared" ca="1" si="523"/>
        <v>0</v>
      </c>
      <c r="J1308" s="243"/>
      <c r="K1308" s="246">
        <f>'IF Factors'!BJ70</f>
        <v>0</v>
      </c>
      <c r="L1308" s="246">
        <f ca="1">OFFSET('IF Factors'!BJ70,0,5)</f>
        <v>0</v>
      </c>
      <c r="M1308" s="246">
        <f ca="1">OFFSET('IF Factors'!BJ70,0,10)</f>
        <v>0</v>
      </c>
      <c r="O1308" s="231">
        <f t="shared" ca="1" si="526"/>
        <v>0</v>
      </c>
      <c r="P1308" s="231">
        <f t="shared" ca="1" si="527"/>
        <v>0</v>
      </c>
      <c r="Q1308" s="231">
        <f t="shared" ca="1" si="528"/>
        <v>0</v>
      </c>
      <c r="R1308" s="231">
        <f t="shared" ca="1" si="529"/>
        <v>0</v>
      </c>
      <c r="T1308" s="231">
        <f t="shared" si="530"/>
        <v>1</v>
      </c>
      <c r="U1308" s="231">
        <f t="shared" ca="1" si="530"/>
        <v>1</v>
      </c>
      <c r="V1308" s="231">
        <f t="shared" ca="1" si="530"/>
        <v>1</v>
      </c>
      <c r="X1308" s="231">
        <f t="shared" ca="1" si="531"/>
        <v>0</v>
      </c>
      <c r="Y1308" s="231">
        <f t="shared" ca="1" si="524"/>
        <v>0</v>
      </c>
      <c r="Z1308" s="243"/>
      <c r="AA1308" s="243"/>
    </row>
    <row r="1309" spans="6:27">
      <c r="G1309" s="307" t="str">
        <f t="shared" si="525"/>
        <v>BRT</v>
      </c>
      <c r="H1309" s="251">
        <f t="shared" ca="1" si="522"/>
        <v>0</v>
      </c>
      <c r="I1309" s="246">
        <f t="shared" ca="1" si="523"/>
        <v>0</v>
      </c>
      <c r="J1309" s="243"/>
      <c r="K1309" s="246">
        <f>'IF Factors'!BJ71</f>
        <v>0</v>
      </c>
      <c r="L1309" s="246">
        <f ca="1">OFFSET('IF Factors'!BJ71,0,5)</f>
        <v>0</v>
      </c>
      <c r="M1309" s="246">
        <f ca="1">OFFSET('IF Factors'!BJ71,0,10)</f>
        <v>0</v>
      </c>
      <c r="O1309" s="231">
        <f t="shared" ca="1" si="526"/>
        <v>0</v>
      </c>
      <c r="P1309" s="231">
        <f t="shared" ca="1" si="527"/>
        <v>0</v>
      </c>
      <c r="Q1309" s="231">
        <f t="shared" ca="1" si="528"/>
        <v>0</v>
      </c>
      <c r="R1309" s="231">
        <f t="shared" ca="1" si="529"/>
        <v>0</v>
      </c>
      <c r="T1309" s="231">
        <f t="shared" si="530"/>
        <v>1</v>
      </c>
      <c r="U1309" s="231">
        <f t="shared" ca="1" si="530"/>
        <v>1</v>
      </c>
      <c r="V1309" s="231">
        <f t="shared" ca="1" si="530"/>
        <v>1</v>
      </c>
      <c r="X1309" s="231">
        <f t="shared" ca="1" si="531"/>
        <v>0</v>
      </c>
      <c r="Y1309" s="231">
        <f t="shared" ca="1" si="524"/>
        <v>0</v>
      </c>
      <c r="Z1309" s="243"/>
      <c r="AA1309" s="243"/>
    </row>
    <row r="1310" spans="6:27">
      <c r="G1310" s="308"/>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row>
    <row r="1311" spans="6:27">
      <c r="G1311" s="308"/>
      <c r="H1311" s="243"/>
      <c r="I1311" s="243"/>
      <c r="J1311" s="243"/>
      <c r="K1311" s="243"/>
      <c r="L1311" s="243"/>
      <c r="M1311" s="243"/>
      <c r="N1311" s="243"/>
      <c r="O1311" s="243"/>
      <c r="P1311" s="243"/>
      <c r="Q1311" s="243"/>
      <c r="R1311" s="243"/>
      <c r="S1311" s="243"/>
      <c r="T1311" s="243"/>
      <c r="U1311" s="243"/>
      <c r="V1311" s="243"/>
      <c r="W1311" s="243"/>
      <c r="X1311" s="243"/>
      <c r="Y1311" s="243"/>
      <c r="Z1311" s="243"/>
      <c r="AA1311" s="243"/>
    </row>
    <row r="1312" spans="6:27">
      <c r="G1312" s="308"/>
      <c r="H1312" s="243"/>
      <c r="I1312" s="243"/>
      <c r="J1312" s="243"/>
      <c r="K1312" s="243"/>
      <c r="L1312" s="243"/>
      <c r="M1312" s="243"/>
      <c r="N1312" s="243"/>
      <c r="O1312" s="243"/>
      <c r="P1312" s="243"/>
      <c r="Q1312" s="243"/>
      <c r="R1312" s="243"/>
      <c r="S1312" s="243"/>
      <c r="T1312" s="243"/>
      <c r="U1312" s="243"/>
      <c r="V1312" s="243"/>
      <c r="W1312" s="243"/>
      <c r="X1312" s="243"/>
      <c r="Y1312" s="243"/>
      <c r="Z1312" s="243"/>
      <c r="AA1312" s="243"/>
    </row>
    <row r="1313" spans="6:27">
      <c r="G1313" s="308" t="s">
        <v>391</v>
      </c>
      <c r="H1313" s="243"/>
      <c r="I1313" s="243" t="s">
        <v>331</v>
      </c>
      <c r="J1313" s="243"/>
      <c r="K1313" s="243"/>
      <c r="L1313" s="243"/>
      <c r="M1313" s="243"/>
      <c r="N1313" s="243"/>
      <c r="O1313" s="243"/>
      <c r="P1313" s="243"/>
      <c r="Q1313" s="243"/>
      <c r="R1313" s="243"/>
      <c r="S1313" s="243"/>
      <c r="T1313" s="243"/>
      <c r="U1313" s="243"/>
      <c r="V1313" s="243"/>
      <c r="W1313" s="243"/>
      <c r="X1313" s="243"/>
      <c r="Y1313" s="243"/>
      <c r="Z1313" s="243"/>
      <c r="AA1313" s="243"/>
    </row>
    <row r="1314" spans="6:27">
      <c r="G1314" s="306"/>
      <c r="H1314" s="245">
        <f>H1281</f>
        <v>0</v>
      </c>
      <c r="I1314" s="245">
        <f t="shared" ref="I1314:AA1314" si="532">I1281</f>
        <v>1</v>
      </c>
      <c r="J1314" s="245">
        <f t="shared" si="532"/>
        <v>2</v>
      </c>
      <c r="K1314" s="245">
        <f t="shared" si="532"/>
        <v>3</v>
      </c>
      <c r="L1314" s="245">
        <f t="shared" si="532"/>
        <v>4</v>
      </c>
      <c r="M1314" s="245">
        <f t="shared" si="532"/>
        <v>5</v>
      </c>
      <c r="N1314" s="245">
        <f t="shared" si="532"/>
        <v>6</v>
      </c>
      <c r="O1314" s="245">
        <f t="shared" si="532"/>
        <v>7</v>
      </c>
      <c r="P1314" s="245">
        <f t="shared" si="532"/>
        <v>8</v>
      </c>
      <c r="Q1314" s="245">
        <f t="shared" si="532"/>
        <v>9</v>
      </c>
      <c r="R1314" s="245">
        <f t="shared" si="532"/>
        <v>10</v>
      </c>
      <c r="S1314" s="245">
        <f t="shared" si="532"/>
        <v>11</v>
      </c>
      <c r="T1314" s="245">
        <f t="shared" si="532"/>
        <v>12</v>
      </c>
      <c r="U1314" s="245">
        <f t="shared" si="532"/>
        <v>13</v>
      </c>
      <c r="V1314" s="245">
        <f t="shared" si="532"/>
        <v>14</v>
      </c>
      <c r="W1314" s="245">
        <f t="shared" si="532"/>
        <v>15</v>
      </c>
      <c r="X1314" s="245">
        <f t="shared" si="532"/>
        <v>16</v>
      </c>
      <c r="Y1314" s="245">
        <f t="shared" si="532"/>
        <v>17</v>
      </c>
      <c r="Z1314" s="245">
        <f t="shared" si="532"/>
        <v>18</v>
      </c>
      <c r="AA1314" s="245">
        <f t="shared" si="532"/>
        <v>19</v>
      </c>
    </row>
    <row r="1315" spans="6:27">
      <c r="F1315" s="655" t="s">
        <v>530</v>
      </c>
      <c r="G1315" s="307" t="str">
        <f>G1282</f>
        <v>Cars</v>
      </c>
      <c r="H1315" s="261">
        <f>K1299</f>
        <v>0</v>
      </c>
      <c r="I1315" s="261">
        <f ca="1">(I$23*$P1299)+$O1299</f>
        <v>0</v>
      </c>
      <c r="J1315" s="261">
        <f t="shared" ref="J1315:P1315" ca="1" si="533">(J$23*$P1299)+$O1299</f>
        <v>0</v>
      </c>
      <c r="K1315" s="261">
        <f t="shared" ca="1" si="533"/>
        <v>0</v>
      </c>
      <c r="L1315" s="261">
        <f t="shared" ca="1" si="533"/>
        <v>0</v>
      </c>
      <c r="M1315" s="261">
        <f t="shared" ca="1" si="533"/>
        <v>0</v>
      </c>
      <c r="N1315" s="261">
        <f t="shared" ca="1" si="533"/>
        <v>0</v>
      </c>
      <c r="O1315" s="261">
        <f t="shared" ca="1" si="533"/>
        <v>0</v>
      </c>
      <c r="P1315" s="261">
        <f t="shared" ca="1" si="533"/>
        <v>0</v>
      </c>
      <c r="Q1315" s="261">
        <f ca="1">L1299</f>
        <v>0</v>
      </c>
      <c r="R1315" s="261">
        <f ca="1">(R$23*$R1299)+$Q1299</f>
        <v>0</v>
      </c>
      <c r="S1315" s="261">
        <f t="shared" ref="S1315:Z1315" ca="1" si="534">(S$23*$R1299)+$Q1299</f>
        <v>0</v>
      </c>
      <c r="T1315" s="261">
        <f t="shared" ca="1" si="534"/>
        <v>0</v>
      </c>
      <c r="U1315" s="261">
        <f t="shared" ca="1" si="534"/>
        <v>0</v>
      </c>
      <c r="V1315" s="261">
        <f t="shared" ca="1" si="534"/>
        <v>0</v>
      </c>
      <c r="W1315" s="261">
        <f t="shared" ca="1" si="534"/>
        <v>0</v>
      </c>
      <c r="X1315" s="261">
        <f t="shared" ca="1" si="534"/>
        <v>0</v>
      </c>
      <c r="Y1315" s="261">
        <f t="shared" ca="1" si="534"/>
        <v>0</v>
      </c>
      <c r="Z1315" s="261">
        <f t="shared" ca="1" si="534"/>
        <v>0</v>
      </c>
      <c r="AA1315" s="261">
        <f ca="1">M1299</f>
        <v>0</v>
      </c>
    </row>
    <row r="1316" spans="6:27">
      <c r="F1316" s="656"/>
      <c r="G1316" s="307" t="str">
        <f t="shared" ref="G1316:G1325" si="535">G1283</f>
        <v>2-wheeler</v>
      </c>
      <c r="H1316" s="261">
        <f t="shared" ref="H1316:H1325" si="536">K1300</f>
        <v>0</v>
      </c>
      <c r="I1316" s="261">
        <f t="shared" ref="I1316:P1325" ca="1" si="537">(I$23*$P1300)+$O1300</f>
        <v>0</v>
      </c>
      <c r="J1316" s="261">
        <f t="shared" ca="1" si="537"/>
        <v>0</v>
      </c>
      <c r="K1316" s="261">
        <f t="shared" ca="1" si="537"/>
        <v>0</v>
      </c>
      <c r="L1316" s="261">
        <f t="shared" ca="1" si="537"/>
        <v>0</v>
      </c>
      <c r="M1316" s="261">
        <f t="shared" ca="1" si="537"/>
        <v>0</v>
      </c>
      <c r="N1316" s="261">
        <f t="shared" ca="1" si="537"/>
        <v>0</v>
      </c>
      <c r="O1316" s="261">
        <f t="shared" ca="1" si="537"/>
        <v>0</v>
      </c>
      <c r="P1316" s="261">
        <f t="shared" ca="1" si="537"/>
        <v>0</v>
      </c>
      <c r="Q1316" s="261">
        <f t="shared" ref="Q1316:Q1325" ca="1" si="538">L1300</f>
        <v>0</v>
      </c>
      <c r="R1316" s="261">
        <f t="shared" ref="R1316:Z1325" ca="1" si="539">(R$23*$R1300)+$Q1300</f>
        <v>0</v>
      </c>
      <c r="S1316" s="261">
        <f t="shared" ca="1" si="539"/>
        <v>0</v>
      </c>
      <c r="T1316" s="261">
        <f t="shared" ca="1" si="539"/>
        <v>0</v>
      </c>
      <c r="U1316" s="261">
        <f t="shared" ca="1" si="539"/>
        <v>0</v>
      </c>
      <c r="V1316" s="261">
        <f t="shared" ca="1" si="539"/>
        <v>0</v>
      </c>
      <c r="W1316" s="261">
        <f t="shared" ca="1" si="539"/>
        <v>0</v>
      </c>
      <c r="X1316" s="261">
        <f t="shared" ca="1" si="539"/>
        <v>0</v>
      </c>
      <c r="Y1316" s="261">
        <f t="shared" ca="1" si="539"/>
        <v>0</v>
      </c>
      <c r="Z1316" s="261">
        <f t="shared" ca="1" si="539"/>
        <v>0</v>
      </c>
      <c r="AA1316" s="261">
        <f t="shared" ref="AA1316:AA1325" ca="1" si="540">M1300</f>
        <v>0</v>
      </c>
    </row>
    <row r="1317" spans="6:27">
      <c r="F1317" s="656"/>
      <c r="G1317" s="307" t="str">
        <f t="shared" si="535"/>
        <v>Taxi</v>
      </c>
      <c r="H1317" s="261">
        <f t="shared" si="536"/>
        <v>0</v>
      </c>
      <c r="I1317" s="261">
        <f t="shared" ca="1" si="537"/>
        <v>0</v>
      </c>
      <c r="J1317" s="261">
        <f t="shared" ca="1" si="537"/>
        <v>0</v>
      </c>
      <c r="K1317" s="261">
        <f t="shared" ca="1" si="537"/>
        <v>0</v>
      </c>
      <c r="L1317" s="261">
        <f t="shared" ca="1" si="537"/>
        <v>0</v>
      </c>
      <c r="M1317" s="261">
        <f t="shared" ca="1" si="537"/>
        <v>0</v>
      </c>
      <c r="N1317" s="261">
        <f t="shared" ca="1" si="537"/>
        <v>0</v>
      </c>
      <c r="O1317" s="261">
        <f t="shared" ca="1" si="537"/>
        <v>0</v>
      </c>
      <c r="P1317" s="261">
        <f t="shared" ca="1" si="537"/>
        <v>0</v>
      </c>
      <c r="Q1317" s="261">
        <f t="shared" ca="1" si="538"/>
        <v>0</v>
      </c>
      <c r="R1317" s="261">
        <f t="shared" ca="1" si="539"/>
        <v>0</v>
      </c>
      <c r="S1317" s="261">
        <f t="shared" ca="1" si="539"/>
        <v>0</v>
      </c>
      <c r="T1317" s="261">
        <f t="shared" ca="1" si="539"/>
        <v>0</v>
      </c>
      <c r="U1317" s="261">
        <f t="shared" ca="1" si="539"/>
        <v>0</v>
      </c>
      <c r="V1317" s="261">
        <f t="shared" ca="1" si="539"/>
        <v>0</v>
      </c>
      <c r="W1317" s="261">
        <f t="shared" ca="1" si="539"/>
        <v>0</v>
      </c>
      <c r="X1317" s="261">
        <f t="shared" ca="1" si="539"/>
        <v>0</v>
      </c>
      <c r="Y1317" s="261">
        <f t="shared" ca="1" si="539"/>
        <v>0</v>
      </c>
      <c r="Z1317" s="261">
        <f t="shared" ca="1" si="539"/>
        <v>0</v>
      </c>
      <c r="AA1317" s="261">
        <f t="shared" ca="1" si="540"/>
        <v>0</v>
      </c>
    </row>
    <row r="1318" spans="6:27">
      <c r="F1318" s="656"/>
      <c r="G1318" s="307" t="str">
        <f t="shared" si="535"/>
        <v/>
      </c>
      <c r="H1318" s="261">
        <f t="shared" si="536"/>
        <v>0</v>
      </c>
      <c r="I1318" s="261">
        <f t="shared" ca="1" si="537"/>
        <v>0</v>
      </c>
      <c r="J1318" s="261">
        <f t="shared" ca="1" si="537"/>
        <v>0</v>
      </c>
      <c r="K1318" s="261">
        <f t="shared" ca="1" si="537"/>
        <v>0</v>
      </c>
      <c r="L1318" s="261">
        <f t="shared" ca="1" si="537"/>
        <v>0</v>
      </c>
      <c r="M1318" s="261">
        <f t="shared" ca="1" si="537"/>
        <v>0</v>
      </c>
      <c r="N1318" s="261">
        <f t="shared" ca="1" si="537"/>
        <v>0</v>
      </c>
      <c r="O1318" s="261">
        <f t="shared" ca="1" si="537"/>
        <v>0</v>
      </c>
      <c r="P1318" s="261">
        <f t="shared" ca="1" si="537"/>
        <v>0</v>
      </c>
      <c r="Q1318" s="261">
        <f t="shared" ca="1" si="538"/>
        <v>0</v>
      </c>
      <c r="R1318" s="261">
        <f t="shared" ca="1" si="539"/>
        <v>0</v>
      </c>
      <c r="S1318" s="261">
        <f t="shared" ca="1" si="539"/>
        <v>0</v>
      </c>
      <c r="T1318" s="261">
        <f t="shared" ca="1" si="539"/>
        <v>0</v>
      </c>
      <c r="U1318" s="261">
        <f t="shared" ca="1" si="539"/>
        <v>0</v>
      </c>
      <c r="V1318" s="261">
        <f t="shared" ca="1" si="539"/>
        <v>0</v>
      </c>
      <c r="W1318" s="261">
        <f t="shared" ca="1" si="539"/>
        <v>0</v>
      </c>
      <c r="X1318" s="261">
        <f t="shared" ca="1" si="539"/>
        <v>0</v>
      </c>
      <c r="Y1318" s="261">
        <f t="shared" ca="1" si="539"/>
        <v>0</v>
      </c>
      <c r="Z1318" s="261">
        <f t="shared" ca="1" si="539"/>
        <v>0</v>
      </c>
      <c r="AA1318" s="261">
        <f t="shared" ca="1" si="540"/>
        <v>0</v>
      </c>
    </row>
    <row r="1319" spans="6:27">
      <c r="F1319" s="656"/>
      <c r="G1319" s="307" t="str">
        <f t="shared" si="535"/>
        <v/>
      </c>
      <c r="H1319" s="261">
        <f t="shared" si="536"/>
        <v>0</v>
      </c>
      <c r="I1319" s="261">
        <f t="shared" ca="1" si="537"/>
        <v>0</v>
      </c>
      <c r="J1319" s="261">
        <f t="shared" ca="1" si="537"/>
        <v>0</v>
      </c>
      <c r="K1319" s="261">
        <f t="shared" ca="1" si="537"/>
        <v>0</v>
      </c>
      <c r="L1319" s="261">
        <f t="shared" ca="1" si="537"/>
        <v>0</v>
      </c>
      <c r="M1319" s="261">
        <f t="shared" ca="1" si="537"/>
        <v>0</v>
      </c>
      <c r="N1319" s="261">
        <f t="shared" ca="1" si="537"/>
        <v>0</v>
      </c>
      <c r="O1319" s="261">
        <f t="shared" ca="1" si="537"/>
        <v>0</v>
      </c>
      <c r="P1319" s="261">
        <f t="shared" ca="1" si="537"/>
        <v>0</v>
      </c>
      <c r="Q1319" s="261">
        <f t="shared" ca="1" si="538"/>
        <v>0</v>
      </c>
      <c r="R1319" s="261">
        <f t="shared" ca="1" si="539"/>
        <v>0</v>
      </c>
      <c r="S1319" s="261">
        <f t="shared" ca="1" si="539"/>
        <v>0</v>
      </c>
      <c r="T1319" s="261">
        <f t="shared" ca="1" si="539"/>
        <v>0</v>
      </c>
      <c r="U1319" s="261">
        <f t="shared" ca="1" si="539"/>
        <v>0</v>
      </c>
      <c r="V1319" s="261">
        <f t="shared" ca="1" si="539"/>
        <v>0</v>
      </c>
      <c r="W1319" s="261">
        <f t="shared" ca="1" si="539"/>
        <v>0</v>
      </c>
      <c r="X1319" s="261">
        <f t="shared" ca="1" si="539"/>
        <v>0</v>
      </c>
      <c r="Y1319" s="261">
        <f t="shared" ca="1" si="539"/>
        <v>0</v>
      </c>
      <c r="Z1319" s="261">
        <f t="shared" ca="1" si="539"/>
        <v>0</v>
      </c>
      <c r="AA1319" s="261">
        <f t="shared" ca="1" si="540"/>
        <v>0</v>
      </c>
    </row>
    <row r="1320" spans="6:27">
      <c r="F1320" s="656"/>
      <c r="G1320" s="307" t="str">
        <f t="shared" si="535"/>
        <v>3-wheeler</v>
      </c>
      <c r="H1320" s="261">
        <f t="shared" si="536"/>
        <v>0</v>
      </c>
      <c r="I1320" s="261">
        <f t="shared" ca="1" si="537"/>
        <v>0</v>
      </c>
      <c r="J1320" s="261">
        <f t="shared" ca="1" si="537"/>
        <v>0</v>
      </c>
      <c r="K1320" s="261">
        <f t="shared" ca="1" si="537"/>
        <v>0</v>
      </c>
      <c r="L1320" s="261">
        <f t="shared" ca="1" si="537"/>
        <v>0</v>
      </c>
      <c r="M1320" s="261">
        <f t="shared" ca="1" si="537"/>
        <v>0</v>
      </c>
      <c r="N1320" s="261">
        <f t="shared" ca="1" si="537"/>
        <v>0</v>
      </c>
      <c r="O1320" s="261">
        <f t="shared" ca="1" si="537"/>
        <v>0</v>
      </c>
      <c r="P1320" s="261">
        <f t="shared" ca="1" si="537"/>
        <v>0</v>
      </c>
      <c r="Q1320" s="261">
        <f t="shared" ca="1" si="538"/>
        <v>0</v>
      </c>
      <c r="R1320" s="261">
        <f t="shared" ca="1" si="539"/>
        <v>0</v>
      </c>
      <c r="S1320" s="261">
        <f t="shared" ca="1" si="539"/>
        <v>0</v>
      </c>
      <c r="T1320" s="261">
        <f t="shared" ca="1" si="539"/>
        <v>0</v>
      </c>
      <c r="U1320" s="261">
        <f t="shared" ca="1" si="539"/>
        <v>0</v>
      </c>
      <c r="V1320" s="261">
        <f t="shared" ca="1" si="539"/>
        <v>0</v>
      </c>
      <c r="W1320" s="261">
        <f t="shared" ca="1" si="539"/>
        <v>0</v>
      </c>
      <c r="X1320" s="261">
        <f t="shared" ca="1" si="539"/>
        <v>0</v>
      </c>
      <c r="Y1320" s="261">
        <f t="shared" ca="1" si="539"/>
        <v>0</v>
      </c>
      <c r="Z1320" s="261">
        <f t="shared" ca="1" si="539"/>
        <v>0</v>
      </c>
      <c r="AA1320" s="261">
        <f t="shared" ca="1" si="540"/>
        <v>0</v>
      </c>
    </row>
    <row r="1321" spans="6:27">
      <c r="F1321" s="656"/>
      <c r="G1321" s="307" t="str">
        <f t="shared" si="535"/>
        <v>Bus</v>
      </c>
      <c r="H1321" s="261">
        <f t="shared" si="536"/>
        <v>0</v>
      </c>
      <c r="I1321" s="261">
        <f t="shared" ca="1" si="537"/>
        <v>0</v>
      </c>
      <c r="J1321" s="261">
        <f t="shared" ca="1" si="537"/>
        <v>0</v>
      </c>
      <c r="K1321" s="261">
        <f t="shared" ca="1" si="537"/>
        <v>0</v>
      </c>
      <c r="L1321" s="261">
        <f t="shared" ca="1" si="537"/>
        <v>0</v>
      </c>
      <c r="M1321" s="261">
        <f t="shared" ca="1" si="537"/>
        <v>0</v>
      </c>
      <c r="N1321" s="261">
        <f t="shared" ca="1" si="537"/>
        <v>0</v>
      </c>
      <c r="O1321" s="261">
        <f t="shared" ca="1" si="537"/>
        <v>0</v>
      </c>
      <c r="P1321" s="261">
        <f t="shared" ca="1" si="537"/>
        <v>0</v>
      </c>
      <c r="Q1321" s="261">
        <f t="shared" ca="1" si="538"/>
        <v>0</v>
      </c>
      <c r="R1321" s="261">
        <f t="shared" ca="1" si="539"/>
        <v>0</v>
      </c>
      <c r="S1321" s="261">
        <f t="shared" ca="1" si="539"/>
        <v>0</v>
      </c>
      <c r="T1321" s="261">
        <f t="shared" ca="1" si="539"/>
        <v>0</v>
      </c>
      <c r="U1321" s="261">
        <f t="shared" ca="1" si="539"/>
        <v>0</v>
      </c>
      <c r="V1321" s="261">
        <f t="shared" ca="1" si="539"/>
        <v>0</v>
      </c>
      <c r="W1321" s="261">
        <f t="shared" ca="1" si="539"/>
        <v>0</v>
      </c>
      <c r="X1321" s="261">
        <f t="shared" ca="1" si="539"/>
        <v>0</v>
      </c>
      <c r="Y1321" s="261">
        <f t="shared" ca="1" si="539"/>
        <v>0</v>
      </c>
      <c r="Z1321" s="261">
        <f t="shared" ca="1" si="539"/>
        <v>0</v>
      </c>
      <c r="AA1321" s="261">
        <f t="shared" ca="1" si="540"/>
        <v>0</v>
      </c>
    </row>
    <row r="1322" spans="6:27">
      <c r="F1322" s="656"/>
      <c r="G1322" s="307" t="str">
        <f t="shared" si="535"/>
        <v>Mini-bus</v>
      </c>
      <c r="H1322" s="261">
        <f t="shared" si="536"/>
        <v>0</v>
      </c>
      <c r="I1322" s="261">
        <f t="shared" ca="1" si="537"/>
        <v>0</v>
      </c>
      <c r="J1322" s="261">
        <f t="shared" ca="1" si="537"/>
        <v>0</v>
      </c>
      <c r="K1322" s="261">
        <f t="shared" ca="1" si="537"/>
        <v>0</v>
      </c>
      <c r="L1322" s="261">
        <f t="shared" ca="1" si="537"/>
        <v>0</v>
      </c>
      <c r="M1322" s="261">
        <f t="shared" ca="1" si="537"/>
        <v>0</v>
      </c>
      <c r="N1322" s="261">
        <f t="shared" ca="1" si="537"/>
        <v>0</v>
      </c>
      <c r="O1322" s="261">
        <f t="shared" ca="1" si="537"/>
        <v>0</v>
      </c>
      <c r="P1322" s="261">
        <f t="shared" ca="1" si="537"/>
        <v>0</v>
      </c>
      <c r="Q1322" s="261">
        <f t="shared" ca="1" si="538"/>
        <v>0</v>
      </c>
      <c r="R1322" s="261">
        <f t="shared" ca="1" si="539"/>
        <v>0</v>
      </c>
      <c r="S1322" s="261">
        <f t="shared" ca="1" si="539"/>
        <v>0</v>
      </c>
      <c r="T1322" s="261">
        <f t="shared" ca="1" si="539"/>
        <v>0</v>
      </c>
      <c r="U1322" s="261">
        <f t="shared" ca="1" si="539"/>
        <v>0</v>
      </c>
      <c r="V1322" s="261">
        <f t="shared" ca="1" si="539"/>
        <v>0</v>
      </c>
      <c r="W1322" s="261">
        <f t="shared" ca="1" si="539"/>
        <v>0</v>
      </c>
      <c r="X1322" s="261">
        <f t="shared" ca="1" si="539"/>
        <v>0</v>
      </c>
      <c r="Y1322" s="261">
        <f t="shared" ca="1" si="539"/>
        <v>0</v>
      </c>
      <c r="Z1322" s="261">
        <f t="shared" ca="1" si="539"/>
        <v>0</v>
      </c>
      <c r="AA1322" s="261">
        <f t="shared" ca="1" si="540"/>
        <v>0</v>
      </c>
    </row>
    <row r="1323" spans="6:27">
      <c r="F1323" s="656"/>
      <c r="G1323" s="307" t="str">
        <f t="shared" si="535"/>
        <v/>
      </c>
      <c r="H1323" s="261">
        <f t="shared" si="536"/>
        <v>0</v>
      </c>
      <c r="I1323" s="261">
        <f t="shared" ca="1" si="537"/>
        <v>0</v>
      </c>
      <c r="J1323" s="261">
        <f t="shared" ca="1" si="537"/>
        <v>0</v>
      </c>
      <c r="K1323" s="261">
        <f t="shared" ca="1" si="537"/>
        <v>0</v>
      </c>
      <c r="L1323" s="261">
        <f t="shared" ca="1" si="537"/>
        <v>0</v>
      </c>
      <c r="M1323" s="261">
        <f t="shared" ca="1" si="537"/>
        <v>0</v>
      </c>
      <c r="N1323" s="261">
        <f t="shared" ca="1" si="537"/>
        <v>0</v>
      </c>
      <c r="O1323" s="261">
        <f t="shared" ca="1" si="537"/>
        <v>0</v>
      </c>
      <c r="P1323" s="261">
        <f t="shared" ca="1" si="537"/>
        <v>0</v>
      </c>
      <c r="Q1323" s="261">
        <f t="shared" ca="1" si="538"/>
        <v>0</v>
      </c>
      <c r="R1323" s="261">
        <f t="shared" ca="1" si="539"/>
        <v>0</v>
      </c>
      <c r="S1323" s="261">
        <f t="shared" ca="1" si="539"/>
        <v>0</v>
      </c>
      <c r="T1323" s="261">
        <f t="shared" ca="1" si="539"/>
        <v>0</v>
      </c>
      <c r="U1323" s="261">
        <f t="shared" ca="1" si="539"/>
        <v>0</v>
      </c>
      <c r="V1323" s="261">
        <f t="shared" ca="1" si="539"/>
        <v>0</v>
      </c>
      <c r="W1323" s="261">
        <f t="shared" ca="1" si="539"/>
        <v>0</v>
      </c>
      <c r="X1323" s="261">
        <f t="shared" ca="1" si="539"/>
        <v>0</v>
      </c>
      <c r="Y1323" s="261">
        <f t="shared" ca="1" si="539"/>
        <v>0</v>
      </c>
      <c r="Z1323" s="261">
        <f t="shared" ca="1" si="539"/>
        <v>0</v>
      </c>
      <c r="AA1323" s="261">
        <f t="shared" ca="1" si="540"/>
        <v>0</v>
      </c>
    </row>
    <row r="1324" spans="6:27">
      <c r="F1324" s="657"/>
      <c r="G1324" s="307" t="str">
        <f t="shared" si="535"/>
        <v/>
      </c>
      <c r="H1324" s="261">
        <f t="shared" si="536"/>
        <v>0</v>
      </c>
      <c r="I1324" s="261">
        <f t="shared" ca="1" si="537"/>
        <v>0</v>
      </c>
      <c r="J1324" s="261">
        <f t="shared" ca="1" si="537"/>
        <v>0</v>
      </c>
      <c r="K1324" s="261">
        <f t="shared" ca="1" si="537"/>
        <v>0</v>
      </c>
      <c r="L1324" s="261">
        <f t="shared" ca="1" si="537"/>
        <v>0</v>
      </c>
      <c r="M1324" s="261">
        <f t="shared" ca="1" si="537"/>
        <v>0</v>
      </c>
      <c r="N1324" s="261">
        <f t="shared" ca="1" si="537"/>
        <v>0</v>
      </c>
      <c r="O1324" s="261">
        <f t="shared" ca="1" si="537"/>
        <v>0</v>
      </c>
      <c r="P1324" s="261">
        <f t="shared" ca="1" si="537"/>
        <v>0</v>
      </c>
      <c r="Q1324" s="261">
        <f t="shared" ca="1" si="538"/>
        <v>0</v>
      </c>
      <c r="R1324" s="261">
        <f t="shared" ca="1" si="539"/>
        <v>0</v>
      </c>
      <c r="S1324" s="261">
        <f t="shared" ca="1" si="539"/>
        <v>0</v>
      </c>
      <c r="T1324" s="261">
        <f t="shared" ca="1" si="539"/>
        <v>0</v>
      </c>
      <c r="U1324" s="261">
        <f t="shared" ca="1" si="539"/>
        <v>0</v>
      </c>
      <c r="V1324" s="261">
        <f t="shared" ca="1" si="539"/>
        <v>0</v>
      </c>
      <c r="W1324" s="261">
        <f t="shared" ca="1" si="539"/>
        <v>0</v>
      </c>
      <c r="X1324" s="261">
        <f t="shared" ca="1" si="539"/>
        <v>0</v>
      </c>
      <c r="Y1324" s="261">
        <f t="shared" ca="1" si="539"/>
        <v>0</v>
      </c>
      <c r="Z1324" s="261">
        <f t="shared" ca="1" si="539"/>
        <v>0</v>
      </c>
      <c r="AA1324" s="261">
        <f t="shared" ca="1" si="540"/>
        <v>0</v>
      </c>
    </row>
    <row r="1325" spans="6:27">
      <c r="G1325" s="307" t="str">
        <f t="shared" si="535"/>
        <v>BRT</v>
      </c>
      <c r="H1325" s="261">
        <f t="shared" si="536"/>
        <v>0</v>
      </c>
      <c r="I1325" s="261">
        <f t="shared" ca="1" si="537"/>
        <v>0</v>
      </c>
      <c r="J1325" s="261">
        <f t="shared" ca="1" si="537"/>
        <v>0</v>
      </c>
      <c r="K1325" s="261">
        <f t="shared" ca="1" si="537"/>
        <v>0</v>
      </c>
      <c r="L1325" s="261">
        <f t="shared" ca="1" si="537"/>
        <v>0</v>
      </c>
      <c r="M1325" s="261">
        <f t="shared" ca="1" si="537"/>
        <v>0</v>
      </c>
      <c r="N1325" s="261">
        <f t="shared" ca="1" si="537"/>
        <v>0</v>
      </c>
      <c r="O1325" s="261">
        <f t="shared" ca="1" si="537"/>
        <v>0</v>
      </c>
      <c r="P1325" s="261">
        <f t="shared" ca="1" si="537"/>
        <v>0</v>
      </c>
      <c r="Q1325" s="261">
        <f t="shared" ca="1" si="538"/>
        <v>0</v>
      </c>
      <c r="R1325" s="261">
        <f t="shared" ca="1" si="539"/>
        <v>0</v>
      </c>
      <c r="S1325" s="261">
        <f t="shared" ca="1" si="539"/>
        <v>0</v>
      </c>
      <c r="T1325" s="261">
        <f t="shared" ca="1" si="539"/>
        <v>0</v>
      </c>
      <c r="U1325" s="261">
        <f t="shared" ca="1" si="539"/>
        <v>0</v>
      </c>
      <c r="V1325" s="261">
        <f t="shared" ca="1" si="539"/>
        <v>0</v>
      </c>
      <c r="W1325" s="261">
        <f t="shared" ca="1" si="539"/>
        <v>0</v>
      </c>
      <c r="X1325" s="261">
        <f t="shared" ca="1" si="539"/>
        <v>0</v>
      </c>
      <c r="Y1325" s="261">
        <f t="shared" ca="1" si="539"/>
        <v>0</v>
      </c>
      <c r="Z1325" s="261">
        <f t="shared" ca="1" si="539"/>
        <v>0</v>
      </c>
      <c r="AA1325" s="261">
        <f t="shared" ca="1" si="540"/>
        <v>0</v>
      </c>
    </row>
    <row r="1327" spans="6:27">
      <c r="G1327" s="308" t="s">
        <v>393</v>
      </c>
      <c r="H1327" s="243"/>
      <c r="I1327" s="243" t="str">
        <f>I1313</f>
        <v>LPG</v>
      </c>
      <c r="J1327" s="243"/>
      <c r="K1327" s="243"/>
      <c r="L1327" s="243"/>
      <c r="M1327" s="243"/>
      <c r="N1327" s="243"/>
      <c r="O1327" s="243"/>
      <c r="P1327" s="243"/>
      <c r="Q1327" s="243"/>
      <c r="R1327" s="243"/>
      <c r="S1327" s="243"/>
      <c r="T1327" s="243"/>
      <c r="U1327" s="243"/>
      <c r="V1327" s="243"/>
      <c r="W1327" s="243"/>
      <c r="X1327" s="243"/>
      <c r="Y1327" s="243"/>
      <c r="Z1327" s="243"/>
      <c r="AA1327" s="243"/>
    </row>
    <row r="1328" spans="6:27">
      <c r="G1328" s="306"/>
      <c r="H1328" s="245">
        <f>H1314</f>
        <v>0</v>
      </c>
      <c r="I1328" s="245">
        <f t="shared" ref="I1328:AA1328" si="541">I1314</f>
        <v>1</v>
      </c>
      <c r="J1328" s="245">
        <f t="shared" si="541"/>
        <v>2</v>
      </c>
      <c r="K1328" s="245">
        <f t="shared" si="541"/>
        <v>3</v>
      </c>
      <c r="L1328" s="245">
        <f t="shared" si="541"/>
        <v>4</v>
      </c>
      <c r="M1328" s="245">
        <f t="shared" si="541"/>
        <v>5</v>
      </c>
      <c r="N1328" s="245">
        <f t="shared" si="541"/>
        <v>6</v>
      </c>
      <c r="O1328" s="245">
        <f t="shared" si="541"/>
        <v>7</v>
      </c>
      <c r="P1328" s="245">
        <f t="shared" si="541"/>
        <v>8</v>
      </c>
      <c r="Q1328" s="245">
        <f t="shared" si="541"/>
        <v>9</v>
      </c>
      <c r="R1328" s="245">
        <f t="shared" si="541"/>
        <v>10</v>
      </c>
      <c r="S1328" s="245">
        <f t="shared" si="541"/>
        <v>11</v>
      </c>
      <c r="T1328" s="245">
        <f t="shared" si="541"/>
        <v>12</v>
      </c>
      <c r="U1328" s="245">
        <f t="shared" si="541"/>
        <v>13</v>
      </c>
      <c r="V1328" s="245">
        <f t="shared" si="541"/>
        <v>14</v>
      </c>
      <c r="W1328" s="245">
        <f t="shared" si="541"/>
        <v>15</v>
      </c>
      <c r="X1328" s="245">
        <f t="shared" si="541"/>
        <v>16</v>
      </c>
      <c r="Y1328" s="245">
        <f t="shared" si="541"/>
        <v>17</v>
      </c>
      <c r="Z1328" s="245">
        <f t="shared" si="541"/>
        <v>18</v>
      </c>
      <c r="AA1328" s="245">
        <f t="shared" si="541"/>
        <v>19</v>
      </c>
    </row>
    <row r="1329" spans="6:27">
      <c r="F1329" s="655" t="s">
        <v>530</v>
      </c>
      <c r="G1329" s="307" t="str">
        <f>G1315</f>
        <v>Cars</v>
      </c>
      <c r="H1329" s="232">
        <f>H1315+(H1315*H815)</f>
        <v>0</v>
      </c>
      <c r="I1329" s="232">
        <f t="shared" ref="I1329:AA1329" ca="1" si="542">I1315+(I1315*I815)</f>
        <v>0</v>
      </c>
      <c r="J1329" s="232">
        <f t="shared" ca="1" si="542"/>
        <v>0</v>
      </c>
      <c r="K1329" s="232">
        <f t="shared" ca="1" si="542"/>
        <v>0</v>
      </c>
      <c r="L1329" s="232">
        <f t="shared" ca="1" si="542"/>
        <v>0</v>
      </c>
      <c r="M1329" s="232">
        <f t="shared" ca="1" si="542"/>
        <v>0</v>
      </c>
      <c r="N1329" s="232">
        <f t="shared" ca="1" si="542"/>
        <v>0</v>
      </c>
      <c r="O1329" s="232">
        <f t="shared" ca="1" si="542"/>
        <v>0</v>
      </c>
      <c r="P1329" s="232">
        <f t="shared" ca="1" si="542"/>
        <v>0</v>
      </c>
      <c r="Q1329" s="232">
        <f t="shared" ca="1" si="542"/>
        <v>0</v>
      </c>
      <c r="R1329" s="232">
        <f t="shared" ca="1" si="542"/>
        <v>0</v>
      </c>
      <c r="S1329" s="232">
        <f t="shared" ca="1" si="542"/>
        <v>0</v>
      </c>
      <c r="T1329" s="232">
        <f t="shared" ca="1" si="542"/>
        <v>0</v>
      </c>
      <c r="U1329" s="232">
        <f t="shared" ca="1" si="542"/>
        <v>0</v>
      </c>
      <c r="V1329" s="232">
        <f t="shared" ca="1" si="542"/>
        <v>0</v>
      </c>
      <c r="W1329" s="232">
        <f t="shared" ca="1" si="542"/>
        <v>0</v>
      </c>
      <c r="X1329" s="232">
        <f t="shared" ca="1" si="542"/>
        <v>0</v>
      </c>
      <c r="Y1329" s="232">
        <f t="shared" ca="1" si="542"/>
        <v>0</v>
      </c>
      <c r="Z1329" s="232">
        <f t="shared" ca="1" si="542"/>
        <v>0</v>
      </c>
      <c r="AA1329" s="232">
        <f t="shared" ca="1" si="542"/>
        <v>0</v>
      </c>
    </row>
    <row r="1330" spans="6:27">
      <c r="F1330" s="656"/>
      <c r="G1330" s="307" t="str">
        <f t="shared" ref="G1330:G1339" si="543">G1316</f>
        <v>2-wheeler</v>
      </c>
      <c r="H1330" s="232">
        <f t="shared" ref="H1330:AA1339" si="544">H1316+(H1316*H816)</f>
        <v>0</v>
      </c>
      <c r="I1330" s="232">
        <f t="shared" ca="1" si="544"/>
        <v>0</v>
      </c>
      <c r="J1330" s="232">
        <f t="shared" ca="1" si="544"/>
        <v>0</v>
      </c>
      <c r="K1330" s="232">
        <f t="shared" ca="1" si="544"/>
        <v>0</v>
      </c>
      <c r="L1330" s="232">
        <f t="shared" ca="1" si="544"/>
        <v>0</v>
      </c>
      <c r="M1330" s="232">
        <f t="shared" ca="1" si="544"/>
        <v>0</v>
      </c>
      <c r="N1330" s="232">
        <f t="shared" ca="1" si="544"/>
        <v>0</v>
      </c>
      <c r="O1330" s="232">
        <f t="shared" ca="1" si="544"/>
        <v>0</v>
      </c>
      <c r="P1330" s="232">
        <f t="shared" ca="1" si="544"/>
        <v>0</v>
      </c>
      <c r="Q1330" s="232">
        <f t="shared" ca="1" si="544"/>
        <v>0</v>
      </c>
      <c r="R1330" s="232">
        <f t="shared" ca="1" si="544"/>
        <v>0</v>
      </c>
      <c r="S1330" s="232">
        <f t="shared" ca="1" si="544"/>
        <v>0</v>
      </c>
      <c r="T1330" s="232">
        <f t="shared" ca="1" si="544"/>
        <v>0</v>
      </c>
      <c r="U1330" s="232">
        <f t="shared" ca="1" si="544"/>
        <v>0</v>
      </c>
      <c r="V1330" s="232">
        <f t="shared" ca="1" si="544"/>
        <v>0</v>
      </c>
      <c r="W1330" s="232">
        <f t="shared" ca="1" si="544"/>
        <v>0</v>
      </c>
      <c r="X1330" s="232">
        <f t="shared" ca="1" si="544"/>
        <v>0</v>
      </c>
      <c r="Y1330" s="232">
        <f t="shared" ca="1" si="544"/>
        <v>0</v>
      </c>
      <c r="Z1330" s="232">
        <f t="shared" ca="1" si="544"/>
        <v>0</v>
      </c>
      <c r="AA1330" s="232">
        <f t="shared" ca="1" si="544"/>
        <v>0</v>
      </c>
    </row>
    <row r="1331" spans="6:27">
      <c r="F1331" s="656"/>
      <c r="G1331" s="307" t="str">
        <f t="shared" si="543"/>
        <v>Taxi</v>
      </c>
      <c r="H1331" s="232">
        <f t="shared" si="544"/>
        <v>0</v>
      </c>
      <c r="I1331" s="232">
        <f t="shared" ca="1" si="544"/>
        <v>0</v>
      </c>
      <c r="J1331" s="232">
        <f t="shared" ca="1" si="544"/>
        <v>0</v>
      </c>
      <c r="K1331" s="232">
        <f t="shared" ca="1" si="544"/>
        <v>0</v>
      </c>
      <c r="L1331" s="232">
        <f t="shared" ca="1" si="544"/>
        <v>0</v>
      </c>
      <c r="M1331" s="232">
        <f t="shared" ca="1" si="544"/>
        <v>0</v>
      </c>
      <c r="N1331" s="232">
        <f t="shared" ca="1" si="544"/>
        <v>0</v>
      </c>
      <c r="O1331" s="232">
        <f t="shared" ca="1" si="544"/>
        <v>0</v>
      </c>
      <c r="P1331" s="232">
        <f t="shared" ca="1" si="544"/>
        <v>0</v>
      </c>
      <c r="Q1331" s="232">
        <f t="shared" ca="1" si="544"/>
        <v>0</v>
      </c>
      <c r="R1331" s="232">
        <f t="shared" ca="1" si="544"/>
        <v>0</v>
      </c>
      <c r="S1331" s="232">
        <f t="shared" ca="1" si="544"/>
        <v>0</v>
      </c>
      <c r="T1331" s="232">
        <f t="shared" ca="1" si="544"/>
        <v>0</v>
      </c>
      <c r="U1331" s="232">
        <f t="shared" ca="1" si="544"/>
        <v>0</v>
      </c>
      <c r="V1331" s="232">
        <f t="shared" ca="1" si="544"/>
        <v>0</v>
      </c>
      <c r="W1331" s="232">
        <f t="shared" ca="1" si="544"/>
        <v>0</v>
      </c>
      <c r="X1331" s="232">
        <f t="shared" ca="1" si="544"/>
        <v>0</v>
      </c>
      <c r="Y1331" s="232">
        <f t="shared" ca="1" si="544"/>
        <v>0</v>
      </c>
      <c r="Z1331" s="232">
        <f t="shared" ca="1" si="544"/>
        <v>0</v>
      </c>
      <c r="AA1331" s="232">
        <f t="shared" ca="1" si="544"/>
        <v>0</v>
      </c>
    </row>
    <row r="1332" spans="6:27">
      <c r="F1332" s="656"/>
      <c r="G1332" s="307" t="str">
        <f t="shared" si="543"/>
        <v/>
      </c>
      <c r="H1332" s="232">
        <f t="shared" si="544"/>
        <v>0</v>
      </c>
      <c r="I1332" s="232">
        <f t="shared" ca="1" si="544"/>
        <v>0</v>
      </c>
      <c r="J1332" s="232">
        <f t="shared" ca="1" si="544"/>
        <v>0</v>
      </c>
      <c r="K1332" s="232">
        <f t="shared" ca="1" si="544"/>
        <v>0</v>
      </c>
      <c r="L1332" s="232">
        <f t="shared" ca="1" si="544"/>
        <v>0</v>
      </c>
      <c r="M1332" s="232">
        <f t="shared" ca="1" si="544"/>
        <v>0</v>
      </c>
      <c r="N1332" s="232">
        <f t="shared" ca="1" si="544"/>
        <v>0</v>
      </c>
      <c r="O1332" s="232">
        <f t="shared" ca="1" si="544"/>
        <v>0</v>
      </c>
      <c r="P1332" s="232">
        <f t="shared" ca="1" si="544"/>
        <v>0</v>
      </c>
      <c r="Q1332" s="232">
        <f t="shared" ca="1" si="544"/>
        <v>0</v>
      </c>
      <c r="R1332" s="232">
        <f t="shared" ca="1" si="544"/>
        <v>0</v>
      </c>
      <c r="S1332" s="232">
        <f t="shared" ca="1" si="544"/>
        <v>0</v>
      </c>
      <c r="T1332" s="232">
        <f t="shared" ca="1" si="544"/>
        <v>0</v>
      </c>
      <c r="U1332" s="232">
        <f t="shared" ca="1" si="544"/>
        <v>0</v>
      </c>
      <c r="V1332" s="232">
        <f t="shared" ca="1" si="544"/>
        <v>0</v>
      </c>
      <c r="W1332" s="232">
        <f t="shared" ca="1" si="544"/>
        <v>0</v>
      </c>
      <c r="X1332" s="232">
        <f t="shared" ca="1" si="544"/>
        <v>0</v>
      </c>
      <c r="Y1332" s="232">
        <f t="shared" ca="1" si="544"/>
        <v>0</v>
      </c>
      <c r="Z1332" s="232">
        <f t="shared" ca="1" si="544"/>
        <v>0</v>
      </c>
      <c r="AA1332" s="232">
        <f t="shared" ca="1" si="544"/>
        <v>0</v>
      </c>
    </row>
    <row r="1333" spans="6:27">
      <c r="F1333" s="656"/>
      <c r="G1333" s="307" t="str">
        <f t="shared" si="543"/>
        <v/>
      </c>
      <c r="H1333" s="232">
        <f t="shared" si="544"/>
        <v>0</v>
      </c>
      <c r="I1333" s="232">
        <f t="shared" ca="1" si="544"/>
        <v>0</v>
      </c>
      <c r="J1333" s="232">
        <f t="shared" ca="1" si="544"/>
        <v>0</v>
      </c>
      <c r="K1333" s="232">
        <f t="shared" ca="1" si="544"/>
        <v>0</v>
      </c>
      <c r="L1333" s="232">
        <f t="shared" ca="1" si="544"/>
        <v>0</v>
      </c>
      <c r="M1333" s="232">
        <f t="shared" ca="1" si="544"/>
        <v>0</v>
      </c>
      <c r="N1333" s="232">
        <f t="shared" ca="1" si="544"/>
        <v>0</v>
      </c>
      <c r="O1333" s="232">
        <f t="shared" ca="1" si="544"/>
        <v>0</v>
      </c>
      <c r="P1333" s="232">
        <f t="shared" ca="1" si="544"/>
        <v>0</v>
      </c>
      <c r="Q1333" s="232">
        <f t="shared" ca="1" si="544"/>
        <v>0</v>
      </c>
      <c r="R1333" s="232">
        <f t="shared" ca="1" si="544"/>
        <v>0</v>
      </c>
      <c r="S1333" s="232">
        <f t="shared" ca="1" si="544"/>
        <v>0</v>
      </c>
      <c r="T1333" s="232">
        <f t="shared" ca="1" si="544"/>
        <v>0</v>
      </c>
      <c r="U1333" s="232">
        <f t="shared" ca="1" si="544"/>
        <v>0</v>
      </c>
      <c r="V1333" s="232">
        <f t="shared" ca="1" si="544"/>
        <v>0</v>
      </c>
      <c r="W1333" s="232">
        <f t="shared" ca="1" si="544"/>
        <v>0</v>
      </c>
      <c r="X1333" s="232">
        <f t="shared" ca="1" si="544"/>
        <v>0</v>
      </c>
      <c r="Y1333" s="232">
        <f t="shared" ca="1" si="544"/>
        <v>0</v>
      </c>
      <c r="Z1333" s="232">
        <f t="shared" ca="1" si="544"/>
        <v>0</v>
      </c>
      <c r="AA1333" s="232">
        <f t="shared" ca="1" si="544"/>
        <v>0</v>
      </c>
    </row>
    <row r="1334" spans="6:27">
      <c r="F1334" s="656"/>
      <c r="G1334" s="307" t="str">
        <f t="shared" si="543"/>
        <v>3-wheeler</v>
      </c>
      <c r="H1334" s="232">
        <f t="shared" si="544"/>
        <v>0</v>
      </c>
      <c r="I1334" s="232">
        <f t="shared" ca="1" si="544"/>
        <v>0</v>
      </c>
      <c r="J1334" s="232">
        <f t="shared" ca="1" si="544"/>
        <v>0</v>
      </c>
      <c r="K1334" s="232">
        <f t="shared" ca="1" si="544"/>
        <v>0</v>
      </c>
      <c r="L1334" s="232">
        <f t="shared" ca="1" si="544"/>
        <v>0</v>
      </c>
      <c r="M1334" s="232">
        <f t="shared" ca="1" si="544"/>
        <v>0</v>
      </c>
      <c r="N1334" s="232">
        <f t="shared" ca="1" si="544"/>
        <v>0</v>
      </c>
      <c r="O1334" s="232">
        <f t="shared" ca="1" si="544"/>
        <v>0</v>
      </c>
      <c r="P1334" s="232">
        <f t="shared" ca="1" si="544"/>
        <v>0</v>
      </c>
      <c r="Q1334" s="232">
        <f t="shared" ca="1" si="544"/>
        <v>0</v>
      </c>
      <c r="R1334" s="232">
        <f t="shared" ca="1" si="544"/>
        <v>0</v>
      </c>
      <c r="S1334" s="232">
        <f t="shared" ca="1" si="544"/>
        <v>0</v>
      </c>
      <c r="T1334" s="232">
        <f t="shared" ca="1" si="544"/>
        <v>0</v>
      </c>
      <c r="U1334" s="232">
        <f t="shared" ca="1" si="544"/>
        <v>0</v>
      </c>
      <c r="V1334" s="232">
        <f t="shared" ca="1" si="544"/>
        <v>0</v>
      </c>
      <c r="W1334" s="232">
        <f t="shared" ca="1" si="544"/>
        <v>0</v>
      </c>
      <c r="X1334" s="232">
        <f t="shared" ca="1" si="544"/>
        <v>0</v>
      </c>
      <c r="Y1334" s="232">
        <f t="shared" ca="1" si="544"/>
        <v>0</v>
      </c>
      <c r="Z1334" s="232">
        <f t="shared" ca="1" si="544"/>
        <v>0</v>
      </c>
      <c r="AA1334" s="232">
        <f t="shared" ca="1" si="544"/>
        <v>0</v>
      </c>
    </row>
    <row r="1335" spans="6:27">
      <c r="F1335" s="656"/>
      <c r="G1335" s="307" t="str">
        <f t="shared" si="543"/>
        <v>Bus</v>
      </c>
      <c r="H1335" s="232">
        <f t="shared" si="544"/>
        <v>0</v>
      </c>
      <c r="I1335" s="232">
        <f t="shared" ca="1" si="544"/>
        <v>0</v>
      </c>
      <c r="J1335" s="232">
        <f t="shared" ca="1" si="544"/>
        <v>0</v>
      </c>
      <c r="K1335" s="232">
        <f t="shared" ca="1" si="544"/>
        <v>0</v>
      </c>
      <c r="L1335" s="232">
        <f t="shared" ca="1" si="544"/>
        <v>0</v>
      </c>
      <c r="M1335" s="232">
        <f t="shared" ca="1" si="544"/>
        <v>0</v>
      </c>
      <c r="N1335" s="232">
        <f t="shared" ca="1" si="544"/>
        <v>0</v>
      </c>
      <c r="O1335" s="232">
        <f t="shared" ca="1" si="544"/>
        <v>0</v>
      </c>
      <c r="P1335" s="232">
        <f t="shared" ca="1" si="544"/>
        <v>0</v>
      </c>
      <c r="Q1335" s="232">
        <f t="shared" ca="1" si="544"/>
        <v>0</v>
      </c>
      <c r="R1335" s="232">
        <f t="shared" ca="1" si="544"/>
        <v>0</v>
      </c>
      <c r="S1335" s="232">
        <f t="shared" ca="1" si="544"/>
        <v>0</v>
      </c>
      <c r="T1335" s="232">
        <f t="shared" ca="1" si="544"/>
        <v>0</v>
      </c>
      <c r="U1335" s="232">
        <f t="shared" ca="1" si="544"/>
        <v>0</v>
      </c>
      <c r="V1335" s="232">
        <f t="shared" ca="1" si="544"/>
        <v>0</v>
      </c>
      <c r="W1335" s="232">
        <f t="shared" ca="1" si="544"/>
        <v>0</v>
      </c>
      <c r="X1335" s="232">
        <f t="shared" ca="1" si="544"/>
        <v>0</v>
      </c>
      <c r="Y1335" s="232">
        <f t="shared" ca="1" si="544"/>
        <v>0</v>
      </c>
      <c r="Z1335" s="232">
        <f t="shared" ca="1" si="544"/>
        <v>0</v>
      </c>
      <c r="AA1335" s="232">
        <f t="shared" ca="1" si="544"/>
        <v>0</v>
      </c>
    </row>
    <row r="1336" spans="6:27">
      <c r="F1336" s="656"/>
      <c r="G1336" s="307" t="str">
        <f t="shared" si="543"/>
        <v>Mini-bus</v>
      </c>
      <c r="H1336" s="232">
        <f t="shared" si="544"/>
        <v>0</v>
      </c>
      <c r="I1336" s="232">
        <f t="shared" ca="1" si="544"/>
        <v>0</v>
      </c>
      <c r="J1336" s="232">
        <f t="shared" ca="1" si="544"/>
        <v>0</v>
      </c>
      <c r="K1336" s="232">
        <f t="shared" ca="1" si="544"/>
        <v>0</v>
      </c>
      <c r="L1336" s="232">
        <f t="shared" ca="1" si="544"/>
        <v>0</v>
      </c>
      <c r="M1336" s="232">
        <f t="shared" ca="1" si="544"/>
        <v>0</v>
      </c>
      <c r="N1336" s="232">
        <f t="shared" ca="1" si="544"/>
        <v>0</v>
      </c>
      <c r="O1336" s="232">
        <f t="shared" ca="1" si="544"/>
        <v>0</v>
      </c>
      <c r="P1336" s="232">
        <f t="shared" ca="1" si="544"/>
        <v>0</v>
      </c>
      <c r="Q1336" s="232">
        <f t="shared" ca="1" si="544"/>
        <v>0</v>
      </c>
      <c r="R1336" s="232">
        <f t="shared" ca="1" si="544"/>
        <v>0</v>
      </c>
      <c r="S1336" s="232">
        <f t="shared" ca="1" si="544"/>
        <v>0</v>
      </c>
      <c r="T1336" s="232">
        <f t="shared" ca="1" si="544"/>
        <v>0</v>
      </c>
      <c r="U1336" s="232">
        <f t="shared" ca="1" si="544"/>
        <v>0</v>
      </c>
      <c r="V1336" s="232">
        <f t="shared" ca="1" si="544"/>
        <v>0</v>
      </c>
      <c r="W1336" s="232">
        <f t="shared" ca="1" si="544"/>
        <v>0</v>
      </c>
      <c r="X1336" s="232">
        <f t="shared" ca="1" si="544"/>
        <v>0</v>
      </c>
      <c r="Y1336" s="232">
        <f t="shared" ca="1" si="544"/>
        <v>0</v>
      </c>
      <c r="Z1336" s="232">
        <f t="shared" ca="1" si="544"/>
        <v>0</v>
      </c>
      <c r="AA1336" s="232">
        <f t="shared" ca="1" si="544"/>
        <v>0</v>
      </c>
    </row>
    <row r="1337" spans="6:27">
      <c r="F1337" s="656"/>
      <c r="G1337" s="307" t="str">
        <f t="shared" si="543"/>
        <v/>
      </c>
      <c r="H1337" s="232">
        <f t="shared" si="544"/>
        <v>0</v>
      </c>
      <c r="I1337" s="232">
        <f t="shared" ca="1" si="544"/>
        <v>0</v>
      </c>
      <c r="J1337" s="232">
        <f t="shared" ca="1" si="544"/>
        <v>0</v>
      </c>
      <c r="K1337" s="232">
        <f t="shared" ca="1" si="544"/>
        <v>0</v>
      </c>
      <c r="L1337" s="232">
        <f t="shared" ca="1" si="544"/>
        <v>0</v>
      </c>
      <c r="M1337" s="232">
        <f t="shared" ca="1" si="544"/>
        <v>0</v>
      </c>
      <c r="N1337" s="232">
        <f t="shared" ca="1" si="544"/>
        <v>0</v>
      </c>
      <c r="O1337" s="232">
        <f t="shared" ca="1" si="544"/>
        <v>0</v>
      </c>
      <c r="P1337" s="232">
        <f t="shared" ca="1" si="544"/>
        <v>0</v>
      </c>
      <c r="Q1337" s="232">
        <f t="shared" ca="1" si="544"/>
        <v>0</v>
      </c>
      <c r="R1337" s="232">
        <f t="shared" ca="1" si="544"/>
        <v>0</v>
      </c>
      <c r="S1337" s="232">
        <f t="shared" ca="1" si="544"/>
        <v>0</v>
      </c>
      <c r="T1337" s="232">
        <f t="shared" ca="1" si="544"/>
        <v>0</v>
      </c>
      <c r="U1337" s="232">
        <f t="shared" ca="1" si="544"/>
        <v>0</v>
      </c>
      <c r="V1337" s="232">
        <f t="shared" ca="1" si="544"/>
        <v>0</v>
      </c>
      <c r="W1337" s="232">
        <f t="shared" ca="1" si="544"/>
        <v>0</v>
      </c>
      <c r="X1337" s="232">
        <f t="shared" ca="1" si="544"/>
        <v>0</v>
      </c>
      <c r="Y1337" s="232">
        <f t="shared" ca="1" si="544"/>
        <v>0</v>
      </c>
      <c r="Z1337" s="232">
        <f t="shared" ca="1" si="544"/>
        <v>0</v>
      </c>
      <c r="AA1337" s="232">
        <f t="shared" ca="1" si="544"/>
        <v>0</v>
      </c>
    </row>
    <row r="1338" spans="6:27">
      <c r="F1338" s="657"/>
      <c r="G1338" s="307" t="str">
        <f t="shared" si="543"/>
        <v/>
      </c>
      <c r="H1338" s="232">
        <f t="shared" si="544"/>
        <v>0</v>
      </c>
      <c r="I1338" s="232">
        <f t="shared" ca="1" si="544"/>
        <v>0</v>
      </c>
      <c r="J1338" s="232">
        <f t="shared" ca="1" si="544"/>
        <v>0</v>
      </c>
      <c r="K1338" s="232">
        <f t="shared" ca="1" si="544"/>
        <v>0</v>
      </c>
      <c r="L1338" s="232">
        <f t="shared" ca="1" si="544"/>
        <v>0</v>
      </c>
      <c r="M1338" s="232">
        <f t="shared" ca="1" si="544"/>
        <v>0</v>
      </c>
      <c r="N1338" s="232">
        <f t="shared" ca="1" si="544"/>
        <v>0</v>
      </c>
      <c r="O1338" s="232">
        <f t="shared" ca="1" si="544"/>
        <v>0</v>
      </c>
      <c r="P1338" s="232">
        <f t="shared" ca="1" si="544"/>
        <v>0</v>
      </c>
      <c r="Q1338" s="232">
        <f t="shared" ca="1" si="544"/>
        <v>0</v>
      </c>
      <c r="R1338" s="232">
        <f t="shared" ca="1" si="544"/>
        <v>0</v>
      </c>
      <c r="S1338" s="232">
        <f t="shared" ca="1" si="544"/>
        <v>0</v>
      </c>
      <c r="T1338" s="232">
        <f t="shared" ca="1" si="544"/>
        <v>0</v>
      </c>
      <c r="U1338" s="232">
        <f t="shared" ca="1" si="544"/>
        <v>0</v>
      </c>
      <c r="V1338" s="232">
        <f t="shared" ca="1" si="544"/>
        <v>0</v>
      </c>
      <c r="W1338" s="232">
        <f t="shared" ca="1" si="544"/>
        <v>0</v>
      </c>
      <c r="X1338" s="232">
        <f t="shared" ca="1" si="544"/>
        <v>0</v>
      </c>
      <c r="Y1338" s="232">
        <f t="shared" ca="1" si="544"/>
        <v>0</v>
      </c>
      <c r="Z1338" s="232">
        <f t="shared" ca="1" si="544"/>
        <v>0</v>
      </c>
      <c r="AA1338" s="232">
        <f t="shared" ca="1" si="544"/>
        <v>0</v>
      </c>
    </row>
    <row r="1339" spans="6:27">
      <c r="G1339" s="307" t="str">
        <f t="shared" si="543"/>
        <v>BRT</v>
      </c>
      <c r="H1339" s="232">
        <f t="shared" si="544"/>
        <v>0</v>
      </c>
      <c r="I1339" s="232">
        <f t="shared" ca="1" si="544"/>
        <v>0</v>
      </c>
      <c r="J1339" s="232">
        <f t="shared" ca="1" si="544"/>
        <v>0</v>
      </c>
      <c r="K1339" s="232">
        <f t="shared" ca="1" si="544"/>
        <v>0</v>
      </c>
      <c r="L1339" s="232">
        <f t="shared" ca="1" si="544"/>
        <v>0</v>
      </c>
      <c r="M1339" s="232">
        <f t="shared" ca="1" si="544"/>
        <v>0</v>
      </c>
      <c r="N1339" s="232">
        <f t="shared" ca="1" si="544"/>
        <v>0</v>
      </c>
      <c r="O1339" s="232">
        <f t="shared" ca="1" si="544"/>
        <v>0</v>
      </c>
      <c r="P1339" s="232">
        <f t="shared" ca="1" si="544"/>
        <v>0</v>
      </c>
      <c r="Q1339" s="232">
        <f t="shared" ca="1" si="544"/>
        <v>0</v>
      </c>
      <c r="R1339" s="232">
        <f t="shared" ca="1" si="544"/>
        <v>0</v>
      </c>
      <c r="S1339" s="232">
        <f t="shared" ca="1" si="544"/>
        <v>0</v>
      </c>
      <c r="T1339" s="232">
        <f t="shared" ca="1" si="544"/>
        <v>0</v>
      </c>
      <c r="U1339" s="232">
        <f t="shared" ca="1" si="544"/>
        <v>0</v>
      </c>
      <c r="V1339" s="232">
        <f t="shared" ca="1" si="544"/>
        <v>0</v>
      </c>
      <c r="W1339" s="232">
        <f t="shared" ca="1" si="544"/>
        <v>0</v>
      </c>
      <c r="X1339" s="232">
        <f t="shared" ca="1" si="544"/>
        <v>0</v>
      </c>
      <c r="Y1339" s="232">
        <f t="shared" ca="1" si="544"/>
        <v>0</v>
      </c>
      <c r="Z1339" s="232">
        <f t="shared" ca="1" si="544"/>
        <v>0</v>
      </c>
      <c r="AA1339" s="232">
        <f t="shared" ca="1" si="544"/>
        <v>0</v>
      </c>
    </row>
    <row r="1342" spans="6:27">
      <c r="G1342" s="305" t="s">
        <v>402</v>
      </c>
    </row>
    <row r="1343" spans="6:27">
      <c r="L1343" s="242"/>
    </row>
    <row r="1344" spans="6:27">
      <c r="H1344" s="243"/>
      <c r="I1344" s="243"/>
      <c r="J1344" s="243"/>
      <c r="K1344" s="55" t="s">
        <v>385</v>
      </c>
      <c r="O1344" s="55" t="s">
        <v>387</v>
      </c>
      <c r="Q1344" s="55" t="s">
        <v>388</v>
      </c>
      <c r="Z1344" s="243"/>
      <c r="AA1344" s="243"/>
    </row>
    <row r="1345" spans="6:27">
      <c r="G1345" s="306"/>
      <c r="H1345" s="244">
        <f>H1298</f>
        <v>0</v>
      </c>
      <c r="I1345" s="244">
        <f>I1298</f>
        <v>0</v>
      </c>
      <c r="J1345" s="243"/>
      <c r="K1345" s="244">
        <f>K1298</f>
        <v>0</v>
      </c>
      <c r="L1345" s="244">
        <f>L1298</f>
        <v>9</v>
      </c>
      <c r="M1345" s="244">
        <f>M1298</f>
        <v>19</v>
      </c>
      <c r="O1345" s="231" t="s">
        <v>389</v>
      </c>
      <c r="P1345" s="231" t="s">
        <v>390</v>
      </c>
      <c r="Q1345" s="231" t="s">
        <v>389</v>
      </c>
      <c r="R1345" s="231" t="s">
        <v>390</v>
      </c>
      <c r="T1345" s="231">
        <f>K1345</f>
        <v>0</v>
      </c>
      <c r="U1345" s="231">
        <f>L1345</f>
        <v>9</v>
      </c>
      <c r="V1345" s="231">
        <f>M1345</f>
        <v>19</v>
      </c>
      <c r="X1345" s="231" t="s">
        <v>387</v>
      </c>
      <c r="Y1345" s="231" t="s">
        <v>388</v>
      </c>
      <c r="Z1345" s="243"/>
      <c r="AA1345" s="243"/>
    </row>
    <row r="1346" spans="6:27">
      <c r="F1346" s="655" t="s">
        <v>530</v>
      </c>
      <c r="G1346" s="307" t="str">
        <f>G1329</f>
        <v>Cars</v>
      </c>
      <c r="H1346" s="251">
        <f t="shared" ref="H1346:H1356" ca="1" si="545">IF(ISERROR(((L1346/K1346)^(1/9))-1),0,((L1346/K1346)^(1/9))-1)</f>
        <v>0</v>
      </c>
      <c r="I1346" s="246">
        <f t="shared" ref="I1346:I1356" ca="1" si="546">IF(ISERROR(((M1346/L1346)^(1/10))-1),0,((M1346/L1346)^(1/10))-1)</f>
        <v>0</v>
      </c>
      <c r="J1346" s="243"/>
      <c r="K1346" s="246">
        <f>'IF Factors'!BJ76</f>
        <v>0</v>
      </c>
      <c r="L1346" s="246">
        <f ca="1">OFFSET('IF Factors'!BJ76,0,5)</f>
        <v>0</v>
      </c>
      <c r="M1346" s="246">
        <f ca="1">OFFSET('IF Factors'!BJ76,0,10)</f>
        <v>0</v>
      </c>
      <c r="O1346" s="231">
        <f ca="1">INTERCEPT(K1346:L1346,$K$7:$L$7)</f>
        <v>0</v>
      </c>
      <c r="P1346" s="231">
        <f ca="1">SLOPE(K1346:L1346,$K$7:$L$7)</f>
        <v>0</v>
      </c>
      <c r="Q1346" s="231">
        <f ca="1">INTERCEPT(L1346:M1346,$L$7:$M$7)</f>
        <v>0</v>
      </c>
      <c r="R1346" s="231">
        <f ca="1">SLOPE(L1346:M1346,$L$7:$M$7)</f>
        <v>0</v>
      </c>
      <c r="T1346" s="231">
        <f>IF(K1346&lt;&gt;0,0,1)</f>
        <v>1</v>
      </c>
      <c r="U1346" s="231">
        <f ca="1">IF(L1346&lt;&gt;0,0,1)</f>
        <v>1</v>
      </c>
      <c r="V1346" s="231">
        <f ca="1">IF(M1346&lt;&gt;0,0,1)</f>
        <v>1</v>
      </c>
      <c r="X1346" s="231">
        <f ca="1">IF(T1346+U1346=1,1,0)</f>
        <v>0</v>
      </c>
      <c r="Y1346" s="231">
        <f t="shared" ref="Y1346:Y1356" ca="1" si="547">IF(U1346+V1346=1,1,0)</f>
        <v>0</v>
      </c>
      <c r="Z1346" s="243"/>
      <c r="AA1346" s="243"/>
    </row>
    <row r="1347" spans="6:27">
      <c r="F1347" s="656"/>
      <c r="G1347" s="307" t="str">
        <f t="shared" ref="G1347:G1356" si="548">G1330</f>
        <v>2-wheeler</v>
      </c>
      <c r="H1347" s="251">
        <f t="shared" ca="1" si="545"/>
        <v>0</v>
      </c>
      <c r="I1347" s="246">
        <f t="shared" ca="1" si="546"/>
        <v>0</v>
      </c>
      <c r="J1347" s="243"/>
      <c r="K1347" s="246">
        <f>'IF Factors'!BJ77</f>
        <v>0</v>
      </c>
      <c r="L1347" s="246">
        <f ca="1">OFFSET('IF Factors'!BJ77,0,5)</f>
        <v>0</v>
      </c>
      <c r="M1347" s="246">
        <f ca="1">OFFSET('IF Factors'!BJ77,0,10)</f>
        <v>0</v>
      </c>
      <c r="O1347" s="231">
        <f t="shared" ref="O1347:O1356" ca="1" si="549">INTERCEPT(K1347:L1347,$K$7:$L$7)</f>
        <v>0</v>
      </c>
      <c r="P1347" s="231">
        <f t="shared" ref="P1347:P1356" ca="1" si="550">SLOPE(K1347:L1347,$K$7:$L$7)</f>
        <v>0</v>
      </c>
      <c r="Q1347" s="231">
        <f t="shared" ref="Q1347:Q1356" ca="1" si="551">INTERCEPT(L1347:M1347,$L$7:$M$7)</f>
        <v>0</v>
      </c>
      <c r="R1347" s="231">
        <f t="shared" ref="R1347:R1356" ca="1" si="552">SLOPE(L1347:M1347,$L$7:$M$7)</f>
        <v>0</v>
      </c>
      <c r="T1347" s="231">
        <f t="shared" ref="T1347:V1356" si="553">IF(K1347&lt;&gt;0,0,1)</f>
        <v>1</v>
      </c>
      <c r="U1347" s="231">
        <f t="shared" ca="1" si="553"/>
        <v>1</v>
      </c>
      <c r="V1347" s="231">
        <f t="shared" ca="1" si="553"/>
        <v>1</v>
      </c>
      <c r="X1347" s="231">
        <f t="shared" ref="X1347:X1356" ca="1" si="554">IF(T1347+U1347=1,1,0)</f>
        <v>0</v>
      </c>
      <c r="Y1347" s="231">
        <f t="shared" ca="1" si="547"/>
        <v>0</v>
      </c>
      <c r="Z1347" s="243"/>
      <c r="AA1347" s="243"/>
    </row>
    <row r="1348" spans="6:27">
      <c r="F1348" s="656"/>
      <c r="G1348" s="307" t="str">
        <f t="shared" si="548"/>
        <v>Taxi</v>
      </c>
      <c r="H1348" s="251">
        <f t="shared" ca="1" si="545"/>
        <v>0</v>
      </c>
      <c r="I1348" s="246">
        <f t="shared" ca="1" si="546"/>
        <v>0</v>
      </c>
      <c r="J1348" s="243"/>
      <c r="K1348" s="246">
        <f>'IF Factors'!BJ78</f>
        <v>0</v>
      </c>
      <c r="L1348" s="246">
        <f ca="1">OFFSET('IF Factors'!BJ78,0,5)</f>
        <v>0</v>
      </c>
      <c r="M1348" s="246">
        <f ca="1">OFFSET('IF Factors'!BJ78,0,10)</f>
        <v>0</v>
      </c>
      <c r="O1348" s="231">
        <f t="shared" ca="1" si="549"/>
        <v>0</v>
      </c>
      <c r="P1348" s="231">
        <f t="shared" ca="1" si="550"/>
        <v>0</v>
      </c>
      <c r="Q1348" s="231">
        <f t="shared" ca="1" si="551"/>
        <v>0</v>
      </c>
      <c r="R1348" s="231">
        <f t="shared" ca="1" si="552"/>
        <v>0</v>
      </c>
      <c r="T1348" s="231">
        <f t="shared" si="553"/>
        <v>1</v>
      </c>
      <c r="U1348" s="231">
        <f t="shared" ca="1" si="553"/>
        <v>1</v>
      </c>
      <c r="V1348" s="231">
        <f t="shared" ca="1" si="553"/>
        <v>1</v>
      </c>
      <c r="X1348" s="231">
        <f t="shared" ca="1" si="554"/>
        <v>0</v>
      </c>
      <c r="Y1348" s="231">
        <f t="shared" ca="1" si="547"/>
        <v>0</v>
      </c>
      <c r="Z1348" s="243"/>
      <c r="AA1348" s="243"/>
    </row>
    <row r="1349" spans="6:27">
      <c r="F1349" s="656"/>
      <c r="G1349" s="307" t="str">
        <f t="shared" si="548"/>
        <v/>
      </c>
      <c r="H1349" s="251">
        <f t="shared" ca="1" si="545"/>
        <v>0</v>
      </c>
      <c r="I1349" s="246">
        <f t="shared" ca="1" si="546"/>
        <v>0</v>
      </c>
      <c r="J1349" s="243"/>
      <c r="K1349" s="246">
        <f>'IF Factors'!BJ79</f>
        <v>0</v>
      </c>
      <c r="L1349" s="246">
        <f ca="1">OFFSET('IF Factors'!BJ79,0,5)</f>
        <v>0</v>
      </c>
      <c r="M1349" s="246">
        <f ca="1">OFFSET('IF Factors'!BJ79,0,10)</f>
        <v>0</v>
      </c>
      <c r="O1349" s="231">
        <f t="shared" ca="1" si="549"/>
        <v>0</v>
      </c>
      <c r="P1349" s="231">
        <f t="shared" ca="1" si="550"/>
        <v>0</v>
      </c>
      <c r="Q1349" s="231">
        <f t="shared" ca="1" si="551"/>
        <v>0</v>
      </c>
      <c r="R1349" s="231">
        <f t="shared" ca="1" si="552"/>
        <v>0</v>
      </c>
      <c r="T1349" s="231">
        <f t="shared" si="553"/>
        <v>1</v>
      </c>
      <c r="U1349" s="231">
        <f t="shared" ca="1" si="553"/>
        <v>1</v>
      </c>
      <c r="V1349" s="231">
        <f t="shared" ca="1" si="553"/>
        <v>1</v>
      </c>
      <c r="X1349" s="231">
        <f t="shared" ca="1" si="554"/>
        <v>0</v>
      </c>
      <c r="Y1349" s="231">
        <f t="shared" ca="1" si="547"/>
        <v>0</v>
      </c>
      <c r="Z1349" s="243"/>
      <c r="AA1349" s="243"/>
    </row>
    <row r="1350" spans="6:27">
      <c r="F1350" s="656"/>
      <c r="G1350" s="307" t="str">
        <f t="shared" si="548"/>
        <v/>
      </c>
      <c r="H1350" s="251">
        <f t="shared" ca="1" si="545"/>
        <v>0</v>
      </c>
      <c r="I1350" s="246">
        <f t="shared" ca="1" si="546"/>
        <v>0</v>
      </c>
      <c r="J1350" s="243"/>
      <c r="K1350" s="246">
        <f>'IF Factors'!BJ80</f>
        <v>0</v>
      </c>
      <c r="L1350" s="246">
        <f ca="1">OFFSET('IF Factors'!BJ80,0,5)</f>
        <v>0</v>
      </c>
      <c r="M1350" s="246">
        <f ca="1">OFFSET('IF Factors'!BJ80,0,10)</f>
        <v>0</v>
      </c>
      <c r="O1350" s="231">
        <f t="shared" ca="1" si="549"/>
        <v>0</v>
      </c>
      <c r="P1350" s="231">
        <f t="shared" ca="1" si="550"/>
        <v>0</v>
      </c>
      <c r="Q1350" s="231">
        <f t="shared" ca="1" si="551"/>
        <v>0</v>
      </c>
      <c r="R1350" s="231">
        <f t="shared" ca="1" si="552"/>
        <v>0</v>
      </c>
      <c r="T1350" s="231">
        <f t="shared" si="553"/>
        <v>1</v>
      </c>
      <c r="U1350" s="231">
        <f t="shared" ca="1" si="553"/>
        <v>1</v>
      </c>
      <c r="V1350" s="231">
        <f t="shared" ca="1" si="553"/>
        <v>1</v>
      </c>
      <c r="X1350" s="231">
        <f t="shared" ca="1" si="554"/>
        <v>0</v>
      </c>
      <c r="Y1350" s="231">
        <f t="shared" ca="1" si="547"/>
        <v>0</v>
      </c>
      <c r="Z1350" s="243"/>
      <c r="AA1350" s="243"/>
    </row>
    <row r="1351" spans="6:27">
      <c r="F1351" s="656"/>
      <c r="G1351" s="307" t="str">
        <f t="shared" si="548"/>
        <v>3-wheeler</v>
      </c>
      <c r="H1351" s="251">
        <f t="shared" ca="1" si="545"/>
        <v>0</v>
      </c>
      <c r="I1351" s="246">
        <f t="shared" ca="1" si="546"/>
        <v>0</v>
      </c>
      <c r="J1351" s="243"/>
      <c r="K1351" s="246">
        <f>'IF Factors'!BJ81</f>
        <v>0</v>
      </c>
      <c r="L1351" s="246">
        <f ca="1">OFFSET('IF Factors'!BJ81,0,5)</f>
        <v>0</v>
      </c>
      <c r="M1351" s="246">
        <f ca="1">OFFSET('IF Factors'!BJ81,0,10)</f>
        <v>0</v>
      </c>
      <c r="O1351" s="231">
        <f t="shared" ca="1" si="549"/>
        <v>0</v>
      </c>
      <c r="P1351" s="231">
        <f t="shared" ca="1" si="550"/>
        <v>0</v>
      </c>
      <c r="Q1351" s="231">
        <f t="shared" ca="1" si="551"/>
        <v>0</v>
      </c>
      <c r="R1351" s="231">
        <f t="shared" ca="1" si="552"/>
        <v>0</v>
      </c>
      <c r="T1351" s="231">
        <f t="shared" si="553"/>
        <v>1</v>
      </c>
      <c r="U1351" s="231">
        <f t="shared" ca="1" si="553"/>
        <v>1</v>
      </c>
      <c r="V1351" s="231">
        <f t="shared" ca="1" si="553"/>
        <v>1</v>
      </c>
      <c r="X1351" s="231">
        <f t="shared" ca="1" si="554"/>
        <v>0</v>
      </c>
      <c r="Y1351" s="231">
        <f t="shared" ca="1" si="547"/>
        <v>0</v>
      </c>
      <c r="Z1351" s="243"/>
      <c r="AA1351" s="243"/>
    </row>
    <row r="1352" spans="6:27">
      <c r="F1352" s="656"/>
      <c r="G1352" s="307" t="str">
        <f t="shared" si="548"/>
        <v>Bus</v>
      </c>
      <c r="H1352" s="251">
        <f t="shared" ca="1" si="545"/>
        <v>0</v>
      </c>
      <c r="I1352" s="246">
        <f t="shared" ca="1" si="546"/>
        <v>0</v>
      </c>
      <c r="J1352" s="243"/>
      <c r="K1352" s="246">
        <f>'IF Factors'!BJ82</f>
        <v>0</v>
      </c>
      <c r="L1352" s="246">
        <f ca="1">OFFSET('IF Factors'!BJ82,0,5)</f>
        <v>0</v>
      </c>
      <c r="M1352" s="246">
        <f ca="1">OFFSET('IF Factors'!BJ82,0,10)</f>
        <v>0</v>
      </c>
      <c r="O1352" s="231">
        <f t="shared" ca="1" si="549"/>
        <v>0</v>
      </c>
      <c r="P1352" s="231">
        <f t="shared" ca="1" si="550"/>
        <v>0</v>
      </c>
      <c r="Q1352" s="231">
        <f t="shared" ca="1" si="551"/>
        <v>0</v>
      </c>
      <c r="R1352" s="231">
        <f t="shared" ca="1" si="552"/>
        <v>0</v>
      </c>
      <c r="T1352" s="231">
        <f t="shared" si="553"/>
        <v>1</v>
      </c>
      <c r="U1352" s="231">
        <f t="shared" ca="1" si="553"/>
        <v>1</v>
      </c>
      <c r="V1352" s="231">
        <f t="shared" ca="1" si="553"/>
        <v>1</v>
      </c>
      <c r="X1352" s="231">
        <f t="shared" ca="1" si="554"/>
        <v>0</v>
      </c>
      <c r="Y1352" s="231">
        <f t="shared" ca="1" si="547"/>
        <v>0</v>
      </c>
      <c r="Z1352" s="243"/>
      <c r="AA1352" s="243"/>
    </row>
    <row r="1353" spans="6:27">
      <c r="F1353" s="656"/>
      <c r="G1353" s="307" t="str">
        <f t="shared" si="548"/>
        <v>Mini-bus</v>
      </c>
      <c r="H1353" s="251">
        <f t="shared" ca="1" si="545"/>
        <v>0</v>
      </c>
      <c r="I1353" s="246">
        <f t="shared" ca="1" si="546"/>
        <v>0</v>
      </c>
      <c r="J1353" s="243"/>
      <c r="K1353" s="246">
        <f>'IF Factors'!BJ83</f>
        <v>0</v>
      </c>
      <c r="L1353" s="246">
        <f ca="1">OFFSET('IF Factors'!BJ83,0,5)</f>
        <v>0</v>
      </c>
      <c r="M1353" s="246">
        <f ca="1">OFFSET('IF Factors'!BJ83,0,10)</f>
        <v>0</v>
      </c>
      <c r="O1353" s="231">
        <f t="shared" ca="1" si="549"/>
        <v>0</v>
      </c>
      <c r="P1353" s="231">
        <f t="shared" ca="1" si="550"/>
        <v>0</v>
      </c>
      <c r="Q1353" s="231">
        <f t="shared" ca="1" si="551"/>
        <v>0</v>
      </c>
      <c r="R1353" s="231">
        <f t="shared" ca="1" si="552"/>
        <v>0</v>
      </c>
      <c r="T1353" s="231">
        <f t="shared" si="553"/>
        <v>1</v>
      </c>
      <c r="U1353" s="231">
        <f t="shared" ca="1" si="553"/>
        <v>1</v>
      </c>
      <c r="V1353" s="231">
        <f t="shared" ca="1" si="553"/>
        <v>1</v>
      </c>
      <c r="X1353" s="231">
        <f t="shared" ca="1" si="554"/>
        <v>0</v>
      </c>
      <c r="Y1353" s="231">
        <f t="shared" ca="1" si="547"/>
        <v>0</v>
      </c>
      <c r="Z1353" s="243"/>
      <c r="AA1353" s="243"/>
    </row>
    <row r="1354" spans="6:27">
      <c r="F1354" s="656"/>
      <c r="G1354" s="307" t="str">
        <f t="shared" si="548"/>
        <v/>
      </c>
      <c r="H1354" s="251">
        <f t="shared" ca="1" si="545"/>
        <v>0</v>
      </c>
      <c r="I1354" s="246">
        <f t="shared" ca="1" si="546"/>
        <v>0</v>
      </c>
      <c r="J1354" s="243"/>
      <c r="K1354" s="246">
        <f>'IF Factors'!BJ84</f>
        <v>0</v>
      </c>
      <c r="L1354" s="246">
        <f ca="1">OFFSET('IF Factors'!BJ84,0,5)</f>
        <v>0</v>
      </c>
      <c r="M1354" s="246">
        <f ca="1">OFFSET('IF Factors'!BJ84,0,10)</f>
        <v>0</v>
      </c>
      <c r="O1354" s="231">
        <f t="shared" ca="1" si="549"/>
        <v>0</v>
      </c>
      <c r="P1354" s="231">
        <f t="shared" ca="1" si="550"/>
        <v>0</v>
      </c>
      <c r="Q1354" s="231">
        <f t="shared" ca="1" si="551"/>
        <v>0</v>
      </c>
      <c r="R1354" s="231">
        <f t="shared" ca="1" si="552"/>
        <v>0</v>
      </c>
      <c r="T1354" s="231">
        <f t="shared" si="553"/>
        <v>1</v>
      </c>
      <c r="U1354" s="231">
        <f t="shared" ca="1" si="553"/>
        <v>1</v>
      </c>
      <c r="V1354" s="231">
        <f t="shared" ca="1" si="553"/>
        <v>1</v>
      </c>
      <c r="X1354" s="231">
        <f t="shared" ca="1" si="554"/>
        <v>0</v>
      </c>
      <c r="Y1354" s="231">
        <f t="shared" ca="1" si="547"/>
        <v>0</v>
      </c>
      <c r="Z1354" s="243"/>
      <c r="AA1354" s="243"/>
    </row>
    <row r="1355" spans="6:27">
      <c r="F1355" s="657"/>
      <c r="G1355" s="307" t="str">
        <f t="shared" si="548"/>
        <v/>
      </c>
      <c r="H1355" s="251">
        <f t="shared" ca="1" si="545"/>
        <v>0</v>
      </c>
      <c r="I1355" s="246">
        <f t="shared" ca="1" si="546"/>
        <v>0</v>
      </c>
      <c r="J1355" s="243"/>
      <c r="K1355" s="246">
        <f>'IF Factors'!BJ85</f>
        <v>0</v>
      </c>
      <c r="L1355" s="246">
        <f ca="1">OFFSET('IF Factors'!BJ85,0,5)</f>
        <v>0</v>
      </c>
      <c r="M1355" s="246">
        <f ca="1">OFFSET('IF Factors'!BJ85,0,10)</f>
        <v>0</v>
      </c>
      <c r="O1355" s="231">
        <f t="shared" ca="1" si="549"/>
        <v>0</v>
      </c>
      <c r="P1355" s="231">
        <f t="shared" ca="1" si="550"/>
        <v>0</v>
      </c>
      <c r="Q1355" s="231">
        <f t="shared" ca="1" si="551"/>
        <v>0</v>
      </c>
      <c r="R1355" s="231">
        <f t="shared" ca="1" si="552"/>
        <v>0</v>
      </c>
      <c r="T1355" s="231">
        <f t="shared" si="553"/>
        <v>1</v>
      </c>
      <c r="U1355" s="231">
        <f t="shared" ca="1" si="553"/>
        <v>1</v>
      </c>
      <c r="V1355" s="231">
        <f t="shared" ca="1" si="553"/>
        <v>1</v>
      </c>
      <c r="X1355" s="231">
        <f t="shared" ca="1" si="554"/>
        <v>0</v>
      </c>
      <c r="Y1355" s="231">
        <f t="shared" ca="1" si="547"/>
        <v>0</v>
      </c>
      <c r="Z1355" s="243"/>
      <c r="AA1355" s="243"/>
    </row>
    <row r="1356" spans="6:27">
      <c r="G1356" s="307" t="str">
        <f t="shared" si="548"/>
        <v>BRT</v>
      </c>
      <c r="H1356" s="251">
        <f t="shared" ca="1" si="545"/>
        <v>0</v>
      </c>
      <c r="I1356" s="246">
        <f t="shared" ca="1" si="546"/>
        <v>0</v>
      </c>
      <c r="J1356" s="243"/>
      <c r="K1356" s="246">
        <f>'IF Factors'!BJ86</f>
        <v>0</v>
      </c>
      <c r="L1356" s="246">
        <f ca="1">OFFSET('IF Factors'!BJ86,0,5)</f>
        <v>0</v>
      </c>
      <c r="M1356" s="246">
        <f ca="1">OFFSET('IF Factors'!BJ86,0,10)</f>
        <v>0</v>
      </c>
      <c r="O1356" s="231">
        <f t="shared" ca="1" si="549"/>
        <v>0</v>
      </c>
      <c r="P1356" s="231">
        <f t="shared" ca="1" si="550"/>
        <v>0</v>
      </c>
      <c r="Q1356" s="231">
        <f t="shared" ca="1" si="551"/>
        <v>0</v>
      </c>
      <c r="R1356" s="231">
        <f t="shared" ca="1" si="552"/>
        <v>0</v>
      </c>
      <c r="T1356" s="231">
        <f t="shared" si="553"/>
        <v>1</v>
      </c>
      <c r="U1356" s="231">
        <f t="shared" ca="1" si="553"/>
        <v>1</v>
      </c>
      <c r="V1356" s="231">
        <f t="shared" ca="1" si="553"/>
        <v>1</v>
      </c>
      <c r="X1356" s="231">
        <f t="shared" ca="1" si="554"/>
        <v>0</v>
      </c>
      <c r="Y1356" s="231">
        <f t="shared" ca="1" si="547"/>
        <v>0</v>
      </c>
      <c r="Z1356" s="243"/>
      <c r="AA1356" s="243"/>
    </row>
    <row r="1357" spans="6:27">
      <c r="G1357" s="308"/>
      <c r="H1357" s="243"/>
      <c r="I1357" s="243"/>
      <c r="J1357" s="243"/>
      <c r="K1357" s="243"/>
      <c r="L1357" s="243"/>
      <c r="M1357" s="243"/>
      <c r="N1357" s="243"/>
      <c r="O1357" s="243"/>
      <c r="P1357" s="243"/>
      <c r="Q1357" s="243"/>
      <c r="R1357" s="243"/>
      <c r="S1357" s="243"/>
      <c r="T1357" s="243"/>
      <c r="U1357" s="243"/>
      <c r="V1357" s="243"/>
      <c r="W1357" s="243"/>
      <c r="X1357" s="243"/>
      <c r="Y1357" s="243"/>
      <c r="Z1357" s="243"/>
      <c r="AA1357" s="243"/>
    </row>
    <row r="1358" spans="6:27">
      <c r="G1358" s="308"/>
      <c r="H1358" s="243"/>
      <c r="I1358" s="243"/>
      <c r="J1358" s="243"/>
      <c r="K1358" s="243"/>
      <c r="L1358" s="243"/>
      <c r="M1358" s="243"/>
      <c r="N1358" s="243"/>
      <c r="O1358" s="243"/>
      <c r="P1358" s="243"/>
      <c r="Q1358" s="243"/>
      <c r="R1358" s="243"/>
      <c r="S1358" s="243"/>
      <c r="T1358" s="243"/>
      <c r="U1358" s="243"/>
      <c r="V1358" s="243"/>
      <c r="W1358" s="243"/>
      <c r="X1358" s="243"/>
      <c r="Y1358" s="243"/>
      <c r="Z1358" s="243"/>
      <c r="AA1358" s="243"/>
    </row>
    <row r="1359" spans="6:27">
      <c r="G1359" s="308"/>
      <c r="H1359" s="243"/>
      <c r="I1359" s="243"/>
      <c r="J1359" s="243"/>
      <c r="K1359" s="243"/>
      <c r="L1359" s="243"/>
      <c r="M1359" s="243"/>
      <c r="N1359" s="243"/>
      <c r="O1359" s="243"/>
      <c r="P1359" s="243"/>
      <c r="Q1359" s="243"/>
      <c r="R1359" s="243"/>
      <c r="S1359" s="243"/>
      <c r="T1359" s="243"/>
      <c r="U1359" s="243"/>
      <c r="V1359" s="243"/>
      <c r="W1359" s="243"/>
      <c r="X1359" s="243"/>
      <c r="Y1359" s="243"/>
      <c r="Z1359" s="243"/>
      <c r="AA1359" s="243"/>
    </row>
    <row r="1360" spans="6:27">
      <c r="G1360" s="308" t="s">
        <v>391</v>
      </c>
      <c r="H1360" s="243"/>
      <c r="I1360" s="243" t="s">
        <v>18</v>
      </c>
      <c r="J1360" s="243"/>
      <c r="K1360" s="243"/>
      <c r="L1360" s="243"/>
      <c r="M1360" s="243"/>
      <c r="N1360" s="243"/>
      <c r="O1360" s="243"/>
      <c r="P1360" s="243"/>
      <c r="Q1360" s="243"/>
      <c r="R1360" s="243"/>
      <c r="S1360" s="243"/>
      <c r="T1360" s="243"/>
      <c r="U1360" s="243"/>
      <c r="V1360" s="243"/>
      <c r="W1360" s="243"/>
      <c r="X1360" s="243"/>
      <c r="Y1360" s="243"/>
      <c r="Z1360" s="243"/>
      <c r="AA1360" s="243"/>
    </row>
    <row r="1361" spans="6:27">
      <c r="G1361" s="306"/>
      <c r="H1361" s="245">
        <f>H1328</f>
        <v>0</v>
      </c>
      <c r="I1361" s="245">
        <f t="shared" ref="I1361:AA1361" si="555">I1328</f>
        <v>1</v>
      </c>
      <c r="J1361" s="245">
        <f t="shared" si="555"/>
        <v>2</v>
      </c>
      <c r="K1361" s="245">
        <f t="shared" si="555"/>
        <v>3</v>
      </c>
      <c r="L1361" s="245">
        <f t="shared" si="555"/>
        <v>4</v>
      </c>
      <c r="M1361" s="245">
        <f t="shared" si="555"/>
        <v>5</v>
      </c>
      <c r="N1361" s="245">
        <f t="shared" si="555"/>
        <v>6</v>
      </c>
      <c r="O1361" s="245">
        <f t="shared" si="555"/>
        <v>7</v>
      </c>
      <c r="P1361" s="245">
        <f t="shared" si="555"/>
        <v>8</v>
      </c>
      <c r="Q1361" s="245">
        <f t="shared" si="555"/>
        <v>9</v>
      </c>
      <c r="R1361" s="245">
        <f t="shared" si="555"/>
        <v>10</v>
      </c>
      <c r="S1361" s="245">
        <f t="shared" si="555"/>
        <v>11</v>
      </c>
      <c r="T1361" s="245">
        <f t="shared" si="555"/>
        <v>12</v>
      </c>
      <c r="U1361" s="245">
        <f t="shared" si="555"/>
        <v>13</v>
      </c>
      <c r="V1361" s="245">
        <f t="shared" si="555"/>
        <v>14</v>
      </c>
      <c r="W1361" s="245">
        <f t="shared" si="555"/>
        <v>15</v>
      </c>
      <c r="X1361" s="245">
        <f t="shared" si="555"/>
        <v>16</v>
      </c>
      <c r="Y1361" s="245">
        <f t="shared" si="555"/>
        <v>17</v>
      </c>
      <c r="Z1361" s="245">
        <f t="shared" si="555"/>
        <v>18</v>
      </c>
      <c r="AA1361" s="245">
        <f t="shared" si="555"/>
        <v>19</v>
      </c>
    </row>
    <row r="1362" spans="6:27">
      <c r="F1362" s="655" t="s">
        <v>530</v>
      </c>
      <c r="G1362" s="307" t="str">
        <f>G1329</f>
        <v>Cars</v>
      </c>
      <c r="H1362" s="261">
        <f>K1346</f>
        <v>0</v>
      </c>
      <c r="I1362" s="261">
        <f ca="1">(I$23*$P1346)+$O1346</f>
        <v>0</v>
      </c>
      <c r="J1362" s="261">
        <f t="shared" ref="J1362:P1362" ca="1" si="556">(J$23*$P1346)+$O1346</f>
        <v>0</v>
      </c>
      <c r="K1362" s="261">
        <f t="shared" ca="1" si="556"/>
        <v>0</v>
      </c>
      <c r="L1362" s="261">
        <f t="shared" ca="1" si="556"/>
        <v>0</v>
      </c>
      <c r="M1362" s="261">
        <f t="shared" ca="1" si="556"/>
        <v>0</v>
      </c>
      <c r="N1362" s="261">
        <f t="shared" ca="1" si="556"/>
        <v>0</v>
      </c>
      <c r="O1362" s="261">
        <f t="shared" ca="1" si="556"/>
        <v>0</v>
      </c>
      <c r="P1362" s="261">
        <f t="shared" ca="1" si="556"/>
        <v>0</v>
      </c>
      <c r="Q1362" s="261">
        <f ca="1">L1346</f>
        <v>0</v>
      </c>
      <c r="R1362" s="261">
        <f ca="1">(R$23*$R1346)+$Q1346</f>
        <v>0</v>
      </c>
      <c r="S1362" s="261">
        <f t="shared" ref="S1362:Z1362" ca="1" si="557">(S$23*$R1346)+$Q1346</f>
        <v>0</v>
      </c>
      <c r="T1362" s="261">
        <f t="shared" ca="1" si="557"/>
        <v>0</v>
      </c>
      <c r="U1362" s="261">
        <f t="shared" ca="1" si="557"/>
        <v>0</v>
      </c>
      <c r="V1362" s="261">
        <f t="shared" ca="1" si="557"/>
        <v>0</v>
      </c>
      <c r="W1362" s="261">
        <f t="shared" ca="1" si="557"/>
        <v>0</v>
      </c>
      <c r="X1362" s="261">
        <f t="shared" ca="1" si="557"/>
        <v>0</v>
      </c>
      <c r="Y1362" s="261">
        <f t="shared" ca="1" si="557"/>
        <v>0</v>
      </c>
      <c r="Z1362" s="261">
        <f t="shared" ca="1" si="557"/>
        <v>0</v>
      </c>
      <c r="AA1362" s="261">
        <f ca="1">M1346</f>
        <v>0</v>
      </c>
    </row>
    <row r="1363" spans="6:27">
      <c r="F1363" s="656"/>
      <c r="G1363" s="307" t="str">
        <f t="shared" ref="G1363:G1372" si="558">G1330</f>
        <v>2-wheeler</v>
      </c>
      <c r="H1363" s="261">
        <f t="shared" ref="H1363:H1372" si="559">K1347</f>
        <v>0</v>
      </c>
      <c r="I1363" s="261">
        <f t="shared" ref="I1363:P1372" ca="1" si="560">(I$23*$P1347)+$O1347</f>
        <v>0</v>
      </c>
      <c r="J1363" s="261">
        <f t="shared" ca="1" si="560"/>
        <v>0</v>
      </c>
      <c r="K1363" s="261">
        <f t="shared" ca="1" si="560"/>
        <v>0</v>
      </c>
      <c r="L1363" s="261">
        <f t="shared" ca="1" si="560"/>
        <v>0</v>
      </c>
      <c r="M1363" s="261">
        <f t="shared" ca="1" si="560"/>
        <v>0</v>
      </c>
      <c r="N1363" s="261">
        <f t="shared" ca="1" si="560"/>
        <v>0</v>
      </c>
      <c r="O1363" s="261">
        <f t="shared" ca="1" si="560"/>
        <v>0</v>
      </c>
      <c r="P1363" s="261">
        <f t="shared" ca="1" si="560"/>
        <v>0</v>
      </c>
      <c r="Q1363" s="261">
        <f t="shared" ref="Q1363:Q1372" ca="1" si="561">L1347</f>
        <v>0</v>
      </c>
      <c r="R1363" s="261">
        <f t="shared" ref="R1363:Z1372" ca="1" si="562">(R$23*$R1347)+$Q1347</f>
        <v>0</v>
      </c>
      <c r="S1363" s="261">
        <f t="shared" ca="1" si="562"/>
        <v>0</v>
      </c>
      <c r="T1363" s="261">
        <f t="shared" ca="1" si="562"/>
        <v>0</v>
      </c>
      <c r="U1363" s="261">
        <f t="shared" ca="1" si="562"/>
        <v>0</v>
      </c>
      <c r="V1363" s="261">
        <f t="shared" ca="1" si="562"/>
        <v>0</v>
      </c>
      <c r="W1363" s="261">
        <f t="shared" ca="1" si="562"/>
        <v>0</v>
      </c>
      <c r="X1363" s="261">
        <f t="shared" ca="1" si="562"/>
        <v>0</v>
      </c>
      <c r="Y1363" s="261">
        <f t="shared" ca="1" si="562"/>
        <v>0</v>
      </c>
      <c r="Z1363" s="261">
        <f t="shared" ca="1" si="562"/>
        <v>0</v>
      </c>
      <c r="AA1363" s="261">
        <f t="shared" ref="AA1363:AA1372" ca="1" si="563">M1347</f>
        <v>0</v>
      </c>
    </row>
    <row r="1364" spans="6:27">
      <c r="F1364" s="656"/>
      <c r="G1364" s="307" t="str">
        <f t="shared" si="558"/>
        <v>Taxi</v>
      </c>
      <c r="H1364" s="261">
        <f t="shared" si="559"/>
        <v>0</v>
      </c>
      <c r="I1364" s="261">
        <f t="shared" ca="1" si="560"/>
        <v>0</v>
      </c>
      <c r="J1364" s="261">
        <f t="shared" ca="1" si="560"/>
        <v>0</v>
      </c>
      <c r="K1364" s="261">
        <f t="shared" ca="1" si="560"/>
        <v>0</v>
      </c>
      <c r="L1364" s="261">
        <f t="shared" ca="1" si="560"/>
        <v>0</v>
      </c>
      <c r="M1364" s="261">
        <f t="shared" ca="1" si="560"/>
        <v>0</v>
      </c>
      <c r="N1364" s="261">
        <f t="shared" ca="1" si="560"/>
        <v>0</v>
      </c>
      <c r="O1364" s="261">
        <f t="shared" ca="1" si="560"/>
        <v>0</v>
      </c>
      <c r="P1364" s="261">
        <f t="shared" ca="1" si="560"/>
        <v>0</v>
      </c>
      <c r="Q1364" s="261">
        <f t="shared" ca="1" si="561"/>
        <v>0</v>
      </c>
      <c r="R1364" s="261">
        <f t="shared" ca="1" si="562"/>
        <v>0</v>
      </c>
      <c r="S1364" s="261">
        <f t="shared" ca="1" si="562"/>
        <v>0</v>
      </c>
      <c r="T1364" s="261">
        <f t="shared" ca="1" si="562"/>
        <v>0</v>
      </c>
      <c r="U1364" s="261">
        <f t="shared" ca="1" si="562"/>
        <v>0</v>
      </c>
      <c r="V1364" s="261">
        <f t="shared" ca="1" si="562"/>
        <v>0</v>
      </c>
      <c r="W1364" s="261">
        <f t="shared" ca="1" si="562"/>
        <v>0</v>
      </c>
      <c r="X1364" s="261">
        <f t="shared" ca="1" si="562"/>
        <v>0</v>
      </c>
      <c r="Y1364" s="261">
        <f t="shared" ca="1" si="562"/>
        <v>0</v>
      </c>
      <c r="Z1364" s="261">
        <f t="shared" ca="1" si="562"/>
        <v>0</v>
      </c>
      <c r="AA1364" s="261">
        <f t="shared" ca="1" si="563"/>
        <v>0</v>
      </c>
    </row>
    <row r="1365" spans="6:27">
      <c r="F1365" s="656"/>
      <c r="G1365" s="307" t="str">
        <f t="shared" si="558"/>
        <v/>
      </c>
      <c r="H1365" s="261">
        <f t="shared" si="559"/>
        <v>0</v>
      </c>
      <c r="I1365" s="261">
        <f t="shared" ca="1" si="560"/>
        <v>0</v>
      </c>
      <c r="J1365" s="261">
        <f t="shared" ca="1" si="560"/>
        <v>0</v>
      </c>
      <c r="K1365" s="261">
        <f t="shared" ca="1" si="560"/>
        <v>0</v>
      </c>
      <c r="L1365" s="261">
        <f t="shared" ca="1" si="560"/>
        <v>0</v>
      </c>
      <c r="M1365" s="261">
        <f t="shared" ca="1" si="560"/>
        <v>0</v>
      </c>
      <c r="N1365" s="261">
        <f t="shared" ca="1" si="560"/>
        <v>0</v>
      </c>
      <c r="O1365" s="261">
        <f t="shared" ca="1" si="560"/>
        <v>0</v>
      </c>
      <c r="P1365" s="261">
        <f t="shared" ca="1" si="560"/>
        <v>0</v>
      </c>
      <c r="Q1365" s="261">
        <f t="shared" ca="1" si="561"/>
        <v>0</v>
      </c>
      <c r="R1365" s="261">
        <f t="shared" ca="1" si="562"/>
        <v>0</v>
      </c>
      <c r="S1365" s="261">
        <f t="shared" ca="1" si="562"/>
        <v>0</v>
      </c>
      <c r="T1365" s="261">
        <f t="shared" ca="1" si="562"/>
        <v>0</v>
      </c>
      <c r="U1365" s="261">
        <f t="shared" ca="1" si="562"/>
        <v>0</v>
      </c>
      <c r="V1365" s="261">
        <f t="shared" ca="1" si="562"/>
        <v>0</v>
      </c>
      <c r="W1365" s="261">
        <f t="shared" ca="1" si="562"/>
        <v>0</v>
      </c>
      <c r="X1365" s="261">
        <f t="shared" ca="1" si="562"/>
        <v>0</v>
      </c>
      <c r="Y1365" s="261">
        <f t="shared" ca="1" si="562"/>
        <v>0</v>
      </c>
      <c r="Z1365" s="261">
        <f t="shared" ca="1" si="562"/>
        <v>0</v>
      </c>
      <c r="AA1365" s="261">
        <f t="shared" ca="1" si="563"/>
        <v>0</v>
      </c>
    </row>
    <row r="1366" spans="6:27">
      <c r="F1366" s="656"/>
      <c r="G1366" s="307" t="str">
        <f t="shared" si="558"/>
        <v/>
      </c>
      <c r="H1366" s="261">
        <f t="shared" si="559"/>
        <v>0</v>
      </c>
      <c r="I1366" s="261">
        <f t="shared" ca="1" si="560"/>
        <v>0</v>
      </c>
      <c r="J1366" s="261">
        <f t="shared" ca="1" si="560"/>
        <v>0</v>
      </c>
      <c r="K1366" s="261">
        <f t="shared" ca="1" si="560"/>
        <v>0</v>
      </c>
      <c r="L1366" s="261">
        <f t="shared" ca="1" si="560"/>
        <v>0</v>
      </c>
      <c r="M1366" s="261">
        <f t="shared" ca="1" si="560"/>
        <v>0</v>
      </c>
      <c r="N1366" s="261">
        <f t="shared" ca="1" si="560"/>
        <v>0</v>
      </c>
      <c r="O1366" s="261">
        <f t="shared" ca="1" si="560"/>
        <v>0</v>
      </c>
      <c r="P1366" s="261">
        <f t="shared" ca="1" si="560"/>
        <v>0</v>
      </c>
      <c r="Q1366" s="261">
        <f t="shared" ca="1" si="561"/>
        <v>0</v>
      </c>
      <c r="R1366" s="261">
        <f t="shared" ca="1" si="562"/>
        <v>0</v>
      </c>
      <c r="S1366" s="261">
        <f t="shared" ca="1" si="562"/>
        <v>0</v>
      </c>
      <c r="T1366" s="261">
        <f t="shared" ca="1" si="562"/>
        <v>0</v>
      </c>
      <c r="U1366" s="261">
        <f t="shared" ca="1" si="562"/>
        <v>0</v>
      </c>
      <c r="V1366" s="261">
        <f t="shared" ca="1" si="562"/>
        <v>0</v>
      </c>
      <c r="W1366" s="261">
        <f t="shared" ca="1" si="562"/>
        <v>0</v>
      </c>
      <c r="X1366" s="261">
        <f t="shared" ca="1" si="562"/>
        <v>0</v>
      </c>
      <c r="Y1366" s="261">
        <f t="shared" ca="1" si="562"/>
        <v>0</v>
      </c>
      <c r="Z1366" s="261">
        <f t="shared" ca="1" si="562"/>
        <v>0</v>
      </c>
      <c r="AA1366" s="261">
        <f t="shared" ca="1" si="563"/>
        <v>0</v>
      </c>
    </row>
    <row r="1367" spans="6:27">
      <c r="F1367" s="656"/>
      <c r="G1367" s="307" t="str">
        <f t="shared" si="558"/>
        <v>3-wheeler</v>
      </c>
      <c r="H1367" s="261">
        <f t="shared" si="559"/>
        <v>0</v>
      </c>
      <c r="I1367" s="261">
        <f t="shared" ca="1" si="560"/>
        <v>0</v>
      </c>
      <c r="J1367" s="261">
        <f t="shared" ca="1" si="560"/>
        <v>0</v>
      </c>
      <c r="K1367" s="261">
        <f t="shared" ca="1" si="560"/>
        <v>0</v>
      </c>
      <c r="L1367" s="261">
        <f t="shared" ca="1" si="560"/>
        <v>0</v>
      </c>
      <c r="M1367" s="261">
        <f t="shared" ca="1" si="560"/>
        <v>0</v>
      </c>
      <c r="N1367" s="261">
        <f t="shared" ca="1" si="560"/>
        <v>0</v>
      </c>
      <c r="O1367" s="261">
        <f t="shared" ca="1" si="560"/>
        <v>0</v>
      </c>
      <c r="P1367" s="261">
        <f t="shared" ca="1" si="560"/>
        <v>0</v>
      </c>
      <c r="Q1367" s="261">
        <f t="shared" ca="1" si="561"/>
        <v>0</v>
      </c>
      <c r="R1367" s="261">
        <f t="shared" ca="1" si="562"/>
        <v>0</v>
      </c>
      <c r="S1367" s="261">
        <f t="shared" ca="1" si="562"/>
        <v>0</v>
      </c>
      <c r="T1367" s="261">
        <f t="shared" ca="1" si="562"/>
        <v>0</v>
      </c>
      <c r="U1367" s="261">
        <f t="shared" ca="1" si="562"/>
        <v>0</v>
      </c>
      <c r="V1367" s="261">
        <f t="shared" ca="1" si="562"/>
        <v>0</v>
      </c>
      <c r="W1367" s="261">
        <f t="shared" ca="1" si="562"/>
        <v>0</v>
      </c>
      <c r="X1367" s="261">
        <f t="shared" ca="1" si="562"/>
        <v>0</v>
      </c>
      <c r="Y1367" s="261">
        <f t="shared" ca="1" si="562"/>
        <v>0</v>
      </c>
      <c r="Z1367" s="261">
        <f t="shared" ca="1" si="562"/>
        <v>0</v>
      </c>
      <c r="AA1367" s="261">
        <f t="shared" ca="1" si="563"/>
        <v>0</v>
      </c>
    </row>
    <row r="1368" spans="6:27">
      <c r="F1368" s="656"/>
      <c r="G1368" s="307" t="str">
        <f t="shared" si="558"/>
        <v>Bus</v>
      </c>
      <c r="H1368" s="261">
        <f t="shared" si="559"/>
        <v>0</v>
      </c>
      <c r="I1368" s="261">
        <f t="shared" ca="1" si="560"/>
        <v>0</v>
      </c>
      <c r="J1368" s="261">
        <f t="shared" ca="1" si="560"/>
        <v>0</v>
      </c>
      <c r="K1368" s="261">
        <f t="shared" ca="1" si="560"/>
        <v>0</v>
      </c>
      <c r="L1368" s="261">
        <f t="shared" ca="1" si="560"/>
        <v>0</v>
      </c>
      <c r="M1368" s="261">
        <f t="shared" ca="1" si="560"/>
        <v>0</v>
      </c>
      <c r="N1368" s="261">
        <f t="shared" ca="1" si="560"/>
        <v>0</v>
      </c>
      <c r="O1368" s="261">
        <f t="shared" ca="1" si="560"/>
        <v>0</v>
      </c>
      <c r="P1368" s="261">
        <f t="shared" ca="1" si="560"/>
        <v>0</v>
      </c>
      <c r="Q1368" s="261">
        <f t="shared" ca="1" si="561"/>
        <v>0</v>
      </c>
      <c r="R1368" s="261">
        <f t="shared" ca="1" si="562"/>
        <v>0</v>
      </c>
      <c r="S1368" s="261">
        <f t="shared" ca="1" si="562"/>
        <v>0</v>
      </c>
      <c r="T1368" s="261">
        <f t="shared" ca="1" si="562"/>
        <v>0</v>
      </c>
      <c r="U1368" s="261">
        <f t="shared" ca="1" si="562"/>
        <v>0</v>
      </c>
      <c r="V1368" s="261">
        <f t="shared" ca="1" si="562"/>
        <v>0</v>
      </c>
      <c r="W1368" s="261">
        <f t="shared" ca="1" si="562"/>
        <v>0</v>
      </c>
      <c r="X1368" s="261">
        <f t="shared" ca="1" si="562"/>
        <v>0</v>
      </c>
      <c r="Y1368" s="261">
        <f t="shared" ca="1" si="562"/>
        <v>0</v>
      </c>
      <c r="Z1368" s="261">
        <f t="shared" ca="1" si="562"/>
        <v>0</v>
      </c>
      <c r="AA1368" s="261">
        <f t="shared" ca="1" si="563"/>
        <v>0</v>
      </c>
    </row>
    <row r="1369" spans="6:27">
      <c r="F1369" s="656"/>
      <c r="G1369" s="307" t="str">
        <f t="shared" si="558"/>
        <v>Mini-bus</v>
      </c>
      <c r="H1369" s="261">
        <f t="shared" si="559"/>
        <v>0</v>
      </c>
      <c r="I1369" s="261">
        <f t="shared" ca="1" si="560"/>
        <v>0</v>
      </c>
      <c r="J1369" s="261">
        <f t="shared" ca="1" si="560"/>
        <v>0</v>
      </c>
      <c r="K1369" s="261">
        <f t="shared" ca="1" si="560"/>
        <v>0</v>
      </c>
      <c r="L1369" s="261">
        <f t="shared" ca="1" si="560"/>
        <v>0</v>
      </c>
      <c r="M1369" s="261">
        <f t="shared" ca="1" si="560"/>
        <v>0</v>
      </c>
      <c r="N1369" s="261">
        <f t="shared" ca="1" si="560"/>
        <v>0</v>
      </c>
      <c r="O1369" s="261">
        <f t="shared" ca="1" si="560"/>
        <v>0</v>
      </c>
      <c r="P1369" s="261">
        <f t="shared" ca="1" si="560"/>
        <v>0</v>
      </c>
      <c r="Q1369" s="261">
        <f t="shared" ca="1" si="561"/>
        <v>0</v>
      </c>
      <c r="R1369" s="261">
        <f t="shared" ca="1" si="562"/>
        <v>0</v>
      </c>
      <c r="S1369" s="261">
        <f t="shared" ca="1" si="562"/>
        <v>0</v>
      </c>
      <c r="T1369" s="261">
        <f t="shared" ca="1" si="562"/>
        <v>0</v>
      </c>
      <c r="U1369" s="261">
        <f t="shared" ca="1" si="562"/>
        <v>0</v>
      </c>
      <c r="V1369" s="261">
        <f t="shared" ca="1" si="562"/>
        <v>0</v>
      </c>
      <c r="W1369" s="261">
        <f t="shared" ca="1" si="562"/>
        <v>0</v>
      </c>
      <c r="X1369" s="261">
        <f t="shared" ca="1" si="562"/>
        <v>0</v>
      </c>
      <c r="Y1369" s="261">
        <f t="shared" ca="1" si="562"/>
        <v>0</v>
      </c>
      <c r="Z1369" s="261">
        <f t="shared" ca="1" si="562"/>
        <v>0</v>
      </c>
      <c r="AA1369" s="261">
        <f t="shared" ca="1" si="563"/>
        <v>0</v>
      </c>
    </row>
    <row r="1370" spans="6:27">
      <c r="F1370" s="656"/>
      <c r="G1370" s="307" t="str">
        <f t="shared" si="558"/>
        <v/>
      </c>
      <c r="H1370" s="261">
        <f t="shared" si="559"/>
        <v>0</v>
      </c>
      <c r="I1370" s="261">
        <f t="shared" ca="1" si="560"/>
        <v>0</v>
      </c>
      <c r="J1370" s="261">
        <f t="shared" ca="1" si="560"/>
        <v>0</v>
      </c>
      <c r="K1370" s="261">
        <f t="shared" ca="1" si="560"/>
        <v>0</v>
      </c>
      <c r="L1370" s="261">
        <f t="shared" ca="1" si="560"/>
        <v>0</v>
      </c>
      <c r="M1370" s="261">
        <f t="shared" ca="1" si="560"/>
        <v>0</v>
      </c>
      <c r="N1370" s="261">
        <f t="shared" ca="1" si="560"/>
        <v>0</v>
      </c>
      <c r="O1370" s="261">
        <f t="shared" ca="1" si="560"/>
        <v>0</v>
      </c>
      <c r="P1370" s="261">
        <f t="shared" ca="1" si="560"/>
        <v>0</v>
      </c>
      <c r="Q1370" s="261">
        <f t="shared" ca="1" si="561"/>
        <v>0</v>
      </c>
      <c r="R1370" s="261">
        <f t="shared" ca="1" si="562"/>
        <v>0</v>
      </c>
      <c r="S1370" s="261">
        <f t="shared" ca="1" si="562"/>
        <v>0</v>
      </c>
      <c r="T1370" s="261">
        <f t="shared" ca="1" si="562"/>
        <v>0</v>
      </c>
      <c r="U1370" s="261">
        <f t="shared" ca="1" si="562"/>
        <v>0</v>
      </c>
      <c r="V1370" s="261">
        <f t="shared" ca="1" si="562"/>
        <v>0</v>
      </c>
      <c r="W1370" s="261">
        <f t="shared" ca="1" si="562"/>
        <v>0</v>
      </c>
      <c r="X1370" s="261">
        <f t="shared" ca="1" si="562"/>
        <v>0</v>
      </c>
      <c r="Y1370" s="261">
        <f t="shared" ca="1" si="562"/>
        <v>0</v>
      </c>
      <c r="Z1370" s="261">
        <f t="shared" ca="1" si="562"/>
        <v>0</v>
      </c>
      <c r="AA1370" s="261">
        <f t="shared" ca="1" si="563"/>
        <v>0</v>
      </c>
    </row>
    <row r="1371" spans="6:27">
      <c r="F1371" s="657"/>
      <c r="G1371" s="307" t="str">
        <f t="shared" si="558"/>
        <v/>
      </c>
      <c r="H1371" s="261">
        <f t="shared" si="559"/>
        <v>0</v>
      </c>
      <c r="I1371" s="261">
        <f t="shared" ca="1" si="560"/>
        <v>0</v>
      </c>
      <c r="J1371" s="261">
        <f t="shared" ca="1" si="560"/>
        <v>0</v>
      </c>
      <c r="K1371" s="261">
        <f t="shared" ca="1" si="560"/>
        <v>0</v>
      </c>
      <c r="L1371" s="261">
        <f t="shared" ca="1" si="560"/>
        <v>0</v>
      </c>
      <c r="M1371" s="261">
        <f t="shared" ca="1" si="560"/>
        <v>0</v>
      </c>
      <c r="N1371" s="261">
        <f t="shared" ca="1" si="560"/>
        <v>0</v>
      </c>
      <c r="O1371" s="261">
        <f t="shared" ca="1" si="560"/>
        <v>0</v>
      </c>
      <c r="P1371" s="261">
        <f t="shared" ca="1" si="560"/>
        <v>0</v>
      </c>
      <c r="Q1371" s="261">
        <f t="shared" ca="1" si="561"/>
        <v>0</v>
      </c>
      <c r="R1371" s="261">
        <f t="shared" ca="1" si="562"/>
        <v>0</v>
      </c>
      <c r="S1371" s="261">
        <f t="shared" ca="1" si="562"/>
        <v>0</v>
      </c>
      <c r="T1371" s="261">
        <f t="shared" ca="1" si="562"/>
        <v>0</v>
      </c>
      <c r="U1371" s="261">
        <f t="shared" ca="1" si="562"/>
        <v>0</v>
      </c>
      <c r="V1371" s="261">
        <f t="shared" ca="1" si="562"/>
        <v>0</v>
      </c>
      <c r="W1371" s="261">
        <f t="shared" ca="1" si="562"/>
        <v>0</v>
      </c>
      <c r="X1371" s="261">
        <f t="shared" ca="1" si="562"/>
        <v>0</v>
      </c>
      <c r="Y1371" s="261">
        <f t="shared" ca="1" si="562"/>
        <v>0</v>
      </c>
      <c r="Z1371" s="261">
        <f t="shared" ca="1" si="562"/>
        <v>0</v>
      </c>
      <c r="AA1371" s="261">
        <f t="shared" ca="1" si="563"/>
        <v>0</v>
      </c>
    </row>
    <row r="1372" spans="6:27">
      <c r="G1372" s="307" t="str">
        <f t="shared" si="558"/>
        <v>BRT</v>
      </c>
      <c r="H1372" s="261">
        <f t="shared" si="559"/>
        <v>0</v>
      </c>
      <c r="I1372" s="261">
        <f t="shared" ca="1" si="560"/>
        <v>0</v>
      </c>
      <c r="J1372" s="261">
        <f t="shared" ca="1" si="560"/>
        <v>0</v>
      </c>
      <c r="K1372" s="261">
        <f t="shared" ca="1" si="560"/>
        <v>0</v>
      </c>
      <c r="L1372" s="261">
        <f t="shared" ca="1" si="560"/>
        <v>0</v>
      </c>
      <c r="M1372" s="261">
        <f t="shared" ca="1" si="560"/>
        <v>0</v>
      </c>
      <c r="N1372" s="261">
        <f t="shared" ca="1" si="560"/>
        <v>0</v>
      </c>
      <c r="O1372" s="261">
        <f t="shared" ca="1" si="560"/>
        <v>0</v>
      </c>
      <c r="P1372" s="261">
        <f t="shared" ca="1" si="560"/>
        <v>0</v>
      </c>
      <c r="Q1372" s="261">
        <f t="shared" ca="1" si="561"/>
        <v>0</v>
      </c>
      <c r="R1372" s="261">
        <f t="shared" ca="1" si="562"/>
        <v>0</v>
      </c>
      <c r="S1372" s="261">
        <f t="shared" ca="1" si="562"/>
        <v>0</v>
      </c>
      <c r="T1372" s="261">
        <f t="shared" ca="1" si="562"/>
        <v>0</v>
      </c>
      <c r="U1372" s="261">
        <f t="shared" ca="1" si="562"/>
        <v>0</v>
      </c>
      <c r="V1372" s="261">
        <f t="shared" ca="1" si="562"/>
        <v>0</v>
      </c>
      <c r="W1372" s="261">
        <f t="shared" ca="1" si="562"/>
        <v>0</v>
      </c>
      <c r="X1372" s="261">
        <f t="shared" ca="1" si="562"/>
        <v>0</v>
      </c>
      <c r="Y1372" s="261">
        <f t="shared" ca="1" si="562"/>
        <v>0</v>
      </c>
      <c r="Z1372" s="261">
        <f t="shared" ca="1" si="562"/>
        <v>0</v>
      </c>
      <c r="AA1372" s="261">
        <f t="shared" ca="1" si="563"/>
        <v>0</v>
      </c>
    </row>
    <row r="1374" spans="6:27">
      <c r="G1374" s="308" t="s">
        <v>393</v>
      </c>
      <c r="H1374" s="243"/>
      <c r="I1374" s="243" t="str">
        <f>I1360</f>
        <v>CNG</v>
      </c>
      <c r="J1374" s="243"/>
      <c r="K1374" s="243"/>
      <c r="L1374" s="243"/>
      <c r="M1374" s="243"/>
      <c r="N1374" s="243"/>
      <c r="O1374" s="243"/>
      <c r="P1374" s="243"/>
      <c r="Q1374" s="243"/>
      <c r="R1374" s="243"/>
      <c r="S1374" s="243"/>
      <c r="T1374" s="243"/>
      <c r="U1374" s="243"/>
      <c r="V1374" s="243"/>
      <c r="W1374" s="243"/>
      <c r="X1374" s="243"/>
      <c r="Y1374" s="243"/>
      <c r="Z1374" s="243"/>
      <c r="AA1374" s="243"/>
    </row>
    <row r="1375" spans="6:27">
      <c r="G1375" s="306"/>
      <c r="H1375" s="245">
        <f>H1361</f>
        <v>0</v>
      </c>
      <c r="I1375" s="245">
        <f t="shared" ref="I1375:AA1375" si="564">I1361</f>
        <v>1</v>
      </c>
      <c r="J1375" s="245">
        <f t="shared" si="564"/>
        <v>2</v>
      </c>
      <c r="K1375" s="245">
        <f t="shared" si="564"/>
        <v>3</v>
      </c>
      <c r="L1375" s="245">
        <f t="shared" si="564"/>
        <v>4</v>
      </c>
      <c r="M1375" s="245">
        <f t="shared" si="564"/>
        <v>5</v>
      </c>
      <c r="N1375" s="245">
        <f t="shared" si="564"/>
        <v>6</v>
      </c>
      <c r="O1375" s="245">
        <f t="shared" si="564"/>
        <v>7</v>
      </c>
      <c r="P1375" s="245">
        <f t="shared" si="564"/>
        <v>8</v>
      </c>
      <c r="Q1375" s="245">
        <f t="shared" si="564"/>
        <v>9</v>
      </c>
      <c r="R1375" s="245">
        <f t="shared" si="564"/>
        <v>10</v>
      </c>
      <c r="S1375" s="245">
        <f t="shared" si="564"/>
        <v>11</v>
      </c>
      <c r="T1375" s="245">
        <f t="shared" si="564"/>
        <v>12</v>
      </c>
      <c r="U1375" s="245">
        <f t="shared" si="564"/>
        <v>13</v>
      </c>
      <c r="V1375" s="245">
        <f t="shared" si="564"/>
        <v>14</v>
      </c>
      <c r="W1375" s="245">
        <f t="shared" si="564"/>
        <v>15</v>
      </c>
      <c r="X1375" s="245">
        <f t="shared" si="564"/>
        <v>16</v>
      </c>
      <c r="Y1375" s="245">
        <f t="shared" si="564"/>
        <v>17</v>
      </c>
      <c r="Z1375" s="245">
        <f t="shared" si="564"/>
        <v>18</v>
      </c>
      <c r="AA1375" s="245">
        <f t="shared" si="564"/>
        <v>19</v>
      </c>
    </row>
    <row r="1376" spans="6:27">
      <c r="F1376" s="655" t="s">
        <v>530</v>
      </c>
      <c r="G1376" s="307" t="str">
        <f>G1362</f>
        <v>Cars</v>
      </c>
      <c r="H1376" s="232">
        <f>H1362+(H1362*H815)</f>
        <v>0</v>
      </c>
      <c r="I1376" s="232">
        <f t="shared" ref="I1376:AA1376" ca="1" si="565">I1362+(I1362*I815)</f>
        <v>0</v>
      </c>
      <c r="J1376" s="232">
        <f t="shared" ca="1" si="565"/>
        <v>0</v>
      </c>
      <c r="K1376" s="232">
        <f t="shared" ca="1" si="565"/>
        <v>0</v>
      </c>
      <c r="L1376" s="232">
        <f t="shared" ca="1" si="565"/>
        <v>0</v>
      </c>
      <c r="M1376" s="232">
        <f t="shared" ca="1" si="565"/>
        <v>0</v>
      </c>
      <c r="N1376" s="232">
        <f t="shared" ca="1" si="565"/>
        <v>0</v>
      </c>
      <c r="O1376" s="232">
        <f t="shared" ca="1" si="565"/>
        <v>0</v>
      </c>
      <c r="P1376" s="232">
        <f t="shared" ca="1" si="565"/>
        <v>0</v>
      </c>
      <c r="Q1376" s="232">
        <f t="shared" ca="1" si="565"/>
        <v>0</v>
      </c>
      <c r="R1376" s="232">
        <f t="shared" ca="1" si="565"/>
        <v>0</v>
      </c>
      <c r="S1376" s="232">
        <f t="shared" ca="1" si="565"/>
        <v>0</v>
      </c>
      <c r="T1376" s="232">
        <f t="shared" ca="1" si="565"/>
        <v>0</v>
      </c>
      <c r="U1376" s="232">
        <f t="shared" ca="1" si="565"/>
        <v>0</v>
      </c>
      <c r="V1376" s="232">
        <f t="shared" ca="1" si="565"/>
        <v>0</v>
      </c>
      <c r="W1376" s="232">
        <f t="shared" ca="1" si="565"/>
        <v>0</v>
      </c>
      <c r="X1376" s="232">
        <f t="shared" ca="1" si="565"/>
        <v>0</v>
      </c>
      <c r="Y1376" s="232">
        <f t="shared" ca="1" si="565"/>
        <v>0</v>
      </c>
      <c r="Z1376" s="232">
        <f t="shared" ca="1" si="565"/>
        <v>0</v>
      </c>
      <c r="AA1376" s="232">
        <f t="shared" ca="1" si="565"/>
        <v>0</v>
      </c>
    </row>
    <row r="1377" spans="6:27">
      <c r="F1377" s="656"/>
      <c r="G1377" s="307" t="str">
        <f t="shared" ref="G1377:G1386" si="566">G1363</f>
        <v>2-wheeler</v>
      </c>
      <c r="H1377" s="232">
        <f t="shared" ref="H1377:AA1386" si="567">H1363+(H1363*H816)</f>
        <v>0</v>
      </c>
      <c r="I1377" s="232">
        <f t="shared" ca="1" si="567"/>
        <v>0</v>
      </c>
      <c r="J1377" s="232">
        <f t="shared" ca="1" si="567"/>
        <v>0</v>
      </c>
      <c r="K1377" s="232">
        <f t="shared" ca="1" si="567"/>
        <v>0</v>
      </c>
      <c r="L1377" s="232">
        <f t="shared" ca="1" si="567"/>
        <v>0</v>
      </c>
      <c r="M1377" s="232">
        <f t="shared" ca="1" si="567"/>
        <v>0</v>
      </c>
      <c r="N1377" s="232">
        <f t="shared" ca="1" si="567"/>
        <v>0</v>
      </c>
      <c r="O1377" s="232">
        <f t="shared" ca="1" si="567"/>
        <v>0</v>
      </c>
      <c r="P1377" s="232">
        <f t="shared" ca="1" si="567"/>
        <v>0</v>
      </c>
      <c r="Q1377" s="232">
        <f t="shared" ca="1" si="567"/>
        <v>0</v>
      </c>
      <c r="R1377" s="232">
        <f t="shared" ca="1" si="567"/>
        <v>0</v>
      </c>
      <c r="S1377" s="232">
        <f t="shared" ca="1" si="567"/>
        <v>0</v>
      </c>
      <c r="T1377" s="232">
        <f t="shared" ca="1" si="567"/>
        <v>0</v>
      </c>
      <c r="U1377" s="232">
        <f t="shared" ca="1" si="567"/>
        <v>0</v>
      </c>
      <c r="V1377" s="232">
        <f t="shared" ca="1" si="567"/>
        <v>0</v>
      </c>
      <c r="W1377" s="232">
        <f t="shared" ca="1" si="567"/>
        <v>0</v>
      </c>
      <c r="X1377" s="232">
        <f t="shared" ca="1" si="567"/>
        <v>0</v>
      </c>
      <c r="Y1377" s="232">
        <f t="shared" ca="1" si="567"/>
        <v>0</v>
      </c>
      <c r="Z1377" s="232">
        <f t="shared" ca="1" si="567"/>
        <v>0</v>
      </c>
      <c r="AA1377" s="232">
        <f t="shared" ca="1" si="567"/>
        <v>0</v>
      </c>
    </row>
    <row r="1378" spans="6:27">
      <c r="F1378" s="656"/>
      <c r="G1378" s="307" t="str">
        <f t="shared" si="566"/>
        <v>Taxi</v>
      </c>
      <c r="H1378" s="232">
        <f t="shared" si="567"/>
        <v>0</v>
      </c>
      <c r="I1378" s="232">
        <f t="shared" ca="1" si="567"/>
        <v>0</v>
      </c>
      <c r="J1378" s="232">
        <f t="shared" ca="1" si="567"/>
        <v>0</v>
      </c>
      <c r="K1378" s="232">
        <f t="shared" ca="1" si="567"/>
        <v>0</v>
      </c>
      <c r="L1378" s="232">
        <f t="shared" ca="1" si="567"/>
        <v>0</v>
      </c>
      <c r="M1378" s="232">
        <f t="shared" ca="1" si="567"/>
        <v>0</v>
      </c>
      <c r="N1378" s="232">
        <f t="shared" ca="1" si="567"/>
        <v>0</v>
      </c>
      <c r="O1378" s="232">
        <f t="shared" ca="1" si="567"/>
        <v>0</v>
      </c>
      <c r="P1378" s="232">
        <f t="shared" ca="1" si="567"/>
        <v>0</v>
      </c>
      <c r="Q1378" s="232">
        <f t="shared" ca="1" si="567"/>
        <v>0</v>
      </c>
      <c r="R1378" s="232">
        <f t="shared" ca="1" si="567"/>
        <v>0</v>
      </c>
      <c r="S1378" s="232">
        <f t="shared" ca="1" si="567"/>
        <v>0</v>
      </c>
      <c r="T1378" s="232">
        <f t="shared" ca="1" si="567"/>
        <v>0</v>
      </c>
      <c r="U1378" s="232">
        <f t="shared" ca="1" si="567"/>
        <v>0</v>
      </c>
      <c r="V1378" s="232">
        <f t="shared" ca="1" si="567"/>
        <v>0</v>
      </c>
      <c r="W1378" s="232">
        <f t="shared" ca="1" si="567"/>
        <v>0</v>
      </c>
      <c r="X1378" s="232">
        <f t="shared" ca="1" si="567"/>
        <v>0</v>
      </c>
      <c r="Y1378" s="232">
        <f t="shared" ca="1" si="567"/>
        <v>0</v>
      </c>
      <c r="Z1378" s="232">
        <f t="shared" ca="1" si="567"/>
        <v>0</v>
      </c>
      <c r="AA1378" s="232">
        <f t="shared" ca="1" si="567"/>
        <v>0</v>
      </c>
    </row>
    <row r="1379" spans="6:27">
      <c r="F1379" s="656"/>
      <c r="G1379" s="307" t="str">
        <f t="shared" si="566"/>
        <v/>
      </c>
      <c r="H1379" s="232">
        <f t="shared" si="567"/>
        <v>0</v>
      </c>
      <c r="I1379" s="232">
        <f t="shared" ca="1" si="567"/>
        <v>0</v>
      </c>
      <c r="J1379" s="232">
        <f t="shared" ca="1" si="567"/>
        <v>0</v>
      </c>
      <c r="K1379" s="232">
        <f t="shared" ca="1" si="567"/>
        <v>0</v>
      </c>
      <c r="L1379" s="232">
        <f t="shared" ca="1" si="567"/>
        <v>0</v>
      </c>
      <c r="M1379" s="232">
        <f t="shared" ca="1" si="567"/>
        <v>0</v>
      </c>
      <c r="N1379" s="232">
        <f t="shared" ca="1" si="567"/>
        <v>0</v>
      </c>
      <c r="O1379" s="232">
        <f t="shared" ca="1" si="567"/>
        <v>0</v>
      </c>
      <c r="P1379" s="232">
        <f t="shared" ca="1" si="567"/>
        <v>0</v>
      </c>
      <c r="Q1379" s="232">
        <f t="shared" ca="1" si="567"/>
        <v>0</v>
      </c>
      <c r="R1379" s="232">
        <f t="shared" ca="1" si="567"/>
        <v>0</v>
      </c>
      <c r="S1379" s="232">
        <f t="shared" ca="1" si="567"/>
        <v>0</v>
      </c>
      <c r="T1379" s="232">
        <f t="shared" ca="1" si="567"/>
        <v>0</v>
      </c>
      <c r="U1379" s="232">
        <f t="shared" ca="1" si="567"/>
        <v>0</v>
      </c>
      <c r="V1379" s="232">
        <f t="shared" ca="1" si="567"/>
        <v>0</v>
      </c>
      <c r="W1379" s="232">
        <f t="shared" ca="1" si="567"/>
        <v>0</v>
      </c>
      <c r="X1379" s="232">
        <f t="shared" ca="1" si="567"/>
        <v>0</v>
      </c>
      <c r="Y1379" s="232">
        <f t="shared" ca="1" si="567"/>
        <v>0</v>
      </c>
      <c r="Z1379" s="232">
        <f t="shared" ca="1" si="567"/>
        <v>0</v>
      </c>
      <c r="AA1379" s="232">
        <f t="shared" ca="1" si="567"/>
        <v>0</v>
      </c>
    </row>
    <row r="1380" spans="6:27">
      <c r="F1380" s="656"/>
      <c r="G1380" s="307" t="str">
        <f t="shared" si="566"/>
        <v/>
      </c>
      <c r="H1380" s="232">
        <f t="shared" si="567"/>
        <v>0</v>
      </c>
      <c r="I1380" s="232">
        <f t="shared" ca="1" si="567"/>
        <v>0</v>
      </c>
      <c r="J1380" s="232">
        <f t="shared" ca="1" si="567"/>
        <v>0</v>
      </c>
      <c r="K1380" s="232">
        <f t="shared" ca="1" si="567"/>
        <v>0</v>
      </c>
      <c r="L1380" s="232">
        <f t="shared" ca="1" si="567"/>
        <v>0</v>
      </c>
      <c r="M1380" s="232">
        <f t="shared" ca="1" si="567"/>
        <v>0</v>
      </c>
      <c r="N1380" s="232">
        <f t="shared" ca="1" si="567"/>
        <v>0</v>
      </c>
      <c r="O1380" s="232">
        <f t="shared" ca="1" si="567"/>
        <v>0</v>
      </c>
      <c r="P1380" s="232">
        <f t="shared" ca="1" si="567"/>
        <v>0</v>
      </c>
      <c r="Q1380" s="232">
        <f t="shared" ca="1" si="567"/>
        <v>0</v>
      </c>
      <c r="R1380" s="232">
        <f t="shared" ca="1" si="567"/>
        <v>0</v>
      </c>
      <c r="S1380" s="232">
        <f t="shared" ca="1" si="567"/>
        <v>0</v>
      </c>
      <c r="T1380" s="232">
        <f t="shared" ca="1" si="567"/>
        <v>0</v>
      </c>
      <c r="U1380" s="232">
        <f t="shared" ca="1" si="567"/>
        <v>0</v>
      </c>
      <c r="V1380" s="232">
        <f t="shared" ca="1" si="567"/>
        <v>0</v>
      </c>
      <c r="W1380" s="232">
        <f t="shared" ca="1" si="567"/>
        <v>0</v>
      </c>
      <c r="X1380" s="232">
        <f t="shared" ca="1" si="567"/>
        <v>0</v>
      </c>
      <c r="Y1380" s="232">
        <f t="shared" ca="1" si="567"/>
        <v>0</v>
      </c>
      <c r="Z1380" s="232">
        <f t="shared" ca="1" si="567"/>
        <v>0</v>
      </c>
      <c r="AA1380" s="232">
        <f t="shared" ca="1" si="567"/>
        <v>0</v>
      </c>
    </row>
    <row r="1381" spans="6:27">
      <c r="F1381" s="656"/>
      <c r="G1381" s="307" t="str">
        <f t="shared" si="566"/>
        <v>3-wheeler</v>
      </c>
      <c r="H1381" s="232">
        <f t="shared" si="567"/>
        <v>0</v>
      </c>
      <c r="I1381" s="232">
        <f t="shared" ca="1" si="567"/>
        <v>0</v>
      </c>
      <c r="J1381" s="232">
        <f t="shared" ca="1" si="567"/>
        <v>0</v>
      </c>
      <c r="K1381" s="232">
        <f t="shared" ca="1" si="567"/>
        <v>0</v>
      </c>
      <c r="L1381" s="232">
        <f t="shared" ca="1" si="567"/>
        <v>0</v>
      </c>
      <c r="M1381" s="232">
        <f t="shared" ca="1" si="567"/>
        <v>0</v>
      </c>
      <c r="N1381" s="232">
        <f t="shared" ca="1" si="567"/>
        <v>0</v>
      </c>
      <c r="O1381" s="232">
        <f t="shared" ca="1" si="567"/>
        <v>0</v>
      </c>
      <c r="P1381" s="232">
        <f t="shared" ca="1" si="567"/>
        <v>0</v>
      </c>
      <c r="Q1381" s="232">
        <f t="shared" ca="1" si="567"/>
        <v>0</v>
      </c>
      <c r="R1381" s="232">
        <f t="shared" ca="1" si="567"/>
        <v>0</v>
      </c>
      <c r="S1381" s="232">
        <f t="shared" ca="1" si="567"/>
        <v>0</v>
      </c>
      <c r="T1381" s="232">
        <f t="shared" ca="1" si="567"/>
        <v>0</v>
      </c>
      <c r="U1381" s="232">
        <f t="shared" ca="1" si="567"/>
        <v>0</v>
      </c>
      <c r="V1381" s="232">
        <f t="shared" ca="1" si="567"/>
        <v>0</v>
      </c>
      <c r="W1381" s="232">
        <f t="shared" ca="1" si="567"/>
        <v>0</v>
      </c>
      <c r="X1381" s="232">
        <f t="shared" ca="1" si="567"/>
        <v>0</v>
      </c>
      <c r="Y1381" s="232">
        <f t="shared" ca="1" si="567"/>
        <v>0</v>
      </c>
      <c r="Z1381" s="232">
        <f t="shared" ca="1" si="567"/>
        <v>0</v>
      </c>
      <c r="AA1381" s="232">
        <f t="shared" ca="1" si="567"/>
        <v>0</v>
      </c>
    </row>
    <row r="1382" spans="6:27">
      <c r="F1382" s="656"/>
      <c r="G1382" s="307" t="str">
        <f t="shared" si="566"/>
        <v>Bus</v>
      </c>
      <c r="H1382" s="232">
        <f t="shared" si="567"/>
        <v>0</v>
      </c>
      <c r="I1382" s="232">
        <f t="shared" ca="1" si="567"/>
        <v>0</v>
      </c>
      <c r="J1382" s="232">
        <f t="shared" ca="1" si="567"/>
        <v>0</v>
      </c>
      <c r="K1382" s="232">
        <f t="shared" ca="1" si="567"/>
        <v>0</v>
      </c>
      <c r="L1382" s="232">
        <f t="shared" ca="1" si="567"/>
        <v>0</v>
      </c>
      <c r="M1382" s="232">
        <f t="shared" ca="1" si="567"/>
        <v>0</v>
      </c>
      <c r="N1382" s="232">
        <f t="shared" ca="1" si="567"/>
        <v>0</v>
      </c>
      <c r="O1382" s="232">
        <f t="shared" ca="1" si="567"/>
        <v>0</v>
      </c>
      <c r="P1382" s="232">
        <f t="shared" ca="1" si="567"/>
        <v>0</v>
      </c>
      <c r="Q1382" s="232">
        <f t="shared" ca="1" si="567"/>
        <v>0</v>
      </c>
      <c r="R1382" s="232">
        <f t="shared" ca="1" si="567"/>
        <v>0</v>
      </c>
      <c r="S1382" s="232">
        <f t="shared" ca="1" si="567"/>
        <v>0</v>
      </c>
      <c r="T1382" s="232">
        <f t="shared" ca="1" si="567"/>
        <v>0</v>
      </c>
      <c r="U1382" s="232">
        <f t="shared" ca="1" si="567"/>
        <v>0</v>
      </c>
      <c r="V1382" s="232">
        <f t="shared" ca="1" si="567"/>
        <v>0</v>
      </c>
      <c r="W1382" s="232">
        <f t="shared" ca="1" si="567"/>
        <v>0</v>
      </c>
      <c r="X1382" s="232">
        <f t="shared" ca="1" si="567"/>
        <v>0</v>
      </c>
      <c r="Y1382" s="232">
        <f t="shared" ca="1" si="567"/>
        <v>0</v>
      </c>
      <c r="Z1382" s="232">
        <f t="shared" ca="1" si="567"/>
        <v>0</v>
      </c>
      <c r="AA1382" s="232">
        <f t="shared" ca="1" si="567"/>
        <v>0</v>
      </c>
    </row>
    <row r="1383" spans="6:27">
      <c r="F1383" s="656"/>
      <c r="G1383" s="307" t="str">
        <f t="shared" si="566"/>
        <v>Mini-bus</v>
      </c>
      <c r="H1383" s="232">
        <f t="shared" si="567"/>
        <v>0</v>
      </c>
      <c r="I1383" s="232">
        <f t="shared" ca="1" si="567"/>
        <v>0</v>
      </c>
      <c r="J1383" s="232">
        <f t="shared" ca="1" si="567"/>
        <v>0</v>
      </c>
      <c r="K1383" s="232">
        <f t="shared" ca="1" si="567"/>
        <v>0</v>
      </c>
      <c r="L1383" s="232">
        <f t="shared" ca="1" si="567"/>
        <v>0</v>
      </c>
      <c r="M1383" s="232">
        <f t="shared" ca="1" si="567"/>
        <v>0</v>
      </c>
      <c r="N1383" s="232">
        <f t="shared" ca="1" si="567"/>
        <v>0</v>
      </c>
      <c r="O1383" s="232">
        <f t="shared" ca="1" si="567"/>
        <v>0</v>
      </c>
      <c r="P1383" s="232">
        <f t="shared" ca="1" si="567"/>
        <v>0</v>
      </c>
      <c r="Q1383" s="232">
        <f t="shared" ca="1" si="567"/>
        <v>0</v>
      </c>
      <c r="R1383" s="232">
        <f t="shared" ca="1" si="567"/>
        <v>0</v>
      </c>
      <c r="S1383" s="232">
        <f t="shared" ca="1" si="567"/>
        <v>0</v>
      </c>
      <c r="T1383" s="232">
        <f t="shared" ca="1" si="567"/>
        <v>0</v>
      </c>
      <c r="U1383" s="232">
        <f t="shared" ca="1" si="567"/>
        <v>0</v>
      </c>
      <c r="V1383" s="232">
        <f t="shared" ca="1" si="567"/>
        <v>0</v>
      </c>
      <c r="W1383" s="232">
        <f t="shared" ca="1" si="567"/>
        <v>0</v>
      </c>
      <c r="X1383" s="232">
        <f t="shared" ca="1" si="567"/>
        <v>0</v>
      </c>
      <c r="Y1383" s="232">
        <f t="shared" ca="1" si="567"/>
        <v>0</v>
      </c>
      <c r="Z1383" s="232">
        <f t="shared" ca="1" si="567"/>
        <v>0</v>
      </c>
      <c r="AA1383" s="232">
        <f t="shared" ca="1" si="567"/>
        <v>0</v>
      </c>
    </row>
    <row r="1384" spans="6:27">
      <c r="F1384" s="656"/>
      <c r="G1384" s="307" t="str">
        <f t="shared" si="566"/>
        <v/>
      </c>
      <c r="H1384" s="232">
        <f t="shared" si="567"/>
        <v>0</v>
      </c>
      <c r="I1384" s="232">
        <f t="shared" ca="1" si="567"/>
        <v>0</v>
      </c>
      <c r="J1384" s="232">
        <f t="shared" ca="1" si="567"/>
        <v>0</v>
      </c>
      <c r="K1384" s="232">
        <f t="shared" ca="1" si="567"/>
        <v>0</v>
      </c>
      <c r="L1384" s="232">
        <f t="shared" ca="1" si="567"/>
        <v>0</v>
      </c>
      <c r="M1384" s="232">
        <f t="shared" ca="1" si="567"/>
        <v>0</v>
      </c>
      <c r="N1384" s="232">
        <f t="shared" ca="1" si="567"/>
        <v>0</v>
      </c>
      <c r="O1384" s="232">
        <f t="shared" ca="1" si="567"/>
        <v>0</v>
      </c>
      <c r="P1384" s="232">
        <f t="shared" ca="1" si="567"/>
        <v>0</v>
      </c>
      <c r="Q1384" s="232">
        <f t="shared" ca="1" si="567"/>
        <v>0</v>
      </c>
      <c r="R1384" s="232">
        <f t="shared" ca="1" si="567"/>
        <v>0</v>
      </c>
      <c r="S1384" s="232">
        <f t="shared" ca="1" si="567"/>
        <v>0</v>
      </c>
      <c r="T1384" s="232">
        <f t="shared" ca="1" si="567"/>
        <v>0</v>
      </c>
      <c r="U1384" s="232">
        <f t="shared" ca="1" si="567"/>
        <v>0</v>
      </c>
      <c r="V1384" s="232">
        <f t="shared" ca="1" si="567"/>
        <v>0</v>
      </c>
      <c r="W1384" s="232">
        <f t="shared" ca="1" si="567"/>
        <v>0</v>
      </c>
      <c r="X1384" s="232">
        <f t="shared" ca="1" si="567"/>
        <v>0</v>
      </c>
      <c r="Y1384" s="232">
        <f t="shared" ca="1" si="567"/>
        <v>0</v>
      </c>
      <c r="Z1384" s="232">
        <f t="shared" ca="1" si="567"/>
        <v>0</v>
      </c>
      <c r="AA1384" s="232">
        <f t="shared" ca="1" si="567"/>
        <v>0</v>
      </c>
    </row>
    <row r="1385" spans="6:27">
      <c r="F1385" s="657"/>
      <c r="G1385" s="307" t="str">
        <f t="shared" si="566"/>
        <v/>
      </c>
      <c r="H1385" s="232">
        <f t="shared" si="567"/>
        <v>0</v>
      </c>
      <c r="I1385" s="232">
        <f t="shared" ca="1" si="567"/>
        <v>0</v>
      </c>
      <c r="J1385" s="232">
        <f t="shared" ca="1" si="567"/>
        <v>0</v>
      </c>
      <c r="K1385" s="232">
        <f t="shared" ca="1" si="567"/>
        <v>0</v>
      </c>
      <c r="L1385" s="232">
        <f t="shared" ca="1" si="567"/>
        <v>0</v>
      </c>
      <c r="M1385" s="232">
        <f t="shared" ca="1" si="567"/>
        <v>0</v>
      </c>
      <c r="N1385" s="232">
        <f t="shared" ca="1" si="567"/>
        <v>0</v>
      </c>
      <c r="O1385" s="232">
        <f t="shared" ca="1" si="567"/>
        <v>0</v>
      </c>
      <c r="P1385" s="232">
        <f t="shared" ca="1" si="567"/>
        <v>0</v>
      </c>
      <c r="Q1385" s="232">
        <f t="shared" ca="1" si="567"/>
        <v>0</v>
      </c>
      <c r="R1385" s="232">
        <f t="shared" ca="1" si="567"/>
        <v>0</v>
      </c>
      <c r="S1385" s="232">
        <f t="shared" ca="1" si="567"/>
        <v>0</v>
      </c>
      <c r="T1385" s="232">
        <f t="shared" ca="1" si="567"/>
        <v>0</v>
      </c>
      <c r="U1385" s="232">
        <f t="shared" ca="1" si="567"/>
        <v>0</v>
      </c>
      <c r="V1385" s="232">
        <f t="shared" ca="1" si="567"/>
        <v>0</v>
      </c>
      <c r="W1385" s="232">
        <f t="shared" ca="1" si="567"/>
        <v>0</v>
      </c>
      <c r="X1385" s="232">
        <f t="shared" ca="1" si="567"/>
        <v>0</v>
      </c>
      <c r="Y1385" s="232">
        <f t="shared" ca="1" si="567"/>
        <v>0</v>
      </c>
      <c r="Z1385" s="232">
        <f t="shared" ca="1" si="567"/>
        <v>0</v>
      </c>
      <c r="AA1385" s="232">
        <f t="shared" ca="1" si="567"/>
        <v>0</v>
      </c>
    </row>
    <row r="1386" spans="6:27">
      <c r="G1386" s="307" t="str">
        <f t="shared" si="566"/>
        <v>BRT</v>
      </c>
      <c r="H1386" s="232">
        <f t="shared" si="567"/>
        <v>0</v>
      </c>
      <c r="I1386" s="232">
        <f t="shared" ca="1" si="567"/>
        <v>0</v>
      </c>
      <c r="J1386" s="232">
        <f t="shared" ca="1" si="567"/>
        <v>0</v>
      </c>
      <c r="K1386" s="232">
        <f t="shared" ca="1" si="567"/>
        <v>0</v>
      </c>
      <c r="L1386" s="232">
        <f t="shared" ca="1" si="567"/>
        <v>0</v>
      </c>
      <c r="M1386" s="232">
        <f t="shared" ca="1" si="567"/>
        <v>0</v>
      </c>
      <c r="N1386" s="232">
        <f t="shared" ca="1" si="567"/>
        <v>0</v>
      </c>
      <c r="O1386" s="232">
        <f t="shared" ca="1" si="567"/>
        <v>0</v>
      </c>
      <c r="P1386" s="232">
        <f t="shared" ca="1" si="567"/>
        <v>0</v>
      </c>
      <c r="Q1386" s="232">
        <f t="shared" ca="1" si="567"/>
        <v>0</v>
      </c>
      <c r="R1386" s="232">
        <f t="shared" ca="1" si="567"/>
        <v>0</v>
      </c>
      <c r="S1386" s="232">
        <f t="shared" ca="1" si="567"/>
        <v>0</v>
      </c>
      <c r="T1386" s="232">
        <f t="shared" ca="1" si="567"/>
        <v>0</v>
      </c>
      <c r="U1386" s="232">
        <f t="shared" ca="1" si="567"/>
        <v>0</v>
      </c>
      <c r="V1386" s="232">
        <f t="shared" ca="1" si="567"/>
        <v>0</v>
      </c>
      <c r="W1386" s="232">
        <f t="shared" ca="1" si="567"/>
        <v>0</v>
      </c>
      <c r="X1386" s="232">
        <f t="shared" ca="1" si="567"/>
        <v>0</v>
      </c>
      <c r="Y1386" s="232">
        <f t="shared" ca="1" si="567"/>
        <v>0</v>
      </c>
      <c r="Z1386" s="232">
        <f t="shared" ca="1" si="567"/>
        <v>0</v>
      </c>
      <c r="AA1386" s="232">
        <f t="shared" ca="1" si="567"/>
        <v>0</v>
      </c>
    </row>
    <row r="1389" spans="6:27">
      <c r="G1389" s="305" t="s">
        <v>403</v>
      </c>
    </row>
    <row r="1390" spans="6:27">
      <c r="L1390" s="242"/>
    </row>
    <row r="1391" spans="6:27">
      <c r="H1391" s="243"/>
      <c r="I1391" s="243"/>
      <c r="J1391" s="243"/>
      <c r="K1391" s="55" t="s">
        <v>385</v>
      </c>
      <c r="O1391" s="55" t="s">
        <v>387</v>
      </c>
      <c r="Q1391" s="55" t="s">
        <v>388</v>
      </c>
      <c r="Z1391" s="243"/>
      <c r="AA1391" s="243"/>
    </row>
    <row r="1392" spans="6:27">
      <c r="G1392" s="306"/>
      <c r="H1392" s="244">
        <f>H1345</f>
        <v>0</v>
      </c>
      <c r="I1392" s="244">
        <f>I1345</f>
        <v>0</v>
      </c>
      <c r="J1392" s="243"/>
      <c r="K1392" s="244">
        <f>K1345</f>
        <v>0</v>
      </c>
      <c r="L1392" s="244">
        <f>L1345</f>
        <v>9</v>
      </c>
      <c r="M1392" s="244">
        <f>M1345</f>
        <v>19</v>
      </c>
      <c r="O1392" s="231" t="s">
        <v>389</v>
      </c>
      <c r="P1392" s="231" t="s">
        <v>390</v>
      </c>
      <c r="Q1392" s="231" t="s">
        <v>389</v>
      </c>
      <c r="R1392" s="231" t="s">
        <v>390</v>
      </c>
      <c r="T1392" s="231">
        <f>K1392</f>
        <v>0</v>
      </c>
      <c r="U1392" s="231">
        <f>L1392</f>
        <v>9</v>
      </c>
      <c r="V1392" s="231">
        <f>M1392</f>
        <v>19</v>
      </c>
      <c r="X1392" s="231" t="s">
        <v>387</v>
      </c>
      <c r="Y1392" s="231" t="s">
        <v>388</v>
      </c>
      <c r="Z1392" s="243"/>
      <c r="AA1392" s="243"/>
    </row>
    <row r="1393" spans="6:27">
      <c r="F1393" s="655" t="s">
        <v>530</v>
      </c>
      <c r="G1393" s="307" t="str">
        <f>G1376</f>
        <v>Cars</v>
      </c>
      <c r="H1393" s="251">
        <f t="shared" ref="H1393:H1403" ca="1" si="568">IF(ISERROR(((L1393/K1393)^(1/9))-1),0,((L1393/K1393)^(1/9))-1)</f>
        <v>0</v>
      </c>
      <c r="I1393" s="246">
        <f t="shared" ref="I1393:I1403" ca="1" si="569">IF(ISERROR(((M1393/L1393)^(1/10))-1),0,((M1393/L1393)^(1/10))-1)</f>
        <v>0</v>
      </c>
      <c r="J1393" s="243"/>
      <c r="K1393" s="246">
        <f>'IF Factors'!BJ91</f>
        <v>0</v>
      </c>
      <c r="L1393" s="246">
        <f ca="1">OFFSET('IF Factors'!BJ91,0,5)</f>
        <v>0</v>
      </c>
      <c r="M1393" s="246">
        <f ca="1">OFFSET('IF Factors'!BJ91,0,10)</f>
        <v>0</v>
      </c>
      <c r="O1393" s="231">
        <f ca="1">INTERCEPT(K1393:L1393,$K$7:$L$7)</f>
        <v>0</v>
      </c>
      <c r="P1393" s="231">
        <f ca="1">SLOPE(K1393:L1393,$K$7:$L$7)</f>
        <v>0</v>
      </c>
      <c r="Q1393" s="231">
        <f ca="1">INTERCEPT(L1393:M1393,$L$7:$M$7)</f>
        <v>0</v>
      </c>
      <c r="R1393" s="231">
        <f ca="1">SLOPE(L1393:M1393,$L$7:$M$7)</f>
        <v>0</v>
      </c>
      <c r="T1393" s="231">
        <f>IF(K1393&lt;&gt;0,0,1)</f>
        <v>1</v>
      </c>
      <c r="U1393" s="231">
        <f ca="1">IF(L1393&lt;&gt;0,0,1)</f>
        <v>1</v>
      </c>
      <c r="V1393" s="231">
        <f ca="1">IF(M1393&lt;&gt;0,0,1)</f>
        <v>1</v>
      </c>
      <c r="X1393" s="231">
        <f ca="1">IF(T1393+U1393=1,1,0)</f>
        <v>0</v>
      </c>
      <c r="Y1393" s="231">
        <f t="shared" ref="Y1393:Y1403" ca="1" si="570">IF(U1393+V1393=1,1,0)</f>
        <v>0</v>
      </c>
      <c r="Z1393" s="243"/>
      <c r="AA1393" s="243"/>
    </row>
    <row r="1394" spans="6:27">
      <c r="F1394" s="656"/>
      <c r="G1394" s="307" t="str">
        <f t="shared" ref="G1394:G1403" si="571">G1377</f>
        <v>2-wheeler</v>
      </c>
      <c r="H1394" s="251">
        <f t="shared" ca="1" si="568"/>
        <v>0</v>
      </c>
      <c r="I1394" s="246">
        <f t="shared" ca="1" si="569"/>
        <v>0</v>
      </c>
      <c r="J1394" s="243"/>
      <c r="K1394" s="246">
        <f>'IF Factors'!BJ92</f>
        <v>0</v>
      </c>
      <c r="L1394" s="246">
        <f ca="1">OFFSET('IF Factors'!BJ92,0,5)</f>
        <v>0</v>
      </c>
      <c r="M1394" s="246">
        <f ca="1">OFFSET('IF Factors'!BJ92,0,10)</f>
        <v>0</v>
      </c>
      <c r="O1394" s="231">
        <f t="shared" ref="O1394:O1403" ca="1" si="572">INTERCEPT(K1394:L1394,$K$7:$L$7)</f>
        <v>0</v>
      </c>
      <c r="P1394" s="231">
        <f t="shared" ref="P1394:P1403" ca="1" si="573">SLOPE(K1394:L1394,$K$7:$L$7)</f>
        <v>0</v>
      </c>
      <c r="Q1394" s="231">
        <f t="shared" ref="Q1394:Q1403" ca="1" si="574">INTERCEPT(L1394:M1394,$L$7:$M$7)</f>
        <v>0</v>
      </c>
      <c r="R1394" s="231">
        <f t="shared" ref="R1394:R1403" ca="1" si="575">SLOPE(L1394:M1394,$L$7:$M$7)</f>
        <v>0</v>
      </c>
      <c r="T1394" s="231">
        <f t="shared" ref="T1394:V1403" si="576">IF(K1394&lt;&gt;0,0,1)</f>
        <v>1</v>
      </c>
      <c r="U1394" s="231">
        <f t="shared" ca="1" si="576"/>
        <v>1</v>
      </c>
      <c r="V1394" s="231">
        <f t="shared" ca="1" si="576"/>
        <v>1</v>
      </c>
      <c r="X1394" s="231">
        <f t="shared" ref="X1394:X1403" ca="1" si="577">IF(T1394+U1394=1,1,0)</f>
        <v>0</v>
      </c>
      <c r="Y1394" s="231">
        <f t="shared" ca="1" si="570"/>
        <v>0</v>
      </c>
      <c r="Z1394" s="243"/>
      <c r="AA1394" s="243"/>
    </row>
    <row r="1395" spans="6:27">
      <c r="F1395" s="656"/>
      <c r="G1395" s="307" t="str">
        <f t="shared" si="571"/>
        <v>Taxi</v>
      </c>
      <c r="H1395" s="251">
        <f t="shared" ca="1" si="568"/>
        <v>0</v>
      </c>
      <c r="I1395" s="246">
        <f t="shared" ca="1" si="569"/>
        <v>0</v>
      </c>
      <c r="J1395" s="243"/>
      <c r="K1395" s="246">
        <f>'IF Factors'!BJ93</f>
        <v>0</v>
      </c>
      <c r="L1395" s="246">
        <f ca="1">OFFSET('IF Factors'!BJ93,0,5)</f>
        <v>0</v>
      </c>
      <c r="M1395" s="246">
        <f ca="1">OFFSET('IF Factors'!BJ93,0,10)</f>
        <v>0</v>
      </c>
      <c r="O1395" s="231">
        <f t="shared" ca="1" si="572"/>
        <v>0</v>
      </c>
      <c r="P1395" s="231">
        <f t="shared" ca="1" si="573"/>
        <v>0</v>
      </c>
      <c r="Q1395" s="231">
        <f t="shared" ca="1" si="574"/>
        <v>0</v>
      </c>
      <c r="R1395" s="231">
        <f t="shared" ca="1" si="575"/>
        <v>0</v>
      </c>
      <c r="T1395" s="231">
        <f t="shared" si="576"/>
        <v>1</v>
      </c>
      <c r="U1395" s="231">
        <f t="shared" ca="1" si="576"/>
        <v>1</v>
      </c>
      <c r="V1395" s="231">
        <f t="shared" ca="1" si="576"/>
        <v>1</v>
      </c>
      <c r="X1395" s="231">
        <f t="shared" ca="1" si="577"/>
        <v>0</v>
      </c>
      <c r="Y1395" s="231">
        <f t="shared" ca="1" si="570"/>
        <v>0</v>
      </c>
      <c r="Z1395" s="243"/>
      <c r="AA1395" s="243"/>
    </row>
    <row r="1396" spans="6:27">
      <c r="F1396" s="656"/>
      <c r="G1396" s="307" t="str">
        <f t="shared" si="571"/>
        <v/>
      </c>
      <c r="H1396" s="251">
        <f t="shared" ca="1" si="568"/>
        <v>0</v>
      </c>
      <c r="I1396" s="246">
        <f t="shared" ca="1" si="569"/>
        <v>0</v>
      </c>
      <c r="J1396" s="243"/>
      <c r="K1396" s="246">
        <f>'IF Factors'!BJ94</f>
        <v>0</v>
      </c>
      <c r="L1396" s="246">
        <f ca="1">OFFSET('IF Factors'!BJ94,0,5)</f>
        <v>0</v>
      </c>
      <c r="M1396" s="246">
        <f ca="1">OFFSET('IF Factors'!BJ94,0,10)</f>
        <v>0</v>
      </c>
      <c r="O1396" s="231">
        <f t="shared" ca="1" si="572"/>
        <v>0</v>
      </c>
      <c r="P1396" s="231">
        <f t="shared" ca="1" si="573"/>
        <v>0</v>
      </c>
      <c r="Q1396" s="231">
        <f t="shared" ca="1" si="574"/>
        <v>0</v>
      </c>
      <c r="R1396" s="231">
        <f t="shared" ca="1" si="575"/>
        <v>0</v>
      </c>
      <c r="T1396" s="231">
        <f t="shared" si="576"/>
        <v>1</v>
      </c>
      <c r="U1396" s="231">
        <f t="shared" ca="1" si="576"/>
        <v>1</v>
      </c>
      <c r="V1396" s="231">
        <f t="shared" ca="1" si="576"/>
        <v>1</v>
      </c>
      <c r="X1396" s="231">
        <f t="shared" ca="1" si="577"/>
        <v>0</v>
      </c>
      <c r="Y1396" s="231">
        <f t="shared" ca="1" si="570"/>
        <v>0</v>
      </c>
      <c r="Z1396" s="243"/>
      <c r="AA1396" s="243"/>
    </row>
    <row r="1397" spans="6:27">
      <c r="F1397" s="656"/>
      <c r="G1397" s="307" t="str">
        <f t="shared" si="571"/>
        <v/>
      </c>
      <c r="H1397" s="251">
        <f t="shared" ca="1" si="568"/>
        <v>0</v>
      </c>
      <c r="I1397" s="246">
        <f t="shared" ca="1" si="569"/>
        <v>0</v>
      </c>
      <c r="J1397" s="243"/>
      <c r="K1397" s="246">
        <f>'IF Factors'!BJ95</f>
        <v>0</v>
      </c>
      <c r="L1397" s="246">
        <f ca="1">OFFSET('IF Factors'!BJ95,0,5)</f>
        <v>0</v>
      </c>
      <c r="M1397" s="246">
        <f ca="1">OFFSET('IF Factors'!BJ95,0,10)</f>
        <v>0</v>
      </c>
      <c r="O1397" s="231">
        <f t="shared" ca="1" si="572"/>
        <v>0</v>
      </c>
      <c r="P1397" s="231">
        <f t="shared" ca="1" si="573"/>
        <v>0</v>
      </c>
      <c r="Q1397" s="231">
        <f t="shared" ca="1" si="574"/>
        <v>0</v>
      </c>
      <c r="R1397" s="231">
        <f t="shared" ca="1" si="575"/>
        <v>0</v>
      </c>
      <c r="T1397" s="231">
        <f t="shared" si="576"/>
        <v>1</v>
      </c>
      <c r="U1397" s="231">
        <f t="shared" ca="1" si="576"/>
        <v>1</v>
      </c>
      <c r="V1397" s="231">
        <f t="shared" ca="1" si="576"/>
        <v>1</v>
      </c>
      <c r="X1397" s="231">
        <f t="shared" ca="1" si="577"/>
        <v>0</v>
      </c>
      <c r="Y1397" s="231">
        <f t="shared" ca="1" si="570"/>
        <v>0</v>
      </c>
      <c r="Z1397" s="243"/>
      <c r="AA1397" s="243"/>
    </row>
    <row r="1398" spans="6:27">
      <c r="F1398" s="656"/>
      <c r="G1398" s="307" t="str">
        <f t="shared" si="571"/>
        <v>3-wheeler</v>
      </c>
      <c r="H1398" s="251">
        <f t="shared" ca="1" si="568"/>
        <v>0</v>
      </c>
      <c r="I1398" s="246">
        <f t="shared" ca="1" si="569"/>
        <v>0</v>
      </c>
      <c r="J1398" s="243"/>
      <c r="K1398" s="246">
        <f>'IF Factors'!BJ96</f>
        <v>0</v>
      </c>
      <c r="L1398" s="246">
        <f ca="1">OFFSET('IF Factors'!BJ96,0,5)</f>
        <v>0</v>
      </c>
      <c r="M1398" s="246">
        <f ca="1">OFFSET('IF Factors'!BJ96,0,10)</f>
        <v>0</v>
      </c>
      <c r="O1398" s="231">
        <f t="shared" ca="1" si="572"/>
        <v>0</v>
      </c>
      <c r="P1398" s="231">
        <f t="shared" ca="1" si="573"/>
        <v>0</v>
      </c>
      <c r="Q1398" s="231">
        <f t="shared" ca="1" si="574"/>
        <v>0</v>
      </c>
      <c r="R1398" s="231">
        <f t="shared" ca="1" si="575"/>
        <v>0</v>
      </c>
      <c r="T1398" s="231">
        <f t="shared" si="576"/>
        <v>1</v>
      </c>
      <c r="U1398" s="231">
        <f t="shared" ca="1" si="576"/>
        <v>1</v>
      </c>
      <c r="V1398" s="231">
        <f t="shared" ca="1" si="576"/>
        <v>1</v>
      </c>
      <c r="X1398" s="231">
        <f t="shared" ca="1" si="577"/>
        <v>0</v>
      </c>
      <c r="Y1398" s="231">
        <f t="shared" ca="1" si="570"/>
        <v>0</v>
      </c>
      <c r="Z1398" s="243"/>
      <c r="AA1398" s="243"/>
    </row>
    <row r="1399" spans="6:27">
      <c r="F1399" s="656"/>
      <c r="G1399" s="307" t="str">
        <f t="shared" si="571"/>
        <v>Bus</v>
      </c>
      <c r="H1399" s="251">
        <f t="shared" ca="1" si="568"/>
        <v>0</v>
      </c>
      <c r="I1399" s="246">
        <f t="shared" ca="1" si="569"/>
        <v>0</v>
      </c>
      <c r="J1399" s="243"/>
      <c r="K1399" s="246">
        <f>'IF Factors'!BJ97</f>
        <v>0</v>
      </c>
      <c r="L1399" s="246">
        <f ca="1">OFFSET('IF Factors'!BJ97,0,5)</f>
        <v>0</v>
      </c>
      <c r="M1399" s="246">
        <f ca="1">OFFSET('IF Factors'!BJ97,0,10)</f>
        <v>0</v>
      </c>
      <c r="O1399" s="231">
        <f t="shared" ca="1" si="572"/>
        <v>0</v>
      </c>
      <c r="P1399" s="231">
        <f t="shared" ca="1" si="573"/>
        <v>0</v>
      </c>
      <c r="Q1399" s="231">
        <f t="shared" ca="1" si="574"/>
        <v>0</v>
      </c>
      <c r="R1399" s="231">
        <f t="shared" ca="1" si="575"/>
        <v>0</v>
      </c>
      <c r="T1399" s="231">
        <f t="shared" si="576"/>
        <v>1</v>
      </c>
      <c r="U1399" s="231">
        <f t="shared" ca="1" si="576"/>
        <v>1</v>
      </c>
      <c r="V1399" s="231">
        <f t="shared" ca="1" si="576"/>
        <v>1</v>
      </c>
      <c r="X1399" s="231">
        <f t="shared" ca="1" si="577"/>
        <v>0</v>
      </c>
      <c r="Y1399" s="231">
        <f t="shared" ca="1" si="570"/>
        <v>0</v>
      </c>
      <c r="Z1399" s="243"/>
      <c r="AA1399" s="243"/>
    </row>
    <row r="1400" spans="6:27">
      <c r="F1400" s="656"/>
      <c r="G1400" s="307" t="str">
        <f t="shared" si="571"/>
        <v>Mini-bus</v>
      </c>
      <c r="H1400" s="251">
        <f t="shared" ca="1" si="568"/>
        <v>0</v>
      </c>
      <c r="I1400" s="246">
        <f t="shared" ca="1" si="569"/>
        <v>0</v>
      </c>
      <c r="J1400" s="243"/>
      <c r="K1400" s="246">
        <f>'IF Factors'!BJ98</f>
        <v>0</v>
      </c>
      <c r="L1400" s="246">
        <f ca="1">OFFSET('IF Factors'!BJ98,0,5)</f>
        <v>0</v>
      </c>
      <c r="M1400" s="246">
        <f ca="1">OFFSET('IF Factors'!BJ98,0,10)</f>
        <v>0</v>
      </c>
      <c r="O1400" s="231">
        <f t="shared" ca="1" si="572"/>
        <v>0</v>
      </c>
      <c r="P1400" s="231">
        <f t="shared" ca="1" si="573"/>
        <v>0</v>
      </c>
      <c r="Q1400" s="231">
        <f t="shared" ca="1" si="574"/>
        <v>0</v>
      </c>
      <c r="R1400" s="231">
        <f t="shared" ca="1" si="575"/>
        <v>0</v>
      </c>
      <c r="T1400" s="231">
        <f t="shared" si="576"/>
        <v>1</v>
      </c>
      <c r="U1400" s="231">
        <f t="shared" ca="1" si="576"/>
        <v>1</v>
      </c>
      <c r="V1400" s="231">
        <f t="shared" ca="1" si="576"/>
        <v>1</v>
      </c>
      <c r="X1400" s="231">
        <f t="shared" ca="1" si="577"/>
        <v>0</v>
      </c>
      <c r="Y1400" s="231">
        <f t="shared" ca="1" si="570"/>
        <v>0</v>
      </c>
      <c r="Z1400" s="243"/>
      <c r="AA1400" s="243"/>
    </row>
    <row r="1401" spans="6:27">
      <c r="F1401" s="656"/>
      <c r="G1401" s="307" t="str">
        <f t="shared" si="571"/>
        <v/>
      </c>
      <c r="H1401" s="251">
        <f t="shared" ca="1" si="568"/>
        <v>0</v>
      </c>
      <c r="I1401" s="246">
        <f t="shared" ca="1" si="569"/>
        <v>0</v>
      </c>
      <c r="J1401" s="243"/>
      <c r="K1401" s="246">
        <f>'IF Factors'!BJ99</f>
        <v>0</v>
      </c>
      <c r="L1401" s="246">
        <f ca="1">OFFSET('IF Factors'!BJ99,0,5)</f>
        <v>0</v>
      </c>
      <c r="M1401" s="246">
        <f ca="1">OFFSET('IF Factors'!BJ99,0,10)</f>
        <v>0</v>
      </c>
      <c r="O1401" s="231">
        <f t="shared" ca="1" si="572"/>
        <v>0</v>
      </c>
      <c r="P1401" s="231">
        <f t="shared" ca="1" si="573"/>
        <v>0</v>
      </c>
      <c r="Q1401" s="231">
        <f t="shared" ca="1" si="574"/>
        <v>0</v>
      </c>
      <c r="R1401" s="231">
        <f t="shared" ca="1" si="575"/>
        <v>0</v>
      </c>
      <c r="T1401" s="231">
        <f t="shared" si="576"/>
        <v>1</v>
      </c>
      <c r="U1401" s="231">
        <f t="shared" ca="1" si="576"/>
        <v>1</v>
      </c>
      <c r="V1401" s="231">
        <f t="shared" ca="1" si="576"/>
        <v>1</v>
      </c>
      <c r="X1401" s="231">
        <f t="shared" ca="1" si="577"/>
        <v>0</v>
      </c>
      <c r="Y1401" s="231">
        <f t="shared" ca="1" si="570"/>
        <v>0</v>
      </c>
      <c r="Z1401" s="243"/>
      <c r="AA1401" s="243"/>
    </row>
    <row r="1402" spans="6:27">
      <c r="F1402" s="657"/>
      <c r="G1402" s="307" t="str">
        <f t="shared" si="571"/>
        <v/>
      </c>
      <c r="H1402" s="251">
        <f t="shared" ca="1" si="568"/>
        <v>0</v>
      </c>
      <c r="I1402" s="246">
        <f t="shared" ca="1" si="569"/>
        <v>0</v>
      </c>
      <c r="J1402" s="243"/>
      <c r="K1402" s="246">
        <f>'IF Factors'!BJ100</f>
        <v>0</v>
      </c>
      <c r="L1402" s="246">
        <f ca="1">OFFSET('IF Factors'!BJ100,0,5)</f>
        <v>0</v>
      </c>
      <c r="M1402" s="246">
        <f ca="1">OFFSET('IF Factors'!BJ100,0,10)</f>
        <v>0</v>
      </c>
      <c r="O1402" s="231">
        <f t="shared" ca="1" si="572"/>
        <v>0</v>
      </c>
      <c r="P1402" s="231">
        <f t="shared" ca="1" si="573"/>
        <v>0</v>
      </c>
      <c r="Q1402" s="231">
        <f t="shared" ca="1" si="574"/>
        <v>0</v>
      </c>
      <c r="R1402" s="231">
        <f t="shared" ca="1" si="575"/>
        <v>0</v>
      </c>
      <c r="T1402" s="231">
        <f t="shared" si="576"/>
        <v>1</v>
      </c>
      <c r="U1402" s="231">
        <f t="shared" ca="1" si="576"/>
        <v>1</v>
      </c>
      <c r="V1402" s="231">
        <f t="shared" ca="1" si="576"/>
        <v>1</v>
      </c>
      <c r="X1402" s="231">
        <f t="shared" ca="1" si="577"/>
        <v>0</v>
      </c>
      <c r="Y1402" s="231">
        <f t="shared" ca="1" si="570"/>
        <v>0</v>
      </c>
      <c r="Z1402" s="243"/>
      <c r="AA1402" s="243"/>
    </row>
    <row r="1403" spans="6:27">
      <c r="G1403" s="307" t="str">
        <f t="shared" si="571"/>
        <v>BRT</v>
      </c>
      <c r="H1403" s="251">
        <f t="shared" ca="1" si="568"/>
        <v>0</v>
      </c>
      <c r="I1403" s="246">
        <f t="shared" ca="1" si="569"/>
        <v>0</v>
      </c>
      <c r="J1403" s="243"/>
      <c r="K1403" s="246">
        <f>'IF Factors'!BJ101</f>
        <v>0</v>
      </c>
      <c r="L1403" s="246">
        <f ca="1">OFFSET('IF Factors'!BJ101,0,5)</f>
        <v>0</v>
      </c>
      <c r="M1403" s="246">
        <f ca="1">OFFSET('IF Factors'!BJ101,0,10)</f>
        <v>0</v>
      </c>
      <c r="O1403" s="231">
        <f t="shared" ca="1" si="572"/>
        <v>0</v>
      </c>
      <c r="P1403" s="231">
        <f t="shared" ca="1" si="573"/>
        <v>0</v>
      </c>
      <c r="Q1403" s="231">
        <f t="shared" ca="1" si="574"/>
        <v>0</v>
      </c>
      <c r="R1403" s="231">
        <f t="shared" ca="1" si="575"/>
        <v>0</v>
      </c>
      <c r="T1403" s="231">
        <f t="shared" si="576"/>
        <v>1</v>
      </c>
      <c r="U1403" s="231">
        <f t="shared" ca="1" si="576"/>
        <v>1</v>
      </c>
      <c r="V1403" s="231">
        <f t="shared" ca="1" si="576"/>
        <v>1</v>
      </c>
      <c r="X1403" s="231">
        <f t="shared" ca="1" si="577"/>
        <v>0</v>
      </c>
      <c r="Y1403" s="231">
        <f t="shared" ca="1" si="570"/>
        <v>0</v>
      </c>
      <c r="Z1403" s="243"/>
      <c r="AA1403" s="243"/>
    </row>
    <row r="1404" spans="6:27">
      <c r="G1404" s="308"/>
      <c r="H1404" s="243"/>
      <c r="I1404" s="243"/>
      <c r="J1404" s="243"/>
      <c r="K1404" s="243"/>
      <c r="L1404" s="243"/>
      <c r="M1404" s="243"/>
      <c r="N1404" s="243"/>
      <c r="O1404" s="243"/>
      <c r="P1404" s="243"/>
      <c r="Q1404" s="243"/>
      <c r="R1404" s="243"/>
      <c r="S1404" s="243"/>
      <c r="T1404" s="243"/>
      <c r="U1404" s="243"/>
      <c r="V1404" s="243"/>
      <c r="W1404" s="243"/>
      <c r="X1404" s="243"/>
      <c r="Y1404" s="243"/>
      <c r="Z1404" s="243"/>
      <c r="AA1404" s="243"/>
    </row>
    <row r="1405" spans="6:27">
      <c r="G1405" s="308"/>
      <c r="H1405" s="243"/>
      <c r="I1405" s="243"/>
      <c r="J1405" s="243"/>
      <c r="K1405" s="243"/>
      <c r="L1405" s="243"/>
      <c r="M1405" s="243"/>
      <c r="N1405" s="243"/>
      <c r="O1405" s="243"/>
      <c r="P1405" s="243"/>
      <c r="Q1405" s="243"/>
      <c r="R1405" s="243"/>
      <c r="S1405" s="243"/>
      <c r="T1405" s="243"/>
      <c r="U1405" s="243"/>
      <c r="V1405" s="243"/>
      <c r="W1405" s="243"/>
      <c r="X1405" s="243"/>
      <c r="Y1405" s="243"/>
      <c r="Z1405" s="243"/>
      <c r="AA1405" s="243"/>
    </row>
    <row r="1406" spans="6:27">
      <c r="G1406" s="308"/>
      <c r="H1406" s="243"/>
      <c r="I1406" s="243"/>
      <c r="J1406" s="243"/>
      <c r="K1406" s="243"/>
      <c r="L1406" s="243"/>
      <c r="M1406" s="243"/>
      <c r="N1406" s="243"/>
      <c r="O1406" s="243"/>
      <c r="P1406" s="243"/>
      <c r="Q1406" s="243"/>
      <c r="R1406" s="243"/>
      <c r="S1406" s="243"/>
      <c r="T1406" s="243"/>
      <c r="U1406" s="243"/>
      <c r="V1406" s="243"/>
      <c r="W1406" s="243"/>
      <c r="X1406" s="243"/>
      <c r="Y1406" s="243"/>
      <c r="Z1406" s="243"/>
      <c r="AA1406" s="243"/>
    </row>
    <row r="1407" spans="6:27">
      <c r="G1407" s="308" t="s">
        <v>391</v>
      </c>
      <c r="H1407" s="243"/>
      <c r="I1407" s="243" t="s">
        <v>332</v>
      </c>
      <c r="J1407" s="243"/>
      <c r="K1407" s="243"/>
      <c r="L1407" s="243"/>
      <c r="M1407" s="243"/>
      <c r="N1407" s="243"/>
      <c r="O1407" s="243"/>
      <c r="P1407" s="243"/>
      <c r="Q1407" s="243"/>
      <c r="R1407" s="243"/>
      <c r="S1407" s="243"/>
      <c r="T1407" s="243"/>
      <c r="U1407" s="243"/>
      <c r="V1407" s="243"/>
      <c r="W1407" s="243"/>
      <c r="X1407" s="243"/>
      <c r="Y1407" s="243"/>
      <c r="Z1407" s="243"/>
      <c r="AA1407" s="243"/>
    </row>
    <row r="1408" spans="6:27">
      <c r="G1408" s="306"/>
      <c r="H1408" s="245">
        <f>H1375</f>
        <v>0</v>
      </c>
      <c r="I1408" s="245">
        <f t="shared" ref="I1408:AA1408" si="578">I1375</f>
        <v>1</v>
      </c>
      <c r="J1408" s="245">
        <f t="shared" si="578"/>
        <v>2</v>
      </c>
      <c r="K1408" s="245">
        <f t="shared" si="578"/>
        <v>3</v>
      </c>
      <c r="L1408" s="245">
        <f t="shared" si="578"/>
        <v>4</v>
      </c>
      <c r="M1408" s="245">
        <f t="shared" si="578"/>
        <v>5</v>
      </c>
      <c r="N1408" s="245">
        <f t="shared" si="578"/>
        <v>6</v>
      </c>
      <c r="O1408" s="245">
        <f t="shared" si="578"/>
        <v>7</v>
      </c>
      <c r="P1408" s="245">
        <f t="shared" si="578"/>
        <v>8</v>
      </c>
      <c r="Q1408" s="245">
        <f t="shared" si="578"/>
        <v>9</v>
      </c>
      <c r="R1408" s="245">
        <f t="shared" si="578"/>
        <v>10</v>
      </c>
      <c r="S1408" s="245">
        <f t="shared" si="578"/>
        <v>11</v>
      </c>
      <c r="T1408" s="245">
        <f t="shared" si="578"/>
        <v>12</v>
      </c>
      <c r="U1408" s="245">
        <f t="shared" si="578"/>
        <v>13</v>
      </c>
      <c r="V1408" s="245">
        <f t="shared" si="578"/>
        <v>14</v>
      </c>
      <c r="W1408" s="245">
        <f t="shared" si="578"/>
        <v>15</v>
      </c>
      <c r="X1408" s="245">
        <f t="shared" si="578"/>
        <v>16</v>
      </c>
      <c r="Y1408" s="245">
        <f t="shared" si="578"/>
        <v>17</v>
      </c>
      <c r="Z1408" s="245">
        <f t="shared" si="578"/>
        <v>18</v>
      </c>
      <c r="AA1408" s="245">
        <f t="shared" si="578"/>
        <v>19</v>
      </c>
    </row>
    <row r="1409" spans="6:27">
      <c r="F1409" s="655" t="s">
        <v>530</v>
      </c>
      <c r="G1409" s="307" t="str">
        <f>G1376</f>
        <v>Cars</v>
      </c>
      <c r="H1409" s="261">
        <f>K1393</f>
        <v>0</v>
      </c>
      <c r="I1409" s="261">
        <f ca="1">(I$23*$P1393)+$O1393</f>
        <v>0</v>
      </c>
      <c r="J1409" s="261">
        <f t="shared" ref="J1409:P1409" ca="1" si="579">(J$23*$P1393)+$O1393</f>
        <v>0</v>
      </c>
      <c r="K1409" s="261">
        <f t="shared" ca="1" si="579"/>
        <v>0</v>
      </c>
      <c r="L1409" s="261">
        <f t="shared" ca="1" si="579"/>
        <v>0</v>
      </c>
      <c r="M1409" s="261">
        <f t="shared" ca="1" si="579"/>
        <v>0</v>
      </c>
      <c r="N1409" s="261">
        <f t="shared" ca="1" si="579"/>
        <v>0</v>
      </c>
      <c r="O1409" s="261">
        <f t="shared" ca="1" si="579"/>
        <v>0</v>
      </c>
      <c r="P1409" s="261">
        <f t="shared" ca="1" si="579"/>
        <v>0</v>
      </c>
      <c r="Q1409" s="261">
        <f ca="1">L1393</f>
        <v>0</v>
      </c>
      <c r="R1409" s="261">
        <f ca="1">(R$23*$R1393)+$Q1393</f>
        <v>0</v>
      </c>
      <c r="S1409" s="261">
        <f t="shared" ref="S1409:Z1409" ca="1" si="580">(S$23*$R1393)+$Q1393</f>
        <v>0</v>
      </c>
      <c r="T1409" s="261">
        <f t="shared" ca="1" si="580"/>
        <v>0</v>
      </c>
      <c r="U1409" s="261">
        <f t="shared" ca="1" si="580"/>
        <v>0</v>
      </c>
      <c r="V1409" s="261">
        <f t="shared" ca="1" si="580"/>
        <v>0</v>
      </c>
      <c r="W1409" s="261">
        <f t="shared" ca="1" si="580"/>
        <v>0</v>
      </c>
      <c r="X1409" s="261">
        <f t="shared" ca="1" si="580"/>
        <v>0</v>
      </c>
      <c r="Y1409" s="261">
        <f t="shared" ca="1" si="580"/>
        <v>0</v>
      </c>
      <c r="Z1409" s="261">
        <f t="shared" ca="1" si="580"/>
        <v>0</v>
      </c>
      <c r="AA1409" s="261">
        <f ca="1">M1393</f>
        <v>0</v>
      </c>
    </row>
    <row r="1410" spans="6:27">
      <c r="F1410" s="656"/>
      <c r="G1410" s="307" t="str">
        <f t="shared" ref="G1410:G1419" si="581">G1377</f>
        <v>2-wheeler</v>
      </c>
      <c r="H1410" s="261">
        <f t="shared" ref="H1410:H1419" si="582">K1394</f>
        <v>0</v>
      </c>
      <c r="I1410" s="261">
        <f t="shared" ref="I1410:P1419" ca="1" si="583">(I$23*$P1394)+$O1394</f>
        <v>0</v>
      </c>
      <c r="J1410" s="261">
        <f t="shared" ca="1" si="583"/>
        <v>0</v>
      </c>
      <c r="K1410" s="261">
        <f t="shared" ca="1" si="583"/>
        <v>0</v>
      </c>
      <c r="L1410" s="261">
        <f t="shared" ca="1" si="583"/>
        <v>0</v>
      </c>
      <c r="M1410" s="261">
        <f t="shared" ca="1" si="583"/>
        <v>0</v>
      </c>
      <c r="N1410" s="261">
        <f t="shared" ca="1" si="583"/>
        <v>0</v>
      </c>
      <c r="O1410" s="261">
        <f t="shared" ca="1" si="583"/>
        <v>0</v>
      </c>
      <c r="P1410" s="261">
        <f t="shared" ca="1" si="583"/>
        <v>0</v>
      </c>
      <c r="Q1410" s="261">
        <f t="shared" ref="Q1410:Q1419" ca="1" si="584">L1394</f>
        <v>0</v>
      </c>
      <c r="R1410" s="261">
        <f t="shared" ref="R1410:Z1419" ca="1" si="585">(R$23*$R1394)+$Q1394</f>
        <v>0</v>
      </c>
      <c r="S1410" s="261">
        <f t="shared" ca="1" si="585"/>
        <v>0</v>
      </c>
      <c r="T1410" s="261">
        <f t="shared" ca="1" si="585"/>
        <v>0</v>
      </c>
      <c r="U1410" s="261">
        <f t="shared" ca="1" si="585"/>
        <v>0</v>
      </c>
      <c r="V1410" s="261">
        <f t="shared" ca="1" si="585"/>
        <v>0</v>
      </c>
      <c r="W1410" s="261">
        <f t="shared" ca="1" si="585"/>
        <v>0</v>
      </c>
      <c r="X1410" s="261">
        <f t="shared" ca="1" si="585"/>
        <v>0</v>
      </c>
      <c r="Y1410" s="261">
        <f t="shared" ca="1" si="585"/>
        <v>0</v>
      </c>
      <c r="Z1410" s="261">
        <f t="shared" ca="1" si="585"/>
        <v>0</v>
      </c>
      <c r="AA1410" s="261">
        <f t="shared" ref="AA1410:AA1419" ca="1" si="586">M1394</f>
        <v>0</v>
      </c>
    </row>
    <row r="1411" spans="6:27">
      <c r="F1411" s="656"/>
      <c r="G1411" s="307" t="str">
        <f t="shared" si="581"/>
        <v>Taxi</v>
      </c>
      <c r="H1411" s="261">
        <f t="shared" si="582"/>
        <v>0</v>
      </c>
      <c r="I1411" s="261">
        <f t="shared" ca="1" si="583"/>
        <v>0</v>
      </c>
      <c r="J1411" s="261">
        <f t="shared" ca="1" si="583"/>
        <v>0</v>
      </c>
      <c r="K1411" s="261">
        <f t="shared" ca="1" si="583"/>
        <v>0</v>
      </c>
      <c r="L1411" s="261">
        <f t="shared" ca="1" si="583"/>
        <v>0</v>
      </c>
      <c r="M1411" s="261">
        <f t="shared" ca="1" si="583"/>
        <v>0</v>
      </c>
      <c r="N1411" s="261">
        <f t="shared" ca="1" si="583"/>
        <v>0</v>
      </c>
      <c r="O1411" s="261">
        <f t="shared" ca="1" si="583"/>
        <v>0</v>
      </c>
      <c r="P1411" s="261">
        <f t="shared" ca="1" si="583"/>
        <v>0</v>
      </c>
      <c r="Q1411" s="261">
        <f t="shared" ca="1" si="584"/>
        <v>0</v>
      </c>
      <c r="R1411" s="261">
        <f t="shared" ca="1" si="585"/>
        <v>0</v>
      </c>
      <c r="S1411" s="261">
        <f t="shared" ca="1" si="585"/>
        <v>0</v>
      </c>
      <c r="T1411" s="261">
        <f t="shared" ca="1" si="585"/>
        <v>0</v>
      </c>
      <c r="U1411" s="261">
        <f t="shared" ca="1" si="585"/>
        <v>0</v>
      </c>
      <c r="V1411" s="261">
        <f t="shared" ca="1" si="585"/>
        <v>0</v>
      </c>
      <c r="W1411" s="261">
        <f t="shared" ca="1" si="585"/>
        <v>0</v>
      </c>
      <c r="X1411" s="261">
        <f t="shared" ca="1" si="585"/>
        <v>0</v>
      </c>
      <c r="Y1411" s="261">
        <f t="shared" ca="1" si="585"/>
        <v>0</v>
      </c>
      <c r="Z1411" s="261">
        <f t="shared" ca="1" si="585"/>
        <v>0</v>
      </c>
      <c r="AA1411" s="261">
        <f t="shared" ca="1" si="586"/>
        <v>0</v>
      </c>
    </row>
    <row r="1412" spans="6:27">
      <c r="F1412" s="656"/>
      <c r="G1412" s="307" t="str">
        <f t="shared" si="581"/>
        <v/>
      </c>
      <c r="H1412" s="261">
        <f t="shared" si="582"/>
        <v>0</v>
      </c>
      <c r="I1412" s="261">
        <f t="shared" ca="1" si="583"/>
        <v>0</v>
      </c>
      <c r="J1412" s="261">
        <f t="shared" ca="1" si="583"/>
        <v>0</v>
      </c>
      <c r="K1412" s="261">
        <f t="shared" ca="1" si="583"/>
        <v>0</v>
      </c>
      <c r="L1412" s="261">
        <f t="shared" ca="1" si="583"/>
        <v>0</v>
      </c>
      <c r="M1412" s="261">
        <f t="shared" ca="1" si="583"/>
        <v>0</v>
      </c>
      <c r="N1412" s="261">
        <f t="shared" ca="1" si="583"/>
        <v>0</v>
      </c>
      <c r="O1412" s="261">
        <f t="shared" ca="1" si="583"/>
        <v>0</v>
      </c>
      <c r="P1412" s="261">
        <f t="shared" ca="1" si="583"/>
        <v>0</v>
      </c>
      <c r="Q1412" s="261">
        <f t="shared" ca="1" si="584"/>
        <v>0</v>
      </c>
      <c r="R1412" s="261">
        <f t="shared" ca="1" si="585"/>
        <v>0</v>
      </c>
      <c r="S1412" s="261">
        <f t="shared" ca="1" si="585"/>
        <v>0</v>
      </c>
      <c r="T1412" s="261">
        <f t="shared" ca="1" si="585"/>
        <v>0</v>
      </c>
      <c r="U1412" s="261">
        <f t="shared" ca="1" si="585"/>
        <v>0</v>
      </c>
      <c r="V1412" s="261">
        <f t="shared" ca="1" si="585"/>
        <v>0</v>
      </c>
      <c r="W1412" s="261">
        <f t="shared" ca="1" si="585"/>
        <v>0</v>
      </c>
      <c r="X1412" s="261">
        <f t="shared" ca="1" si="585"/>
        <v>0</v>
      </c>
      <c r="Y1412" s="261">
        <f t="shared" ca="1" si="585"/>
        <v>0</v>
      </c>
      <c r="Z1412" s="261">
        <f t="shared" ca="1" si="585"/>
        <v>0</v>
      </c>
      <c r="AA1412" s="261">
        <f t="shared" ca="1" si="586"/>
        <v>0</v>
      </c>
    </row>
    <row r="1413" spans="6:27">
      <c r="F1413" s="656"/>
      <c r="G1413" s="307" t="str">
        <f t="shared" si="581"/>
        <v/>
      </c>
      <c r="H1413" s="261">
        <f t="shared" si="582"/>
        <v>0</v>
      </c>
      <c r="I1413" s="261">
        <f t="shared" ca="1" si="583"/>
        <v>0</v>
      </c>
      <c r="J1413" s="261">
        <f t="shared" ca="1" si="583"/>
        <v>0</v>
      </c>
      <c r="K1413" s="261">
        <f t="shared" ca="1" si="583"/>
        <v>0</v>
      </c>
      <c r="L1413" s="261">
        <f t="shared" ca="1" si="583"/>
        <v>0</v>
      </c>
      <c r="M1413" s="261">
        <f t="shared" ca="1" si="583"/>
        <v>0</v>
      </c>
      <c r="N1413" s="261">
        <f t="shared" ca="1" si="583"/>
        <v>0</v>
      </c>
      <c r="O1413" s="261">
        <f t="shared" ca="1" si="583"/>
        <v>0</v>
      </c>
      <c r="P1413" s="261">
        <f t="shared" ca="1" si="583"/>
        <v>0</v>
      </c>
      <c r="Q1413" s="261">
        <f t="shared" ca="1" si="584"/>
        <v>0</v>
      </c>
      <c r="R1413" s="261">
        <f t="shared" ca="1" si="585"/>
        <v>0</v>
      </c>
      <c r="S1413" s="261">
        <f t="shared" ca="1" si="585"/>
        <v>0</v>
      </c>
      <c r="T1413" s="261">
        <f t="shared" ca="1" si="585"/>
        <v>0</v>
      </c>
      <c r="U1413" s="261">
        <f t="shared" ca="1" si="585"/>
        <v>0</v>
      </c>
      <c r="V1413" s="261">
        <f t="shared" ca="1" si="585"/>
        <v>0</v>
      </c>
      <c r="W1413" s="261">
        <f t="shared" ca="1" si="585"/>
        <v>0</v>
      </c>
      <c r="X1413" s="261">
        <f t="shared" ca="1" si="585"/>
        <v>0</v>
      </c>
      <c r="Y1413" s="261">
        <f t="shared" ca="1" si="585"/>
        <v>0</v>
      </c>
      <c r="Z1413" s="261">
        <f t="shared" ca="1" si="585"/>
        <v>0</v>
      </c>
      <c r="AA1413" s="261">
        <f t="shared" ca="1" si="586"/>
        <v>0</v>
      </c>
    </row>
    <row r="1414" spans="6:27">
      <c r="F1414" s="656"/>
      <c r="G1414" s="307" t="str">
        <f t="shared" si="581"/>
        <v>3-wheeler</v>
      </c>
      <c r="H1414" s="261">
        <f t="shared" si="582"/>
        <v>0</v>
      </c>
      <c r="I1414" s="261">
        <f t="shared" ca="1" si="583"/>
        <v>0</v>
      </c>
      <c r="J1414" s="261">
        <f t="shared" ca="1" si="583"/>
        <v>0</v>
      </c>
      <c r="K1414" s="261">
        <f t="shared" ca="1" si="583"/>
        <v>0</v>
      </c>
      <c r="L1414" s="261">
        <f t="shared" ca="1" si="583"/>
        <v>0</v>
      </c>
      <c r="M1414" s="261">
        <f t="shared" ca="1" si="583"/>
        <v>0</v>
      </c>
      <c r="N1414" s="261">
        <f t="shared" ca="1" si="583"/>
        <v>0</v>
      </c>
      <c r="O1414" s="261">
        <f t="shared" ca="1" si="583"/>
        <v>0</v>
      </c>
      <c r="P1414" s="261">
        <f t="shared" ca="1" si="583"/>
        <v>0</v>
      </c>
      <c r="Q1414" s="261">
        <f t="shared" ca="1" si="584"/>
        <v>0</v>
      </c>
      <c r="R1414" s="261">
        <f t="shared" ca="1" si="585"/>
        <v>0</v>
      </c>
      <c r="S1414" s="261">
        <f t="shared" ca="1" si="585"/>
        <v>0</v>
      </c>
      <c r="T1414" s="261">
        <f t="shared" ca="1" si="585"/>
        <v>0</v>
      </c>
      <c r="U1414" s="261">
        <f t="shared" ca="1" si="585"/>
        <v>0</v>
      </c>
      <c r="V1414" s="261">
        <f t="shared" ca="1" si="585"/>
        <v>0</v>
      </c>
      <c r="W1414" s="261">
        <f t="shared" ca="1" si="585"/>
        <v>0</v>
      </c>
      <c r="X1414" s="261">
        <f t="shared" ca="1" si="585"/>
        <v>0</v>
      </c>
      <c r="Y1414" s="261">
        <f t="shared" ca="1" si="585"/>
        <v>0</v>
      </c>
      <c r="Z1414" s="261">
        <f t="shared" ca="1" si="585"/>
        <v>0</v>
      </c>
      <c r="AA1414" s="261">
        <f t="shared" ca="1" si="586"/>
        <v>0</v>
      </c>
    </row>
    <row r="1415" spans="6:27">
      <c r="F1415" s="656"/>
      <c r="G1415" s="307" t="str">
        <f t="shared" si="581"/>
        <v>Bus</v>
      </c>
      <c r="H1415" s="261">
        <f t="shared" si="582"/>
        <v>0</v>
      </c>
      <c r="I1415" s="261">
        <f t="shared" ca="1" si="583"/>
        <v>0</v>
      </c>
      <c r="J1415" s="261">
        <f t="shared" ca="1" si="583"/>
        <v>0</v>
      </c>
      <c r="K1415" s="261">
        <f t="shared" ca="1" si="583"/>
        <v>0</v>
      </c>
      <c r="L1415" s="261">
        <f t="shared" ca="1" si="583"/>
        <v>0</v>
      </c>
      <c r="M1415" s="261">
        <f t="shared" ca="1" si="583"/>
        <v>0</v>
      </c>
      <c r="N1415" s="261">
        <f t="shared" ca="1" si="583"/>
        <v>0</v>
      </c>
      <c r="O1415" s="261">
        <f t="shared" ca="1" si="583"/>
        <v>0</v>
      </c>
      <c r="P1415" s="261">
        <f t="shared" ca="1" si="583"/>
        <v>0</v>
      </c>
      <c r="Q1415" s="261">
        <f t="shared" ca="1" si="584"/>
        <v>0</v>
      </c>
      <c r="R1415" s="261">
        <f t="shared" ca="1" si="585"/>
        <v>0</v>
      </c>
      <c r="S1415" s="261">
        <f t="shared" ca="1" si="585"/>
        <v>0</v>
      </c>
      <c r="T1415" s="261">
        <f t="shared" ca="1" si="585"/>
        <v>0</v>
      </c>
      <c r="U1415" s="261">
        <f t="shared" ca="1" si="585"/>
        <v>0</v>
      </c>
      <c r="V1415" s="261">
        <f t="shared" ca="1" si="585"/>
        <v>0</v>
      </c>
      <c r="W1415" s="261">
        <f t="shared" ca="1" si="585"/>
        <v>0</v>
      </c>
      <c r="X1415" s="261">
        <f t="shared" ca="1" si="585"/>
        <v>0</v>
      </c>
      <c r="Y1415" s="261">
        <f t="shared" ca="1" si="585"/>
        <v>0</v>
      </c>
      <c r="Z1415" s="261">
        <f t="shared" ca="1" si="585"/>
        <v>0</v>
      </c>
      <c r="AA1415" s="261">
        <f t="shared" ca="1" si="586"/>
        <v>0</v>
      </c>
    </row>
    <row r="1416" spans="6:27">
      <c r="F1416" s="656"/>
      <c r="G1416" s="307" t="str">
        <f t="shared" si="581"/>
        <v>Mini-bus</v>
      </c>
      <c r="H1416" s="261">
        <f t="shared" si="582"/>
        <v>0</v>
      </c>
      <c r="I1416" s="261">
        <f t="shared" ca="1" si="583"/>
        <v>0</v>
      </c>
      <c r="J1416" s="261">
        <f t="shared" ca="1" si="583"/>
        <v>0</v>
      </c>
      <c r="K1416" s="261">
        <f t="shared" ca="1" si="583"/>
        <v>0</v>
      </c>
      <c r="L1416" s="261">
        <f t="shared" ca="1" si="583"/>
        <v>0</v>
      </c>
      <c r="M1416" s="261">
        <f t="shared" ca="1" si="583"/>
        <v>0</v>
      </c>
      <c r="N1416" s="261">
        <f t="shared" ca="1" si="583"/>
        <v>0</v>
      </c>
      <c r="O1416" s="261">
        <f t="shared" ca="1" si="583"/>
        <v>0</v>
      </c>
      <c r="P1416" s="261">
        <f t="shared" ca="1" si="583"/>
        <v>0</v>
      </c>
      <c r="Q1416" s="261">
        <f t="shared" ca="1" si="584"/>
        <v>0</v>
      </c>
      <c r="R1416" s="261">
        <f t="shared" ca="1" si="585"/>
        <v>0</v>
      </c>
      <c r="S1416" s="261">
        <f t="shared" ca="1" si="585"/>
        <v>0</v>
      </c>
      <c r="T1416" s="261">
        <f t="shared" ca="1" si="585"/>
        <v>0</v>
      </c>
      <c r="U1416" s="261">
        <f t="shared" ca="1" si="585"/>
        <v>0</v>
      </c>
      <c r="V1416" s="261">
        <f t="shared" ca="1" si="585"/>
        <v>0</v>
      </c>
      <c r="W1416" s="261">
        <f t="shared" ca="1" si="585"/>
        <v>0</v>
      </c>
      <c r="X1416" s="261">
        <f t="shared" ca="1" si="585"/>
        <v>0</v>
      </c>
      <c r="Y1416" s="261">
        <f t="shared" ca="1" si="585"/>
        <v>0</v>
      </c>
      <c r="Z1416" s="261">
        <f t="shared" ca="1" si="585"/>
        <v>0</v>
      </c>
      <c r="AA1416" s="261">
        <f t="shared" ca="1" si="586"/>
        <v>0</v>
      </c>
    </row>
    <row r="1417" spans="6:27">
      <c r="F1417" s="656"/>
      <c r="G1417" s="307" t="str">
        <f t="shared" si="581"/>
        <v/>
      </c>
      <c r="H1417" s="261">
        <f t="shared" si="582"/>
        <v>0</v>
      </c>
      <c r="I1417" s="261">
        <f t="shared" ca="1" si="583"/>
        <v>0</v>
      </c>
      <c r="J1417" s="261">
        <f t="shared" ca="1" si="583"/>
        <v>0</v>
      </c>
      <c r="K1417" s="261">
        <f t="shared" ca="1" si="583"/>
        <v>0</v>
      </c>
      <c r="L1417" s="261">
        <f t="shared" ca="1" si="583"/>
        <v>0</v>
      </c>
      <c r="M1417" s="261">
        <f t="shared" ca="1" si="583"/>
        <v>0</v>
      </c>
      <c r="N1417" s="261">
        <f t="shared" ca="1" si="583"/>
        <v>0</v>
      </c>
      <c r="O1417" s="261">
        <f t="shared" ca="1" si="583"/>
        <v>0</v>
      </c>
      <c r="P1417" s="261">
        <f t="shared" ca="1" si="583"/>
        <v>0</v>
      </c>
      <c r="Q1417" s="261">
        <f t="shared" ca="1" si="584"/>
        <v>0</v>
      </c>
      <c r="R1417" s="261">
        <f t="shared" ca="1" si="585"/>
        <v>0</v>
      </c>
      <c r="S1417" s="261">
        <f t="shared" ca="1" si="585"/>
        <v>0</v>
      </c>
      <c r="T1417" s="261">
        <f t="shared" ca="1" si="585"/>
        <v>0</v>
      </c>
      <c r="U1417" s="261">
        <f t="shared" ca="1" si="585"/>
        <v>0</v>
      </c>
      <c r="V1417" s="261">
        <f t="shared" ca="1" si="585"/>
        <v>0</v>
      </c>
      <c r="W1417" s="261">
        <f t="shared" ca="1" si="585"/>
        <v>0</v>
      </c>
      <c r="X1417" s="261">
        <f t="shared" ca="1" si="585"/>
        <v>0</v>
      </c>
      <c r="Y1417" s="261">
        <f t="shared" ca="1" si="585"/>
        <v>0</v>
      </c>
      <c r="Z1417" s="261">
        <f t="shared" ca="1" si="585"/>
        <v>0</v>
      </c>
      <c r="AA1417" s="261">
        <f t="shared" ca="1" si="586"/>
        <v>0</v>
      </c>
    </row>
    <row r="1418" spans="6:27">
      <c r="F1418" s="657"/>
      <c r="G1418" s="307" t="str">
        <f t="shared" si="581"/>
        <v/>
      </c>
      <c r="H1418" s="261">
        <f t="shared" si="582"/>
        <v>0</v>
      </c>
      <c r="I1418" s="261">
        <f t="shared" ca="1" si="583"/>
        <v>0</v>
      </c>
      <c r="J1418" s="261">
        <f t="shared" ca="1" si="583"/>
        <v>0</v>
      </c>
      <c r="K1418" s="261">
        <f t="shared" ca="1" si="583"/>
        <v>0</v>
      </c>
      <c r="L1418" s="261">
        <f t="shared" ca="1" si="583"/>
        <v>0</v>
      </c>
      <c r="M1418" s="261">
        <f t="shared" ca="1" si="583"/>
        <v>0</v>
      </c>
      <c r="N1418" s="261">
        <f t="shared" ca="1" si="583"/>
        <v>0</v>
      </c>
      <c r="O1418" s="261">
        <f t="shared" ca="1" si="583"/>
        <v>0</v>
      </c>
      <c r="P1418" s="261">
        <f t="shared" ca="1" si="583"/>
        <v>0</v>
      </c>
      <c r="Q1418" s="261">
        <f t="shared" ca="1" si="584"/>
        <v>0</v>
      </c>
      <c r="R1418" s="261">
        <f t="shared" ca="1" si="585"/>
        <v>0</v>
      </c>
      <c r="S1418" s="261">
        <f t="shared" ca="1" si="585"/>
        <v>0</v>
      </c>
      <c r="T1418" s="261">
        <f t="shared" ca="1" si="585"/>
        <v>0</v>
      </c>
      <c r="U1418" s="261">
        <f t="shared" ca="1" si="585"/>
        <v>0</v>
      </c>
      <c r="V1418" s="261">
        <f t="shared" ca="1" si="585"/>
        <v>0</v>
      </c>
      <c r="W1418" s="261">
        <f t="shared" ca="1" si="585"/>
        <v>0</v>
      </c>
      <c r="X1418" s="261">
        <f t="shared" ca="1" si="585"/>
        <v>0</v>
      </c>
      <c r="Y1418" s="261">
        <f t="shared" ca="1" si="585"/>
        <v>0</v>
      </c>
      <c r="Z1418" s="261">
        <f t="shared" ca="1" si="585"/>
        <v>0</v>
      </c>
      <c r="AA1418" s="261">
        <f t="shared" ca="1" si="586"/>
        <v>0</v>
      </c>
    </row>
    <row r="1419" spans="6:27">
      <c r="G1419" s="307" t="str">
        <f t="shared" si="581"/>
        <v>BRT</v>
      </c>
      <c r="H1419" s="261">
        <f t="shared" si="582"/>
        <v>0</v>
      </c>
      <c r="I1419" s="261">
        <f t="shared" ca="1" si="583"/>
        <v>0</v>
      </c>
      <c r="J1419" s="261">
        <f t="shared" ca="1" si="583"/>
        <v>0</v>
      </c>
      <c r="K1419" s="261">
        <f t="shared" ca="1" si="583"/>
        <v>0</v>
      </c>
      <c r="L1419" s="261">
        <f t="shared" ca="1" si="583"/>
        <v>0</v>
      </c>
      <c r="M1419" s="261">
        <f t="shared" ca="1" si="583"/>
        <v>0</v>
      </c>
      <c r="N1419" s="261">
        <f t="shared" ca="1" si="583"/>
        <v>0</v>
      </c>
      <c r="O1419" s="261">
        <f t="shared" ca="1" si="583"/>
        <v>0</v>
      </c>
      <c r="P1419" s="261">
        <f t="shared" ca="1" si="583"/>
        <v>0</v>
      </c>
      <c r="Q1419" s="261">
        <f t="shared" ca="1" si="584"/>
        <v>0</v>
      </c>
      <c r="R1419" s="261">
        <f t="shared" ca="1" si="585"/>
        <v>0</v>
      </c>
      <c r="S1419" s="261">
        <f t="shared" ca="1" si="585"/>
        <v>0</v>
      </c>
      <c r="T1419" s="261">
        <f t="shared" ca="1" si="585"/>
        <v>0</v>
      </c>
      <c r="U1419" s="261">
        <f t="shared" ca="1" si="585"/>
        <v>0</v>
      </c>
      <c r="V1419" s="261">
        <f t="shared" ca="1" si="585"/>
        <v>0</v>
      </c>
      <c r="W1419" s="261">
        <f t="shared" ca="1" si="585"/>
        <v>0</v>
      </c>
      <c r="X1419" s="261">
        <f t="shared" ca="1" si="585"/>
        <v>0</v>
      </c>
      <c r="Y1419" s="261">
        <f t="shared" ca="1" si="585"/>
        <v>0</v>
      </c>
      <c r="Z1419" s="261">
        <f t="shared" ca="1" si="585"/>
        <v>0</v>
      </c>
      <c r="AA1419" s="261">
        <f t="shared" ca="1" si="586"/>
        <v>0</v>
      </c>
    </row>
    <row r="1421" spans="6:27">
      <c r="G1421" s="308" t="s">
        <v>393</v>
      </c>
      <c r="H1421" s="243"/>
      <c r="I1421" s="243" t="str">
        <f>I1407</f>
        <v>Electric</v>
      </c>
      <c r="J1421" s="243"/>
      <c r="K1421" s="243"/>
      <c r="L1421" s="243"/>
      <c r="M1421" s="243"/>
      <c r="N1421" s="243"/>
      <c r="O1421" s="243"/>
      <c r="P1421" s="243"/>
      <c r="Q1421" s="243"/>
      <c r="R1421" s="243"/>
      <c r="S1421" s="243"/>
      <c r="T1421" s="243"/>
      <c r="U1421" s="243"/>
      <c r="V1421" s="243"/>
      <c r="W1421" s="243"/>
      <c r="X1421" s="243"/>
      <c r="Y1421" s="243"/>
      <c r="Z1421" s="243"/>
      <c r="AA1421" s="243"/>
    </row>
    <row r="1422" spans="6:27">
      <c r="G1422" s="306"/>
      <c r="H1422" s="245">
        <f>H1408</f>
        <v>0</v>
      </c>
      <c r="I1422" s="245">
        <f t="shared" ref="I1422:AA1422" si="587">I1408</f>
        <v>1</v>
      </c>
      <c r="J1422" s="245">
        <f t="shared" si="587"/>
        <v>2</v>
      </c>
      <c r="K1422" s="245">
        <f t="shared" si="587"/>
        <v>3</v>
      </c>
      <c r="L1422" s="245">
        <f t="shared" si="587"/>
        <v>4</v>
      </c>
      <c r="M1422" s="245">
        <f t="shared" si="587"/>
        <v>5</v>
      </c>
      <c r="N1422" s="245">
        <f t="shared" si="587"/>
        <v>6</v>
      </c>
      <c r="O1422" s="245">
        <f t="shared" si="587"/>
        <v>7</v>
      </c>
      <c r="P1422" s="245">
        <f t="shared" si="587"/>
        <v>8</v>
      </c>
      <c r="Q1422" s="245">
        <f t="shared" si="587"/>
        <v>9</v>
      </c>
      <c r="R1422" s="245">
        <f t="shared" si="587"/>
        <v>10</v>
      </c>
      <c r="S1422" s="245">
        <f t="shared" si="587"/>
        <v>11</v>
      </c>
      <c r="T1422" s="245">
        <f t="shared" si="587"/>
        <v>12</v>
      </c>
      <c r="U1422" s="245">
        <f t="shared" si="587"/>
        <v>13</v>
      </c>
      <c r="V1422" s="245">
        <f t="shared" si="587"/>
        <v>14</v>
      </c>
      <c r="W1422" s="245">
        <f t="shared" si="587"/>
        <v>15</v>
      </c>
      <c r="X1422" s="245">
        <f t="shared" si="587"/>
        <v>16</v>
      </c>
      <c r="Y1422" s="245">
        <f t="shared" si="587"/>
        <v>17</v>
      </c>
      <c r="Z1422" s="245">
        <f t="shared" si="587"/>
        <v>18</v>
      </c>
      <c r="AA1422" s="245">
        <f t="shared" si="587"/>
        <v>19</v>
      </c>
    </row>
    <row r="1423" spans="6:27">
      <c r="F1423" s="655" t="s">
        <v>530</v>
      </c>
      <c r="G1423" s="307" t="str">
        <f>G1409</f>
        <v>Cars</v>
      </c>
      <c r="H1423" s="232">
        <f>H1409+(H1409*H815)</f>
        <v>0</v>
      </c>
      <c r="I1423" s="232">
        <f t="shared" ref="I1423:AA1423" ca="1" si="588">I1409+(I1409*I815)</f>
        <v>0</v>
      </c>
      <c r="J1423" s="232">
        <f t="shared" ca="1" si="588"/>
        <v>0</v>
      </c>
      <c r="K1423" s="232">
        <f t="shared" ca="1" si="588"/>
        <v>0</v>
      </c>
      <c r="L1423" s="232">
        <f t="shared" ca="1" si="588"/>
        <v>0</v>
      </c>
      <c r="M1423" s="232">
        <f t="shared" ca="1" si="588"/>
        <v>0</v>
      </c>
      <c r="N1423" s="232">
        <f t="shared" ca="1" si="588"/>
        <v>0</v>
      </c>
      <c r="O1423" s="232">
        <f t="shared" ca="1" si="588"/>
        <v>0</v>
      </c>
      <c r="P1423" s="232">
        <f t="shared" ca="1" si="588"/>
        <v>0</v>
      </c>
      <c r="Q1423" s="232">
        <f t="shared" ca="1" si="588"/>
        <v>0</v>
      </c>
      <c r="R1423" s="232">
        <f t="shared" ca="1" si="588"/>
        <v>0</v>
      </c>
      <c r="S1423" s="232">
        <f t="shared" ca="1" si="588"/>
        <v>0</v>
      </c>
      <c r="T1423" s="232">
        <f t="shared" ca="1" si="588"/>
        <v>0</v>
      </c>
      <c r="U1423" s="232">
        <f t="shared" ca="1" si="588"/>
        <v>0</v>
      </c>
      <c r="V1423" s="232">
        <f t="shared" ca="1" si="588"/>
        <v>0</v>
      </c>
      <c r="W1423" s="232">
        <f t="shared" ca="1" si="588"/>
        <v>0</v>
      </c>
      <c r="X1423" s="232">
        <f t="shared" ca="1" si="588"/>
        <v>0</v>
      </c>
      <c r="Y1423" s="232">
        <f t="shared" ca="1" si="588"/>
        <v>0</v>
      </c>
      <c r="Z1423" s="232">
        <f t="shared" ca="1" si="588"/>
        <v>0</v>
      </c>
      <c r="AA1423" s="232">
        <f t="shared" ca="1" si="588"/>
        <v>0</v>
      </c>
    </row>
    <row r="1424" spans="6:27">
      <c r="F1424" s="656"/>
      <c r="G1424" s="307" t="str">
        <f t="shared" ref="G1424:G1433" si="589">G1410</f>
        <v>2-wheeler</v>
      </c>
      <c r="H1424" s="232">
        <f t="shared" ref="H1424:AA1433" si="590">H1410+(H1410*H816)</f>
        <v>0</v>
      </c>
      <c r="I1424" s="232">
        <f t="shared" ca="1" si="590"/>
        <v>0</v>
      </c>
      <c r="J1424" s="232">
        <f t="shared" ca="1" si="590"/>
        <v>0</v>
      </c>
      <c r="K1424" s="232">
        <f t="shared" ca="1" si="590"/>
        <v>0</v>
      </c>
      <c r="L1424" s="232">
        <f t="shared" ca="1" si="590"/>
        <v>0</v>
      </c>
      <c r="M1424" s="232">
        <f t="shared" ca="1" si="590"/>
        <v>0</v>
      </c>
      <c r="N1424" s="232">
        <f t="shared" ca="1" si="590"/>
        <v>0</v>
      </c>
      <c r="O1424" s="232">
        <f t="shared" ca="1" si="590"/>
        <v>0</v>
      </c>
      <c r="P1424" s="232">
        <f t="shared" ca="1" si="590"/>
        <v>0</v>
      </c>
      <c r="Q1424" s="232">
        <f t="shared" ca="1" si="590"/>
        <v>0</v>
      </c>
      <c r="R1424" s="232">
        <f t="shared" ca="1" si="590"/>
        <v>0</v>
      </c>
      <c r="S1424" s="232">
        <f t="shared" ca="1" si="590"/>
        <v>0</v>
      </c>
      <c r="T1424" s="232">
        <f t="shared" ca="1" si="590"/>
        <v>0</v>
      </c>
      <c r="U1424" s="232">
        <f t="shared" ca="1" si="590"/>
        <v>0</v>
      </c>
      <c r="V1424" s="232">
        <f t="shared" ca="1" si="590"/>
        <v>0</v>
      </c>
      <c r="W1424" s="232">
        <f t="shared" ca="1" si="590"/>
        <v>0</v>
      </c>
      <c r="X1424" s="232">
        <f t="shared" ca="1" si="590"/>
        <v>0</v>
      </c>
      <c r="Y1424" s="232">
        <f t="shared" ca="1" si="590"/>
        <v>0</v>
      </c>
      <c r="Z1424" s="232">
        <f t="shared" ca="1" si="590"/>
        <v>0</v>
      </c>
      <c r="AA1424" s="232">
        <f t="shared" ca="1" si="590"/>
        <v>0</v>
      </c>
    </row>
    <row r="1425" spans="6:27">
      <c r="F1425" s="656"/>
      <c r="G1425" s="307" t="str">
        <f t="shared" si="589"/>
        <v>Taxi</v>
      </c>
      <c r="H1425" s="232">
        <f t="shared" si="590"/>
        <v>0</v>
      </c>
      <c r="I1425" s="232">
        <f t="shared" ca="1" si="590"/>
        <v>0</v>
      </c>
      <c r="J1425" s="232">
        <f t="shared" ca="1" si="590"/>
        <v>0</v>
      </c>
      <c r="K1425" s="232">
        <f t="shared" ca="1" si="590"/>
        <v>0</v>
      </c>
      <c r="L1425" s="232">
        <f t="shared" ca="1" si="590"/>
        <v>0</v>
      </c>
      <c r="M1425" s="232">
        <f t="shared" ca="1" si="590"/>
        <v>0</v>
      </c>
      <c r="N1425" s="232">
        <f t="shared" ca="1" si="590"/>
        <v>0</v>
      </c>
      <c r="O1425" s="232">
        <f t="shared" ca="1" si="590"/>
        <v>0</v>
      </c>
      <c r="P1425" s="232">
        <f t="shared" ca="1" si="590"/>
        <v>0</v>
      </c>
      <c r="Q1425" s="232">
        <f t="shared" ca="1" si="590"/>
        <v>0</v>
      </c>
      <c r="R1425" s="232">
        <f t="shared" ca="1" si="590"/>
        <v>0</v>
      </c>
      <c r="S1425" s="232">
        <f t="shared" ca="1" si="590"/>
        <v>0</v>
      </c>
      <c r="T1425" s="232">
        <f t="shared" ca="1" si="590"/>
        <v>0</v>
      </c>
      <c r="U1425" s="232">
        <f t="shared" ca="1" si="590"/>
        <v>0</v>
      </c>
      <c r="V1425" s="232">
        <f t="shared" ca="1" si="590"/>
        <v>0</v>
      </c>
      <c r="W1425" s="232">
        <f t="shared" ca="1" si="590"/>
        <v>0</v>
      </c>
      <c r="X1425" s="232">
        <f t="shared" ca="1" si="590"/>
        <v>0</v>
      </c>
      <c r="Y1425" s="232">
        <f t="shared" ca="1" si="590"/>
        <v>0</v>
      </c>
      <c r="Z1425" s="232">
        <f t="shared" ca="1" si="590"/>
        <v>0</v>
      </c>
      <c r="AA1425" s="232">
        <f t="shared" ca="1" si="590"/>
        <v>0</v>
      </c>
    </row>
    <row r="1426" spans="6:27">
      <c r="F1426" s="656"/>
      <c r="G1426" s="307" t="str">
        <f t="shared" si="589"/>
        <v/>
      </c>
      <c r="H1426" s="232">
        <f t="shared" si="590"/>
        <v>0</v>
      </c>
      <c r="I1426" s="232">
        <f t="shared" ca="1" si="590"/>
        <v>0</v>
      </c>
      <c r="J1426" s="232">
        <f t="shared" ca="1" si="590"/>
        <v>0</v>
      </c>
      <c r="K1426" s="232">
        <f t="shared" ca="1" si="590"/>
        <v>0</v>
      </c>
      <c r="L1426" s="232">
        <f t="shared" ca="1" si="590"/>
        <v>0</v>
      </c>
      <c r="M1426" s="232">
        <f t="shared" ca="1" si="590"/>
        <v>0</v>
      </c>
      <c r="N1426" s="232">
        <f t="shared" ca="1" si="590"/>
        <v>0</v>
      </c>
      <c r="O1426" s="232">
        <f t="shared" ca="1" si="590"/>
        <v>0</v>
      </c>
      <c r="P1426" s="232">
        <f t="shared" ca="1" si="590"/>
        <v>0</v>
      </c>
      <c r="Q1426" s="232">
        <f t="shared" ca="1" si="590"/>
        <v>0</v>
      </c>
      <c r="R1426" s="232">
        <f t="shared" ca="1" si="590"/>
        <v>0</v>
      </c>
      <c r="S1426" s="232">
        <f t="shared" ca="1" si="590"/>
        <v>0</v>
      </c>
      <c r="T1426" s="232">
        <f t="shared" ca="1" si="590"/>
        <v>0</v>
      </c>
      <c r="U1426" s="232">
        <f t="shared" ca="1" si="590"/>
        <v>0</v>
      </c>
      <c r="V1426" s="232">
        <f t="shared" ca="1" si="590"/>
        <v>0</v>
      </c>
      <c r="W1426" s="232">
        <f t="shared" ca="1" si="590"/>
        <v>0</v>
      </c>
      <c r="X1426" s="232">
        <f t="shared" ca="1" si="590"/>
        <v>0</v>
      </c>
      <c r="Y1426" s="232">
        <f t="shared" ca="1" si="590"/>
        <v>0</v>
      </c>
      <c r="Z1426" s="232">
        <f t="shared" ca="1" si="590"/>
        <v>0</v>
      </c>
      <c r="AA1426" s="232">
        <f t="shared" ca="1" si="590"/>
        <v>0</v>
      </c>
    </row>
    <row r="1427" spans="6:27">
      <c r="F1427" s="656"/>
      <c r="G1427" s="307" t="str">
        <f t="shared" si="589"/>
        <v/>
      </c>
      <c r="H1427" s="232">
        <f t="shared" si="590"/>
        <v>0</v>
      </c>
      <c r="I1427" s="232">
        <f t="shared" ca="1" si="590"/>
        <v>0</v>
      </c>
      <c r="J1427" s="232">
        <f t="shared" ca="1" si="590"/>
        <v>0</v>
      </c>
      <c r="K1427" s="232">
        <f t="shared" ca="1" si="590"/>
        <v>0</v>
      </c>
      <c r="L1427" s="232">
        <f t="shared" ca="1" si="590"/>
        <v>0</v>
      </c>
      <c r="M1427" s="232">
        <f t="shared" ca="1" si="590"/>
        <v>0</v>
      </c>
      <c r="N1427" s="232">
        <f t="shared" ca="1" si="590"/>
        <v>0</v>
      </c>
      <c r="O1427" s="232">
        <f t="shared" ca="1" si="590"/>
        <v>0</v>
      </c>
      <c r="P1427" s="232">
        <f t="shared" ca="1" si="590"/>
        <v>0</v>
      </c>
      <c r="Q1427" s="232">
        <f t="shared" ca="1" si="590"/>
        <v>0</v>
      </c>
      <c r="R1427" s="232">
        <f t="shared" ca="1" si="590"/>
        <v>0</v>
      </c>
      <c r="S1427" s="232">
        <f t="shared" ca="1" si="590"/>
        <v>0</v>
      </c>
      <c r="T1427" s="232">
        <f t="shared" ca="1" si="590"/>
        <v>0</v>
      </c>
      <c r="U1427" s="232">
        <f t="shared" ca="1" si="590"/>
        <v>0</v>
      </c>
      <c r="V1427" s="232">
        <f t="shared" ca="1" si="590"/>
        <v>0</v>
      </c>
      <c r="W1427" s="232">
        <f t="shared" ca="1" si="590"/>
        <v>0</v>
      </c>
      <c r="X1427" s="232">
        <f t="shared" ca="1" si="590"/>
        <v>0</v>
      </c>
      <c r="Y1427" s="232">
        <f t="shared" ca="1" si="590"/>
        <v>0</v>
      </c>
      <c r="Z1427" s="232">
        <f t="shared" ca="1" si="590"/>
        <v>0</v>
      </c>
      <c r="AA1427" s="232">
        <f t="shared" ca="1" si="590"/>
        <v>0</v>
      </c>
    </row>
    <row r="1428" spans="6:27">
      <c r="F1428" s="656"/>
      <c r="G1428" s="307" t="str">
        <f t="shared" si="589"/>
        <v>3-wheeler</v>
      </c>
      <c r="H1428" s="232">
        <f t="shared" si="590"/>
        <v>0</v>
      </c>
      <c r="I1428" s="232">
        <f t="shared" ca="1" si="590"/>
        <v>0</v>
      </c>
      <c r="J1428" s="232">
        <f t="shared" ca="1" si="590"/>
        <v>0</v>
      </c>
      <c r="K1428" s="232">
        <f t="shared" ca="1" si="590"/>
        <v>0</v>
      </c>
      <c r="L1428" s="232">
        <f t="shared" ca="1" si="590"/>
        <v>0</v>
      </c>
      <c r="M1428" s="232">
        <f t="shared" ca="1" si="590"/>
        <v>0</v>
      </c>
      <c r="N1428" s="232">
        <f t="shared" ca="1" si="590"/>
        <v>0</v>
      </c>
      <c r="O1428" s="232">
        <f t="shared" ca="1" si="590"/>
        <v>0</v>
      </c>
      <c r="P1428" s="232">
        <f t="shared" ca="1" si="590"/>
        <v>0</v>
      </c>
      <c r="Q1428" s="232">
        <f t="shared" ca="1" si="590"/>
        <v>0</v>
      </c>
      <c r="R1428" s="232">
        <f t="shared" ca="1" si="590"/>
        <v>0</v>
      </c>
      <c r="S1428" s="232">
        <f t="shared" ca="1" si="590"/>
        <v>0</v>
      </c>
      <c r="T1428" s="232">
        <f t="shared" ca="1" si="590"/>
        <v>0</v>
      </c>
      <c r="U1428" s="232">
        <f t="shared" ca="1" si="590"/>
        <v>0</v>
      </c>
      <c r="V1428" s="232">
        <f t="shared" ca="1" si="590"/>
        <v>0</v>
      </c>
      <c r="W1428" s="232">
        <f t="shared" ca="1" si="590"/>
        <v>0</v>
      </c>
      <c r="X1428" s="232">
        <f t="shared" ca="1" si="590"/>
        <v>0</v>
      </c>
      <c r="Y1428" s="232">
        <f t="shared" ca="1" si="590"/>
        <v>0</v>
      </c>
      <c r="Z1428" s="232">
        <f t="shared" ca="1" si="590"/>
        <v>0</v>
      </c>
      <c r="AA1428" s="232">
        <f t="shared" ca="1" si="590"/>
        <v>0</v>
      </c>
    </row>
    <row r="1429" spans="6:27">
      <c r="F1429" s="656"/>
      <c r="G1429" s="307" t="str">
        <f t="shared" si="589"/>
        <v>Bus</v>
      </c>
      <c r="H1429" s="232">
        <f t="shared" si="590"/>
        <v>0</v>
      </c>
      <c r="I1429" s="232">
        <f t="shared" ca="1" si="590"/>
        <v>0</v>
      </c>
      <c r="J1429" s="232">
        <f t="shared" ca="1" si="590"/>
        <v>0</v>
      </c>
      <c r="K1429" s="232">
        <f t="shared" ca="1" si="590"/>
        <v>0</v>
      </c>
      <c r="L1429" s="232">
        <f t="shared" ca="1" si="590"/>
        <v>0</v>
      </c>
      <c r="M1429" s="232">
        <f t="shared" ca="1" si="590"/>
        <v>0</v>
      </c>
      <c r="N1429" s="232">
        <f t="shared" ca="1" si="590"/>
        <v>0</v>
      </c>
      <c r="O1429" s="232">
        <f t="shared" ca="1" si="590"/>
        <v>0</v>
      </c>
      <c r="P1429" s="232">
        <f t="shared" ca="1" si="590"/>
        <v>0</v>
      </c>
      <c r="Q1429" s="232">
        <f t="shared" ca="1" si="590"/>
        <v>0</v>
      </c>
      <c r="R1429" s="232">
        <f t="shared" ca="1" si="590"/>
        <v>0</v>
      </c>
      <c r="S1429" s="232">
        <f t="shared" ca="1" si="590"/>
        <v>0</v>
      </c>
      <c r="T1429" s="232">
        <f t="shared" ca="1" si="590"/>
        <v>0</v>
      </c>
      <c r="U1429" s="232">
        <f t="shared" ca="1" si="590"/>
        <v>0</v>
      </c>
      <c r="V1429" s="232">
        <f t="shared" ca="1" si="590"/>
        <v>0</v>
      </c>
      <c r="W1429" s="232">
        <f t="shared" ca="1" si="590"/>
        <v>0</v>
      </c>
      <c r="X1429" s="232">
        <f t="shared" ca="1" si="590"/>
        <v>0</v>
      </c>
      <c r="Y1429" s="232">
        <f t="shared" ca="1" si="590"/>
        <v>0</v>
      </c>
      <c r="Z1429" s="232">
        <f t="shared" ca="1" si="590"/>
        <v>0</v>
      </c>
      <c r="AA1429" s="232">
        <f t="shared" ca="1" si="590"/>
        <v>0</v>
      </c>
    </row>
    <row r="1430" spans="6:27">
      <c r="F1430" s="656"/>
      <c r="G1430" s="307" t="str">
        <f t="shared" si="589"/>
        <v>Mini-bus</v>
      </c>
      <c r="H1430" s="232">
        <f t="shared" si="590"/>
        <v>0</v>
      </c>
      <c r="I1430" s="232">
        <f t="shared" ca="1" si="590"/>
        <v>0</v>
      </c>
      <c r="J1430" s="232">
        <f t="shared" ca="1" si="590"/>
        <v>0</v>
      </c>
      <c r="K1430" s="232">
        <f t="shared" ca="1" si="590"/>
        <v>0</v>
      </c>
      <c r="L1430" s="232">
        <f t="shared" ca="1" si="590"/>
        <v>0</v>
      </c>
      <c r="M1430" s="232">
        <f t="shared" ca="1" si="590"/>
        <v>0</v>
      </c>
      <c r="N1430" s="232">
        <f t="shared" ca="1" si="590"/>
        <v>0</v>
      </c>
      <c r="O1430" s="232">
        <f t="shared" ca="1" si="590"/>
        <v>0</v>
      </c>
      <c r="P1430" s="232">
        <f t="shared" ca="1" si="590"/>
        <v>0</v>
      </c>
      <c r="Q1430" s="232">
        <f t="shared" ca="1" si="590"/>
        <v>0</v>
      </c>
      <c r="R1430" s="232">
        <f t="shared" ca="1" si="590"/>
        <v>0</v>
      </c>
      <c r="S1430" s="232">
        <f t="shared" ca="1" si="590"/>
        <v>0</v>
      </c>
      <c r="T1430" s="232">
        <f t="shared" ca="1" si="590"/>
        <v>0</v>
      </c>
      <c r="U1430" s="232">
        <f t="shared" ca="1" si="590"/>
        <v>0</v>
      </c>
      <c r="V1430" s="232">
        <f t="shared" ca="1" si="590"/>
        <v>0</v>
      </c>
      <c r="W1430" s="232">
        <f t="shared" ca="1" si="590"/>
        <v>0</v>
      </c>
      <c r="X1430" s="232">
        <f t="shared" ca="1" si="590"/>
        <v>0</v>
      </c>
      <c r="Y1430" s="232">
        <f t="shared" ca="1" si="590"/>
        <v>0</v>
      </c>
      <c r="Z1430" s="232">
        <f t="shared" ca="1" si="590"/>
        <v>0</v>
      </c>
      <c r="AA1430" s="232">
        <f t="shared" ca="1" si="590"/>
        <v>0</v>
      </c>
    </row>
    <row r="1431" spans="6:27">
      <c r="F1431" s="656"/>
      <c r="G1431" s="307" t="str">
        <f t="shared" si="589"/>
        <v/>
      </c>
      <c r="H1431" s="232">
        <f t="shared" si="590"/>
        <v>0</v>
      </c>
      <c r="I1431" s="232">
        <f t="shared" ca="1" si="590"/>
        <v>0</v>
      </c>
      <c r="J1431" s="232">
        <f t="shared" ca="1" si="590"/>
        <v>0</v>
      </c>
      <c r="K1431" s="232">
        <f t="shared" ca="1" si="590"/>
        <v>0</v>
      </c>
      <c r="L1431" s="232">
        <f t="shared" ca="1" si="590"/>
        <v>0</v>
      </c>
      <c r="M1431" s="232">
        <f t="shared" ca="1" si="590"/>
        <v>0</v>
      </c>
      <c r="N1431" s="232">
        <f t="shared" ca="1" si="590"/>
        <v>0</v>
      </c>
      <c r="O1431" s="232">
        <f t="shared" ca="1" si="590"/>
        <v>0</v>
      </c>
      <c r="P1431" s="232">
        <f t="shared" ca="1" si="590"/>
        <v>0</v>
      </c>
      <c r="Q1431" s="232">
        <f t="shared" ca="1" si="590"/>
        <v>0</v>
      </c>
      <c r="R1431" s="232">
        <f t="shared" ca="1" si="590"/>
        <v>0</v>
      </c>
      <c r="S1431" s="232">
        <f t="shared" ca="1" si="590"/>
        <v>0</v>
      </c>
      <c r="T1431" s="232">
        <f t="shared" ca="1" si="590"/>
        <v>0</v>
      </c>
      <c r="U1431" s="232">
        <f t="shared" ca="1" si="590"/>
        <v>0</v>
      </c>
      <c r="V1431" s="232">
        <f t="shared" ca="1" si="590"/>
        <v>0</v>
      </c>
      <c r="W1431" s="232">
        <f t="shared" ca="1" si="590"/>
        <v>0</v>
      </c>
      <c r="X1431" s="232">
        <f t="shared" ca="1" si="590"/>
        <v>0</v>
      </c>
      <c r="Y1431" s="232">
        <f t="shared" ca="1" si="590"/>
        <v>0</v>
      </c>
      <c r="Z1431" s="232">
        <f t="shared" ca="1" si="590"/>
        <v>0</v>
      </c>
      <c r="AA1431" s="232">
        <f t="shared" ca="1" si="590"/>
        <v>0</v>
      </c>
    </row>
    <row r="1432" spans="6:27">
      <c r="F1432" s="657"/>
      <c r="G1432" s="307" t="str">
        <f t="shared" si="589"/>
        <v/>
      </c>
      <c r="H1432" s="232">
        <f t="shared" si="590"/>
        <v>0</v>
      </c>
      <c r="I1432" s="232">
        <f t="shared" ca="1" si="590"/>
        <v>0</v>
      </c>
      <c r="J1432" s="232">
        <f t="shared" ca="1" si="590"/>
        <v>0</v>
      </c>
      <c r="K1432" s="232">
        <f t="shared" ca="1" si="590"/>
        <v>0</v>
      </c>
      <c r="L1432" s="232">
        <f t="shared" ca="1" si="590"/>
        <v>0</v>
      </c>
      <c r="M1432" s="232">
        <f t="shared" ca="1" si="590"/>
        <v>0</v>
      </c>
      <c r="N1432" s="232">
        <f t="shared" ca="1" si="590"/>
        <v>0</v>
      </c>
      <c r="O1432" s="232">
        <f t="shared" ca="1" si="590"/>
        <v>0</v>
      </c>
      <c r="P1432" s="232">
        <f t="shared" ca="1" si="590"/>
        <v>0</v>
      </c>
      <c r="Q1432" s="232">
        <f t="shared" ca="1" si="590"/>
        <v>0</v>
      </c>
      <c r="R1432" s="232">
        <f t="shared" ca="1" si="590"/>
        <v>0</v>
      </c>
      <c r="S1432" s="232">
        <f t="shared" ca="1" si="590"/>
        <v>0</v>
      </c>
      <c r="T1432" s="232">
        <f t="shared" ca="1" si="590"/>
        <v>0</v>
      </c>
      <c r="U1432" s="232">
        <f t="shared" ca="1" si="590"/>
        <v>0</v>
      </c>
      <c r="V1432" s="232">
        <f t="shared" ca="1" si="590"/>
        <v>0</v>
      </c>
      <c r="W1432" s="232">
        <f t="shared" ca="1" si="590"/>
        <v>0</v>
      </c>
      <c r="X1432" s="232">
        <f t="shared" ca="1" si="590"/>
        <v>0</v>
      </c>
      <c r="Y1432" s="232">
        <f t="shared" ca="1" si="590"/>
        <v>0</v>
      </c>
      <c r="Z1432" s="232">
        <f t="shared" ca="1" si="590"/>
        <v>0</v>
      </c>
      <c r="AA1432" s="232">
        <f t="shared" ca="1" si="590"/>
        <v>0</v>
      </c>
    </row>
    <row r="1433" spans="6:27">
      <c r="G1433" s="307" t="str">
        <f t="shared" si="589"/>
        <v>BRT</v>
      </c>
      <c r="H1433" s="232">
        <f t="shared" si="590"/>
        <v>0</v>
      </c>
      <c r="I1433" s="232">
        <f t="shared" ca="1" si="590"/>
        <v>0</v>
      </c>
      <c r="J1433" s="232">
        <f t="shared" ca="1" si="590"/>
        <v>0</v>
      </c>
      <c r="K1433" s="232">
        <f t="shared" ca="1" si="590"/>
        <v>0</v>
      </c>
      <c r="L1433" s="232">
        <f t="shared" ca="1" si="590"/>
        <v>0</v>
      </c>
      <c r="M1433" s="232">
        <f t="shared" ca="1" si="590"/>
        <v>0</v>
      </c>
      <c r="N1433" s="232">
        <f t="shared" ca="1" si="590"/>
        <v>0</v>
      </c>
      <c r="O1433" s="232">
        <f t="shared" ca="1" si="590"/>
        <v>0</v>
      </c>
      <c r="P1433" s="232">
        <f t="shared" ca="1" si="590"/>
        <v>0</v>
      </c>
      <c r="Q1433" s="232">
        <f t="shared" ca="1" si="590"/>
        <v>0</v>
      </c>
      <c r="R1433" s="232">
        <f t="shared" ca="1" si="590"/>
        <v>0</v>
      </c>
      <c r="S1433" s="232">
        <f t="shared" ca="1" si="590"/>
        <v>0</v>
      </c>
      <c r="T1433" s="232">
        <f t="shared" ca="1" si="590"/>
        <v>0</v>
      </c>
      <c r="U1433" s="232">
        <f t="shared" ca="1" si="590"/>
        <v>0</v>
      </c>
      <c r="V1433" s="232">
        <f t="shared" ca="1" si="590"/>
        <v>0</v>
      </c>
      <c r="W1433" s="232">
        <f t="shared" ca="1" si="590"/>
        <v>0</v>
      </c>
      <c r="X1433" s="232">
        <f t="shared" ca="1" si="590"/>
        <v>0</v>
      </c>
      <c r="Y1433" s="232">
        <f t="shared" ca="1" si="590"/>
        <v>0</v>
      </c>
      <c r="Z1433" s="232">
        <f t="shared" ca="1" si="590"/>
        <v>0</v>
      </c>
      <c r="AA1433" s="232">
        <f t="shared" ca="1" si="590"/>
        <v>0</v>
      </c>
    </row>
    <row r="1436" spans="6:27">
      <c r="G1436" s="305" t="str">
        <f>IF('IF Factors'!J290="","not included",CONCATENATE("NOx Emission Factor ",'IF Factors'!J290))</f>
        <v>not included</v>
      </c>
    </row>
    <row r="1437" spans="6:27">
      <c r="L1437" s="242"/>
    </row>
    <row r="1438" spans="6:27">
      <c r="H1438" s="243"/>
      <c r="I1438" s="243"/>
      <c r="J1438" s="243"/>
      <c r="K1438" s="55" t="s">
        <v>385</v>
      </c>
      <c r="O1438" s="55" t="s">
        <v>387</v>
      </c>
      <c r="Q1438" s="55" t="s">
        <v>388</v>
      </c>
      <c r="Z1438" s="243"/>
      <c r="AA1438" s="243"/>
    </row>
    <row r="1439" spans="6:27">
      <c r="G1439" s="306"/>
      <c r="H1439" s="244">
        <f>H1392</f>
        <v>0</v>
      </c>
      <c r="I1439" s="244">
        <f>I1392</f>
        <v>0</v>
      </c>
      <c r="J1439" s="243"/>
      <c r="K1439" s="244">
        <f>K1392</f>
        <v>0</v>
      </c>
      <c r="L1439" s="244">
        <f>L1392</f>
        <v>9</v>
      </c>
      <c r="M1439" s="244">
        <f>M1392</f>
        <v>19</v>
      </c>
      <c r="O1439" s="231" t="s">
        <v>389</v>
      </c>
      <c r="P1439" s="231" t="s">
        <v>390</v>
      </c>
      <c r="Q1439" s="231" t="s">
        <v>389</v>
      </c>
      <c r="R1439" s="231" t="s">
        <v>390</v>
      </c>
      <c r="T1439" s="231">
        <f>K1439</f>
        <v>0</v>
      </c>
      <c r="U1439" s="231">
        <f>L1439</f>
        <v>9</v>
      </c>
      <c r="V1439" s="231">
        <f>M1439</f>
        <v>19</v>
      </c>
      <c r="X1439" s="231" t="s">
        <v>387</v>
      </c>
      <c r="Y1439" s="231" t="s">
        <v>388</v>
      </c>
      <c r="Z1439" s="243"/>
      <c r="AA1439" s="243"/>
    </row>
    <row r="1440" spans="6:27">
      <c r="F1440" s="655" t="s">
        <v>530</v>
      </c>
      <c r="G1440" s="307" t="str">
        <f>G1423</f>
        <v>Cars</v>
      </c>
      <c r="H1440" s="251">
        <f t="shared" ref="H1440:H1450" ca="1" si="591">IF(ISERROR(((L1440/K1440)^(1/9))-1),0,((L1440/K1440)^(1/9))-1)</f>
        <v>0</v>
      </c>
      <c r="I1440" s="246">
        <f t="shared" ref="I1440:I1450" ca="1" si="592">IF(ISERROR(((M1440/L1440)^(1/10))-1),0,((M1440/L1440)^(1/10))-1)</f>
        <v>0</v>
      </c>
      <c r="J1440" s="243"/>
      <c r="K1440" s="246">
        <f>'IF Factors'!BJ106</f>
        <v>0</v>
      </c>
      <c r="L1440" s="246">
        <f ca="1">OFFSET('IF Factors'!BJ106,0,5)</f>
        <v>0</v>
      </c>
      <c r="M1440" s="246">
        <f ca="1">OFFSET('IF Factors'!BJ106,0,10)</f>
        <v>0</v>
      </c>
      <c r="O1440" s="231">
        <f ca="1">INTERCEPT(K1440:L1440,$K$7:$L$7)</f>
        <v>0</v>
      </c>
      <c r="P1440" s="231">
        <f ca="1">SLOPE(K1440:L1440,$K$7:$L$7)</f>
        <v>0</v>
      </c>
      <c r="Q1440" s="231">
        <f ca="1">INTERCEPT(L1440:M1440,$L$7:$M$7)</f>
        <v>0</v>
      </c>
      <c r="R1440" s="231">
        <f ca="1">SLOPE(L1440:M1440,$L$7:$M$7)</f>
        <v>0</v>
      </c>
      <c r="T1440" s="231">
        <f>IF(K1440&lt;&gt;0,0,1)</f>
        <v>1</v>
      </c>
      <c r="U1440" s="231">
        <f ca="1">IF(L1440&lt;&gt;0,0,1)</f>
        <v>1</v>
      </c>
      <c r="V1440" s="231">
        <f ca="1">IF(M1440&lt;&gt;0,0,1)</f>
        <v>1</v>
      </c>
      <c r="X1440" s="231">
        <f ca="1">IF(T1440+U1440=1,1,0)</f>
        <v>0</v>
      </c>
      <c r="Y1440" s="231">
        <f t="shared" ref="Y1440:Y1450" ca="1" si="593">IF(U1440+V1440=1,1,0)</f>
        <v>0</v>
      </c>
      <c r="Z1440" s="243"/>
      <c r="AA1440" s="243"/>
    </row>
    <row r="1441" spans="6:27">
      <c r="F1441" s="656"/>
      <c r="G1441" s="307" t="str">
        <f t="shared" ref="G1441:G1450" si="594">G1424</f>
        <v>2-wheeler</v>
      </c>
      <c r="H1441" s="251">
        <f t="shared" ca="1" si="591"/>
        <v>0</v>
      </c>
      <c r="I1441" s="246">
        <f t="shared" ca="1" si="592"/>
        <v>0</v>
      </c>
      <c r="J1441" s="243"/>
      <c r="K1441" s="246">
        <f>'IF Factors'!BJ107</f>
        <v>0</v>
      </c>
      <c r="L1441" s="246">
        <f ca="1">OFFSET('IF Factors'!BJ107,0,5)</f>
        <v>0</v>
      </c>
      <c r="M1441" s="246">
        <f ca="1">OFFSET('IF Factors'!BJ107,0,10)</f>
        <v>0</v>
      </c>
      <c r="O1441" s="231">
        <f t="shared" ref="O1441:O1450" ca="1" si="595">INTERCEPT(K1441:L1441,$K$7:$L$7)</f>
        <v>0</v>
      </c>
      <c r="P1441" s="231">
        <f t="shared" ref="P1441:P1450" ca="1" si="596">SLOPE(K1441:L1441,$K$7:$L$7)</f>
        <v>0</v>
      </c>
      <c r="Q1441" s="231">
        <f t="shared" ref="Q1441:Q1450" ca="1" si="597">INTERCEPT(L1441:M1441,$L$7:$M$7)</f>
        <v>0</v>
      </c>
      <c r="R1441" s="231">
        <f t="shared" ref="R1441:R1450" ca="1" si="598">SLOPE(L1441:M1441,$L$7:$M$7)</f>
        <v>0</v>
      </c>
      <c r="T1441" s="231">
        <f t="shared" ref="T1441:V1450" si="599">IF(K1441&lt;&gt;0,0,1)</f>
        <v>1</v>
      </c>
      <c r="U1441" s="231">
        <f t="shared" ca="1" si="599"/>
        <v>1</v>
      </c>
      <c r="V1441" s="231">
        <f t="shared" ca="1" si="599"/>
        <v>1</v>
      </c>
      <c r="X1441" s="231">
        <f t="shared" ref="X1441:X1450" ca="1" si="600">IF(T1441+U1441=1,1,0)</f>
        <v>0</v>
      </c>
      <c r="Y1441" s="231">
        <f t="shared" ca="1" si="593"/>
        <v>0</v>
      </c>
      <c r="Z1441" s="243"/>
      <c r="AA1441" s="243"/>
    </row>
    <row r="1442" spans="6:27">
      <c r="F1442" s="656"/>
      <c r="G1442" s="307" t="str">
        <f t="shared" si="594"/>
        <v>Taxi</v>
      </c>
      <c r="H1442" s="251">
        <f t="shared" ca="1" si="591"/>
        <v>0</v>
      </c>
      <c r="I1442" s="246">
        <f t="shared" ca="1" si="592"/>
        <v>0</v>
      </c>
      <c r="J1442" s="243"/>
      <c r="K1442" s="246">
        <f>'IF Factors'!BJ108</f>
        <v>0</v>
      </c>
      <c r="L1442" s="246">
        <f ca="1">OFFSET('IF Factors'!BJ108,0,5)</f>
        <v>0</v>
      </c>
      <c r="M1442" s="246">
        <f ca="1">OFFSET('IF Factors'!BJ108,0,10)</f>
        <v>0</v>
      </c>
      <c r="O1442" s="231">
        <f t="shared" ca="1" si="595"/>
        <v>0</v>
      </c>
      <c r="P1442" s="231">
        <f t="shared" ca="1" si="596"/>
        <v>0</v>
      </c>
      <c r="Q1442" s="231">
        <f t="shared" ca="1" si="597"/>
        <v>0</v>
      </c>
      <c r="R1442" s="231">
        <f t="shared" ca="1" si="598"/>
        <v>0</v>
      </c>
      <c r="T1442" s="231">
        <f t="shared" si="599"/>
        <v>1</v>
      </c>
      <c r="U1442" s="231">
        <f t="shared" ca="1" si="599"/>
        <v>1</v>
      </c>
      <c r="V1442" s="231">
        <f t="shared" ca="1" si="599"/>
        <v>1</v>
      </c>
      <c r="X1442" s="231">
        <f t="shared" ca="1" si="600"/>
        <v>0</v>
      </c>
      <c r="Y1442" s="231">
        <f t="shared" ca="1" si="593"/>
        <v>0</v>
      </c>
      <c r="Z1442" s="243"/>
      <c r="AA1442" s="243"/>
    </row>
    <row r="1443" spans="6:27">
      <c r="F1443" s="656"/>
      <c r="G1443" s="307" t="str">
        <f t="shared" si="594"/>
        <v/>
      </c>
      <c r="H1443" s="251">
        <f t="shared" ca="1" si="591"/>
        <v>0</v>
      </c>
      <c r="I1443" s="246">
        <f t="shared" ca="1" si="592"/>
        <v>0</v>
      </c>
      <c r="J1443" s="243"/>
      <c r="K1443" s="246">
        <f>'IF Factors'!BJ109</f>
        <v>0</v>
      </c>
      <c r="L1443" s="246">
        <f ca="1">OFFSET('IF Factors'!BJ109,0,5)</f>
        <v>0</v>
      </c>
      <c r="M1443" s="246">
        <f ca="1">OFFSET('IF Factors'!BJ109,0,10)</f>
        <v>0</v>
      </c>
      <c r="O1443" s="231">
        <f t="shared" ca="1" si="595"/>
        <v>0</v>
      </c>
      <c r="P1443" s="231">
        <f t="shared" ca="1" si="596"/>
        <v>0</v>
      </c>
      <c r="Q1443" s="231">
        <f t="shared" ca="1" si="597"/>
        <v>0</v>
      </c>
      <c r="R1443" s="231">
        <f t="shared" ca="1" si="598"/>
        <v>0</v>
      </c>
      <c r="T1443" s="231">
        <f t="shared" si="599"/>
        <v>1</v>
      </c>
      <c r="U1443" s="231">
        <f t="shared" ca="1" si="599"/>
        <v>1</v>
      </c>
      <c r="V1443" s="231">
        <f t="shared" ca="1" si="599"/>
        <v>1</v>
      </c>
      <c r="X1443" s="231">
        <f t="shared" ca="1" si="600"/>
        <v>0</v>
      </c>
      <c r="Y1443" s="231">
        <f t="shared" ca="1" si="593"/>
        <v>0</v>
      </c>
      <c r="Z1443" s="243"/>
      <c r="AA1443" s="243"/>
    </row>
    <row r="1444" spans="6:27">
      <c r="F1444" s="656"/>
      <c r="G1444" s="307" t="str">
        <f t="shared" si="594"/>
        <v/>
      </c>
      <c r="H1444" s="251">
        <f t="shared" ca="1" si="591"/>
        <v>0</v>
      </c>
      <c r="I1444" s="246">
        <f t="shared" ca="1" si="592"/>
        <v>0</v>
      </c>
      <c r="J1444" s="243"/>
      <c r="K1444" s="246">
        <f>'IF Factors'!BJ110</f>
        <v>0</v>
      </c>
      <c r="L1444" s="246">
        <f ca="1">OFFSET('IF Factors'!BJ110,0,5)</f>
        <v>0</v>
      </c>
      <c r="M1444" s="246">
        <f ca="1">OFFSET('IF Factors'!BJ110,0,10)</f>
        <v>0</v>
      </c>
      <c r="O1444" s="231">
        <f t="shared" ca="1" si="595"/>
        <v>0</v>
      </c>
      <c r="P1444" s="231">
        <f t="shared" ca="1" si="596"/>
        <v>0</v>
      </c>
      <c r="Q1444" s="231">
        <f t="shared" ca="1" si="597"/>
        <v>0</v>
      </c>
      <c r="R1444" s="231">
        <f t="shared" ca="1" si="598"/>
        <v>0</v>
      </c>
      <c r="T1444" s="231">
        <f t="shared" si="599"/>
        <v>1</v>
      </c>
      <c r="U1444" s="231">
        <f t="shared" ca="1" si="599"/>
        <v>1</v>
      </c>
      <c r="V1444" s="231">
        <f t="shared" ca="1" si="599"/>
        <v>1</v>
      </c>
      <c r="X1444" s="231">
        <f t="shared" ca="1" si="600"/>
        <v>0</v>
      </c>
      <c r="Y1444" s="231">
        <f t="shared" ca="1" si="593"/>
        <v>0</v>
      </c>
      <c r="Z1444" s="243"/>
      <c r="AA1444" s="243"/>
    </row>
    <row r="1445" spans="6:27">
      <c r="F1445" s="656"/>
      <c r="G1445" s="307" t="str">
        <f t="shared" si="594"/>
        <v>3-wheeler</v>
      </c>
      <c r="H1445" s="251">
        <f t="shared" ca="1" si="591"/>
        <v>0</v>
      </c>
      <c r="I1445" s="246">
        <f t="shared" ca="1" si="592"/>
        <v>0</v>
      </c>
      <c r="J1445" s="243"/>
      <c r="K1445" s="246">
        <f>'IF Factors'!BJ111</f>
        <v>0</v>
      </c>
      <c r="L1445" s="246">
        <f ca="1">OFFSET('IF Factors'!BJ111,0,5)</f>
        <v>0</v>
      </c>
      <c r="M1445" s="246">
        <f ca="1">OFFSET('IF Factors'!BJ111,0,10)</f>
        <v>0</v>
      </c>
      <c r="O1445" s="231">
        <f t="shared" ca="1" si="595"/>
        <v>0</v>
      </c>
      <c r="P1445" s="231">
        <f t="shared" ca="1" si="596"/>
        <v>0</v>
      </c>
      <c r="Q1445" s="231">
        <f t="shared" ca="1" si="597"/>
        <v>0</v>
      </c>
      <c r="R1445" s="231">
        <f t="shared" ca="1" si="598"/>
        <v>0</v>
      </c>
      <c r="T1445" s="231">
        <f t="shared" si="599"/>
        <v>1</v>
      </c>
      <c r="U1445" s="231">
        <f t="shared" ca="1" si="599"/>
        <v>1</v>
      </c>
      <c r="V1445" s="231">
        <f t="shared" ca="1" si="599"/>
        <v>1</v>
      </c>
      <c r="X1445" s="231">
        <f t="shared" ca="1" si="600"/>
        <v>0</v>
      </c>
      <c r="Y1445" s="231">
        <f t="shared" ca="1" si="593"/>
        <v>0</v>
      </c>
      <c r="Z1445" s="243"/>
      <c r="AA1445" s="243"/>
    </row>
    <row r="1446" spans="6:27">
      <c r="F1446" s="656"/>
      <c r="G1446" s="307" t="str">
        <f t="shared" si="594"/>
        <v>Bus</v>
      </c>
      <c r="H1446" s="251">
        <f t="shared" ca="1" si="591"/>
        <v>0</v>
      </c>
      <c r="I1446" s="246">
        <f t="shared" ca="1" si="592"/>
        <v>0</v>
      </c>
      <c r="J1446" s="243"/>
      <c r="K1446" s="246">
        <f>'IF Factors'!BJ112</f>
        <v>0</v>
      </c>
      <c r="L1446" s="246">
        <f ca="1">OFFSET('IF Factors'!BJ112,0,5)</f>
        <v>0</v>
      </c>
      <c r="M1446" s="246">
        <f ca="1">OFFSET('IF Factors'!BJ112,0,10)</f>
        <v>0</v>
      </c>
      <c r="O1446" s="231">
        <f t="shared" ca="1" si="595"/>
        <v>0</v>
      </c>
      <c r="P1446" s="231">
        <f t="shared" ca="1" si="596"/>
        <v>0</v>
      </c>
      <c r="Q1446" s="231">
        <f t="shared" ca="1" si="597"/>
        <v>0</v>
      </c>
      <c r="R1446" s="231">
        <f t="shared" ca="1" si="598"/>
        <v>0</v>
      </c>
      <c r="T1446" s="231">
        <f t="shared" si="599"/>
        <v>1</v>
      </c>
      <c r="U1446" s="231">
        <f t="shared" ca="1" si="599"/>
        <v>1</v>
      </c>
      <c r="V1446" s="231">
        <f t="shared" ca="1" si="599"/>
        <v>1</v>
      </c>
      <c r="X1446" s="231">
        <f t="shared" ca="1" si="600"/>
        <v>0</v>
      </c>
      <c r="Y1446" s="231">
        <f t="shared" ca="1" si="593"/>
        <v>0</v>
      </c>
      <c r="Z1446" s="243"/>
      <c r="AA1446" s="243"/>
    </row>
    <row r="1447" spans="6:27">
      <c r="F1447" s="656"/>
      <c r="G1447" s="307" t="str">
        <f t="shared" si="594"/>
        <v>Mini-bus</v>
      </c>
      <c r="H1447" s="251">
        <f t="shared" ca="1" si="591"/>
        <v>0</v>
      </c>
      <c r="I1447" s="246">
        <f t="shared" ca="1" si="592"/>
        <v>0</v>
      </c>
      <c r="J1447" s="243"/>
      <c r="K1447" s="246">
        <f>'IF Factors'!BJ113</f>
        <v>0</v>
      </c>
      <c r="L1447" s="246">
        <f ca="1">OFFSET('IF Factors'!BJ113,0,5)</f>
        <v>0</v>
      </c>
      <c r="M1447" s="246">
        <f ca="1">OFFSET('IF Factors'!BJ113,0,10)</f>
        <v>0</v>
      </c>
      <c r="O1447" s="231">
        <f t="shared" ca="1" si="595"/>
        <v>0</v>
      </c>
      <c r="P1447" s="231">
        <f t="shared" ca="1" si="596"/>
        <v>0</v>
      </c>
      <c r="Q1447" s="231">
        <f t="shared" ca="1" si="597"/>
        <v>0</v>
      </c>
      <c r="R1447" s="231">
        <f t="shared" ca="1" si="598"/>
        <v>0</v>
      </c>
      <c r="T1447" s="231">
        <f t="shared" si="599"/>
        <v>1</v>
      </c>
      <c r="U1447" s="231">
        <f t="shared" ca="1" si="599"/>
        <v>1</v>
      </c>
      <c r="V1447" s="231">
        <f t="shared" ca="1" si="599"/>
        <v>1</v>
      </c>
      <c r="X1447" s="231">
        <f t="shared" ca="1" si="600"/>
        <v>0</v>
      </c>
      <c r="Y1447" s="231">
        <f t="shared" ca="1" si="593"/>
        <v>0</v>
      </c>
      <c r="Z1447" s="243"/>
      <c r="AA1447" s="243"/>
    </row>
    <row r="1448" spans="6:27">
      <c r="F1448" s="656"/>
      <c r="G1448" s="307" t="str">
        <f t="shared" si="594"/>
        <v/>
      </c>
      <c r="H1448" s="251">
        <f t="shared" ca="1" si="591"/>
        <v>0</v>
      </c>
      <c r="I1448" s="246">
        <f t="shared" ca="1" si="592"/>
        <v>0</v>
      </c>
      <c r="J1448" s="243"/>
      <c r="K1448" s="246">
        <f>'IF Factors'!BJ114</f>
        <v>0</v>
      </c>
      <c r="L1448" s="246">
        <f ca="1">OFFSET('IF Factors'!BJ114,0,5)</f>
        <v>0</v>
      </c>
      <c r="M1448" s="246">
        <f ca="1">OFFSET('IF Factors'!BJ114,0,10)</f>
        <v>0</v>
      </c>
      <c r="O1448" s="231">
        <f t="shared" ca="1" si="595"/>
        <v>0</v>
      </c>
      <c r="P1448" s="231">
        <f t="shared" ca="1" si="596"/>
        <v>0</v>
      </c>
      <c r="Q1448" s="231">
        <f t="shared" ca="1" si="597"/>
        <v>0</v>
      </c>
      <c r="R1448" s="231">
        <f t="shared" ca="1" si="598"/>
        <v>0</v>
      </c>
      <c r="T1448" s="231">
        <f t="shared" si="599"/>
        <v>1</v>
      </c>
      <c r="U1448" s="231">
        <f t="shared" ca="1" si="599"/>
        <v>1</v>
      </c>
      <c r="V1448" s="231">
        <f t="shared" ca="1" si="599"/>
        <v>1</v>
      </c>
      <c r="X1448" s="231">
        <f t="shared" ca="1" si="600"/>
        <v>0</v>
      </c>
      <c r="Y1448" s="231">
        <f t="shared" ca="1" si="593"/>
        <v>0</v>
      </c>
      <c r="Z1448" s="243"/>
      <c r="AA1448" s="243"/>
    </row>
    <row r="1449" spans="6:27">
      <c r="F1449" s="657"/>
      <c r="G1449" s="307" t="str">
        <f t="shared" si="594"/>
        <v/>
      </c>
      <c r="H1449" s="251">
        <f t="shared" ca="1" si="591"/>
        <v>0</v>
      </c>
      <c r="I1449" s="246">
        <f t="shared" ca="1" si="592"/>
        <v>0</v>
      </c>
      <c r="J1449" s="243"/>
      <c r="K1449" s="246">
        <f>'IF Factors'!BJ115</f>
        <v>0</v>
      </c>
      <c r="L1449" s="246">
        <f ca="1">OFFSET('IF Factors'!BJ115,0,5)</f>
        <v>0</v>
      </c>
      <c r="M1449" s="246">
        <f ca="1">OFFSET('IF Factors'!BJ115,0,10)</f>
        <v>0</v>
      </c>
      <c r="O1449" s="231">
        <f t="shared" ca="1" si="595"/>
        <v>0</v>
      </c>
      <c r="P1449" s="231">
        <f t="shared" ca="1" si="596"/>
        <v>0</v>
      </c>
      <c r="Q1449" s="231">
        <f t="shared" ca="1" si="597"/>
        <v>0</v>
      </c>
      <c r="R1449" s="231">
        <f t="shared" ca="1" si="598"/>
        <v>0</v>
      </c>
      <c r="T1449" s="231">
        <f t="shared" si="599"/>
        <v>1</v>
      </c>
      <c r="U1449" s="231">
        <f t="shared" ca="1" si="599"/>
        <v>1</v>
      </c>
      <c r="V1449" s="231">
        <f t="shared" ca="1" si="599"/>
        <v>1</v>
      </c>
      <c r="X1449" s="231">
        <f t="shared" ca="1" si="600"/>
        <v>0</v>
      </c>
      <c r="Y1449" s="231">
        <f t="shared" ca="1" si="593"/>
        <v>0</v>
      </c>
      <c r="Z1449" s="243"/>
      <c r="AA1449" s="243"/>
    </row>
    <row r="1450" spans="6:27">
      <c r="G1450" s="307" t="str">
        <f t="shared" si="594"/>
        <v>BRT</v>
      </c>
      <c r="H1450" s="251">
        <f t="shared" ca="1" si="591"/>
        <v>0</v>
      </c>
      <c r="I1450" s="246">
        <f t="shared" ca="1" si="592"/>
        <v>0</v>
      </c>
      <c r="J1450" s="243"/>
      <c r="K1450" s="246">
        <f>'IF Factors'!BJ116</f>
        <v>0</v>
      </c>
      <c r="L1450" s="246">
        <f ca="1">OFFSET('IF Factors'!BJ116,0,5)</f>
        <v>0</v>
      </c>
      <c r="M1450" s="246">
        <f ca="1">OFFSET('IF Factors'!BJ116,0,10)</f>
        <v>0</v>
      </c>
      <c r="O1450" s="231">
        <f t="shared" ca="1" si="595"/>
        <v>0</v>
      </c>
      <c r="P1450" s="231">
        <f t="shared" ca="1" si="596"/>
        <v>0</v>
      </c>
      <c r="Q1450" s="231">
        <f t="shared" ca="1" si="597"/>
        <v>0</v>
      </c>
      <c r="R1450" s="231">
        <f t="shared" ca="1" si="598"/>
        <v>0</v>
      </c>
      <c r="T1450" s="231">
        <f t="shared" si="599"/>
        <v>1</v>
      </c>
      <c r="U1450" s="231">
        <f t="shared" ca="1" si="599"/>
        <v>1</v>
      </c>
      <c r="V1450" s="231">
        <f t="shared" ca="1" si="599"/>
        <v>1</v>
      </c>
      <c r="X1450" s="231">
        <f t="shared" ca="1" si="600"/>
        <v>0</v>
      </c>
      <c r="Y1450" s="231">
        <f t="shared" ca="1" si="593"/>
        <v>0</v>
      </c>
      <c r="Z1450" s="243"/>
      <c r="AA1450" s="243"/>
    </row>
    <row r="1451" spans="6:27">
      <c r="G1451" s="308"/>
      <c r="H1451" s="243"/>
      <c r="I1451" s="243"/>
      <c r="J1451" s="243"/>
      <c r="K1451" s="243"/>
      <c r="L1451" s="243"/>
      <c r="M1451" s="243"/>
      <c r="N1451" s="243"/>
      <c r="O1451" s="243"/>
      <c r="P1451" s="243"/>
      <c r="Q1451" s="243"/>
      <c r="R1451" s="243"/>
      <c r="S1451" s="243"/>
      <c r="T1451" s="243"/>
      <c r="U1451" s="243"/>
      <c r="V1451" s="243"/>
      <c r="W1451" s="243"/>
      <c r="X1451" s="243"/>
      <c r="Y1451" s="243"/>
      <c r="Z1451" s="243"/>
      <c r="AA1451" s="243"/>
    </row>
    <row r="1452" spans="6:27">
      <c r="G1452" s="308"/>
      <c r="H1452" s="243"/>
      <c r="I1452" s="243"/>
      <c r="J1452" s="243"/>
      <c r="K1452" s="243"/>
      <c r="L1452" s="243"/>
      <c r="M1452" s="243"/>
      <c r="N1452" s="243"/>
      <c r="O1452" s="243"/>
      <c r="P1452" s="243"/>
      <c r="Q1452" s="243"/>
      <c r="R1452" s="243"/>
      <c r="S1452" s="243"/>
      <c r="T1452" s="243"/>
      <c r="U1452" s="243"/>
      <c r="V1452" s="243"/>
      <c r="W1452" s="243"/>
      <c r="X1452" s="243"/>
      <c r="Y1452" s="243"/>
      <c r="Z1452" s="243"/>
      <c r="AA1452" s="243"/>
    </row>
    <row r="1453" spans="6:27">
      <c r="G1453" s="308"/>
      <c r="H1453" s="243"/>
      <c r="I1453" s="243"/>
      <c r="J1453" s="243"/>
      <c r="K1453" s="243"/>
      <c r="L1453" s="243"/>
      <c r="M1453" s="243"/>
      <c r="N1453" s="243"/>
      <c r="O1453" s="243"/>
      <c r="P1453" s="243"/>
      <c r="Q1453" s="243"/>
      <c r="R1453" s="243"/>
      <c r="S1453" s="243"/>
      <c r="T1453" s="243"/>
      <c r="U1453" s="243"/>
      <c r="V1453" s="243"/>
      <c r="W1453" s="243"/>
      <c r="X1453" s="243"/>
      <c r="Y1453" s="243"/>
      <c r="Z1453" s="243"/>
      <c r="AA1453" s="243"/>
    </row>
    <row r="1454" spans="6:27">
      <c r="G1454" s="308" t="s">
        <v>391</v>
      </c>
      <c r="H1454" s="243"/>
      <c r="I1454" s="243"/>
      <c r="J1454" s="243"/>
      <c r="K1454" s="243"/>
      <c r="L1454" s="243"/>
      <c r="M1454" s="243"/>
      <c r="N1454" s="243"/>
      <c r="O1454" s="243"/>
      <c r="P1454" s="243"/>
      <c r="Q1454" s="243"/>
      <c r="R1454" s="243"/>
      <c r="S1454" s="243"/>
      <c r="T1454" s="243"/>
      <c r="U1454" s="243"/>
      <c r="V1454" s="243"/>
      <c r="W1454" s="243"/>
      <c r="X1454" s="243"/>
      <c r="Y1454" s="243"/>
      <c r="Z1454" s="243"/>
      <c r="AA1454" s="243"/>
    </row>
    <row r="1455" spans="6:27">
      <c r="G1455" s="306"/>
      <c r="H1455" s="245">
        <f>H1422</f>
        <v>0</v>
      </c>
      <c r="I1455" s="245">
        <f t="shared" ref="I1455:AA1455" si="601">I1422</f>
        <v>1</v>
      </c>
      <c r="J1455" s="245">
        <f t="shared" si="601"/>
        <v>2</v>
      </c>
      <c r="K1455" s="245">
        <f t="shared" si="601"/>
        <v>3</v>
      </c>
      <c r="L1455" s="245">
        <f t="shared" si="601"/>
        <v>4</v>
      </c>
      <c r="M1455" s="245">
        <f t="shared" si="601"/>
        <v>5</v>
      </c>
      <c r="N1455" s="245">
        <f t="shared" si="601"/>
        <v>6</v>
      </c>
      <c r="O1455" s="245">
        <f t="shared" si="601"/>
        <v>7</v>
      </c>
      <c r="P1455" s="245">
        <f t="shared" si="601"/>
        <v>8</v>
      </c>
      <c r="Q1455" s="245">
        <f t="shared" si="601"/>
        <v>9</v>
      </c>
      <c r="R1455" s="245">
        <f t="shared" si="601"/>
        <v>10</v>
      </c>
      <c r="S1455" s="245">
        <f t="shared" si="601"/>
        <v>11</v>
      </c>
      <c r="T1455" s="245">
        <f t="shared" si="601"/>
        <v>12</v>
      </c>
      <c r="U1455" s="245">
        <f t="shared" si="601"/>
        <v>13</v>
      </c>
      <c r="V1455" s="245">
        <f t="shared" si="601"/>
        <v>14</v>
      </c>
      <c r="W1455" s="245">
        <f t="shared" si="601"/>
        <v>15</v>
      </c>
      <c r="X1455" s="245">
        <f t="shared" si="601"/>
        <v>16</v>
      </c>
      <c r="Y1455" s="245">
        <f t="shared" si="601"/>
        <v>17</v>
      </c>
      <c r="Z1455" s="245">
        <f t="shared" si="601"/>
        <v>18</v>
      </c>
      <c r="AA1455" s="245">
        <f t="shared" si="601"/>
        <v>19</v>
      </c>
    </row>
    <row r="1456" spans="6:27">
      <c r="F1456" s="655" t="s">
        <v>530</v>
      </c>
      <c r="G1456" s="307" t="str">
        <f>G1423</f>
        <v>Cars</v>
      </c>
      <c r="H1456" s="261">
        <f>K1440</f>
        <v>0</v>
      </c>
      <c r="I1456" s="261">
        <f ca="1">(I$23*$P1440)+$O1440</f>
        <v>0</v>
      </c>
      <c r="J1456" s="261">
        <f t="shared" ref="J1456:P1456" ca="1" si="602">(J$23*$P1440)+$O1440</f>
        <v>0</v>
      </c>
      <c r="K1456" s="261">
        <f t="shared" ca="1" si="602"/>
        <v>0</v>
      </c>
      <c r="L1456" s="261">
        <f t="shared" ca="1" si="602"/>
        <v>0</v>
      </c>
      <c r="M1456" s="261">
        <f t="shared" ca="1" si="602"/>
        <v>0</v>
      </c>
      <c r="N1456" s="261">
        <f t="shared" ca="1" si="602"/>
        <v>0</v>
      </c>
      <c r="O1456" s="261">
        <f t="shared" ca="1" si="602"/>
        <v>0</v>
      </c>
      <c r="P1456" s="261">
        <f t="shared" ca="1" si="602"/>
        <v>0</v>
      </c>
      <c r="Q1456" s="261">
        <f ca="1">L1440</f>
        <v>0</v>
      </c>
      <c r="R1456" s="261">
        <f ca="1">(R$23*$R1440)+$Q1440</f>
        <v>0</v>
      </c>
      <c r="S1456" s="261">
        <f t="shared" ref="S1456:Z1456" ca="1" si="603">(S$23*$R1440)+$Q1440</f>
        <v>0</v>
      </c>
      <c r="T1456" s="261">
        <f t="shared" ca="1" si="603"/>
        <v>0</v>
      </c>
      <c r="U1456" s="261">
        <f t="shared" ca="1" si="603"/>
        <v>0</v>
      </c>
      <c r="V1456" s="261">
        <f t="shared" ca="1" si="603"/>
        <v>0</v>
      </c>
      <c r="W1456" s="261">
        <f t="shared" ca="1" si="603"/>
        <v>0</v>
      </c>
      <c r="X1456" s="261">
        <f t="shared" ca="1" si="603"/>
        <v>0</v>
      </c>
      <c r="Y1456" s="261">
        <f t="shared" ca="1" si="603"/>
        <v>0</v>
      </c>
      <c r="Z1456" s="261">
        <f t="shared" ca="1" si="603"/>
        <v>0</v>
      </c>
      <c r="AA1456" s="261">
        <f ca="1">M1440</f>
        <v>0</v>
      </c>
    </row>
    <row r="1457" spans="6:27">
      <c r="F1457" s="656"/>
      <c r="G1457" s="307" t="str">
        <f t="shared" ref="G1457:G1466" si="604">G1424</f>
        <v>2-wheeler</v>
      </c>
      <c r="H1457" s="261">
        <f t="shared" ref="H1457:H1466" si="605">K1441</f>
        <v>0</v>
      </c>
      <c r="I1457" s="261">
        <f t="shared" ref="I1457:P1466" ca="1" si="606">(I$23*$P1441)+$O1441</f>
        <v>0</v>
      </c>
      <c r="J1457" s="261">
        <f t="shared" ca="1" si="606"/>
        <v>0</v>
      </c>
      <c r="K1457" s="261">
        <f t="shared" ca="1" si="606"/>
        <v>0</v>
      </c>
      <c r="L1457" s="261">
        <f t="shared" ca="1" si="606"/>
        <v>0</v>
      </c>
      <c r="M1457" s="261">
        <f t="shared" ca="1" si="606"/>
        <v>0</v>
      </c>
      <c r="N1457" s="261">
        <f t="shared" ca="1" si="606"/>
        <v>0</v>
      </c>
      <c r="O1457" s="261">
        <f t="shared" ca="1" si="606"/>
        <v>0</v>
      </c>
      <c r="P1457" s="261">
        <f t="shared" ca="1" si="606"/>
        <v>0</v>
      </c>
      <c r="Q1457" s="261">
        <f t="shared" ref="Q1457:Q1466" ca="1" si="607">L1441</f>
        <v>0</v>
      </c>
      <c r="R1457" s="261">
        <f t="shared" ref="R1457:Z1466" ca="1" si="608">(R$23*$R1441)+$Q1441</f>
        <v>0</v>
      </c>
      <c r="S1457" s="261">
        <f t="shared" ca="1" si="608"/>
        <v>0</v>
      </c>
      <c r="T1457" s="261">
        <f t="shared" ca="1" si="608"/>
        <v>0</v>
      </c>
      <c r="U1457" s="261">
        <f t="shared" ca="1" si="608"/>
        <v>0</v>
      </c>
      <c r="V1457" s="261">
        <f t="shared" ca="1" si="608"/>
        <v>0</v>
      </c>
      <c r="W1457" s="261">
        <f t="shared" ca="1" si="608"/>
        <v>0</v>
      </c>
      <c r="X1457" s="261">
        <f t="shared" ca="1" si="608"/>
        <v>0</v>
      </c>
      <c r="Y1457" s="261">
        <f t="shared" ca="1" si="608"/>
        <v>0</v>
      </c>
      <c r="Z1457" s="261">
        <f t="shared" ca="1" si="608"/>
        <v>0</v>
      </c>
      <c r="AA1457" s="261">
        <f t="shared" ref="AA1457:AA1466" ca="1" si="609">M1441</f>
        <v>0</v>
      </c>
    </row>
    <row r="1458" spans="6:27">
      <c r="F1458" s="656"/>
      <c r="G1458" s="307" t="str">
        <f t="shared" si="604"/>
        <v>Taxi</v>
      </c>
      <c r="H1458" s="261">
        <f t="shared" si="605"/>
        <v>0</v>
      </c>
      <c r="I1458" s="261">
        <f t="shared" ca="1" si="606"/>
        <v>0</v>
      </c>
      <c r="J1458" s="261">
        <f t="shared" ca="1" si="606"/>
        <v>0</v>
      </c>
      <c r="K1458" s="261">
        <f t="shared" ca="1" si="606"/>
        <v>0</v>
      </c>
      <c r="L1458" s="261">
        <f t="shared" ca="1" si="606"/>
        <v>0</v>
      </c>
      <c r="M1458" s="261">
        <f t="shared" ca="1" si="606"/>
        <v>0</v>
      </c>
      <c r="N1458" s="261">
        <f t="shared" ca="1" si="606"/>
        <v>0</v>
      </c>
      <c r="O1458" s="261">
        <f t="shared" ca="1" si="606"/>
        <v>0</v>
      </c>
      <c r="P1458" s="261">
        <f t="shared" ca="1" si="606"/>
        <v>0</v>
      </c>
      <c r="Q1458" s="261">
        <f t="shared" ca="1" si="607"/>
        <v>0</v>
      </c>
      <c r="R1458" s="261">
        <f t="shared" ca="1" si="608"/>
        <v>0</v>
      </c>
      <c r="S1458" s="261">
        <f t="shared" ca="1" si="608"/>
        <v>0</v>
      </c>
      <c r="T1458" s="261">
        <f t="shared" ca="1" si="608"/>
        <v>0</v>
      </c>
      <c r="U1458" s="261">
        <f t="shared" ca="1" si="608"/>
        <v>0</v>
      </c>
      <c r="V1458" s="261">
        <f t="shared" ca="1" si="608"/>
        <v>0</v>
      </c>
      <c r="W1458" s="261">
        <f t="shared" ca="1" si="608"/>
        <v>0</v>
      </c>
      <c r="X1458" s="261">
        <f t="shared" ca="1" si="608"/>
        <v>0</v>
      </c>
      <c r="Y1458" s="261">
        <f t="shared" ca="1" si="608"/>
        <v>0</v>
      </c>
      <c r="Z1458" s="261">
        <f t="shared" ca="1" si="608"/>
        <v>0</v>
      </c>
      <c r="AA1458" s="261">
        <f t="shared" ca="1" si="609"/>
        <v>0</v>
      </c>
    </row>
    <row r="1459" spans="6:27">
      <c r="F1459" s="656"/>
      <c r="G1459" s="307" t="str">
        <f t="shared" si="604"/>
        <v/>
      </c>
      <c r="H1459" s="261">
        <f t="shared" si="605"/>
        <v>0</v>
      </c>
      <c r="I1459" s="261">
        <f t="shared" ca="1" si="606"/>
        <v>0</v>
      </c>
      <c r="J1459" s="261">
        <f t="shared" ca="1" si="606"/>
        <v>0</v>
      </c>
      <c r="K1459" s="261">
        <f t="shared" ca="1" si="606"/>
        <v>0</v>
      </c>
      <c r="L1459" s="261">
        <f t="shared" ca="1" si="606"/>
        <v>0</v>
      </c>
      <c r="M1459" s="261">
        <f t="shared" ca="1" si="606"/>
        <v>0</v>
      </c>
      <c r="N1459" s="261">
        <f t="shared" ca="1" si="606"/>
        <v>0</v>
      </c>
      <c r="O1459" s="261">
        <f t="shared" ca="1" si="606"/>
        <v>0</v>
      </c>
      <c r="P1459" s="261">
        <f t="shared" ca="1" si="606"/>
        <v>0</v>
      </c>
      <c r="Q1459" s="261">
        <f t="shared" ca="1" si="607"/>
        <v>0</v>
      </c>
      <c r="R1459" s="261">
        <f t="shared" ca="1" si="608"/>
        <v>0</v>
      </c>
      <c r="S1459" s="261">
        <f t="shared" ca="1" si="608"/>
        <v>0</v>
      </c>
      <c r="T1459" s="261">
        <f t="shared" ca="1" si="608"/>
        <v>0</v>
      </c>
      <c r="U1459" s="261">
        <f t="shared" ca="1" si="608"/>
        <v>0</v>
      </c>
      <c r="V1459" s="261">
        <f t="shared" ca="1" si="608"/>
        <v>0</v>
      </c>
      <c r="W1459" s="261">
        <f t="shared" ca="1" si="608"/>
        <v>0</v>
      </c>
      <c r="X1459" s="261">
        <f t="shared" ca="1" si="608"/>
        <v>0</v>
      </c>
      <c r="Y1459" s="261">
        <f t="shared" ca="1" si="608"/>
        <v>0</v>
      </c>
      <c r="Z1459" s="261">
        <f t="shared" ca="1" si="608"/>
        <v>0</v>
      </c>
      <c r="AA1459" s="261">
        <f t="shared" ca="1" si="609"/>
        <v>0</v>
      </c>
    </row>
    <row r="1460" spans="6:27">
      <c r="F1460" s="656"/>
      <c r="G1460" s="307" t="str">
        <f t="shared" si="604"/>
        <v/>
      </c>
      <c r="H1460" s="261">
        <f t="shared" si="605"/>
        <v>0</v>
      </c>
      <c r="I1460" s="261">
        <f t="shared" ca="1" si="606"/>
        <v>0</v>
      </c>
      <c r="J1460" s="261">
        <f t="shared" ca="1" si="606"/>
        <v>0</v>
      </c>
      <c r="K1460" s="261">
        <f t="shared" ca="1" si="606"/>
        <v>0</v>
      </c>
      <c r="L1460" s="261">
        <f t="shared" ca="1" si="606"/>
        <v>0</v>
      </c>
      <c r="M1460" s="261">
        <f t="shared" ca="1" si="606"/>
        <v>0</v>
      </c>
      <c r="N1460" s="261">
        <f t="shared" ca="1" si="606"/>
        <v>0</v>
      </c>
      <c r="O1460" s="261">
        <f t="shared" ca="1" si="606"/>
        <v>0</v>
      </c>
      <c r="P1460" s="261">
        <f t="shared" ca="1" si="606"/>
        <v>0</v>
      </c>
      <c r="Q1460" s="261">
        <f t="shared" ca="1" si="607"/>
        <v>0</v>
      </c>
      <c r="R1460" s="261">
        <f t="shared" ca="1" si="608"/>
        <v>0</v>
      </c>
      <c r="S1460" s="261">
        <f t="shared" ca="1" si="608"/>
        <v>0</v>
      </c>
      <c r="T1460" s="261">
        <f t="shared" ca="1" si="608"/>
        <v>0</v>
      </c>
      <c r="U1460" s="261">
        <f t="shared" ca="1" si="608"/>
        <v>0</v>
      </c>
      <c r="V1460" s="261">
        <f t="shared" ca="1" si="608"/>
        <v>0</v>
      </c>
      <c r="W1460" s="261">
        <f t="shared" ca="1" si="608"/>
        <v>0</v>
      </c>
      <c r="X1460" s="261">
        <f t="shared" ca="1" si="608"/>
        <v>0</v>
      </c>
      <c r="Y1460" s="261">
        <f t="shared" ca="1" si="608"/>
        <v>0</v>
      </c>
      <c r="Z1460" s="261">
        <f t="shared" ca="1" si="608"/>
        <v>0</v>
      </c>
      <c r="AA1460" s="261">
        <f t="shared" ca="1" si="609"/>
        <v>0</v>
      </c>
    </row>
    <row r="1461" spans="6:27">
      <c r="F1461" s="656"/>
      <c r="G1461" s="307" t="str">
        <f t="shared" si="604"/>
        <v>3-wheeler</v>
      </c>
      <c r="H1461" s="261">
        <f t="shared" si="605"/>
        <v>0</v>
      </c>
      <c r="I1461" s="261">
        <f t="shared" ca="1" si="606"/>
        <v>0</v>
      </c>
      <c r="J1461" s="261">
        <f t="shared" ca="1" si="606"/>
        <v>0</v>
      </c>
      <c r="K1461" s="261">
        <f t="shared" ca="1" si="606"/>
        <v>0</v>
      </c>
      <c r="L1461" s="261">
        <f t="shared" ca="1" si="606"/>
        <v>0</v>
      </c>
      <c r="M1461" s="261">
        <f t="shared" ca="1" si="606"/>
        <v>0</v>
      </c>
      <c r="N1461" s="261">
        <f t="shared" ca="1" si="606"/>
        <v>0</v>
      </c>
      <c r="O1461" s="261">
        <f t="shared" ca="1" si="606"/>
        <v>0</v>
      </c>
      <c r="P1461" s="261">
        <f t="shared" ca="1" si="606"/>
        <v>0</v>
      </c>
      <c r="Q1461" s="261">
        <f t="shared" ca="1" si="607"/>
        <v>0</v>
      </c>
      <c r="R1461" s="261">
        <f t="shared" ca="1" si="608"/>
        <v>0</v>
      </c>
      <c r="S1461" s="261">
        <f t="shared" ca="1" si="608"/>
        <v>0</v>
      </c>
      <c r="T1461" s="261">
        <f t="shared" ca="1" si="608"/>
        <v>0</v>
      </c>
      <c r="U1461" s="261">
        <f t="shared" ca="1" si="608"/>
        <v>0</v>
      </c>
      <c r="V1461" s="261">
        <f t="shared" ca="1" si="608"/>
        <v>0</v>
      </c>
      <c r="W1461" s="261">
        <f t="shared" ca="1" si="608"/>
        <v>0</v>
      </c>
      <c r="X1461" s="261">
        <f t="shared" ca="1" si="608"/>
        <v>0</v>
      </c>
      <c r="Y1461" s="261">
        <f t="shared" ca="1" si="608"/>
        <v>0</v>
      </c>
      <c r="Z1461" s="261">
        <f t="shared" ca="1" si="608"/>
        <v>0</v>
      </c>
      <c r="AA1461" s="261">
        <f t="shared" ca="1" si="609"/>
        <v>0</v>
      </c>
    </row>
    <row r="1462" spans="6:27">
      <c r="F1462" s="656"/>
      <c r="G1462" s="307" t="str">
        <f t="shared" si="604"/>
        <v>Bus</v>
      </c>
      <c r="H1462" s="261">
        <f t="shared" si="605"/>
        <v>0</v>
      </c>
      <c r="I1462" s="261">
        <f t="shared" ca="1" si="606"/>
        <v>0</v>
      </c>
      <c r="J1462" s="261">
        <f t="shared" ca="1" si="606"/>
        <v>0</v>
      </c>
      <c r="K1462" s="261">
        <f t="shared" ca="1" si="606"/>
        <v>0</v>
      </c>
      <c r="L1462" s="261">
        <f t="shared" ca="1" si="606"/>
        <v>0</v>
      </c>
      <c r="M1462" s="261">
        <f t="shared" ca="1" si="606"/>
        <v>0</v>
      </c>
      <c r="N1462" s="261">
        <f t="shared" ca="1" si="606"/>
        <v>0</v>
      </c>
      <c r="O1462" s="261">
        <f t="shared" ca="1" si="606"/>
        <v>0</v>
      </c>
      <c r="P1462" s="261">
        <f t="shared" ca="1" si="606"/>
        <v>0</v>
      </c>
      <c r="Q1462" s="261">
        <f t="shared" ca="1" si="607"/>
        <v>0</v>
      </c>
      <c r="R1462" s="261">
        <f t="shared" ca="1" si="608"/>
        <v>0</v>
      </c>
      <c r="S1462" s="261">
        <f t="shared" ca="1" si="608"/>
        <v>0</v>
      </c>
      <c r="T1462" s="261">
        <f t="shared" ca="1" si="608"/>
        <v>0</v>
      </c>
      <c r="U1462" s="261">
        <f t="shared" ca="1" si="608"/>
        <v>0</v>
      </c>
      <c r="V1462" s="261">
        <f t="shared" ca="1" si="608"/>
        <v>0</v>
      </c>
      <c r="W1462" s="261">
        <f t="shared" ca="1" si="608"/>
        <v>0</v>
      </c>
      <c r="X1462" s="261">
        <f t="shared" ca="1" si="608"/>
        <v>0</v>
      </c>
      <c r="Y1462" s="261">
        <f t="shared" ca="1" si="608"/>
        <v>0</v>
      </c>
      <c r="Z1462" s="261">
        <f t="shared" ca="1" si="608"/>
        <v>0</v>
      </c>
      <c r="AA1462" s="261">
        <f t="shared" ca="1" si="609"/>
        <v>0</v>
      </c>
    </row>
    <row r="1463" spans="6:27">
      <c r="F1463" s="656"/>
      <c r="G1463" s="307" t="str">
        <f t="shared" si="604"/>
        <v>Mini-bus</v>
      </c>
      <c r="H1463" s="261">
        <f t="shared" si="605"/>
        <v>0</v>
      </c>
      <c r="I1463" s="261">
        <f t="shared" ca="1" si="606"/>
        <v>0</v>
      </c>
      <c r="J1463" s="261">
        <f t="shared" ca="1" si="606"/>
        <v>0</v>
      </c>
      <c r="K1463" s="261">
        <f t="shared" ca="1" si="606"/>
        <v>0</v>
      </c>
      <c r="L1463" s="261">
        <f t="shared" ca="1" si="606"/>
        <v>0</v>
      </c>
      <c r="M1463" s="261">
        <f t="shared" ca="1" si="606"/>
        <v>0</v>
      </c>
      <c r="N1463" s="261">
        <f t="shared" ca="1" si="606"/>
        <v>0</v>
      </c>
      <c r="O1463" s="261">
        <f t="shared" ca="1" si="606"/>
        <v>0</v>
      </c>
      <c r="P1463" s="261">
        <f t="shared" ca="1" si="606"/>
        <v>0</v>
      </c>
      <c r="Q1463" s="261">
        <f t="shared" ca="1" si="607"/>
        <v>0</v>
      </c>
      <c r="R1463" s="261">
        <f t="shared" ca="1" si="608"/>
        <v>0</v>
      </c>
      <c r="S1463" s="261">
        <f t="shared" ca="1" si="608"/>
        <v>0</v>
      </c>
      <c r="T1463" s="261">
        <f t="shared" ca="1" si="608"/>
        <v>0</v>
      </c>
      <c r="U1463" s="261">
        <f t="shared" ca="1" si="608"/>
        <v>0</v>
      </c>
      <c r="V1463" s="261">
        <f t="shared" ca="1" si="608"/>
        <v>0</v>
      </c>
      <c r="W1463" s="261">
        <f t="shared" ca="1" si="608"/>
        <v>0</v>
      </c>
      <c r="X1463" s="261">
        <f t="shared" ca="1" si="608"/>
        <v>0</v>
      </c>
      <c r="Y1463" s="261">
        <f t="shared" ca="1" si="608"/>
        <v>0</v>
      </c>
      <c r="Z1463" s="261">
        <f t="shared" ca="1" si="608"/>
        <v>0</v>
      </c>
      <c r="AA1463" s="261">
        <f t="shared" ca="1" si="609"/>
        <v>0</v>
      </c>
    </row>
    <row r="1464" spans="6:27">
      <c r="F1464" s="656"/>
      <c r="G1464" s="307" t="str">
        <f t="shared" si="604"/>
        <v/>
      </c>
      <c r="H1464" s="261">
        <f t="shared" si="605"/>
        <v>0</v>
      </c>
      <c r="I1464" s="261">
        <f t="shared" ca="1" si="606"/>
        <v>0</v>
      </c>
      <c r="J1464" s="261">
        <f t="shared" ca="1" si="606"/>
        <v>0</v>
      </c>
      <c r="K1464" s="261">
        <f t="shared" ca="1" si="606"/>
        <v>0</v>
      </c>
      <c r="L1464" s="261">
        <f t="shared" ca="1" si="606"/>
        <v>0</v>
      </c>
      <c r="M1464" s="261">
        <f t="shared" ca="1" si="606"/>
        <v>0</v>
      </c>
      <c r="N1464" s="261">
        <f t="shared" ca="1" si="606"/>
        <v>0</v>
      </c>
      <c r="O1464" s="261">
        <f t="shared" ca="1" si="606"/>
        <v>0</v>
      </c>
      <c r="P1464" s="261">
        <f t="shared" ca="1" si="606"/>
        <v>0</v>
      </c>
      <c r="Q1464" s="261">
        <f t="shared" ca="1" si="607"/>
        <v>0</v>
      </c>
      <c r="R1464" s="261">
        <f t="shared" ca="1" si="608"/>
        <v>0</v>
      </c>
      <c r="S1464" s="261">
        <f t="shared" ca="1" si="608"/>
        <v>0</v>
      </c>
      <c r="T1464" s="261">
        <f t="shared" ca="1" si="608"/>
        <v>0</v>
      </c>
      <c r="U1464" s="261">
        <f t="shared" ca="1" si="608"/>
        <v>0</v>
      </c>
      <c r="V1464" s="261">
        <f t="shared" ca="1" si="608"/>
        <v>0</v>
      </c>
      <c r="W1464" s="261">
        <f t="shared" ca="1" si="608"/>
        <v>0</v>
      </c>
      <c r="X1464" s="261">
        <f t="shared" ca="1" si="608"/>
        <v>0</v>
      </c>
      <c r="Y1464" s="261">
        <f t="shared" ca="1" si="608"/>
        <v>0</v>
      </c>
      <c r="Z1464" s="261">
        <f t="shared" ca="1" si="608"/>
        <v>0</v>
      </c>
      <c r="AA1464" s="261">
        <f t="shared" ca="1" si="609"/>
        <v>0</v>
      </c>
    </row>
    <row r="1465" spans="6:27">
      <c r="F1465" s="657"/>
      <c r="G1465" s="307" t="str">
        <f t="shared" si="604"/>
        <v/>
      </c>
      <c r="H1465" s="261">
        <f t="shared" si="605"/>
        <v>0</v>
      </c>
      <c r="I1465" s="261">
        <f t="shared" ca="1" si="606"/>
        <v>0</v>
      </c>
      <c r="J1465" s="261">
        <f t="shared" ca="1" si="606"/>
        <v>0</v>
      </c>
      <c r="K1465" s="261">
        <f t="shared" ca="1" si="606"/>
        <v>0</v>
      </c>
      <c r="L1465" s="261">
        <f t="shared" ca="1" si="606"/>
        <v>0</v>
      </c>
      <c r="M1465" s="261">
        <f t="shared" ca="1" si="606"/>
        <v>0</v>
      </c>
      <c r="N1465" s="261">
        <f t="shared" ca="1" si="606"/>
        <v>0</v>
      </c>
      <c r="O1465" s="261">
        <f t="shared" ca="1" si="606"/>
        <v>0</v>
      </c>
      <c r="P1465" s="261">
        <f t="shared" ca="1" si="606"/>
        <v>0</v>
      </c>
      <c r="Q1465" s="261">
        <f t="shared" ca="1" si="607"/>
        <v>0</v>
      </c>
      <c r="R1465" s="261">
        <f t="shared" ca="1" si="608"/>
        <v>0</v>
      </c>
      <c r="S1465" s="261">
        <f t="shared" ca="1" si="608"/>
        <v>0</v>
      </c>
      <c r="T1465" s="261">
        <f t="shared" ca="1" si="608"/>
        <v>0</v>
      </c>
      <c r="U1465" s="261">
        <f t="shared" ca="1" si="608"/>
        <v>0</v>
      </c>
      <c r="V1465" s="261">
        <f t="shared" ca="1" si="608"/>
        <v>0</v>
      </c>
      <c r="W1465" s="261">
        <f t="shared" ca="1" si="608"/>
        <v>0</v>
      </c>
      <c r="X1465" s="261">
        <f t="shared" ca="1" si="608"/>
        <v>0</v>
      </c>
      <c r="Y1465" s="261">
        <f t="shared" ca="1" si="608"/>
        <v>0</v>
      </c>
      <c r="Z1465" s="261">
        <f t="shared" ca="1" si="608"/>
        <v>0</v>
      </c>
      <c r="AA1465" s="261">
        <f t="shared" ca="1" si="609"/>
        <v>0</v>
      </c>
    </row>
    <row r="1466" spans="6:27">
      <c r="G1466" s="307" t="str">
        <f t="shared" si="604"/>
        <v>BRT</v>
      </c>
      <c r="H1466" s="261">
        <f t="shared" si="605"/>
        <v>0</v>
      </c>
      <c r="I1466" s="261">
        <f t="shared" ca="1" si="606"/>
        <v>0</v>
      </c>
      <c r="J1466" s="261">
        <f t="shared" ca="1" si="606"/>
        <v>0</v>
      </c>
      <c r="K1466" s="261">
        <f t="shared" ca="1" si="606"/>
        <v>0</v>
      </c>
      <c r="L1466" s="261">
        <f t="shared" ca="1" si="606"/>
        <v>0</v>
      </c>
      <c r="M1466" s="261">
        <f t="shared" ca="1" si="606"/>
        <v>0</v>
      </c>
      <c r="N1466" s="261">
        <f t="shared" ca="1" si="606"/>
        <v>0</v>
      </c>
      <c r="O1466" s="261">
        <f t="shared" ca="1" si="606"/>
        <v>0</v>
      </c>
      <c r="P1466" s="261">
        <f t="shared" ca="1" si="606"/>
        <v>0</v>
      </c>
      <c r="Q1466" s="261">
        <f t="shared" ca="1" si="607"/>
        <v>0</v>
      </c>
      <c r="R1466" s="261">
        <f t="shared" ca="1" si="608"/>
        <v>0</v>
      </c>
      <c r="S1466" s="261">
        <f t="shared" ca="1" si="608"/>
        <v>0</v>
      </c>
      <c r="T1466" s="261">
        <f t="shared" ca="1" si="608"/>
        <v>0</v>
      </c>
      <c r="U1466" s="261">
        <f t="shared" ca="1" si="608"/>
        <v>0</v>
      </c>
      <c r="V1466" s="261">
        <f t="shared" ca="1" si="608"/>
        <v>0</v>
      </c>
      <c r="W1466" s="261">
        <f t="shared" ca="1" si="608"/>
        <v>0</v>
      </c>
      <c r="X1466" s="261">
        <f t="shared" ca="1" si="608"/>
        <v>0</v>
      </c>
      <c r="Y1466" s="261">
        <f t="shared" ca="1" si="608"/>
        <v>0</v>
      </c>
      <c r="Z1466" s="261">
        <f t="shared" ca="1" si="608"/>
        <v>0</v>
      </c>
      <c r="AA1466" s="261">
        <f t="shared" ca="1" si="609"/>
        <v>0</v>
      </c>
    </row>
    <row r="1468" spans="6:27">
      <c r="G1468" s="308" t="s">
        <v>393</v>
      </c>
      <c r="H1468" s="243"/>
      <c r="I1468" s="243">
        <f>I1454</f>
        <v>0</v>
      </c>
      <c r="J1468" s="243"/>
      <c r="K1468" s="243"/>
      <c r="L1468" s="243"/>
      <c r="M1468" s="243"/>
      <c r="N1468" s="243"/>
      <c r="O1468" s="243"/>
      <c r="P1468" s="243"/>
      <c r="Q1468" s="243"/>
      <c r="R1468" s="243"/>
      <c r="S1468" s="243"/>
      <c r="T1468" s="243"/>
      <c r="U1468" s="243"/>
      <c r="V1468" s="243"/>
      <c r="W1468" s="243"/>
      <c r="X1468" s="243"/>
      <c r="Y1468" s="243"/>
      <c r="Z1468" s="243"/>
      <c r="AA1468" s="243"/>
    </row>
    <row r="1469" spans="6:27">
      <c r="G1469" s="306"/>
      <c r="H1469" s="245">
        <f>H1455</f>
        <v>0</v>
      </c>
      <c r="I1469" s="245">
        <f t="shared" ref="I1469:AA1469" si="610">I1455</f>
        <v>1</v>
      </c>
      <c r="J1469" s="245">
        <f t="shared" si="610"/>
        <v>2</v>
      </c>
      <c r="K1469" s="245">
        <f t="shared" si="610"/>
        <v>3</v>
      </c>
      <c r="L1469" s="245">
        <f t="shared" si="610"/>
        <v>4</v>
      </c>
      <c r="M1469" s="245">
        <f t="shared" si="610"/>
        <v>5</v>
      </c>
      <c r="N1469" s="245">
        <f t="shared" si="610"/>
        <v>6</v>
      </c>
      <c r="O1469" s="245">
        <f t="shared" si="610"/>
        <v>7</v>
      </c>
      <c r="P1469" s="245">
        <f t="shared" si="610"/>
        <v>8</v>
      </c>
      <c r="Q1469" s="245">
        <f t="shared" si="610"/>
        <v>9</v>
      </c>
      <c r="R1469" s="245">
        <f t="shared" si="610"/>
        <v>10</v>
      </c>
      <c r="S1469" s="245">
        <f t="shared" si="610"/>
        <v>11</v>
      </c>
      <c r="T1469" s="245">
        <f t="shared" si="610"/>
        <v>12</v>
      </c>
      <c r="U1469" s="245">
        <f t="shared" si="610"/>
        <v>13</v>
      </c>
      <c r="V1469" s="245">
        <f t="shared" si="610"/>
        <v>14</v>
      </c>
      <c r="W1469" s="245">
        <f t="shared" si="610"/>
        <v>15</v>
      </c>
      <c r="X1469" s="245">
        <f t="shared" si="610"/>
        <v>16</v>
      </c>
      <c r="Y1469" s="245">
        <f t="shared" si="610"/>
        <v>17</v>
      </c>
      <c r="Z1469" s="245">
        <f t="shared" si="610"/>
        <v>18</v>
      </c>
      <c r="AA1469" s="245">
        <f t="shared" si="610"/>
        <v>19</v>
      </c>
    </row>
    <row r="1470" spans="6:27">
      <c r="F1470" s="655" t="s">
        <v>530</v>
      </c>
      <c r="G1470" s="307" t="str">
        <f>G1456</f>
        <v>Cars</v>
      </c>
      <c r="H1470" s="232">
        <f>H1456+(H1456*H815)</f>
        <v>0</v>
      </c>
      <c r="I1470" s="232">
        <f t="shared" ref="I1470:AA1470" ca="1" si="611">I1456+(I1456*I815)</f>
        <v>0</v>
      </c>
      <c r="J1470" s="232">
        <f t="shared" ca="1" si="611"/>
        <v>0</v>
      </c>
      <c r="K1470" s="232">
        <f t="shared" ca="1" si="611"/>
        <v>0</v>
      </c>
      <c r="L1470" s="232">
        <f t="shared" ca="1" si="611"/>
        <v>0</v>
      </c>
      <c r="M1470" s="232">
        <f t="shared" ca="1" si="611"/>
        <v>0</v>
      </c>
      <c r="N1470" s="232">
        <f t="shared" ca="1" si="611"/>
        <v>0</v>
      </c>
      <c r="O1470" s="232">
        <f t="shared" ca="1" si="611"/>
        <v>0</v>
      </c>
      <c r="P1470" s="232">
        <f t="shared" ca="1" si="611"/>
        <v>0</v>
      </c>
      <c r="Q1470" s="232">
        <f t="shared" ca="1" si="611"/>
        <v>0</v>
      </c>
      <c r="R1470" s="232">
        <f t="shared" ca="1" si="611"/>
        <v>0</v>
      </c>
      <c r="S1470" s="232">
        <f t="shared" ca="1" si="611"/>
        <v>0</v>
      </c>
      <c r="T1470" s="232">
        <f t="shared" ca="1" si="611"/>
        <v>0</v>
      </c>
      <c r="U1470" s="232">
        <f t="shared" ca="1" si="611"/>
        <v>0</v>
      </c>
      <c r="V1470" s="232">
        <f t="shared" ca="1" si="611"/>
        <v>0</v>
      </c>
      <c r="W1470" s="232">
        <f t="shared" ca="1" si="611"/>
        <v>0</v>
      </c>
      <c r="X1470" s="232">
        <f t="shared" ca="1" si="611"/>
        <v>0</v>
      </c>
      <c r="Y1470" s="232">
        <f t="shared" ca="1" si="611"/>
        <v>0</v>
      </c>
      <c r="Z1470" s="232">
        <f t="shared" ca="1" si="611"/>
        <v>0</v>
      </c>
      <c r="AA1470" s="232">
        <f t="shared" ca="1" si="611"/>
        <v>0</v>
      </c>
    </row>
    <row r="1471" spans="6:27">
      <c r="F1471" s="656"/>
      <c r="G1471" s="307" t="str">
        <f t="shared" ref="G1471:G1480" si="612">G1457</f>
        <v>2-wheeler</v>
      </c>
      <c r="H1471" s="232">
        <f t="shared" ref="H1471:AA1480" si="613">H1457+(H1457*H816)</f>
        <v>0</v>
      </c>
      <c r="I1471" s="232">
        <f t="shared" ca="1" si="613"/>
        <v>0</v>
      </c>
      <c r="J1471" s="232">
        <f t="shared" ca="1" si="613"/>
        <v>0</v>
      </c>
      <c r="K1471" s="232">
        <f t="shared" ca="1" si="613"/>
        <v>0</v>
      </c>
      <c r="L1471" s="232">
        <f t="shared" ca="1" si="613"/>
        <v>0</v>
      </c>
      <c r="M1471" s="232">
        <f t="shared" ca="1" si="613"/>
        <v>0</v>
      </c>
      <c r="N1471" s="232">
        <f t="shared" ca="1" si="613"/>
        <v>0</v>
      </c>
      <c r="O1471" s="232">
        <f t="shared" ca="1" si="613"/>
        <v>0</v>
      </c>
      <c r="P1471" s="232">
        <f t="shared" ca="1" si="613"/>
        <v>0</v>
      </c>
      <c r="Q1471" s="232">
        <f t="shared" ca="1" si="613"/>
        <v>0</v>
      </c>
      <c r="R1471" s="232">
        <f t="shared" ca="1" si="613"/>
        <v>0</v>
      </c>
      <c r="S1471" s="232">
        <f t="shared" ca="1" si="613"/>
        <v>0</v>
      </c>
      <c r="T1471" s="232">
        <f t="shared" ca="1" si="613"/>
        <v>0</v>
      </c>
      <c r="U1471" s="232">
        <f t="shared" ca="1" si="613"/>
        <v>0</v>
      </c>
      <c r="V1471" s="232">
        <f t="shared" ca="1" si="613"/>
        <v>0</v>
      </c>
      <c r="W1471" s="232">
        <f t="shared" ca="1" si="613"/>
        <v>0</v>
      </c>
      <c r="X1471" s="232">
        <f t="shared" ca="1" si="613"/>
        <v>0</v>
      </c>
      <c r="Y1471" s="232">
        <f t="shared" ca="1" si="613"/>
        <v>0</v>
      </c>
      <c r="Z1471" s="232">
        <f t="shared" ca="1" si="613"/>
        <v>0</v>
      </c>
      <c r="AA1471" s="232">
        <f t="shared" ca="1" si="613"/>
        <v>0</v>
      </c>
    </row>
    <row r="1472" spans="6:27">
      <c r="F1472" s="656"/>
      <c r="G1472" s="307" t="str">
        <f t="shared" si="612"/>
        <v>Taxi</v>
      </c>
      <c r="H1472" s="232">
        <f t="shared" si="613"/>
        <v>0</v>
      </c>
      <c r="I1472" s="232">
        <f t="shared" ca="1" si="613"/>
        <v>0</v>
      </c>
      <c r="J1472" s="232">
        <f t="shared" ca="1" si="613"/>
        <v>0</v>
      </c>
      <c r="K1472" s="232">
        <f t="shared" ca="1" si="613"/>
        <v>0</v>
      </c>
      <c r="L1472" s="232">
        <f t="shared" ca="1" si="613"/>
        <v>0</v>
      </c>
      <c r="M1472" s="232">
        <f t="shared" ca="1" si="613"/>
        <v>0</v>
      </c>
      <c r="N1472" s="232">
        <f t="shared" ca="1" si="613"/>
        <v>0</v>
      </c>
      <c r="O1472" s="232">
        <f t="shared" ca="1" si="613"/>
        <v>0</v>
      </c>
      <c r="P1472" s="232">
        <f t="shared" ca="1" si="613"/>
        <v>0</v>
      </c>
      <c r="Q1472" s="232">
        <f t="shared" ca="1" si="613"/>
        <v>0</v>
      </c>
      <c r="R1472" s="232">
        <f t="shared" ca="1" si="613"/>
        <v>0</v>
      </c>
      <c r="S1472" s="232">
        <f t="shared" ca="1" si="613"/>
        <v>0</v>
      </c>
      <c r="T1472" s="232">
        <f t="shared" ca="1" si="613"/>
        <v>0</v>
      </c>
      <c r="U1472" s="232">
        <f t="shared" ca="1" si="613"/>
        <v>0</v>
      </c>
      <c r="V1472" s="232">
        <f t="shared" ca="1" si="613"/>
        <v>0</v>
      </c>
      <c r="W1472" s="232">
        <f t="shared" ca="1" si="613"/>
        <v>0</v>
      </c>
      <c r="X1472" s="232">
        <f t="shared" ca="1" si="613"/>
        <v>0</v>
      </c>
      <c r="Y1472" s="232">
        <f t="shared" ca="1" si="613"/>
        <v>0</v>
      </c>
      <c r="Z1472" s="232">
        <f t="shared" ca="1" si="613"/>
        <v>0</v>
      </c>
      <c r="AA1472" s="232">
        <f t="shared" ca="1" si="613"/>
        <v>0</v>
      </c>
    </row>
    <row r="1473" spans="6:27">
      <c r="F1473" s="656"/>
      <c r="G1473" s="307" t="str">
        <f t="shared" si="612"/>
        <v/>
      </c>
      <c r="H1473" s="232">
        <f t="shared" si="613"/>
        <v>0</v>
      </c>
      <c r="I1473" s="232">
        <f t="shared" ca="1" si="613"/>
        <v>0</v>
      </c>
      <c r="J1473" s="232">
        <f t="shared" ca="1" si="613"/>
        <v>0</v>
      </c>
      <c r="K1473" s="232">
        <f t="shared" ca="1" si="613"/>
        <v>0</v>
      </c>
      <c r="L1473" s="232">
        <f t="shared" ca="1" si="613"/>
        <v>0</v>
      </c>
      <c r="M1473" s="232">
        <f t="shared" ca="1" si="613"/>
        <v>0</v>
      </c>
      <c r="N1473" s="232">
        <f t="shared" ca="1" si="613"/>
        <v>0</v>
      </c>
      <c r="O1473" s="232">
        <f t="shared" ca="1" si="613"/>
        <v>0</v>
      </c>
      <c r="P1473" s="232">
        <f t="shared" ca="1" si="613"/>
        <v>0</v>
      </c>
      <c r="Q1473" s="232">
        <f t="shared" ca="1" si="613"/>
        <v>0</v>
      </c>
      <c r="R1473" s="232">
        <f t="shared" ca="1" si="613"/>
        <v>0</v>
      </c>
      <c r="S1473" s="232">
        <f t="shared" ca="1" si="613"/>
        <v>0</v>
      </c>
      <c r="T1473" s="232">
        <f t="shared" ca="1" si="613"/>
        <v>0</v>
      </c>
      <c r="U1473" s="232">
        <f t="shared" ca="1" si="613"/>
        <v>0</v>
      </c>
      <c r="V1473" s="232">
        <f t="shared" ca="1" si="613"/>
        <v>0</v>
      </c>
      <c r="W1473" s="232">
        <f t="shared" ca="1" si="613"/>
        <v>0</v>
      </c>
      <c r="X1473" s="232">
        <f t="shared" ca="1" si="613"/>
        <v>0</v>
      </c>
      <c r="Y1473" s="232">
        <f t="shared" ca="1" si="613"/>
        <v>0</v>
      </c>
      <c r="Z1473" s="232">
        <f t="shared" ca="1" si="613"/>
        <v>0</v>
      </c>
      <c r="AA1473" s="232">
        <f t="shared" ca="1" si="613"/>
        <v>0</v>
      </c>
    </row>
    <row r="1474" spans="6:27">
      <c r="F1474" s="656"/>
      <c r="G1474" s="307" t="str">
        <f t="shared" si="612"/>
        <v/>
      </c>
      <c r="H1474" s="232">
        <f t="shared" si="613"/>
        <v>0</v>
      </c>
      <c r="I1474" s="232">
        <f t="shared" ca="1" si="613"/>
        <v>0</v>
      </c>
      <c r="J1474" s="232">
        <f t="shared" ca="1" si="613"/>
        <v>0</v>
      </c>
      <c r="K1474" s="232">
        <f t="shared" ca="1" si="613"/>
        <v>0</v>
      </c>
      <c r="L1474" s="232">
        <f t="shared" ca="1" si="613"/>
        <v>0</v>
      </c>
      <c r="M1474" s="232">
        <f t="shared" ca="1" si="613"/>
        <v>0</v>
      </c>
      <c r="N1474" s="232">
        <f t="shared" ca="1" si="613"/>
        <v>0</v>
      </c>
      <c r="O1474" s="232">
        <f t="shared" ca="1" si="613"/>
        <v>0</v>
      </c>
      <c r="P1474" s="232">
        <f t="shared" ca="1" si="613"/>
        <v>0</v>
      </c>
      <c r="Q1474" s="232">
        <f t="shared" ca="1" si="613"/>
        <v>0</v>
      </c>
      <c r="R1474" s="232">
        <f t="shared" ca="1" si="613"/>
        <v>0</v>
      </c>
      <c r="S1474" s="232">
        <f t="shared" ca="1" si="613"/>
        <v>0</v>
      </c>
      <c r="T1474" s="232">
        <f t="shared" ca="1" si="613"/>
        <v>0</v>
      </c>
      <c r="U1474" s="232">
        <f t="shared" ca="1" si="613"/>
        <v>0</v>
      </c>
      <c r="V1474" s="232">
        <f t="shared" ca="1" si="613"/>
        <v>0</v>
      </c>
      <c r="W1474" s="232">
        <f t="shared" ca="1" si="613"/>
        <v>0</v>
      </c>
      <c r="X1474" s="232">
        <f t="shared" ca="1" si="613"/>
        <v>0</v>
      </c>
      <c r="Y1474" s="232">
        <f t="shared" ca="1" si="613"/>
        <v>0</v>
      </c>
      <c r="Z1474" s="232">
        <f t="shared" ca="1" si="613"/>
        <v>0</v>
      </c>
      <c r="AA1474" s="232">
        <f t="shared" ca="1" si="613"/>
        <v>0</v>
      </c>
    </row>
    <row r="1475" spans="6:27">
      <c r="F1475" s="656"/>
      <c r="G1475" s="307" t="str">
        <f t="shared" si="612"/>
        <v>3-wheeler</v>
      </c>
      <c r="H1475" s="232">
        <f t="shared" si="613"/>
        <v>0</v>
      </c>
      <c r="I1475" s="232">
        <f t="shared" ca="1" si="613"/>
        <v>0</v>
      </c>
      <c r="J1475" s="232">
        <f t="shared" ca="1" si="613"/>
        <v>0</v>
      </c>
      <c r="K1475" s="232">
        <f t="shared" ca="1" si="613"/>
        <v>0</v>
      </c>
      <c r="L1475" s="232">
        <f t="shared" ca="1" si="613"/>
        <v>0</v>
      </c>
      <c r="M1475" s="232">
        <f t="shared" ca="1" si="613"/>
        <v>0</v>
      </c>
      <c r="N1475" s="232">
        <f t="shared" ca="1" si="613"/>
        <v>0</v>
      </c>
      <c r="O1475" s="232">
        <f t="shared" ca="1" si="613"/>
        <v>0</v>
      </c>
      <c r="P1475" s="232">
        <f t="shared" ca="1" si="613"/>
        <v>0</v>
      </c>
      <c r="Q1475" s="232">
        <f t="shared" ca="1" si="613"/>
        <v>0</v>
      </c>
      <c r="R1475" s="232">
        <f t="shared" ca="1" si="613"/>
        <v>0</v>
      </c>
      <c r="S1475" s="232">
        <f t="shared" ca="1" si="613"/>
        <v>0</v>
      </c>
      <c r="T1475" s="232">
        <f t="shared" ca="1" si="613"/>
        <v>0</v>
      </c>
      <c r="U1475" s="232">
        <f t="shared" ca="1" si="613"/>
        <v>0</v>
      </c>
      <c r="V1475" s="232">
        <f t="shared" ca="1" si="613"/>
        <v>0</v>
      </c>
      <c r="W1475" s="232">
        <f t="shared" ca="1" si="613"/>
        <v>0</v>
      </c>
      <c r="X1475" s="232">
        <f t="shared" ca="1" si="613"/>
        <v>0</v>
      </c>
      <c r="Y1475" s="232">
        <f t="shared" ca="1" si="613"/>
        <v>0</v>
      </c>
      <c r="Z1475" s="232">
        <f t="shared" ca="1" si="613"/>
        <v>0</v>
      </c>
      <c r="AA1475" s="232">
        <f t="shared" ca="1" si="613"/>
        <v>0</v>
      </c>
    </row>
    <row r="1476" spans="6:27">
      <c r="F1476" s="656"/>
      <c r="G1476" s="307" t="str">
        <f t="shared" si="612"/>
        <v>Bus</v>
      </c>
      <c r="H1476" s="232">
        <f t="shared" si="613"/>
        <v>0</v>
      </c>
      <c r="I1476" s="232">
        <f t="shared" ca="1" si="613"/>
        <v>0</v>
      </c>
      <c r="J1476" s="232">
        <f t="shared" ca="1" si="613"/>
        <v>0</v>
      </c>
      <c r="K1476" s="232">
        <f t="shared" ca="1" si="613"/>
        <v>0</v>
      </c>
      <c r="L1476" s="232">
        <f t="shared" ca="1" si="613"/>
        <v>0</v>
      </c>
      <c r="M1476" s="232">
        <f t="shared" ca="1" si="613"/>
        <v>0</v>
      </c>
      <c r="N1476" s="232">
        <f t="shared" ca="1" si="613"/>
        <v>0</v>
      </c>
      <c r="O1476" s="232">
        <f t="shared" ca="1" si="613"/>
        <v>0</v>
      </c>
      <c r="P1476" s="232">
        <f t="shared" ca="1" si="613"/>
        <v>0</v>
      </c>
      <c r="Q1476" s="232">
        <f t="shared" ca="1" si="613"/>
        <v>0</v>
      </c>
      <c r="R1476" s="232">
        <f t="shared" ca="1" si="613"/>
        <v>0</v>
      </c>
      <c r="S1476" s="232">
        <f t="shared" ca="1" si="613"/>
        <v>0</v>
      </c>
      <c r="T1476" s="232">
        <f t="shared" ca="1" si="613"/>
        <v>0</v>
      </c>
      <c r="U1476" s="232">
        <f t="shared" ca="1" si="613"/>
        <v>0</v>
      </c>
      <c r="V1476" s="232">
        <f t="shared" ca="1" si="613"/>
        <v>0</v>
      </c>
      <c r="W1476" s="232">
        <f t="shared" ca="1" si="613"/>
        <v>0</v>
      </c>
      <c r="X1476" s="232">
        <f t="shared" ca="1" si="613"/>
        <v>0</v>
      </c>
      <c r="Y1476" s="232">
        <f t="shared" ca="1" si="613"/>
        <v>0</v>
      </c>
      <c r="Z1476" s="232">
        <f t="shared" ca="1" si="613"/>
        <v>0</v>
      </c>
      <c r="AA1476" s="232">
        <f t="shared" ca="1" si="613"/>
        <v>0</v>
      </c>
    </row>
    <row r="1477" spans="6:27">
      <c r="F1477" s="656"/>
      <c r="G1477" s="307" t="str">
        <f t="shared" si="612"/>
        <v>Mini-bus</v>
      </c>
      <c r="H1477" s="232">
        <f t="shared" si="613"/>
        <v>0</v>
      </c>
      <c r="I1477" s="232">
        <f t="shared" ca="1" si="613"/>
        <v>0</v>
      </c>
      <c r="J1477" s="232">
        <f t="shared" ca="1" si="613"/>
        <v>0</v>
      </c>
      <c r="K1477" s="232">
        <f t="shared" ca="1" si="613"/>
        <v>0</v>
      </c>
      <c r="L1477" s="232">
        <f t="shared" ca="1" si="613"/>
        <v>0</v>
      </c>
      <c r="M1477" s="232">
        <f t="shared" ca="1" si="613"/>
        <v>0</v>
      </c>
      <c r="N1477" s="232">
        <f t="shared" ca="1" si="613"/>
        <v>0</v>
      </c>
      <c r="O1477" s="232">
        <f t="shared" ca="1" si="613"/>
        <v>0</v>
      </c>
      <c r="P1477" s="232">
        <f t="shared" ca="1" si="613"/>
        <v>0</v>
      </c>
      <c r="Q1477" s="232">
        <f t="shared" ca="1" si="613"/>
        <v>0</v>
      </c>
      <c r="R1477" s="232">
        <f t="shared" ca="1" si="613"/>
        <v>0</v>
      </c>
      <c r="S1477" s="232">
        <f t="shared" ca="1" si="613"/>
        <v>0</v>
      </c>
      <c r="T1477" s="232">
        <f t="shared" ca="1" si="613"/>
        <v>0</v>
      </c>
      <c r="U1477" s="232">
        <f t="shared" ca="1" si="613"/>
        <v>0</v>
      </c>
      <c r="V1477" s="232">
        <f t="shared" ca="1" si="613"/>
        <v>0</v>
      </c>
      <c r="W1477" s="232">
        <f t="shared" ca="1" si="613"/>
        <v>0</v>
      </c>
      <c r="X1477" s="232">
        <f t="shared" ca="1" si="613"/>
        <v>0</v>
      </c>
      <c r="Y1477" s="232">
        <f t="shared" ca="1" si="613"/>
        <v>0</v>
      </c>
      <c r="Z1477" s="232">
        <f t="shared" ca="1" si="613"/>
        <v>0</v>
      </c>
      <c r="AA1477" s="232">
        <f t="shared" ca="1" si="613"/>
        <v>0</v>
      </c>
    </row>
    <row r="1478" spans="6:27">
      <c r="F1478" s="656"/>
      <c r="G1478" s="307" t="str">
        <f t="shared" si="612"/>
        <v/>
      </c>
      <c r="H1478" s="232">
        <f t="shared" si="613"/>
        <v>0</v>
      </c>
      <c r="I1478" s="232">
        <f t="shared" ca="1" si="613"/>
        <v>0</v>
      </c>
      <c r="J1478" s="232">
        <f t="shared" ca="1" si="613"/>
        <v>0</v>
      </c>
      <c r="K1478" s="232">
        <f t="shared" ca="1" si="613"/>
        <v>0</v>
      </c>
      <c r="L1478" s="232">
        <f t="shared" ca="1" si="613"/>
        <v>0</v>
      </c>
      <c r="M1478" s="232">
        <f t="shared" ca="1" si="613"/>
        <v>0</v>
      </c>
      <c r="N1478" s="232">
        <f t="shared" ca="1" si="613"/>
        <v>0</v>
      </c>
      <c r="O1478" s="232">
        <f t="shared" ca="1" si="613"/>
        <v>0</v>
      </c>
      <c r="P1478" s="232">
        <f t="shared" ca="1" si="613"/>
        <v>0</v>
      </c>
      <c r="Q1478" s="232">
        <f t="shared" ca="1" si="613"/>
        <v>0</v>
      </c>
      <c r="R1478" s="232">
        <f t="shared" ca="1" si="613"/>
        <v>0</v>
      </c>
      <c r="S1478" s="232">
        <f t="shared" ca="1" si="613"/>
        <v>0</v>
      </c>
      <c r="T1478" s="232">
        <f t="shared" ca="1" si="613"/>
        <v>0</v>
      </c>
      <c r="U1478" s="232">
        <f t="shared" ca="1" si="613"/>
        <v>0</v>
      </c>
      <c r="V1478" s="232">
        <f t="shared" ca="1" si="613"/>
        <v>0</v>
      </c>
      <c r="W1478" s="232">
        <f t="shared" ca="1" si="613"/>
        <v>0</v>
      </c>
      <c r="X1478" s="232">
        <f t="shared" ca="1" si="613"/>
        <v>0</v>
      </c>
      <c r="Y1478" s="232">
        <f t="shared" ca="1" si="613"/>
        <v>0</v>
      </c>
      <c r="Z1478" s="232">
        <f t="shared" ca="1" si="613"/>
        <v>0</v>
      </c>
      <c r="AA1478" s="232">
        <f t="shared" ca="1" si="613"/>
        <v>0</v>
      </c>
    </row>
    <row r="1479" spans="6:27">
      <c r="F1479" s="657"/>
      <c r="G1479" s="307" t="str">
        <f t="shared" si="612"/>
        <v/>
      </c>
      <c r="H1479" s="232">
        <f t="shared" si="613"/>
        <v>0</v>
      </c>
      <c r="I1479" s="232">
        <f t="shared" ca="1" si="613"/>
        <v>0</v>
      </c>
      <c r="J1479" s="232">
        <f t="shared" ca="1" si="613"/>
        <v>0</v>
      </c>
      <c r="K1479" s="232">
        <f t="shared" ca="1" si="613"/>
        <v>0</v>
      </c>
      <c r="L1479" s="232">
        <f t="shared" ca="1" si="613"/>
        <v>0</v>
      </c>
      <c r="M1479" s="232">
        <f t="shared" ca="1" si="613"/>
        <v>0</v>
      </c>
      <c r="N1479" s="232">
        <f t="shared" ca="1" si="613"/>
        <v>0</v>
      </c>
      <c r="O1479" s="232">
        <f t="shared" ca="1" si="613"/>
        <v>0</v>
      </c>
      <c r="P1479" s="232">
        <f t="shared" ca="1" si="613"/>
        <v>0</v>
      </c>
      <c r="Q1479" s="232">
        <f t="shared" ca="1" si="613"/>
        <v>0</v>
      </c>
      <c r="R1479" s="232">
        <f t="shared" ca="1" si="613"/>
        <v>0</v>
      </c>
      <c r="S1479" s="232">
        <f t="shared" ca="1" si="613"/>
        <v>0</v>
      </c>
      <c r="T1479" s="232">
        <f t="shared" ca="1" si="613"/>
        <v>0</v>
      </c>
      <c r="U1479" s="232">
        <f t="shared" ca="1" si="613"/>
        <v>0</v>
      </c>
      <c r="V1479" s="232">
        <f t="shared" ca="1" si="613"/>
        <v>0</v>
      </c>
      <c r="W1479" s="232">
        <f t="shared" ca="1" si="613"/>
        <v>0</v>
      </c>
      <c r="X1479" s="232">
        <f t="shared" ca="1" si="613"/>
        <v>0</v>
      </c>
      <c r="Y1479" s="232">
        <f t="shared" ca="1" si="613"/>
        <v>0</v>
      </c>
      <c r="Z1479" s="232">
        <f t="shared" ca="1" si="613"/>
        <v>0</v>
      </c>
      <c r="AA1479" s="232">
        <f t="shared" ca="1" si="613"/>
        <v>0</v>
      </c>
    </row>
    <row r="1480" spans="6:27">
      <c r="G1480" s="307" t="str">
        <f t="shared" si="612"/>
        <v>BRT</v>
      </c>
      <c r="H1480" s="232">
        <f t="shared" si="613"/>
        <v>0</v>
      </c>
      <c r="I1480" s="232">
        <f t="shared" ca="1" si="613"/>
        <v>0</v>
      </c>
      <c r="J1480" s="232">
        <f t="shared" ca="1" si="613"/>
        <v>0</v>
      </c>
      <c r="K1480" s="232">
        <f t="shared" ca="1" si="613"/>
        <v>0</v>
      </c>
      <c r="L1480" s="232">
        <f t="shared" ca="1" si="613"/>
        <v>0</v>
      </c>
      <c r="M1480" s="232">
        <f t="shared" ca="1" si="613"/>
        <v>0</v>
      </c>
      <c r="N1480" s="232">
        <f t="shared" ca="1" si="613"/>
        <v>0</v>
      </c>
      <c r="O1480" s="232">
        <f t="shared" ca="1" si="613"/>
        <v>0</v>
      </c>
      <c r="P1480" s="232">
        <f t="shared" ca="1" si="613"/>
        <v>0</v>
      </c>
      <c r="Q1480" s="232">
        <f t="shared" ca="1" si="613"/>
        <v>0</v>
      </c>
      <c r="R1480" s="232">
        <f t="shared" ca="1" si="613"/>
        <v>0</v>
      </c>
      <c r="S1480" s="232">
        <f t="shared" ca="1" si="613"/>
        <v>0</v>
      </c>
      <c r="T1480" s="232">
        <f t="shared" ca="1" si="613"/>
        <v>0</v>
      </c>
      <c r="U1480" s="232">
        <f t="shared" ca="1" si="613"/>
        <v>0</v>
      </c>
      <c r="V1480" s="232">
        <f t="shared" ca="1" si="613"/>
        <v>0</v>
      </c>
      <c r="W1480" s="232">
        <f t="shared" ca="1" si="613"/>
        <v>0</v>
      </c>
      <c r="X1480" s="232">
        <f t="shared" ca="1" si="613"/>
        <v>0</v>
      </c>
      <c r="Y1480" s="232">
        <f t="shared" ca="1" si="613"/>
        <v>0</v>
      </c>
      <c r="Z1480" s="232">
        <f t="shared" ca="1" si="613"/>
        <v>0</v>
      </c>
      <c r="AA1480" s="232">
        <f t="shared" ca="1" si="613"/>
        <v>0</v>
      </c>
    </row>
    <row r="1483" spans="6:27">
      <c r="G1483" s="305" t="s">
        <v>404</v>
      </c>
    </row>
    <row r="1484" spans="6:27">
      <c r="L1484" s="242"/>
    </row>
    <row r="1485" spans="6:27">
      <c r="H1485" s="243"/>
      <c r="I1485" s="243"/>
      <c r="J1485" s="243"/>
      <c r="K1485" s="55" t="s">
        <v>410</v>
      </c>
      <c r="O1485" s="55" t="s">
        <v>387</v>
      </c>
      <c r="Q1485" s="55" t="s">
        <v>388</v>
      </c>
      <c r="Z1485" s="243"/>
      <c r="AA1485" s="243"/>
    </row>
    <row r="1486" spans="6:27">
      <c r="G1486" s="306"/>
      <c r="H1486" s="244">
        <f>H7</f>
        <v>0</v>
      </c>
      <c r="I1486" s="244">
        <f>I7</f>
        <v>0</v>
      </c>
      <c r="J1486" s="243"/>
      <c r="K1486" s="244">
        <f t="shared" ref="K1486:M1486" si="614">K7</f>
        <v>0</v>
      </c>
      <c r="L1486" s="244">
        <f t="shared" si="614"/>
        <v>9</v>
      </c>
      <c r="M1486" s="244">
        <f t="shared" si="614"/>
        <v>19</v>
      </c>
      <c r="O1486" s="231" t="s">
        <v>389</v>
      </c>
      <c r="P1486" s="231" t="s">
        <v>390</v>
      </c>
      <c r="Q1486" s="231" t="s">
        <v>389</v>
      </c>
      <c r="R1486" s="231" t="s">
        <v>390</v>
      </c>
      <c r="T1486" s="231">
        <f>K1486</f>
        <v>0</v>
      </c>
      <c r="U1486" s="231">
        <f>L1486</f>
        <v>9</v>
      </c>
      <c r="V1486" s="231">
        <f>M1486</f>
        <v>19</v>
      </c>
      <c r="X1486" s="231" t="s">
        <v>387</v>
      </c>
      <c r="Y1486" s="231" t="s">
        <v>388</v>
      </c>
      <c r="Z1486" s="243"/>
      <c r="AA1486" s="243"/>
    </row>
    <row r="1487" spans="6:27">
      <c r="F1487" s="655" t="s">
        <v>530</v>
      </c>
      <c r="G1487" s="307" t="str">
        <f>G1470</f>
        <v>Cars</v>
      </c>
      <c r="H1487" s="251">
        <f t="shared" ref="H1487:H1497" ca="1" si="615">IF(ISERROR(((L1487/K1487)^(1/9))-1),0,((L1487/K1487)^(1/9))-1)</f>
        <v>0</v>
      </c>
      <c r="I1487" s="246">
        <f t="shared" ref="I1487:I1497" ca="1" si="616">IF(ISERROR(((M1487/L1487)^(1/10))-1),0,((M1487/L1487)^(1/10))-1)</f>
        <v>0</v>
      </c>
      <c r="J1487" s="243"/>
      <c r="K1487" s="246">
        <f>'IF Factors'!CK31</f>
        <v>0</v>
      </c>
      <c r="L1487" s="246">
        <f ca="1">OFFSET('IF Factors'!CK31,0,5)</f>
        <v>0</v>
      </c>
      <c r="M1487" s="246">
        <f ca="1">OFFSET('IF Factors'!CK31,0,10)</f>
        <v>0</v>
      </c>
      <c r="O1487" s="231">
        <f ca="1">INTERCEPT(K1487:L1487,$K$7:$L$7)</f>
        <v>0</v>
      </c>
      <c r="P1487" s="231">
        <f ca="1">SLOPE(K1487:L1487,$K$7:$L$7)</f>
        <v>0</v>
      </c>
      <c r="Q1487" s="231">
        <f ca="1">INTERCEPT(L1487:M1487,$L$7:$M$7)</f>
        <v>0</v>
      </c>
      <c r="R1487" s="231">
        <f ca="1">SLOPE(L1487:M1487,$L$7:$M$7)</f>
        <v>0</v>
      </c>
      <c r="T1487" s="231">
        <f>IF(K1487&lt;&gt;0,0,1)</f>
        <v>1</v>
      </c>
      <c r="U1487" s="231">
        <f ca="1">IF(L1487&lt;&gt;0,0,1)</f>
        <v>1</v>
      </c>
      <c r="V1487" s="231">
        <f ca="1">IF(M1487&lt;&gt;0,0,1)</f>
        <v>1</v>
      </c>
      <c r="X1487" s="231">
        <f ca="1">IF(T1487+U1487=1,1,0)</f>
        <v>0</v>
      </c>
      <c r="Y1487" s="231">
        <f t="shared" ref="Y1487:Y1497" ca="1" si="617">IF(U1487+V1487=1,1,0)</f>
        <v>0</v>
      </c>
      <c r="Z1487" s="243"/>
      <c r="AA1487" s="243"/>
    </row>
    <row r="1488" spans="6:27">
      <c r="F1488" s="656"/>
      <c r="G1488" s="307" t="str">
        <f t="shared" ref="G1488:G1497" si="618">G1471</f>
        <v>2-wheeler</v>
      </c>
      <c r="H1488" s="251">
        <f t="shared" ca="1" si="615"/>
        <v>0</v>
      </c>
      <c r="I1488" s="246">
        <f t="shared" ca="1" si="616"/>
        <v>0</v>
      </c>
      <c r="J1488" s="243"/>
      <c r="K1488" s="246">
        <f>'IF Factors'!CK32</f>
        <v>0</v>
      </c>
      <c r="L1488" s="246">
        <f ca="1">OFFSET('IF Factors'!CK32,0,5)</f>
        <v>0</v>
      </c>
      <c r="M1488" s="246">
        <f ca="1">OFFSET('IF Factors'!CK32,0,10)</f>
        <v>0</v>
      </c>
      <c r="O1488" s="231">
        <f t="shared" ref="O1488:O1497" ca="1" si="619">INTERCEPT(K1488:L1488,$K$7:$L$7)</f>
        <v>0</v>
      </c>
      <c r="P1488" s="231">
        <f t="shared" ref="P1488:P1497" ca="1" si="620">SLOPE(K1488:L1488,$K$7:$L$7)</f>
        <v>0</v>
      </c>
      <c r="Q1488" s="231">
        <f t="shared" ref="Q1488:Q1497" ca="1" si="621">INTERCEPT(L1488:M1488,$L$7:$M$7)</f>
        <v>0</v>
      </c>
      <c r="R1488" s="231">
        <f t="shared" ref="R1488:R1497" ca="1" si="622">SLOPE(L1488:M1488,$L$7:$M$7)</f>
        <v>0</v>
      </c>
      <c r="T1488" s="231">
        <f t="shared" ref="T1488:V1497" si="623">IF(K1488&lt;&gt;0,0,1)</f>
        <v>1</v>
      </c>
      <c r="U1488" s="231">
        <f t="shared" ca="1" si="623"/>
        <v>1</v>
      </c>
      <c r="V1488" s="231">
        <f t="shared" ca="1" si="623"/>
        <v>1</v>
      </c>
      <c r="X1488" s="231">
        <f t="shared" ref="X1488:X1497" ca="1" si="624">IF(T1488+U1488=1,1,0)</f>
        <v>0</v>
      </c>
      <c r="Y1488" s="231">
        <f t="shared" ca="1" si="617"/>
        <v>0</v>
      </c>
      <c r="Z1488" s="243"/>
      <c r="AA1488" s="243"/>
    </row>
    <row r="1489" spans="6:27">
      <c r="F1489" s="656"/>
      <c r="G1489" s="307" t="str">
        <f t="shared" si="618"/>
        <v>Taxi</v>
      </c>
      <c r="H1489" s="251">
        <f t="shared" ca="1" si="615"/>
        <v>0</v>
      </c>
      <c r="I1489" s="246">
        <f t="shared" ca="1" si="616"/>
        <v>0</v>
      </c>
      <c r="J1489" s="243"/>
      <c r="K1489" s="246">
        <f>'IF Factors'!CK33</f>
        <v>0</v>
      </c>
      <c r="L1489" s="246">
        <f ca="1">OFFSET('IF Factors'!CK33,0,5)</f>
        <v>0</v>
      </c>
      <c r="M1489" s="246">
        <f ca="1">OFFSET('IF Factors'!CK33,0,10)</f>
        <v>0</v>
      </c>
      <c r="O1489" s="231">
        <f t="shared" ca="1" si="619"/>
        <v>0</v>
      </c>
      <c r="P1489" s="231">
        <f t="shared" ca="1" si="620"/>
        <v>0</v>
      </c>
      <c r="Q1489" s="231">
        <f t="shared" ca="1" si="621"/>
        <v>0</v>
      </c>
      <c r="R1489" s="231">
        <f t="shared" ca="1" si="622"/>
        <v>0</v>
      </c>
      <c r="T1489" s="231">
        <f t="shared" si="623"/>
        <v>1</v>
      </c>
      <c r="U1489" s="231">
        <f t="shared" ca="1" si="623"/>
        <v>1</v>
      </c>
      <c r="V1489" s="231">
        <f t="shared" ca="1" si="623"/>
        <v>1</v>
      </c>
      <c r="X1489" s="231">
        <f t="shared" ca="1" si="624"/>
        <v>0</v>
      </c>
      <c r="Y1489" s="231">
        <f t="shared" ca="1" si="617"/>
        <v>0</v>
      </c>
      <c r="Z1489" s="243"/>
      <c r="AA1489" s="243"/>
    </row>
    <row r="1490" spans="6:27">
      <c r="F1490" s="656"/>
      <c r="G1490" s="307" t="str">
        <f t="shared" si="618"/>
        <v/>
      </c>
      <c r="H1490" s="251">
        <f t="shared" ca="1" si="615"/>
        <v>0</v>
      </c>
      <c r="I1490" s="246">
        <f t="shared" ca="1" si="616"/>
        <v>0</v>
      </c>
      <c r="J1490" s="243"/>
      <c r="K1490" s="246">
        <f>'IF Factors'!CK34</f>
        <v>0</v>
      </c>
      <c r="L1490" s="246">
        <f ca="1">OFFSET('IF Factors'!CK34,0,5)</f>
        <v>0</v>
      </c>
      <c r="M1490" s="246">
        <f ca="1">OFFSET('IF Factors'!CK34,0,10)</f>
        <v>0</v>
      </c>
      <c r="O1490" s="231">
        <f t="shared" ca="1" si="619"/>
        <v>0</v>
      </c>
      <c r="P1490" s="231">
        <f t="shared" ca="1" si="620"/>
        <v>0</v>
      </c>
      <c r="Q1490" s="231">
        <f t="shared" ca="1" si="621"/>
        <v>0</v>
      </c>
      <c r="R1490" s="231">
        <f t="shared" ca="1" si="622"/>
        <v>0</v>
      </c>
      <c r="T1490" s="231">
        <f t="shared" si="623"/>
        <v>1</v>
      </c>
      <c r="U1490" s="231">
        <f t="shared" ca="1" si="623"/>
        <v>1</v>
      </c>
      <c r="V1490" s="231">
        <f t="shared" ca="1" si="623"/>
        <v>1</v>
      </c>
      <c r="X1490" s="231">
        <f t="shared" ca="1" si="624"/>
        <v>0</v>
      </c>
      <c r="Y1490" s="231">
        <f t="shared" ca="1" si="617"/>
        <v>0</v>
      </c>
      <c r="Z1490" s="243"/>
      <c r="AA1490" s="243"/>
    </row>
    <row r="1491" spans="6:27">
      <c r="F1491" s="656"/>
      <c r="G1491" s="307" t="str">
        <f t="shared" si="618"/>
        <v/>
      </c>
      <c r="H1491" s="251">
        <f t="shared" ca="1" si="615"/>
        <v>0</v>
      </c>
      <c r="I1491" s="246">
        <f t="shared" ca="1" si="616"/>
        <v>0</v>
      </c>
      <c r="J1491" s="243"/>
      <c r="K1491" s="246">
        <f>'IF Factors'!CK35</f>
        <v>0</v>
      </c>
      <c r="L1491" s="246">
        <f ca="1">OFFSET('IF Factors'!CK35,0,5)</f>
        <v>0</v>
      </c>
      <c r="M1491" s="246">
        <f ca="1">OFFSET('IF Factors'!CK35,0,10)</f>
        <v>0</v>
      </c>
      <c r="O1491" s="231">
        <f t="shared" ca="1" si="619"/>
        <v>0</v>
      </c>
      <c r="P1491" s="231">
        <f t="shared" ca="1" si="620"/>
        <v>0</v>
      </c>
      <c r="Q1491" s="231">
        <f t="shared" ca="1" si="621"/>
        <v>0</v>
      </c>
      <c r="R1491" s="231">
        <f t="shared" ca="1" si="622"/>
        <v>0</v>
      </c>
      <c r="T1491" s="231">
        <f t="shared" si="623"/>
        <v>1</v>
      </c>
      <c r="U1491" s="231">
        <f t="shared" ca="1" si="623"/>
        <v>1</v>
      </c>
      <c r="V1491" s="231">
        <f t="shared" ca="1" si="623"/>
        <v>1</v>
      </c>
      <c r="X1491" s="231">
        <f t="shared" ca="1" si="624"/>
        <v>0</v>
      </c>
      <c r="Y1491" s="231">
        <f t="shared" ca="1" si="617"/>
        <v>0</v>
      </c>
      <c r="Z1491" s="243"/>
      <c r="AA1491" s="243"/>
    </row>
    <row r="1492" spans="6:27">
      <c r="F1492" s="656"/>
      <c r="G1492" s="307" t="str">
        <f t="shared" si="618"/>
        <v>3-wheeler</v>
      </c>
      <c r="H1492" s="251">
        <f t="shared" ca="1" si="615"/>
        <v>0</v>
      </c>
      <c r="I1492" s="246">
        <f t="shared" ca="1" si="616"/>
        <v>0</v>
      </c>
      <c r="J1492" s="243"/>
      <c r="K1492" s="246">
        <f>'IF Factors'!CK36</f>
        <v>0</v>
      </c>
      <c r="L1492" s="246">
        <f ca="1">OFFSET('IF Factors'!CK36,0,5)</f>
        <v>0</v>
      </c>
      <c r="M1492" s="246">
        <f ca="1">OFFSET('IF Factors'!CK36,0,10)</f>
        <v>0</v>
      </c>
      <c r="O1492" s="231">
        <f t="shared" ca="1" si="619"/>
        <v>0</v>
      </c>
      <c r="P1492" s="231">
        <f t="shared" ca="1" si="620"/>
        <v>0</v>
      </c>
      <c r="Q1492" s="231">
        <f t="shared" ca="1" si="621"/>
        <v>0</v>
      </c>
      <c r="R1492" s="231">
        <f t="shared" ca="1" si="622"/>
        <v>0</v>
      </c>
      <c r="T1492" s="231">
        <f t="shared" si="623"/>
        <v>1</v>
      </c>
      <c r="U1492" s="231">
        <f t="shared" ca="1" si="623"/>
        <v>1</v>
      </c>
      <c r="V1492" s="231">
        <f t="shared" ca="1" si="623"/>
        <v>1</v>
      </c>
      <c r="X1492" s="231">
        <f t="shared" ca="1" si="624"/>
        <v>0</v>
      </c>
      <c r="Y1492" s="231">
        <f t="shared" ca="1" si="617"/>
        <v>0</v>
      </c>
      <c r="Z1492" s="243"/>
      <c r="AA1492" s="243"/>
    </row>
    <row r="1493" spans="6:27">
      <c r="F1493" s="656"/>
      <c r="G1493" s="307" t="str">
        <f t="shared" si="618"/>
        <v>Bus</v>
      </c>
      <c r="H1493" s="251">
        <f t="shared" ca="1" si="615"/>
        <v>0</v>
      </c>
      <c r="I1493" s="246">
        <f t="shared" ca="1" si="616"/>
        <v>0</v>
      </c>
      <c r="J1493" s="243"/>
      <c r="K1493" s="246">
        <f>'IF Factors'!CK37</f>
        <v>0</v>
      </c>
      <c r="L1493" s="246">
        <f ca="1">OFFSET('IF Factors'!CK37,0,5)</f>
        <v>0</v>
      </c>
      <c r="M1493" s="246">
        <f ca="1">OFFSET('IF Factors'!CK37,0,10)</f>
        <v>0</v>
      </c>
      <c r="O1493" s="231">
        <f t="shared" ca="1" si="619"/>
        <v>0</v>
      </c>
      <c r="P1493" s="231">
        <f t="shared" ca="1" si="620"/>
        <v>0</v>
      </c>
      <c r="Q1493" s="231">
        <f t="shared" ca="1" si="621"/>
        <v>0</v>
      </c>
      <c r="R1493" s="231">
        <f t="shared" ca="1" si="622"/>
        <v>0</v>
      </c>
      <c r="T1493" s="231">
        <f t="shared" si="623"/>
        <v>1</v>
      </c>
      <c r="U1493" s="231">
        <f t="shared" ca="1" si="623"/>
        <v>1</v>
      </c>
      <c r="V1493" s="231">
        <f t="shared" ca="1" si="623"/>
        <v>1</v>
      </c>
      <c r="X1493" s="231">
        <f t="shared" ca="1" si="624"/>
        <v>0</v>
      </c>
      <c r="Y1493" s="231">
        <f t="shared" ca="1" si="617"/>
        <v>0</v>
      </c>
      <c r="Z1493" s="243"/>
      <c r="AA1493" s="243"/>
    </row>
    <row r="1494" spans="6:27">
      <c r="F1494" s="656"/>
      <c r="G1494" s="307" t="str">
        <f t="shared" si="618"/>
        <v>Mini-bus</v>
      </c>
      <c r="H1494" s="251">
        <f t="shared" ca="1" si="615"/>
        <v>0</v>
      </c>
      <c r="I1494" s="246">
        <f t="shared" ca="1" si="616"/>
        <v>0</v>
      </c>
      <c r="J1494" s="243"/>
      <c r="K1494" s="246">
        <f>'IF Factors'!CK38</f>
        <v>0</v>
      </c>
      <c r="L1494" s="246">
        <f ca="1">OFFSET('IF Factors'!CK38,0,5)</f>
        <v>0</v>
      </c>
      <c r="M1494" s="246">
        <f ca="1">OFFSET('IF Factors'!CK38,0,10)</f>
        <v>0</v>
      </c>
      <c r="O1494" s="231">
        <f t="shared" ca="1" si="619"/>
        <v>0</v>
      </c>
      <c r="P1494" s="231">
        <f t="shared" ca="1" si="620"/>
        <v>0</v>
      </c>
      <c r="Q1494" s="231">
        <f t="shared" ca="1" si="621"/>
        <v>0</v>
      </c>
      <c r="R1494" s="231">
        <f t="shared" ca="1" si="622"/>
        <v>0</v>
      </c>
      <c r="T1494" s="231">
        <f t="shared" si="623"/>
        <v>1</v>
      </c>
      <c r="U1494" s="231">
        <f t="shared" ca="1" si="623"/>
        <v>1</v>
      </c>
      <c r="V1494" s="231">
        <f t="shared" ca="1" si="623"/>
        <v>1</v>
      </c>
      <c r="X1494" s="231">
        <f t="shared" ca="1" si="624"/>
        <v>0</v>
      </c>
      <c r="Y1494" s="231">
        <f t="shared" ca="1" si="617"/>
        <v>0</v>
      </c>
      <c r="Z1494" s="243"/>
      <c r="AA1494" s="243"/>
    </row>
    <row r="1495" spans="6:27">
      <c r="F1495" s="656"/>
      <c r="G1495" s="307" t="str">
        <f t="shared" si="618"/>
        <v/>
      </c>
      <c r="H1495" s="251">
        <f t="shared" ca="1" si="615"/>
        <v>0</v>
      </c>
      <c r="I1495" s="246">
        <f t="shared" ca="1" si="616"/>
        <v>0</v>
      </c>
      <c r="J1495" s="243"/>
      <c r="K1495" s="246">
        <f>'IF Factors'!CK39</f>
        <v>0</v>
      </c>
      <c r="L1495" s="246">
        <f ca="1">OFFSET('IF Factors'!CK39,0,5)</f>
        <v>0</v>
      </c>
      <c r="M1495" s="246">
        <f ca="1">OFFSET('IF Factors'!CK39,0,10)</f>
        <v>0</v>
      </c>
      <c r="O1495" s="231">
        <f t="shared" ca="1" si="619"/>
        <v>0</v>
      </c>
      <c r="P1495" s="231">
        <f t="shared" ca="1" si="620"/>
        <v>0</v>
      </c>
      <c r="Q1495" s="231">
        <f t="shared" ca="1" si="621"/>
        <v>0</v>
      </c>
      <c r="R1495" s="231">
        <f t="shared" ca="1" si="622"/>
        <v>0</v>
      </c>
      <c r="T1495" s="231">
        <f t="shared" si="623"/>
        <v>1</v>
      </c>
      <c r="U1495" s="231">
        <f t="shared" ca="1" si="623"/>
        <v>1</v>
      </c>
      <c r="V1495" s="231">
        <f t="shared" ca="1" si="623"/>
        <v>1</v>
      </c>
      <c r="X1495" s="231">
        <f t="shared" ca="1" si="624"/>
        <v>0</v>
      </c>
      <c r="Y1495" s="231">
        <f t="shared" ca="1" si="617"/>
        <v>0</v>
      </c>
      <c r="Z1495" s="243"/>
      <c r="AA1495" s="243"/>
    </row>
    <row r="1496" spans="6:27">
      <c r="F1496" s="657"/>
      <c r="G1496" s="307" t="str">
        <f t="shared" si="618"/>
        <v/>
      </c>
      <c r="H1496" s="251">
        <f t="shared" ca="1" si="615"/>
        <v>0</v>
      </c>
      <c r="I1496" s="246">
        <f t="shared" ca="1" si="616"/>
        <v>0</v>
      </c>
      <c r="J1496" s="243"/>
      <c r="K1496" s="246">
        <f>'IF Factors'!CK40</f>
        <v>0</v>
      </c>
      <c r="L1496" s="246">
        <f ca="1">OFFSET('IF Factors'!CK40,0,5)</f>
        <v>0</v>
      </c>
      <c r="M1496" s="246">
        <f ca="1">OFFSET('IF Factors'!CK40,0,10)</f>
        <v>0</v>
      </c>
      <c r="O1496" s="231">
        <f t="shared" ca="1" si="619"/>
        <v>0</v>
      </c>
      <c r="P1496" s="231">
        <f t="shared" ca="1" si="620"/>
        <v>0</v>
      </c>
      <c r="Q1496" s="231">
        <f t="shared" ca="1" si="621"/>
        <v>0</v>
      </c>
      <c r="R1496" s="231">
        <f t="shared" ca="1" si="622"/>
        <v>0</v>
      </c>
      <c r="T1496" s="231">
        <f t="shared" si="623"/>
        <v>1</v>
      </c>
      <c r="U1496" s="231">
        <f t="shared" ca="1" si="623"/>
        <v>1</v>
      </c>
      <c r="V1496" s="231">
        <f t="shared" ca="1" si="623"/>
        <v>1</v>
      </c>
      <c r="X1496" s="231">
        <f t="shared" ca="1" si="624"/>
        <v>0</v>
      </c>
      <c r="Y1496" s="231">
        <f t="shared" ca="1" si="617"/>
        <v>0</v>
      </c>
      <c r="Z1496" s="243"/>
      <c r="AA1496" s="243"/>
    </row>
    <row r="1497" spans="6:27">
      <c r="G1497" s="307" t="str">
        <f t="shared" si="618"/>
        <v>BRT</v>
      </c>
      <c r="H1497" s="251">
        <f t="shared" ca="1" si="615"/>
        <v>0</v>
      </c>
      <c r="I1497" s="246">
        <f t="shared" ca="1" si="616"/>
        <v>0</v>
      </c>
      <c r="J1497" s="243"/>
      <c r="K1497" s="246">
        <f>'IF Factors'!CK41</f>
        <v>0</v>
      </c>
      <c r="L1497" s="246">
        <f ca="1">OFFSET('IF Factors'!CK41,0,5)</f>
        <v>0</v>
      </c>
      <c r="M1497" s="246">
        <f ca="1">OFFSET('IF Factors'!CK41,0,10)</f>
        <v>0</v>
      </c>
      <c r="O1497" s="231">
        <f t="shared" ca="1" si="619"/>
        <v>0</v>
      </c>
      <c r="P1497" s="231">
        <f t="shared" ca="1" si="620"/>
        <v>0</v>
      </c>
      <c r="Q1497" s="231">
        <f t="shared" ca="1" si="621"/>
        <v>0</v>
      </c>
      <c r="R1497" s="231">
        <f t="shared" ca="1" si="622"/>
        <v>0</v>
      </c>
      <c r="T1497" s="231">
        <f t="shared" si="623"/>
        <v>1</v>
      </c>
      <c r="U1497" s="231">
        <f t="shared" ca="1" si="623"/>
        <v>1</v>
      </c>
      <c r="V1497" s="231">
        <f t="shared" ca="1" si="623"/>
        <v>1</v>
      </c>
      <c r="X1497" s="231">
        <f t="shared" ca="1" si="624"/>
        <v>0</v>
      </c>
      <c r="Y1497" s="231">
        <f t="shared" ca="1" si="617"/>
        <v>0</v>
      </c>
      <c r="Z1497" s="243"/>
      <c r="AA1497" s="243"/>
    </row>
    <row r="1498" spans="6:27">
      <c r="G1498" s="308"/>
      <c r="H1498" s="243"/>
      <c r="I1498" s="243"/>
      <c r="J1498" s="243"/>
      <c r="K1498" s="243"/>
      <c r="L1498" s="243"/>
      <c r="M1498" s="243"/>
      <c r="N1498" s="243"/>
      <c r="O1498" s="243"/>
      <c r="P1498" s="243"/>
      <c r="Q1498" s="243"/>
      <c r="R1498" s="243"/>
      <c r="S1498" s="243"/>
      <c r="T1498" s="243"/>
      <c r="U1498" s="243"/>
      <c r="V1498" s="243"/>
      <c r="W1498" s="243"/>
      <c r="X1498" s="243"/>
      <c r="Y1498" s="243"/>
      <c r="Z1498" s="243"/>
      <c r="AA1498" s="243"/>
    </row>
    <row r="1499" spans="6:27">
      <c r="G1499" s="308"/>
      <c r="H1499" s="243"/>
      <c r="I1499" s="243"/>
      <c r="J1499" s="243"/>
      <c r="K1499" s="243"/>
      <c r="L1499" s="243"/>
      <c r="M1499" s="243"/>
      <c r="N1499" s="243"/>
      <c r="O1499" s="243"/>
      <c r="P1499" s="243"/>
      <c r="Q1499" s="243"/>
      <c r="R1499" s="243"/>
      <c r="S1499" s="243"/>
      <c r="T1499" s="243"/>
      <c r="U1499" s="243"/>
      <c r="V1499" s="243"/>
      <c r="W1499" s="243"/>
      <c r="X1499" s="243"/>
      <c r="Y1499" s="243"/>
      <c r="Z1499" s="243"/>
      <c r="AA1499" s="243"/>
    </row>
    <row r="1500" spans="6:27">
      <c r="G1500" s="308"/>
      <c r="H1500" s="243"/>
      <c r="I1500" s="243"/>
      <c r="J1500" s="243"/>
      <c r="K1500" s="243"/>
      <c r="L1500" s="243"/>
      <c r="M1500" s="243"/>
      <c r="N1500" s="243"/>
      <c r="O1500" s="243"/>
      <c r="P1500" s="243"/>
      <c r="Q1500" s="243"/>
      <c r="R1500" s="243"/>
      <c r="S1500" s="243"/>
      <c r="T1500" s="243"/>
      <c r="U1500" s="243"/>
      <c r="V1500" s="243"/>
      <c r="W1500" s="243"/>
      <c r="X1500" s="243"/>
      <c r="Y1500" s="243"/>
      <c r="Z1500" s="243"/>
      <c r="AA1500" s="243"/>
    </row>
    <row r="1501" spans="6:27">
      <c r="G1501" s="308" t="s">
        <v>339</v>
      </c>
      <c r="H1501" s="243"/>
      <c r="I1501" s="243" t="s">
        <v>10</v>
      </c>
      <c r="J1501" s="243"/>
      <c r="K1501" s="243"/>
      <c r="L1501" s="243"/>
      <c r="M1501" s="243"/>
      <c r="N1501" s="243"/>
      <c r="O1501" s="243"/>
      <c r="P1501" s="243"/>
      <c r="Q1501" s="243"/>
      <c r="R1501" s="243"/>
      <c r="S1501" s="243"/>
      <c r="T1501" s="243"/>
      <c r="U1501" s="243"/>
      <c r="V1501" s="243"/>
      <c r="W1501" s="243"/>
      <c r="X1501" s="243"/>
      <c r="Y1501" s="243"/>
      <c r="Z1501" s="243"/>
      <c r="AA1501" s="243"/>
    </row>
    <row r="1502" spans="6:27">
      <c r="G1502" s="306"/>
      <c r="H1502" s="245">
        <f>H1469</f>
        <v>0</v>
      </c>
      <c r="I1502" s="245">
        <f t="shared" ref="I1502:AA1502" si="625">I1469</f>
        <v>1</v>
      </c>
      <c r="J1502" s="245">
        <f t="shared" si="625"/>
        <v>2</v>
      </c>
      <c r="K1502" s="245">
        <f t="shared" si="625"/>
        <v>3</v>
      </c>
      <c r="L1502" s="245">
        <f t="shared" si="625"/>
        <v>4</v>
      </c>
      <c r="M1502" s="245">
        <f t="shared" si="625"/>
        <v>5</v>
      </c>
      <c r="N1502" s="245">
        <f t="shared" si="625"/>
        <v>6</v>
      </c>
      <c r="O1502" s="245">
        <f t="shared" si="625"/>
        <v>7</v>
      </c>
      <c r="P1502" s="245">
        <f t="shared" si="625"/>
        <v>8</v>
      </c>
      <c r="Q1502" s="245">
        <f t="shared" si="625"/>
        <v>9</v>
      </c>
      <c r="R1502" s="245">
        <f t="shared" si="625"/>
        <v>10</v>
      </c>
      <c r="S1502" s="245">
        <f t="shared" si="625"/>
        <v>11</v>
      </c>
      <c r="T1502" s="245">
        <f t="shared" si="625"/>
        <v>12</v>
      </c>
      <c r="U1502" s="245">
        <f t="shared" si="625"/>
        <v>13</v>
      </c>
      <c r="V1502" s="245">
        <f t="shared" si="625"/>
        <v>14</v>
      </c>
      <c r="W1502" s="245">
        <f t="shared" si="625"/>
        <v>15</v>
      </c>
      <c r="X1502" s="245">
        <f t="shared" si="625"/>
        <v>16</v>
      </c>
      <c r="Y1502" s="245">
        <f t="shared" si="625"/>
        <v>17</v>
      </c>
      <c r="Z1502" s="245">
        <f t="shared" si="625"/>
        <v>18</v>
      </c>
      <c r="AA1502" s="245">
        <f t="shared" si="625"/>
        <v>19</v>
      </c>
    </row>
    <row r="1503" spans="6:27">
      <c r="F1503" s="655" t="s">
        <v>530</v>
      </c>
      <c r="G1503" s="307" t="str">
        <f>G1470</f>
        <v>Cars</v>
      </c>
      <c r="H1503" s="261">
        <f>K1487</f>
        <v>0</v>
      </c>
      <c r="I1503" s="261">
        <f ca="1">(I$23*$P1487)+$O1487</f>
        <v>0</v>
      </c>
      <c r="J1503" s="261">
        <f t="shared" ref="J1503:P1503" ca="1" si="626">(J$23*$P1487)+$O1487</f>
        <v>0</v>
      </c>
      <c r="K1503" s="261">
        <f t="shared" ca="1" si="626"/>
        <v>0</v>
      </c>
      <c r="L1503" s="261">
        <f t="shared" ca="1" si="626"/>
        <v>0</v>
      </c>
      <c r="M1503" s="261">
        <f t="shared" ca="1" si="626"/>
        <v>0</v>
      </c>
      <c r="N1503" s="261">
        <f t="shared" ca="1" si="626"/>
        <v>0</v>
      </c>
      <c r="O1503" s="261">
        <f t="shared" ca="1" si="626"/>
        <v>0</v>
      </c>
      <c r="P1503" s="261">
        <f t="shared" ca="1" si="626"/>
        <v>0</v>
      </c>
      <c r="Q1503" s="261">
        <f ca="1">L1487</f>
        <v>0</v>
      </c>
      <c r="R1503" s="261">
        <f ca="1">(R$23*$R1487)+$Q1487</f>
        <v>0</v>
      </c>
      <c r="S1503" s="261">
        <f t="shared" ref="S1503:Z1503" ca="1" si="627">(S$23*$R1487)+$Q1487</f>
        <v>0</v>
      </c>
      <c r="T1503" s="261">
        <f t="shared" ca="1" si="627"/>
        <v>0</v>
      </c>
      <c r="U1503" s="261">
        <f t="shared" ca="1" si="627"/>
        <v>0</v>
      </c>
      <c r="V1503" s="261">
        <f t="shared" ca="1" si="627"/>
        <v>0</v>
      </c>
      <c r="W1503" s="261">
        <f t="shared" ca="1" si="627"/>
        <v>0</v>
      </c>
      <c r="X1503" s="261">
        <f t="shared" ca="1" si="627"/>
        <v>0</v>
      </c>
      <c r="Y1503" s="261">
        <f t="shared" ca="1" si="627"/>
        <v>0</v>
      </c>
      <c r="Z1503" s="261">
        <f t="shared" ca="1" si="627"/>
        <v>0</v>
      </c>
      <c r="AA1503" s="261">
        <f ca="1">M1487</f>
        <v>0</v>
      </c>
    </row>
    <row r="1504" spans="6:27">
      <c r="F1504" s="656"/>
      <c r="G1504" s="307" t="str">
        <f t="shared" ref="G1504:G1513" si="628">G1471</f>
        <v>2-wheeler</v>
      </c>
      <c r="H1504" s="261">
        <f t="shared" ref="H1504:H1513" si="629">K1488</f>
        <v>0</v>
      </c>
      <c r="I1504" s="261">
        <f t="shared" ref="I1504:P1513" ca="1" si="630">(I$23*$P1488)+$O1488</f>
        <v>0</v>
      </c>
      <c r="J1504" s="261">
        <f t="shared" ca="1" si="630"/>
        <v>0</v>
      </c>
      <c r="K1504" s="261">
        <f t="shared" ca="1" si="630"/>
        <v>0</v>
      </c>
      <c r="L1504" s="261">
        <f t="shared" ca="1" si="630"/>
        <v>0</v>
      </c>
      <c r="M1504" s="261">
        <f t="shared" ca="1" si="630"/>
        <v>0</v>
      </c>
      <c r="N1504" s="261">
        <f t="shared" ca="1" si="630"/>
        <v>0</v>
      </c>
      <c r="O1504" s="261">
        <f t="shared" ca="1" si="630"/>
        <v>0</v>
      </c>
      <c r="P1504" s="261">
        <f t="shared" ca="1" si="630"/>
        <v>0</v>
      </c>
      <c r="Q1504" s="261">
        <f t="shared" ref="Q1504:Q1513" ca="1" si="631">L1488</f>
        <v>0</v>
      </c>
      <c r="R1504" s="261">
        <f t="shared" ref="R1504:Z1513" ca="1" si="632">(R$23*$R1488)+$Q1488</f>
        <v>0</v>
      </c>
      <c r="S1504" s="261">
        <f t="shared" ca="1" si="632"/>
        <v>0</v>
      </c>
      <c r="T1504" s="261">
        <f t="shared" ca="1" si="632"/>
        <v>0</v>
      </c>
      <c r="U1504" s="261">
        <f t="shared" ca="1" si="632"/>
        <v>0</v>
      </c>
      <c r="V1504" s="261">
        <f t="shared" ca="1" si="632"/>
        <v>0</v>
      </c>
      <c r="W1504" s="261">
        <f t="shared" ca="1" si="632"/>
        <v>0</v>
      </c>
      <c r="X1504" s="261">
        <f t="shared" ca="1" si="632"/>
        <v>0</v>
      </c>
      <c r="Y1504" s="261">
        <f t="shared" ca="1" si="632"/>
        <v>0</v>
      </c>
      <c r="Z1504" s="261">
        <f t="shared" ca="1" si="632"/>
        <v>0</v>
      </c>
      <c r="AA1504" s="261">
        <f t="shared" ref="AA1504:AA1513" ca="1" si="633">M1488</f>
        <v>0</v>
      </c>
    </row>
    <row r="1505" spans="6:27">
      <c r="F1505" s="656"/>
      <c r="G1505" s="307" t="str">
        <f t="shared" si="628"/>
        <v>Taxi</v>
      </c>
      <c r="H1505" s="261">
        <f t="shared" si="629"/>
        <v>0</v>
      </c>
      <c r="I1505" s="261">
        <f t="shared" ca="1" si="630"/>
        <v>0</v>
      </c>
      <c r="J1505" s="261">
        <f t="shared" ca="1" si="630"/>
        <v>0</v>
      </c>
      <c r="K1505" s="261">
        <f t="shared" ca="1" si="630"/>
        <v>0</v>
      </c>
      <c r="L1505" s="261">
        <f t="shared" ca="1" si="630"/>
        <v>0</v>
      </c>
      <c r="M1505" s="261">
        <f t="shared" ca="1" si="630"/>
        <v>0</v>
      </c>
      <c r="N1505" s="261">
        <f t="shared" ca="1" si="630"/>
        <v>0</v>
      </c>
      <c r="O1505" s="261">
        <f t="shared" ca="1" si="630"/>
        <v>0</v>
      </c>
      <c r="P1505" s="261">
        <f t="shared" ca="1" si="630"/>
        <v>0</v>
      </c>
      <c r="Q1505" s="261">
        <f t="shared" ca="1" si="631"/>
        <v>0</v>
      </c>
      <c r="R1505" s="261">
        <f t="shared" ca="1" si="632"/>
        <v>0</v>
      </c>
      <c r="S1505" s="261">
        <f t="shared" ca="1" si="632"/>
        <v>0</v>
      </c>
      <c r="T1505" s="261">
        <f t="shared" ca="1" si="632"/>
        <v>0</v>
      </c>
      <c r="U1505" s="261">
        <f t="shared" ca="1" si="632"/>
        <v>0</v>
      </c>
      <c r="V1505" s="261">
        <f t="shared" ca="1" si="632"/>
        <v>0</v>
      </c>
      <c r="W1505" s="261">
        <f t="shared" ca="1" si="632"/>
        <v>0</v>
      </c>
      <c r="X1505" s="261">
        <f t="shared" ca="1" si="632"/>
        <v>0</v>
      </c>
      <c r="Y1505" s="261">
        <f t="shared" ca="1" si="632"/>
        <v>0</v>
      </c>
      <c r="Z1505" s="261">
        <f t="shared" ca="1" si="632"/>
        <v>0</v>
      </c>
      <c r="AA1505" s="261">
        <f t="shared" ca="1" si="633"/>
        <v>0</v>
      </c>
    </row>
    <row r="1506" spans="6:27">
      <c r="F1506" s="656"/>
      <c r="G1506" s="307" t="str">
        <f t="shared" si="628"/>
        <v/>
      </c>
      <c r="H1506" s="261">
        <f t="shared" si="629"/>
        <v>0</v>
      </c>
      <c r="I1506" s="261">
        <f t="shared" ca="1" si="630"/>
        <v>0</v>
      </c>
      <c r="J1506" s="261">
        <f t="shared" ca="1" si="630"/>
        <v>0</v>
      </c>
      <c r="K1506" s="261">
        <f t="shared" ca="1" si="630"/>
        <v>0</v>
      </c>
      <c r="L1506" s="261">
        <f t="shared" ca="1" si="630"/>
        <v>0</v>
      </c>
      <c r="M1506" s="261">
        <f t="shared" ca="1" si="630"/>
        <v>0</v>
      </c>
      <c r="N1506" s="261">
        <f t="shared" ca="1" si="630"/>
        <v>0</v>
      </c>
      <c r="O1506" s="261">
        <f t="shared" ca="1" si="630"/>
        <v>0</v>
      </c>
      <c r="P1506" s="261">
        <f t="shared" ca="1" si="630"/>
        <v>0</v>
      </c>
      <c r="Q1506" s="261">
        <f t="shared" ca="1" si="631"/>
        <v>0</v>
      </c>
      <c r="R1506" s="261">
        <f t="shared" ca="1" si="632"/>
        <v>0</v>
      </c>
      <c r="S1506" s="261">
        <f t="shared" ca="1" si="632"/>
        <v>0</v>
      </c>
      <c r="T1506" s="261">
        <f t="shared" ca="1" si="632"/>
        <v>0</v>
      </c>
      <c r="U1506" s="261">
        <f t="shared" ca="1" si="632"/>
        <v>0</v>
      </c>
      <c r="V1506" s="261">
        <f t="shared" ca="1" si="632"/>
        <v>0</v>
      </c>
      <c r="W1506" s="261">
        <f t="shared" ca="1" si="632"/>
        <v>0</v>
      </c>
      <c r="X1506" s="261">
        <f t="shared" ca="1" si="632"/>
        <v>0</v>
      </c>
      <c r="Y1506" s="261">
        <f t="shared" ca="1" si="632"/>
        <v>0</v>
      </c>
      <c r="Z1506" s="261">
        <f t="shared" ca="1" si="632"/>
        <v>0</v>
      </c>
      <c r="AA1506" s="261">
        <f t="shared" ca="1" si="633"/>
        <v>0</v>
      </c>
    </row>
    <row r="1507" spans="6:27">
      <c r="F1507" s="656"/>
      <c r="G1507" s="307" t="str">
        <f t="shared" si="628"/>
        <v/>
      </c>
      <c r="H1507" s="261">
        <f t="shared" si="629"/>
        <v>0</v>
      </c>
      <c r="I1507" s="261">
        <f t="shared" ca="1" si="630"/>
        <v>0</v>
      </c>
      <c r="J1507" s="261">
        <f t="shared" ca="1" si="630"/>
        <v>0</v>
      </c>
      <c r="K1507" s="261">
        <f t="shared" ca="1" si="630"/>
        <v>0</v>
      </c>
      <c r="L1507" s="261">
        <f t="shared" ca="1" si="630"/>
        <v>0</v>
      </c>
      <c r="M1507" s="261">
        <f t="shared" ca="1" si="630"/>
        <v>0</v>
      </c>
      <c r="N1507" s="261">
        <f t="shared" ca="1" si="630"/>
        <v>0</v>
      </c>
      <c r="O1507" s="261">
        <f t="shared" ca="1" si="630"/>
        <v>0</v>
      </c>
      <c r="P1507" s="261">
        <f t="shared" ca="1" si="630"/>
        <v>0</v>
      </c>
      <c r="Q1507" s="261">
        <f t="shared" ca="1" si="631"/>
        <v>0</v>
      </c>
      <c r="R1507" s="261">
        <f t="shared" ca="1" si="632"/>
        <v>0</v>
      </c>
      <c r="S1507" s="261">
        <f t="shared" ca="1" si="632"/>
        <v>0</v>
      </c>
      <c r="T1507" s="261">
        <f t="shared" ca="1" si="632"/>
        <v>0</v>
      </c>
      <c r="U1507" s="261">
        <f t="shared" ca="1" si="632"/>
        <v>0</v>
      </c>
      <c r="V1507" s="261">
        <f t="shared" ca="1" si="632"/>
        <v>0</v>
      </c>
      <c r="W1507" s="261">
        <f t="shared" ca="1" si="632"/>
        <v>0</v>
      </c>
      <c r="X1507" s="261">
        <f t="shared" ca="1" si="632"/>
        <v>0</v>
      </c>
      <c r="Y1507" s="261">
        <f t="shared" ca="1" si="632"/>
        <v>0</v>
      </c>
      <c r="Z1507" s="261">
        <f t="shared" ca="1" si="632"/>
        <v>0</v>
      </c>
      <c r="AA1507" s="261">
        <f t="shared" ca="1" si="633"/>
        <v>0</v>
      </c>
    </row>
    <row r="1508" spans="6:27">
      <c r="F1508" s="656"/>
      <c r="G1508" s="307" t="str">
        <f t="shared" si="628"/>
        <v>3-wheeler</v>
      </c>
      <c r="H1508" s="261">
        <f t="shared" si="629"/>
        <v>0</v>
      </c>
      <c r="I1508" s="261">
        <f t="shared" ca="1" si="630"/>
        <v>0</v>
      </c>
      <c r="J1508" s="261">
        <f t="shared" ca="1" si="630"/>
        <v>0</v>
      </c>
      <c r="K1508" s="261">
        <f t="shared" ca="1" si="630"/>
        <v>0</v>
      </c>
      <c r="L1508" s="261">
        <f t="shared" ca="1" si="630"/>
        <v>0</v>
      </c>
      <c r="M1508" s="261">
        <f t="shared" ca="1" si="630"/>
        <v>0</v>
      </c>
      <c r="N1508" s="261">
        <f t="shared" ca="1" si="630"/>
        <v>0</v>
      </c>
      <c r="O1508" s="261">
        <f t="shared" ca="1" si="630"/>
        <v>0</v>
      </c>
      <c r="P1508" s="261">
        <f t="shared" ca="1" si="630"/>
        <v>0</v>
      </c>
      <c r="Q1508" s="261">
        <f t="shared" ca="1" si="631"/>
        <v>0</v>
      </c>
      <c r="R1508" s="261">
        <f t="shared" ca="1" si="632"/>
        <v>0</v>
      </c>
      <c r="S1508" s="261">
        <f t="shared" ca="1" si="632"/>
        <v>0</v>
      </c>
      <c r="T1508" s="261">
        <f t="shared" ca="1" si="632"/>
        <v>0</v>
      </c>
      <c r="U1508" s="261">
        <f t="shared" ca="1" si="632"/>
        <v>0</v>
      </c>
      <c r="V1508" s="261">
        <f t="shared" ca="1" si="632"/>
        <v>0</v>
      </c>
      <c r="W1508" s="261">
        <f t="shared" ca="1" si="632"/>
        <v>0</v>
      </c>
      <c r="X1508" s="261">
        <f t="shared" ca="1" si="632"/>
        <v>0</v>
      </c>
      <c r="Y1508" s="261">
        <f t="shared" ca="1" si="632"/>
        <v>0</v>
      </c>
      <c r="Z1508" s="261">
        <f t="shared" ca="1" si="632"/>
        <v>0</v>
      </c>
      <c r="AA1508" s="261">
        <f t="shared" ca="1" si="633"/>
        <v>0</v>
      </c>
    </row>
    <row r="1509" spans="6:27">
      <c r="F1509" s="656"/>
      <c r="G1509" s="307" t="str">
        <f t="shared" si="628"/>
        <v>Bus</v>
      </c>
      <c r="H1509" s="261">
        <f t="shared" si="629"/>
        <v>0</v>
      </c>
      <c r="I1509" s="261">
        <f t="shared" ca="1" si="630"/>
        <v>0</v>
      </c>
      <c r="J1509" s="261">
        <f t="shared" ca="1" si="630"/>
        <v>0</v>
      </c>
      <c r="K1509" s="261">
        <f t="shared" ca="1" si="630"/>
        <v>0</v>
      </c>
      <c r="L1509" s="261">
        <f t="shared" ca="1" si="630"/>
        <v>0</v>
      </c>
      <c r="M1509" s="261">
        <f t="shared" ca="1" si="630"/>
        <v>0</v>
      </c>
      <c r="N1509" s="261">
        <f t="shared" ca="1" si="630"/>
        <v>0</v>
      </c>
      <c r="O1509" s="261">
        <f t="shared" ca="1" si="630"/>
        <v>0</v>
      </c>
      <c r="P1509" s="261">
        <f t="shared" ca="1" si="630"/>
        <v>0</v>
      </c>
      <c r="Q1509" s="261">
        <f t="shared" ca="1" si="631"/>
        <v>0</v>
      </c>
      <c r="R1509" s="261">
        <f t="shared" ca="1" si="632"/>
        <v>0</v>
      </c>
      <c r="S1509" s="261">
        <f t="shared" ca="1" si="632"/>
        <v>0</v>
      </c>
      <c r="T1509" s="261">
        <f t="shared" ca="1" si="632"/>
        <v>0</v>
      </c>
      <c r="U1509" s="261">
        <f t="shared" ca="1" si="632"/>
        <v>0</v>
      </c>
      <c r="V1509" s="261">
        <f t="shared" ca="1" si="632"/>
        <v>0</v>
      </c>
      <c r="W1509" s="261">
        <f t="shared" ca="1" si="632"/>
        <v>0</v>
      </c>
      <c r="X1509" s="261">
        <f t="shared" ca="1" si="632"/>
        <v>0</v>
      </c>
      <c r="Y1509" s="261">
        <f t="shared" ca="1" si="632"/>
        <v>0</v>
      </c>
      <c r="Z1509" s="261">
        <f t="shared" ca="1" si="632"/>
        <v>0</v>
      </c>
      <c r="AA1509" s="261">
        <f t="shared" ca="1" si="633"/>
        <v>0</v>
      </c>
    </row>
    <row r="1510" spans="6:27">
      <c r="F1510" s="656"/>
      <c r="G1510" s="307" t="str">
        <f t="shared" si="628"/>
        <v>Mini-bus</v>
      </c>
      <c r="H1510" s="261">
        <f t="shared" si="629"/>
        <v>0</v>
      </c>
      <c r="I1510" s="261">
        <f t="shared" ca="1" si="630"/>
        <v>0</v>
      </c>
      <c r="J1510" s="261">
        <f t="shared" ca="1" si="630"/>
        <v>0</v>
      </c>
      <c r="K1510" s="261">
        <f t="shared" ca="1" si="630"/>
        <v>0</v>
      </c>
      <c r="L1510" s="261">
        <f t="shared" ca="1" si="630"/>
        <v>0</v>
      </c>
      <c r="M1510" s="261">
        <f t="shared" ca="1" si="630"/>
        <v>0</v>
      </c>
      <c r="N1510" s="261">
        <f t="shared" ca="1" si="630"/>
        <v>0</v>
      </c>
      <c r="O1510" s="261">
        <f t="shared" ca="1" si="630"/>
        <v>0</v>
      </c>
      <c r="P1510" s="261">
        <f t="shared" ca="1" si="630"/>
        <v>0</v>
      </c>
      <c r="Q1510" s="261">
        <f t="shared" ca="1" si="631"/>
        <v>0</v>
      </c>
      <c r="R1510" s="261">
        <f t="shared" ca="1" si="632"/>
        <v>0</v>
      </c>
      <c r="S1510" s="261">
        <f t="shared" ca="1" si="632"/>
        <v>0</v>
      </c>
      <c r="T1510" s="261">
        <f t="shared" ca="1" si="632"/>
        <v>0</v>
      </c>
      <c r="U1510" s="261">
        <f t="shared" ca="1" si="632"/>
        <v>0</v>
      </c>
      <c r="V1510" s="261">
        <f t="shared" ca="1" si="632"/>
        <v>0</v>
      </c>
      <c r="W1510" s="261">
        <f t="shared" ca="1" si="632"/>
        <v>0</v>
      </c>
      <c r="X1510" s="261">
        <f t="shared" ca="1" si="632"/>
        <v>0</v>
      </c>
      <c r="Y1510" s="261">
        <f t="shared" ca="1" si="632"/>
        <v>0</v>
      </c>
      <c r="Z1510" s="261">
        <f t="shared" ca="1" si="632"/>
        <v>0</v>
      </c>
      <c r="AA1510" s="261">
        <f t="shared" ca="1" si="633"/>
        <v>0</v>
      </c>
    </row>
    <row r="1511" spans="6:27">
      <c r="F1511" s="656"/>
      <c r="G1511" s="307" t="str">
        <f t="shared" si="628"/>
        <v/>
      </c>
      <c r="H1511" s="261">
        <f t="shared" si="629"/>
        <v>0</v>
      </c>
      <c r="I1511" s="261">
        <f t="shared" ca="1" si="630"/>
        <v>0</v>
      </c>
      <c r="J1511" s="261">
        <f t="shared" ca="1" si="630"/>
        <v>0</v>
      </c>
      <c r="K1511" s="261">
        <f t="shared" ca="1" si="630"/>
        <v>0</v>
      </c>
      <c r="L1511" s="261">
        <f t="shared" ca="1" si="630"/>
        <v>0</v>
      </c>
      <c r="M1511" s="261">
        <f t="shared" ca="1" si="630"/>
        <v>0</v>
      </c>
      <c r="N1511" s="261">
        <f t="shared" ca="1" si="630"/>
        <v>0</v>
      </c>
      <c r="O1511" s="261">
        <f t="shared" ca="1" si="630"/>
        <v>0</v>
      </c>
      <c r="P1511" s="261">
        <f t="shared" ca="1" si="630"/>
        <v>0</v>
      </c>
      <c r="Q1511" s="261">
        <f t="shared" ca="1" si="631"/>
        <v>0</v>
      </c>
      <c r="R1511" s="261">
        <f t="shared" ca="1" si="632"/>
        <v>0</v>
      </c>
      <c r="S1511" s="261">
        <f t="shared" ca="1" si="632"/>
        <v>0</v>
      </c>
      <c r="T1511" s="261">
        <f t="shared" ca="1" si="632"/>
        <v>0</v>
      </c>
      <c r="U1511" s="261">
        <f t="shared" ca="1" si="632"/>
        <v>0</v>
      </c>
      <c r="V1511" s="261">
        <f t="shared" ca="1" si="632"/>
        <v>0</v>
      </c>
      <c r="W1511" s="261">
        <f t="shared" ca="1" si="632"/>
        <v>0</v>
      </c>
      <c r="X1511" s="261">
        <f t="shared" ca="1" si="632"/>
        <v>0</v>
      </c>
      <c r="Y1511" s="261">
        <f t="shared" ca="1" si="632"/>
        <v>0</v>
      </c>
      <c r="Z1511" s="261">
        <f t="shared" ca="1" si="632"/>
        <v>0</v>
      </c>
      <c r="AA1511" s="261">
        <f t="shared" ca="1" si="633"/>
        <v>0</v>
      </c>
    </row>
    <row r="1512" spans="6:27">
      <c r="F1512" s="657"/>
      <c r="G1512" s="307" t="str">
        <f t="shared" si="628"/>
        <v/>
      </c>
      <c r="H1512" s="261">
        <f t="shared" si="629"/>
        <v>0</v>
      </c>
      <c r="I1512" s="261">
        <f t="shared" ca="1" si="630"/>
        <v>0</v>
      </c>
      <c r="J1512" s="261">
        <f t="shared" ca="1" si="630"/>
        <v>0</v>
      </c>
      <c r="K1512" s="261">
        <f t="shared" ca="1" si="630"/>
        <v>0</v>
      </c>
      <c r="L1512" s="261">
        <f t="shared" ca="1" si="630"/>
        <v>0</v>
      </c>
      <c r="M1512" s="261">
        <f t="shared" ca="1" si="630"/>
        <v>0</v>
      </c>
      <c r="N1512" s="261">
        <f t="shared" ca="1" si="630"/>
        <v>0</v>
      </c>
      <c r="O1512" s="261">
        <f t="shared" ca="1" si="630"/>
        <v>0</v>
      </c>
      <c r="P1512" s="261">
        <f t="shared" ca="1" si="630"/>
        <v>0</v>
      </c>
      <c r="Q1512" s="261">
        <f t="shared" ca="1" si="631"/>
        <v>0</v>
      </c>
      <c r="R1512" s="261">
        <f t="shared" ca="1" si="632"/>
        <v>0</v>
      </c>
      <c r="S1512" s="261">
        <f t="shared" ca="1" si="632"/>
        <v>0</v>
      </c>
      <c r="T1512" s="261">
        <f t="shared" ca="1" si="632"/>
        <v>0</v>
      </c>
      <c r="U1512" s="261">
        <f t="shared" ca="1" si="632"/>
        <v>0</v>
      </c>
      <c r="V1512" s="261">
        <f t="shared" ca="1" si="632"/>
        <v>0</v>
      </c>
      <c r="W1512" s="261">
        <f t="shared" ca="1" si="632"/>
        <v>0</v>
      </c>
      <c r="X1512" s="261">
        <f t="shared" ca="1" si="632"/>
        <v>0</v>
      </c>
      <c r="Y1512" s="261">
        <f t="shared" ca="1" si="632"/>
        <v>0</v>
      </c>
      <c r="Z1512" s="261">
        <f t="shared" ca="1" si="632"/>
        <v>0</v>
      </c>
      <c r="AA1512" s="261">
        <f t="shared" ca="1" si="633"/>
        <v>0</v>
      </c>
    </row>
    <row r="1513" spans="6:27">
      <c r="G1513" s="307" t="str">
        <f t="shared" si="628"/>
        <v>BRT</v>
      </c>
      <c r="H1513" s="261">
        <f t="shared" si="629"/>
        <v>0</v>
      </c>
      <c r="I1513" s="261">
        <f t="shared" ca="1" si="630"/>
        <v>0</v>
      </c>
      <c r="J1513" s="261">
        <f t="shared" ca="1" si="630"/>
        <v>0</v>
      </c>
      <c r="K1513" s="261">
        <f t="shared" ca="1" si="630"/>
        <v>0</v>
      </c>
      <c r="L1513" s="261">
        <f t="shared" ca="1" si="630"/>
        <v>0</v>
      </c>
      <c r="M1513" s="261">
        <f t="shared" ca="1" si="630"/>
        <v>0</v>
      </c>
      <c r="N1513" s="261">
        <f t="shared" ca="1" si="630"/>
        <v>0</v>
      </c>
      <c r="O1513" s="261">
        <f t="shared" ca="1" si="630"/>
        <v>0</v>
      </c>
      <c r="P1513" s="261">
        <f t="shared" ca="1" si="630"/>
        <v>0</v>
      </c>
      <c r="Q1513" s="261">
        <f t="shared" ca="1" si="631"/>
        <v>0</v>
      </c>
      <c r="R1513" s="261">
        <f t="shared" ca="1" si="632"/>
        <v>0</v>
      </c>
      <c r="S1513" s="261">
        <f t="shared" ca="1" si="632"/>
        <v>0</v>
      </c>
      <c r="T1513" s="261">
        <f t="shared" ca="1" si="632"/>
        <v>0</v>
      </c>
      <c r="U1513" s="261">
        <f t="shared" ca="1" si="632"/>
        <v>0</v>
      </c>
      <c r="V1513" s="261">
        <f t="shared" ca="1" si="632"/>
        <v>0</v>
      </c>
      <c r="W1513" s="261">
        <f t="shared" ca="1" si="632"/>
        <v>0</v>
      </c>
      <c r="X1513" s="261">
        <f t="shared" ca="1" si="632"/>
        <v>0</v>
      </c>
      <c r="Y1513" s="261">
        <f t="shared" ca="1" si="632"/>
        <v>0</v>
      </c>
      <c r="Z1513" s="261">
        <f t="shared" ca="1" si="632"/>
        <v>0</v>
      </c>
      <c r="AA1513" s="261">
        <f t="shared" ca="1" si="633"/>
        <v>0</v>
      </c>
    </row>
    <row r="1515" spans="6:27">
      <c r="G1515" s="308" t="s">
        <v>405</v>
      </c>
      <c r="H1515" s="243"/>
      <c r="I1515" s="243" t="str">
        <f>I1501</f>
        <v>Gasoline</v>
      </c>
      <c r="J1515" s="243"/>
      <c r="K1515" s="243"/>
      <c r="L1515" s="243"/>
      <c r="M1515" s="243"/>
      <c r="N1515" s="243"/>
      <c r="O1515" s="243"/>
      <c r="P1515" s="243"/>
      <c r="Q1515" s="243"/>
      <c r="R1515" s="243"/>
      <c r="S1515" s="243"/>
      <c r="T1515" s="243"/>
      <c r="U1515" s="243"/>
      <c r="V1515" s="243"/>
      <c r="W1515" s="243"/>
      <c r="X1515" s="243"/>
      <c r="Y1515" s="243"/>
      <c r="Z1515" s="243"/>
      <c r="AA1515" s="243"/>
    </row>
    <row r="1516" spans="6:27">
      <c r="G1516" s="306"/>
      <c r="H1516" s="245">
        <f>H1502</f>
        <v>0</v>
      </c>
      <c r="I1516" s="245">
        <f t="shared" ref="I1516:AA1516" si="634">I1502</f>
        <v>1</v>
      </c>
      <c r="J1516" s="245">
        <f t="shared" si="634"/>
        <v>2</v>
      </c>
      <c r="K1516" s="245">
        <f t="shared" si="634"/>
        <v>3</v>
      </c>
      <c r="L1516" s="245">
        <f t="shared" si="634"/>
        <v>4</v>
      </c>
      <c r="M1516" s="245">
        <f t="shared" si="634"/>
        <v>5</v>
      </c>
      <c r="N1516" s="245">
        <f t="shared" si="634"/>
        <v>6</v>
      </c>
      <c r="O1516" s="245">
        <f t="shared" si="634"/>
        <v>7</v>
      </c>
      <c r="P1516" s="245">
        <f t="shared" si="634"/>
        <v>8</v>
      </c>
      <c r="Q1516" s="245">
        <f t="shared" si="634"/>
        <v>9</v>
      </c>
      <c r="R1516" s="245">
        <f t="shared" si="634"/>
        <v>10</v>
      </c>
      <c r="S1516" s="245">
        <f t="shared" si="634"/>
        <v>11</v>
      </c>
      <c r="T1516" s="245">
        <f t="shared" si="634"/>
        <v>12</v>
      </c>
      <c r="U1516" s="245">
        <f t="shared" si="634"/>
        <v>13</v>
      </c>
      <c r="V1516" s="245">
        <f t="shared" si="634"/>
        <v>14</v>
      </c>
      <c r="W1516" s="245">
        <f t="shared" si="634"/>
        <v>15</v>
      </c>
      <c r="X1516" s="245">
        <f t="shared" si="634"/>
        <v>16</v>
      </c>
      <c r="Y1516" s="245">
        <f t="shared" si="634"/>
        <v>17</v>
      </c>
      <c r="Z1516" s="245">
        <f t="shared" si="634"/>
        <v>18</v>
      </c>
      <c r="AA1516" s="245">
        <f t="shared" si="634"/>
        <v>19</v>
      </c>
    </row>
    <row r="1517" spans="6:27">
      <c r="G1517" s="307"/>
      <c r="H1517" s="232"/>
      <c r="I1517" s="232"/>
      <c r="J1517" s="232"/>
      <c r="K1517" s="232"/>
      <c r="L1517" s="232"/>
      <c r="M1517" s="232"/>
      <c r="N1517" s="232"/>
      <c r="O1517" s="232"/>
      <c r="P1517" s="232"/>
      <c r="Q1517" s="232"/>
      <c r="R1517" s="232"/>
      <c r="S1517" s="232"/>
      <c r="T1517" s="232"/>
      <c r="U1517" s="232"/>
      <c r="V1517" s="232"/>
      <c r="W1517" s="232"/>
      <c r="X1517" s="232"/>
      <c r="Y1517" s="232"/>
      <c r="Z1517" s="232"/>
      <c r="AA1517" s="232"/>
    </row>
    <row r="1518" spans="6:27">
      <c r="G1518" s="307"/>
      <c r="H1518" s="232"/>
      <c r="I1518" s="232"/>
      <c r="J1518" s="232"/>
      <c r="K1518" s="232"/>
      <c r="L1518" s="232"/>
      <c r="M1518" s="232"/>
      <c r="N1518" s="232"/>
      <c r="O1518" s="232"/>
      <c r="P1518" s="232"/>
      <c r="Q1518" s="232"/>
      <c r="R1518" s="232"/>
      <c r="S1518" s="232"/>
      <c r="T1518" s="232"/>
      <c r="U1518" s="232"/>
      <c r="V1518" s="232"/>
      <c r="W1518" s="232"/>
      <c r="X1518" s="232"/>
      <c r="Y1518" s="232"/>
      <c r="Z1518" s="232"/>
      <c r="AA1518" s="232"/>
    </row>
    <row r="1519" spans="6:27">
      <c r="G1519" s="307"/>
      <c r="H1519" s="232"/>
      <c r="I1519" s="232"/>
      <c r="J1519" s="232"/>
      <c r="K1519" s="232"/>
      <c r="L1519" s="232"/>
      <c r="M1519" s="232"/>
      <c r="N1519" s="232"/>
      <c r="O1519" s="232"/>
      <c r="P1519" s="232"/>
      <c r="Q1519" s="232"/>
      <c r="R1519" s="232"/>
      <c r="S1519" s="232"/>
      <c r="T1519" s="232"/>
      <c r="U1519" s="232"/>
      <c r="V1519" s="232"/>
      <c r="W1519" s="232"/>
      <c r="X1519" s="232"/>
      <c r="Y1519" s="232"/>
      <c r="Z1519" s="232"/>
      <c r="AA1519" s="232"/>
    </row>
    <row r="1520" spans="6:27">
      <c r="G1520" s="307"/>
      <c r="H1520" s="232"/>
      <c r="I1520" s="232"/>
      <c r="J1520" s="232"/>
      <c r="K1520" s="232"/>
      <c r="L1520" s="232"/>
      <c r="M1520" s="232"/>
      <c r="N1520" s="232"/>
      <c r="O1520" s="232"/>
      <c r="P1520" s="232"/>
      <c r="Q1520" s="232"/>
      <c r="R1520" s="232"/>
      <c r="S1520" s="232"/>
      <c r="T1520" s="232"/>
      <c r="U1520" s="232"/>
      <c r="V1520" s="232"/>
      <c r="W1520" s="232"/>
      <c r="X1520" s="232"/>
      <c r="Y1520" s="232"/>
      <c r="Z1520" s="232"/>
      <c r="AA1520" s="232"/>
    </row>
    <row r="1521" spans="6:27">
      <c r="G1521" s="307"/>
      <c r="H1521" s="232"/>
      <c r="I1521" s="232"/>
      <c r="J1521" s="232"/>
      <c r="K1521" s="232"/>
      <c r="L1521" s="232"/>
      <c r="M1521" s="232"/>
      <c r="N1521" s="232"/>
      <c r="O1521" s="232"/>
      <c r="P1521" s="232"/>
      <c r="Q1521" s="232"/>
      <c r="R1521" s="232"/>
      <c r="S1521" s="232"/>
      <c r="T1521" s="232"/>
      <c r="U1521" s="232"/>
      <c r="V1521" s="232"/>
      <c r="W1521" s="232"/>
      <c r="X1521" s="232"/>
      <c r="Y1521" s="232"/>
      <c r="Z1521" s="232"/>
      <c r="AA1521" s="232"/>
    </row>
    <row r="1522" spans="6:27">
      <c r="G1522" s="307"/>
      <c r="H1522" s="232"/>
      <c r="I1522" s="232"/>
      <c r="J1522" s="232"/>
      <c r="K1522" s="232"/>
      <c r="L1522" s="232"/>
      <c r="M1522" s="232"/>
      <c r="N1522" s="232"/>
      <c r="O1522" s="232"/>
      <c r="P1522" s="232"/>
      <c r="Q1522" s="232"/>
      <c r="R1522" s="232"/>
      <c r="S1522" s="232"/>
      <c r="T1522" s="232"/>
      <c r="U1522" s="232"/>
      <c r="V1522" s="232"/>
      <c r="W1522" s="232"/>
      <c r="X1522" s="232"/>
      <c r="Y1522" s="232"/>
      <c r="Z1522" s="232"/>
      <c r="AA1522" s="232"/>
    </row>
    <row r="1523" spans="6:27">
      <c r="G1523" s="307"/>
      <c r="H1523" s="232"/>
      <c r="I1523" s="232"/>
      <c r="J1523" s="232"/>
      <c r="K1523" s="232"/>
      <c r="L1523" s="232"/>
      <c r="M1523" s="232"/>
      <c r="N1523" s="232"/>
      <c r="O1523" s="232"/>
      <c r="P1523" s="232"/>
      <c r="Q1523" s="232"/>
      <c r="R1523" s="232"/>
      <c r="S1523" s="232"/>
      <c r="T1523" s="232"/>
      <c r="U1523" s="232"/>
      <c r="V1523" s="232"/>
      <c r="W1523" s="232"/>
      <c r="X1523" s="232"/>
      <c r="Y1523" s="232"/>
      <c r="Z1523" s="232"/>
      <c r="AA1523" s="232"/>
    </row>
    <row r="1524" spans="6:27">
      <c r="G1524" s="307"/>
      <c r="H1524" s="232"/>
      <c r="I1524" s="232"/>
      <c r="J1524" s="232"/>
      <c r="K1524" s="232"/>
      <c r="L1524" s="232"/>
      <c r="M1524" s="232"/>
      <c r="N1524" s="232"/>
      <c r="O1524" s="232"/>
      <c r="P1524" s="232"/>
      <c r="Q1524" s="232"/>
      <c r="R1524" s="232"/>
      <c r="S1524" s="232"/>
      <c r="T1524" s="232"/>
      <c r="U1524" s="232"/>
      <c r="V1524" s="232"/>
      <c r="W1524" s="232"/>
      <c r="X1524" s="232"/>
      <c r="Y1524" s="232"/>
      <c r="Z1524" s="232"/>
      <c r="AA1524" s="232"/>
    </row>
    <row r="1525" spans="6:27">
      <c r="G1525" s="307"/>
      <c r="H1525" s="232"/>
      <c r="I1525" s="232"/>
      <c r="J1525" s="232"/>
      <c r="K1525" s="232"/>
      <c r="L1525" s="232"/>
      <c r="M1525" s="232"/>
      <c r="N1525" s="232"/>
      <c r="O1525" s="232"/>
      <c r="P1525" s="232"/>
      <c r="Q1525" s="232"/>
      <c r="R1525" s="232"/>
      <c r="S1525" s="232"/>
      <c r="T1525" s="232"/>
      <c r="U1525" s="232"/>
      <c r="V1525" s="232"/>
      <c r="W1525" s="232"/>
      <c r="X1525" s="232"/>
      <c r="Y1525" s="232"/>
      <c r="Z1525" s="232"/>
      <c r="AA1525" s="232"/>
    </row>
    <row r="1526" spans="6:27">
      <c r="G1526" s="307"/>
      <c r="H1526" s="232"/>
      <c r="I1526" s="232"/>
      <c r="J1526" s="232"/>
      <c r="K1526" s="232"/>
      <c r="L1526" s="232"/>
      <c r="M1526" s="232"/>
      <c r="N1526" s="232"/>
      <c r="O1526" s="232"/>
      <c r="P1526" s="232"/>
      <c r="Q1526" s="232"/>
      <c r="R1526" s="232"/>
      <c r="S1526" s="232"/>
      <c r="T1526" s="232"/>
      <c r="U1526" s="232"/>
      <c r="V1526" s="232"/>
      <c r="W1526" s="232"/>
      <c r="X1526" s="232"/>
      <c r="Y1526" s="232"/>
      <c r="Z1526" s="232"/>
      <c r="AA1526" s="232"/>
    </row>
    <row r="1527" spans="6:27">
      <c r="G1527" s="307"/>
      <c r="H1527" s="232"/>
      <c r="I1527" s="232"/>
      <c r="J1527" s="232"/>
      <c r="K1527" s="232"/>
      <c r="L1527" s="232"/>
      <c r="M1527" s="232"/>
      <c r="N1527" s="232"/>
      <c r="O1527" s="232"/>
      <c r="P1527" s="232"/>
      <c r="Q1527" s="232"/>
      <c r="R1527" s="232"/>
      <c r="S1527" s="232"/>
      <c r="T1527" s="232"/>
      <c r="U1527" s="232"/>
      <c r="V1527" s="232"/>
      <c r="W1527" s="232"/>
      <c r="X1527" s="232"/>
      <c r="Y1527" s="232"/>
      <c r="Z1527" s="232"/>
      <c r="AA1527" s="232"/>
    </row>
    <row r="1530" spans="6:27">
      <c r="G1530" s="305" t="s">
        <v>406</v>
      </c>
    </row>
    <row r="1531" spans="6:27">
      <c r="L1531" s="242"/>
    </row>
    <row r="1532" spans="6:27">
      <c r="H1532" s="243"/>
      <c r="I1532" s="243"/>
      <c r="J1532" s="243"/>
      <c r="K1532" s="55" t="s">
        <v>410</v>
      </c>
      <c r="O1532" s="55" t="s">
        <v>387</v>
      </c>
      <c r="Q1532" s="55" t="s">
        <v>388</v>
      </c>
      <c r="Z1532" s="243"/>
      <c r="AA1532" s="243"/>
    </row>
    <row r="1533" spans="6:27">
      <c r="G1533" s="306"/>
      <c r="H1533" s="244">
        <f>H1486</f>
        <v>0</v>
      </c>
      <c r="I1533" s="244">
        <f>I1486</f>
        <v>0</v>
      </c>
      <c r="J1533" s="243"/>
      <c r="K1533" s="244">
        <f>K1486</f>
        <v>0</v>
      </c>
      <c r="L1533" s="244">
        <f>L1486</f>
        <v>9</v>
      </c>
      <c r="M1533" s="244">
        <f>M1486</f>
        <v>19</v>
      </c>
      <c r="O1533" s="231" t="s">
        <v>389</v>
      </c>
      <c r="P1533" s="231" t="s">
        <v>390</v>
      </c>
      <c r="Q1533" s="231" t="s">
        <v>389</v>
      </c>
      <c r="R1533" s="231" t="s">
        <v>390</v>
      </c>
      <c r="T1533" s="231">
        <f>K1533</f>
        <v>0</v>
      </c>
      <c r="U1533" s="231">
        <f>L1533</f>
        <v>9</v>
      </c>
      <c r="V1533" s="231">
        <f>M1533</f>
        <v>19</v>
      </c>
      <c r="X1533" s="231" t="s">
        <v>387</v>
      </c>
      <c r="Y1533" s="231" t="s">
        <v>388</v>
      </c>
      <c r="Z1533" s="243"/>
      <c r="AA1533" s="243"/>
    </row>
    <row r="1534" spans="6:27">
      <c r="F1534" s="655" t="s">
        <v>530</v>
      </c>
      <c r="G1534" s="307" t="str">
        <f>G1503</f>
        <v>Cars</v>
      </c>
      <c r="H1534" s="251">
        <f t="shared" ref="H1534:H1544" ca="1" si="635">IF(ISERROR(((L1534/K1534)^(1/9))-1),0,((L1534/K1534)^(1/9))-1)</f>
        <v>0</v>
      </c>
      <c r="I1534" s="246">
        <f t="shared" ref="I1534:I1544" ca="1" si="636">IF(ISERROR(((M1534/L1534)^(1/10))-1),0,((M1534/L1534)^(1/10))-1)</f>
        <v>0</v>
      </c>
      <c r="J1534" s="243"/>
      <c r="K1534" s="246">
        <f>'IF Factors'!CK46</f>
        <v>0</v>
      </c>
      <c r="L1534" s="246">
        <f ca="1">OFFSET('IF Factors'!CK46,0,5)</f>
        <v>0</v>
      </c>
      <c r="M1534" s="246">
        <f ca="1">OFFSET('IF Factors'!CK46,0,10)</f>
        <v>0</v>
      </c>
      <c r="O1534" s="231">
        <f ca="1">INTERCEPT(K1534:L1534,$K$7:$L$7)</f>
        <v>0</v>
      </c>
      <c r="P1534" s="231">
        <f ca="1">SLOPE(K1534:L1534,$K$7:$L$7)</f>
        <v>0</v>
      </c>
      <c r="Q1534" s="231">
        <f ca="1">INTERCEPT(L1534:M1534,$L$7:$M$7)</f>
        <v>0</v>
      </c>
      <c r="R1534" s="231">
        <f ca="1">SLOPE(L1534:M1534,$L$7:$M$7)</f>
        <v>0</v>
      </c>
      <c r="T1534" s="231">
        <f>IF(K1534&lt;&gt;0,0,1)</f>
        <v>1</v>
      </c>
      <c r="U1534" s="231">
        <f ca="1">IF(L1534&lt;&gt;0,0,1)</f>
        <v>1</v>
      </c>
      <c r="V1534" s="231">
        <f ca="1">IF(M1534&lt;&gt;0,0,1)</f>
        <v>1</v>
      </c>
      <c r="X1534" s="231">
        <f ca="1">IF(T1534+U1534=1,1,0)</f>
        <v>0</v>
      </c>
      <c r="Y1534" s="231">
        <f t="shared" ref="Y1534:Y1544" ca="1" si="637">IF(U1534+V1534=1,1,0)</f>
        <v>0</v>
      </c>
      <c r="Z1534" s="243"/>
      <c r="AA1534" s="243"/>
    </row>
    <row r="1535" spans="6:27">
      <c r="F1535" s="656"/>
      <c r="G1535" s="307" t="str">
        <f t="shared" ref="G1535:G1544" si="638">G1504</f>
        <v>2-wheeler</v>
      </c>
      <c r="H1535" s="251">
        <f t="shared" ca="1" si="635"/>
        <v>0</v>
      </c>
      <c r="I1535" s="246">
        <f t="shared" ca="1" si="636"/>
        <v>0</v>
      </c>
      <c r="J1535" s="243"/>
      <c r="K1535" s="246">
        <f>'IF Factors'!CK47</f>
        <v>0</v>
      </c>
      <c r="L1535" s="246">
        <f ca="1">OFFSET('IF Factors'!CK47,0,5)</f>
        <v>0</v>
      </c>
      <c r="M1535" s="246">
        <f ca="1">OFFSET('IF Factors'!CK47,0,10)</f>
        <v>0</v>
      </c>
      <c r="O1535" s="231">
        <f t="shared" ref="O1535:O1544" ca="1" si="639">INTERCEPT(K1535:L1535,$K$7:$L$7)</f>
        <v>0</v>
      </c>
      <c r="P1535" s="231">
        <f t="shared" ref="P1535:P1543" ca="1" si="640">SLOPE(K1535:L1535,$K$7:$L$7)</f>
        <v>0</v>
      </c>
      <c r="Q1535" s="231">
        <f t="shared" ref="Q1535:Q1544" ca="1" si="641">INTERCEPT(L1535:M1535,$L$7:$M$7)</f>
        <v>0</v>
      </c>
      <c r="R1535" s="231">
        <f t="shared" ref="R1535:R1543" ca="1" si="642">SLOPE(L1535:M1535,$L$7:$M$7)</f>
        <v>0</v>
      </c>
      <c r="T1535" s="231">
        <f t="shared" ref="T1535:V1544" si="643">IF(K1535&lt;&gt;0,0,1)</f>
        <v>1</v>
      </c>
      <c r="U1535" s="231">
        <f t="shared" ca="1" si="643"/>
        <v>1</v>
      </c>
      <c r="V1535" s="231">
        <f t="shared" ca="1" si="643"/>
        <v>1</v>
      </c>
      <c r="X1535" s="231">
        <f t="shared" ref="X1535:X1544" ca="1" si="644">IF(T1535+U1535=1,1,0)</f>
        <v>0</v>
      </c>
      <c r="Y1535" s="231">
        <f t="shared" ca="1" si="637"/>
        <v>0</v>
      </c>
      <c r="Z1535" s="243"/>
      <c r="AA1535" s="243"/>
    </row>
    <row r="1536" spans="6:27">
      <c r="F1536" s="656"/>
      <c r="G1536" s="307" t="str">
        <f t="shared" si="638"/>
        <v>Taxi</v>
      </c>
      <c r="H1536" s="251">
        <f t="shared" ca="1" si="635"/>
        <v>0</v>
      </c>
      <c r="I1536" s="246">
        <f t="shared" ca="1" si="636"/>
        <v>0</v>
      </c>
      <c r="J1536" s="243"/>
      <c r="K1536" s="246">
        <f>'IF Factors'!CK48</f>
        <v>0</v>
      </c>
      <c r="L1536" s="246">
        <f ca="1">OFFSET('IF Factors'!CK48,0,5)</f>
        <v>0</v>
      </c>
      <c r="M1536" s="246">
        <f ca="1">OFFSET('IF Factors'!CK48,0,10)</f>
        <v>0</v>
      </c>
      <c r="O1536" s="231">
        <f t="shared" ca="1" si="639"/>
        <v>0</v>
      </c>
      <c r="P1536" s="231">
        <f t="shared" ca="1" si="640"/>
        <v>0</v>
      </c>
      <c r="Q1536" s="231">
        <f t="shared" ca="1" si="641"/>
        <v>0</v>
      </c>
      <c r="R1536" s="231">
        <f t="shared" ca="1" si="642"/>
        <v>0</v>
      </c>
      <c r="T1536" s="231">
        <f t="shared" si="643"/>
        <v>1</v>
      </c>
      <c r="U1536" s="231">
        <f t="shared" ca="1" si="643"/>
        <v>1</v>
      </c>
      <c r="V1536" s="231">
        <f t="shared" ca="1" si="643"/>
        <v>1</v>
      </c>
      <c r="X1536" s="231">
        <f t="shared" ca="1" si="644"/>
        <v>0</v>
      </c>
      <c r="Y1536" s="231">
        <f t="shared" ca="1" si="637"/>
        <v>0</v>
      </c>
      <c r="Z1536" s="243"/>
      <c r="AA1536" s="243"/>
    </row>
    <row r="1537" spans="6:27">
      <c r="F1537" s="656"/>
      <c r="G1537" s="307" t="str">
        <f t="shared" si="638"/>
        <v/>
      </c>
      <c r="H1537" s="251">
        <f t="shared" ca="1" si="635"/>
        <v>0</v>
      </c>
      <c r="I1537" s="246">
        <f t="shared" ca="1" si="636"/>
        <v>0</v>
      </c>
      <c r="J1537" s="243"/>
      <c r="K1537" s="246">
        <f>'IF Factors'!CK49</f>
        <v>0</v>
      </c>
      <c r="L1537" s="246">
        <f ca="1">OFFSET('IF Factors'!CK49,0,5)</f>
        <v>0</v>
      </c>
      <c r="M1537" s="246">
        <f ca="1">OFFSET('IF Factors'!CK49,0,10)</f>
        <v>0</v>
      </c>
      <c r="O1537" s="231">
        <f t="shared" ca="1" si="639"/>
        <v>0</v>
      </c>
      <c r="P1537" s="231">
        <f t="shared" ca="1" si="640"/>
        <v>0</v>
      </c>
      <c r="Q1537" s="231">
        <f t="shared" ca="1" si="641"/>
        <v>0</v>
      </c>
      <c r="R1537" s="231">
        <f t="shared" ca="1" si="642"/>
        <v>0</v>
      </c>
      <c r="T1537" s="231">
        <f t="shared" si="643"/>
        <v>1</v>
      </c>
      <c r="U1537" s="231">
        <f t="shared" ca="1" si="643"/>
        <v>1</v>
      </c>
      <c r="V1537" s="231">
        <f t="shared" ca="1" si="643"/>
        <v>1</v>
      </c>
      <c r="X1537" s="231">
        <f t="shared" ca="1" si="644"/>
        <v>0</v>
      </c>
      <c r="Y1537" s="231">
        <f t="shared" ca="1" si="637"/>
        <v>0</v>
      </c>
      <c r="Z1537" s="243"/>
      <c r="AA1537" s="243"/>
    </row>
    <row r="1538" spans="6:27">
      <c r="F1538" s="656"/>
      <c r="G1538" s="307" t="str">
        <f t="shared" si="638"/>
        <v/>
      </c>
      <c r="H1538" s="251">
        <f t="shared" ca="1" si="635"/>
        <v>0</v>
      </c>
      <c r="I1538" s="246">
        <f t="shared" ca="1" si="636"/>
        <v>0</v>
      </c>
      <c r="J1538" s="243"/>
      <c r="K1538" s="246">
        <f>'IF Factors'!CK50</f>
        <v>0</v>
      </c>
      <c r="L1538" s="246">
        <f ca="1">OFFSET('IF Factors'!CK50,0,5)</f>
        <v>0</v>
      </c>
      <c r="M1538" s="246">
        <f ca="1">OFFSET('IF Factors'!CK50,0,10)</f>
        <v>0</v>
      </c>
      <c r="O1538" s="231">
        <f t="shared" ca="1" si="639"/>
        <v>0</v>
      </c>
      <c r="P1538" s="231">
        <f t="shared" ca="1" si="640"/>
        <v>0</v>
      </c>
      <c r="Q1538" s="231">
        <f t="shared" ca="1" si="641"/>
        <v>0</v>
      </c>
      <c r="R1538" s="231">
        <f t="shared" ca="1" si="642"/>
        <v>0</v>
      </c>
      <c r="T1538" s="231">
        <f t="shared" si="643"/>
        <v>1</v>
      </c>
      <c r="U1538" s="231">
        <f t="shared" ca="1" si="643"/>
        <v>1</v>
      </c>
      <c r="V1538" s="231">
        <f t="shared" ca="1" si="643"/>
        <v>1</v>
      </c>
      <c r="X1538" s="231">
        <f t="shared" ca="1" si="644"/>
        <v>0</v>
      </c>
      <c r="Y1538" s="231">
        <f t="shared" ca="1" si="637"/>
        <v>0</v>
      </c>
      <c r="Z1538" s="243"/>
      <c r="AA1538" s="243"/>
    </row>
    <row r="1539" spans="6:27">
      <c r="F1539" s="656"/>
      <c r="G1539" s="307" t="str">
        <f t="shared" si="638"/>
        <v>3-wheeler</v>
      </c>
      <c r="H1539" s="251">
        <f t="shared" ca="1" si="635"/>
        <v>0</v>
      </c>
      <c r="I1539" s="246">
        <f t="shared" ca="1" si="636"/>
        <v>0</v>
      </c>
      <c r="J1539" s="243"/>
      <c r="K1539" s="246">
        <f>'IF Factors'!CK51</f>
        <v>0</v>
      </c>
      <c r="L1539" s="246">
        <f ca="1">OFFSET('IF Factors'!CK51,0,5)</f>
        <v>0</v>
      </c>
      <c r="M1539" s="246">
        <f ca="1">OFFSET('IF Factors'!CK51,0,10)</f>
        <v>0</v>
      </c>
      <c r="O1539" s="231">
        <f t="shared" ca="1" si="639"/>
        <v>0</v>
      </c>
      <c r="P1539" s="231">
        <f t="shared" ca="1" si="640"/>
        <v>0</v>
      </c>
      <c r="Q1539" s="231">
        <f t="shared" ca="1" si="641"/>
        <v>0</v>
      </c>
      <c r="R1539" s="231">
        <f t="shared" ca="1" si="642"/>
        <v>0</v>
      </c>
      <c r="T1539" s="231">
        <f t="shared" si="643"/>
        <v>1</v>
      </c>
      <c r="U1539" s="231">
        <f t="shared" ca="1" si="643"/>
        <v>1</v>
      </c>
      <c r="V1539" s="231">
        <f t="shared" ca="1" si="643"/>
        <v>1</v>
      </c>
      <c r="X1539" s="231">
        <f t="shared" ca="1" si="644"/>
        <v>0</v>
      </c>
      <c r="Y1539" s="231">
        <f t="shared" ca="1" si="637"/>
        <v>0</v>
      </c>
      <c r="Z1539" s="243"/>
      <c r="AA1539" s="243"/>
    </row>
    <row r="1540" spans="6:27">
      <c r="F1540" s="656"/>
      <c r="G1540" s="307" t="str">
        <f t="shared" si="638"/>
        <v>Bus</v>
      </c>
      <c r="H1540" s="251">
        <f t="shared" ca="1" si="635"/>
        <v>0</v>
      </c>
      <c r="I1540" s="246">
        <f t="shared" ca="1" si="636"/>
        <v>0</v>
      </c>
      <c r="J1540" s="243"/>
      <c r="K1540" s="246">
        <f>'IF Factors'!CK52</f>
        <v>0</v>
      </c>
      <c r="L1540" s="246">
        <f ca="1">OFFSET('IF Factors'!CK52,0,5)</f>
        <v>0</v>
      </c>
      <c r="M1540" s="246">
        <f ca="1">OFFSET('IF Factors'!CK52,0,10)</f>
        <v>0</v>
      </c>
      <c r="O1540" s="231">
        <f t="shared" ca="1" si="639"/>
        <v>0</v>
      </c>
      <c r="P1540" s="231">
        <f t="shared" ca="1" si="640"/>
        <v>0</v>
      </c>
      <c r="Q1540" s="231">
        <f t="shared" ca="1" si="641"/>
        <v>0</v>
      </c>
      <c r="R1540" s="231">
        <f t="shared" ca="1" si="642"/>
        <v>0</v>
      </c>
      <c r="T1540" s="231">
        <f t="shared" si="643"/>
        <v>1</v>
      </c>
      <c r="U1540" s="231">
        <f t="shared" ca="1" si="643"/>
        <v>1</v>
      </c>
      <c r="V1540" s="231">
        <f t="shared" ca="1" si="643"/>
        <v>1</v>
      </c>
      <c r="X1540" s="231">
        <f t="shared" ca="1" si="644"/>
        <v>0</v>
      </c>
      <c r="Y1540" s="231">
        <f t="shared" ca="1" si="637"/>
        <v>0</v>
      </c>
      <c r="Z1540" s="243"/>
      <c r="AA1540" s="243"/>
    </row>
    <row r="1541" spans="6:27">
      <c r="F1541" s="656"/>
      <c r="G1541" s="307" t="str">
        <f t="shared" si="638"/>
        <v>Mini-bus</v>
      </c>
      <c r="H1541" s="251">
        <f t="shared" ca="1" si="635"/>
        <v>0</v>
      </c>
      <c r="I1541" s="246">
        <f t="shared" ca="1" si="636"/>
        <v>0</v>
      </c>
      <c r="J1541" s="243"/>
      <c r="K1541" s="246">
        <f>'IF Factors'!CK53</f>
        <v>0</v>
      </c>
      <c r="L1541" s="246">
        <f ca="1">OFFSET('IF Factors'!CK53,0,5)</f>
        <v>0</v>
      </c>
      <c r="M1541" s="246">
        <f ca="1">OFFSET('IF Factors'!CK53,0,10)</f>
        <v>0</v>
      </c>
      <c r="O1541" s="231">
        <f t="shared" ca="1" si="639"/>
        <v>0</v>
      </c>
      <c r="P1541" s="231">
        <f t="shared" ca="1" si="640"/>
        <v>0</v>
      </c>
      <c r="Q1541" s="231">
        <f t="shared" ca="1" si="641"/>
        <v>0</v>
      </c>
      <c r="R1541" s="231">
        <f t="shared" ca="1" si="642"/>
        <v>0</v>
      </c>
      <c r="T1541" s="231">
        <f t="shared" si="643"/>
        <v>1</v>
      </c>
      <c r="U1541" s="231">
        <f t="shared" ca="1" si="643"/>
        <v>1</v>
      </c>
      <c r="V1541" s="231">
        <f t="shared" ca="1" si="643"/>
        <v>1</v>
      </c>
      <c r="X1541" s="231">
        <f t="shared" ca="1" si="644"/>
        <v>0</v>
      </c>
      <c r="Y1541" s="231">
        <f t="shared" ca="1" si="637"/>
        <v>0</v>
      </c>
      <c r="Z1541" s="243"/>
      <c r="AA1541" s="243"/>
    </row>
    <row r="1542" spans="6:27">
      <c r="F1542" s="656"/>
      <c r="G1542" s="307" t="str">
        <f t="shared" si="638"/>
        <v/>
      </c>
      <c r="H1542" s="251">
        <f t="shared" ca="1" si="635"/>
        <v>0</v>
      </c>
      <c r="I1542" s="246">
        <f t="shared" ca="1" si="636"/>
        <v>0</v>
      </c>
      <c r="J1542" s="243"/>
      <c r="K1542" s="246">
        <f>'IF Factors'!CK54</f>
        <v>0</v>
      </c>
      <c r="L1542" s="246">
        <f ca="1">OFFSET('IF Factors'!CK54,0,5)</f>
        <v>0</v>
      </c>
      <c r="M1542" s="246">
        <f ca="1">OFFSET('IF Factors'!CK54,0,10)</f>
        <v>0</v>
      </c>
      <c r="O1542" s="231">
        <f t="shared" ca="1" si="639"/>
        <v>0</v>
      </c>
      <c r="P1542" s="231">
        <f t="shared" ca="1" si="640"/>
        <v>0</v>
      </c>
      <c r="Q1542" s="231">
        <f t="shared" ca="1" si="641"/>
        <v>0</v>
      </c>
      <c r="R1542" s="231">
        <f t="shared" ca="1" si="642"/>
        <v>0</v>
      </c>
      <c r="T1542" s="231">
        <f t="shared" si="643"/>
        <v>1</v>
      </c>
      <c r="U1542" s="231">
        <f t="shared" ca="1" si="643"/>
        <v>1</v>
      </c>
      <c r="V1542" s="231">
        <f t="shared" ca="1" si="643"/>
        <v>1</v>
      </c>
      <c r="X1542" s="231">
        <f t="shared" ca="1" si="644"/>
        <v>0</v>
      </c>
      <c r="Y1542" s="231">
        <f t="shared" ca="1" si="637"/>
        <v>0</v>
      </c>
      <c r="Z1542" s="243"/>
      <c r="AA1542" s="243"/>
    </row>
    <row r="1543" spans="6:27">
      <c r="F1543" s="657"/>
      <c r="G1543" s="307" t="str">
        <f t="shared" si="638"/>
        <v/>
      </c>
      <c r="H1543" s="251">
        <f t="shared" ca="1" si="635"/>
        <v>0</v>
      </c>
      <c r="I1543" s="246">
        <f t="shared" ca="1" si="636"/>
        <v>0</v>
      </c>
      <c r="J1543" s="243"/>
      <c r="K1543" s="246">
        <f>'IF Factors'!CK55</f>
        <v>0</v>
      </c>
      <c r="L1543" s="246">
        <f ca="1">OFFSET('IF Factors'!CK55,0,5)</f>
        <v>0</v>
      </c>
      <c r="M1543" s="246">
        <f ca="1">OFFSET('IF Factors'!CK55,0,10)</f>
        <v>0</v>
      </c>
      <c r="O1543" s="231">
        <f t="shared" ca="1" si="639"/>
        <v>0</v>
      </c>
      <c r="P1543" s="231">
        <f t="shared" ca="1" si="640"/>
        <v>0</v>
      </c>
      <c r="Q1543" s="231">
        <f t="shared" ca="1" si="641"/>
        <v>0</v>
      </c>
      <c r="R1543" s="231">
        <f t="shared" ca="1" si="642"/>
        <v>0</v>
      </c>
      <c r="T1543" s="231">
        <f t="shared" si="643"/>
        <v>1</v>
      </c>
      <c r="U1543" s="231">
        <f t="shared" ca="1" si="643"/>
        <v>1</v>
      </c>
      <c r="V1543" s="231">
        <f t="shared" ca="1" si="643"/>
        <v>1</v>
      </c>
      <c r="X1543" s="231">
        <f t="shared" ca="1" si="644"/>
        <v>0</v>
      </c>
      <c r="Y1543" s="231">
        <f t="shared" ca="1" si="637"/>
        <v>0</v>
      </c>
      <c r="Z1543" s="243"/>
      <c r="AA1543" s="243"/>
    </row>
    <row r="1544" spans="6:27">
      <c r="G1544" s="307" t="str">
        <f t="shared" si="638"/>
        <v>BRT</v>
      </c>
      <c r="H1544" s="251">
        <f t="shared" ca="1" si="635"/>
        <v>0</v>
      </c>
      <c r="I1544" s="246">
        <f t="shared" ca="1" si="636"/>
        <v>0</v>
      </c>
      <c r="J1544" s="243"/>
      <c r="K1544" s="246">
        <f>'IF Factors'!CK56</f>
        <v>0</v>
      </c>
      <c r="L1544" s="246">
        <f ca="1">OFFSET('IF Factors'!CK56,0,5)</f>
        <v>0</v>
      </c>
      <c r="M1544" s="246">
        <f ca="1">OFFSET('IF Factors'!CK56,0,10)</f>
        <v>0</v>
      </c>
      <c r="O1544" s="231">
        <f t="shared" ca="1" si="639"/>
        <v>0</v>
      </c>
      <c r="P1544" s="231">
        <f ca="1">SLOPE(K1544:L1544,$K$7:$L$7)</f>
        <v>0</v>
      </c>
      <c r="Q1544" s="231">
        <f t="shared" ca="1" si="641"/>
        <v>0</v>
      </c>
      <c r="R1544" s="231">
        <f ca="1">SLOPE(L1544:M1544,$L$7:$M$7)</f>
        <v>0</v>
      </c>
      <c r="T1544" s="231">
        <f t="shared" si="643"/>
        <v>1</v>
      </c>
      <c r="U1544" s="231">
        <f t="shared" ca="1" si="643"/>
        <v>1</v>
      </c>
      <c r="V1544" s="231">
        <f t="shared" ca="1" si="643"/>
        <v>1</v>
      </c>
      <c r="X1544" s="231">
        <f t="shared" ca="1" si="644"/>
        <v>0</v>
      </c>
      <c r="Y1544" s="231">
        <f t="shared" ca="1" si="637"/>
        <v>0</v>
      </c>
      <c r="Z1544" s="243"/>
      <c r="AA1544" s="243"/>
    </row>
    <row r="1545" spans="6:27">
      <c r="G1545" s="308"/>
      <c r="H1545" s="243"/>
      <c r="I1545" s="243"/>
      <c r="J1545" s="243"/>
      <c r="K1545" s="243"/>
      <c r="L1545" s="243"/>
      <c r="M1545" s="243"/>
      <c r="N1545" s="243"/>
      <c r="O1545" s="243"/>
      <c r="P1545" s="243"/>
      <c r="Q1545" s="243"/>
      <c r="R1545" s="243"/>
      <c r="S1545" s="243"/>
      <c r="T1545" s="243"/>
      <c r="U1545" s="243"/>
      <c r="V1545" s="243"/>
      <c r="W1545" s="243"/>
      <c r="X1545" s="243"/>
      <c r="Y1545" s="243"/>
      <c r="Z1545" s="243"/>
      <c r="AA1545" s="243"/>
    </row>
    <row r="1546" spans="6:27">
      <c r="G1546" s="308"/>
      <c r="H1546" s="243"/>
      <c r="I1546" s="243"/>
      <c r="J1546" s="243"/>
      <c r="K1546" s="243"/>
      <c r="L1546" s="243"/>
      <c r="M1546" s="243"/>
      <c r="N1546" s="243"/>
      <c r="O1546" s="243"/>
      <c r="P1546" s="243"/>
      <c r="Q1546" s="243"/>
      <c r="R1546" s="243"/>
      <c r="S1546" s="243"/>
      <c r="T1546" s="243"/>
      <c r="U1546" s="243"/>
      <c r="V1546" s="243"/>
      <c r="W1546" s="243"/>
      <c r="X1546" s="243"/>
      <c r="Y1546" s="243"/>
      <c r="Z1546" s="243"/>
      <c r="AA1546" s="243"/>
    </row>
    <row r="1547" spans="6:27">
      <c r="G1547" s="308"/>
      <c r="H1547" s="243"/>
      <c r="I1547" s="243"/>
      <c r="J1547" s="243"/>
      <c r="K1547" s="243"/>
      <c r="L1547" s="243"/>
      <c r="M1547" s="243"/>
      <c r="N1547" s="243"/>
      <c r="O1547" s="243"/>
      <c r="P1547" s="243"/>
      <c r="Q1547" s="243"/>
      <c r="R1547" s="243"/>
      <c r="S1547" s="243"/>
      <c r="T1547" s="243"/>
      <c r="U1547" s="243"/>
      <c r="V1547" s="243"/>
      <c r="W1547" s="243"/>
      <c r="X1547" s="243"/>
      <c r="Y1547" s="243"/>
      <c r="Z1547" s="243"/>
      <c r="AA1547" s="243"/>
    </row>
    <row r="1548" spans="6:27">
      <c r="G1548" s="308" t="s">
        <v>339</v>
      </c>
      <c r="H1548" s="243"/>
      <c r="I1548" s="243" t="s">
        <v>11</v>
      </c>
      <c r="J1548" s="243"/>
      <c r="K1548" s="243"/>
      <c r="L1548" s="243"/>
      <c r="M1548" s="243"/>
      <c r="N1548" s="243"/>
      <c r="O1548" s="243"/>
      <c r="P1548" s="243"/>
      <c r="Q1548" s="243"/>
      <c r="R1548" s="243"/>
      <c r="S1548" s="243"/>
      <c r="T1548" s="243"/>
      <c r="U1548" s="243"/>
      <c r="V1548" s="243"/>
      <c r="W1548" s="243"/>
      <c r="X1548" s="243"/>
      <c r="Y1548" s="243"/>
      <c r="Z1548" s="243"/>
      <c r="AA1548" s="243"/>
    </row>
    <row r="1549" spans="6:27">
      <c r="G1549" s="306"/>
      <c r="H1549" s="245">
        <f>H1516</f>
        <v>0</v>
      </c>
      <c r="I1549" s="245">
        <f t="shared" ref="I1549:AA1549" si="645">I1516</f>
        <v>1</v>
      </c>
      <c r="J1549" s="245">
        <f t="shared" si="645"/>
        <v>2</v>
      </c>
      <c r="K1549" s="245">
        <f t="shared" si="645"/>
        <v>3</v>
      </c>
      <c r="L1549" s="245">
        <f t="shared" si="645"/>
        <v>4</v>
      </c>
      <c r="M1549" s="245">
        <f t="shared" si="645"/>
        <v>5</v>
      </c>
      <c r="N1549" s="245">
        <f t="shared" si="645"/>
        <v>6</v>
      </c>
      <c r="O1549" s="245">
        <f t="shared" si="645"/>
        <v>7</v>
      </c>
      <c r="P1549" s="245">
        <f t="shared" si="645"/>
        <v>8</v>
      </c>
      <c r="Q1549" s="245">
        <f t="shared" si="645"/>
        <v>9</v>
      </c>
      <c r="R1549" s="245">
        <f t="shared" si="645"/>
        <v>10</v>
      </c>
      <c r="S1549" s="245">
        <f t="shared" si="645"/>
        <v>11</v>
      </c>
      <c r="T1549" s="245">
        <f t="shared" si="645"/>
        <v>12</v>
      </c>
      <c r="U1549" s="245">
        <f t="shared" si="645"/>
        <v>13</v>
      </c>
      <c r="V1549" s="245">
        <f t="shared" si="645"/>
        <v>14</v>
      </c>
      <c r="W1549" s="245">
        <f t="shared" si="645"/>
        <v>15</v>
      </c>
      <c r="X1549" s="245">
        <f t="shared" si="645"/>
        <v>16</v>
      </c>
      <c r="Y1549" s="245">
        <f t="shared" si="645"/>
        <v>17</v>
      </c>
      <c r="Z1549" s="245">
        <f t="shared" si="645"/>
        <v>18</v>
      </c>
      <c r="AA1549" s="245">
        <f t="shared" si="645"/>
        <v>19</v>
      </c>
    </row>
    <row r="1550" spans="6:27">
      <c r="F1550" s="655" t="s">
        <v>530</v>
      </c>
      <c r="G1550" s="307" t="str">
        <f>G1534</f>
        <v>Cars</v>
      </c>
      <c r="H1550" s="261">
        <f>K1534</f>
        <v>0</v>
      </c>
      <c r="I1550" s="261">
        <f ca="1">(I$23*$P1534)+$O1534</f>
        <v>0</v>
      </c>
      <c r="J1550" s="261">
        <f t="shared" ref="J1550:P1550" ca="1" si="646">(J$23*$P1534)+$O1534</f>
        <v>0</v>
      </c>
      <c r="K1550" s="261">
        <f t="shared" ca="1" si="646"/>
        <v>0</v>
      </c>
      <c r="L1550" s="261">
        <f t="shared" ca="1" si="646"/>
        <v>0</v>
      </c>
      <c r="M1550" s="261">
        <f t="shared" ca="1" si="646"/>
        <v>0</v>
      </c>
      <c r="N1550" s="261">
        <f t="shared" ca="1" si="646"/>
        <v>0</v>
      </c>
      <c r="O1550" s="261">
        <f t="shared" ca="1" si="646"/>
        <v>0</v>
      </c>
      <c r="P1550" s="261">
        <f t="shared" ca="1" si="646"/>
        <v>0</v>
      </c>
      <c r="Q1550" s="261">
        <f ca="1">L1534</f>
        <v>0</v>
      </c>
      <c r="R1550" s="261">
        <f ca="1">(R$23*$R1534)+$Q1534</f>
        <v>0</v>
      </c>
      <c r="S1550" s="261">
        <f t="shared" ref="S1550:Z1550" ca="1" si="647">(S$23*$R1534)+$Q1534</f>
        <v>0</v>
      </c>
      <c r="T1550" s="261">
        <f t="shared" ca="1" si="647"/>
        <v>0</v>
      </c>
      <c r="U1550" s="261">
        <f t="shared" ca="1" si="647"/>
        <v>0</v>
      </c>
      <c r="V1550" s="261">
        <f t="shared" ca="1" si="647"/>
        <v>0</v>
      </c>
      <c r="W1550" s="261">
        <f t="shared" ca="1" si="647"/>
        <v>0</v>
      </c>
      <c r="X1550" s="261">
        <f t="shared" ca="1" si="647"/>
        <v>0</v>
      </c>
      <c r="Y1550" s="261">
        <f t="shared" ca="1" si="647"/>
        <v>0</v>
      </c>
      <c r="Z1550" s="261">
        <f t="shared" ca="1" si="647"/>
        <v>0</v>
      </c>
      <c r="AA1550" s="261">
        <f ca="1">M1534</f>
        <v>0</v>
      </c>
    </row>
    <row r="1551" spans="6:27">
      <c r="F1551" s="656"/>
      <c r="G1551" s="307" t="str">
        <f t="shared" ref="G1551:G1560" si="648">G1535</f>
        <v>2-wheeler</v>
      </c>
      <c r="H1551" s="261">
        <f t="shared" ref="H1551:H1560" si="649">K1535</f>
        <v>0</v>
      </c>
      <c r="I1551" s="261">
        <f t="shared" ref="I1551:P1560" ca="1" si="650">(I$23*$P1535)+$O1535</f>
        <v>0</v>
      </c>
      <c r="J1551" s="261">
        <f t="shared" ca="1" si="650"/>
        <v>0</v>
      </c>
      <c r="K1551" s="261">
        <f t="shared" ca="1" si="650"/>
        <v>0</v>
      </c>
      <c r="L1551" s="261">
        <f t="shared" ca="1" si="650"/>
        <v>0</v>
      </c>
      <c r="M1551" s="261">
        <f t="shared" ca="1" si="650"/>
        <v>0</v>
      </c>
      <c r="N1551" s="261">
        <f t="shared" ca="1" si="650"/>
        <v>0</v>
      </c>
      <c r="O1551" s="261">
        <f t="shared" ca="1" si="650"/>
        <v>0</v>
      </c>
      <c r="P1551" s="261">
        <f t="shared" ca="1" si="650"/>
        <v>0</v>
      </c>
      <c r="Q1551" s="261">
        <f t="shared" ref="Q1551:Q1560" ca="1" si="651">L1535</f>
        <v>0</v>
      </c>
      <c r="R1551" s="261">
        <f t="shared" ref="R1551:Z1560" ca="1" si="652">(R$23*$R1535)+$Q1535</f>
        <v>0</v>
      </c>
      <c r="S1551" s="261">
        <f t="shared" ca="1" si="652"/>
        <v>0</v>
      </c>
      <c r="T1551" s="261">
        <f t="shared" ca="1" si="652"/>
        <v>0</v>
      </c>
      <c r="U1551" s="261">
        <f t="shared" ca="1" si="652"/>
        <v>0</v>
      </c>
      <c r="V1551" s="261">
        <f t="shared" ca="1" si="652"/>
        <v>0</v>
      </c>
      <c r="W1551" s="261">
        <f t="shared" ca="1" si="652"/>
        <v>0</v>
      </c>
      <c r="X1551" s="261">
        <f t="shared" ca="1" si="652"/>
        <v>0</v>
      </c>
      <c r="Y1551" s="261">
        <f t="shared" ca="1" si="652"/>
        <v>0</v>
      </c>
      <c r="Z1551" s="261">
        <f t="shared" ca="1" si="652"/>
        <v>0</v>
      </c>
      <c r="AA1551" s="261">
        <f t="shared" ref="AA1551:AA1560" ca="1" si="653">M1535</f>
        <v>0</v>
      </c>
    </row>
    <row r="1552" spans="6:27">
      <c r="F1552" s="656"/>
      <c r="G1552" s="307" t="str">
        <f t="shared" si="648"/>
        <v>Taxi</v>
      </c>
      <c r="H1552" s="261">
        <f t="shared" si="649"/>
        <v>0</v>
      </c>
      <c r="I1552" s="261">
        <f t="shared" ca="1" si="650"/>
        <v>0</v>
      </c>
      <c r="J1552" s="261">
        <f t="shared" ca="1" si="650"/>
        <v>0</v>
      </c>
      <c r="K1552" s="261">
        <f t="shared" ca="1" si="650"/>
        <v>0</v>
      </c>
      <c r="L1552" s="261">
        <f t="shared" ca="1" si="650"/>
        <v>0</v>
      </c>
      <c r="M1552" s="261">
        <f t="shared" ca="1" si="650"/>
        <v>0</v>
      </c>
      <c r="N1552" s="261">
        <f t="shared" ca="1" si="650"/>
        <v>0</v>
      </c>
      <c r="O1552" s="261">
        <f t="shared" ca="1" si="650"/>
        <v>0</v>
      </c>
      <c r="P1552" s="261">
        <f t="shared" ca="1" si="650"/>
        <v>0</v>
      </c>
      <c r="Q1552" s="261">
        <f t="shared" ca="1" si="651"/>
        <v>0</v>
      </c>
      <c r="R1552" s="261">
        <f t="shared" ca="1" si="652"/>
        <v>0</v>
      </c>
      <c r="S1552" s="261">
        <f t="shared" ca="1" si="652"/>
        <v>0</v>
      </c>
      <c r="T1552" s="261">
        <f t="shared" ca="1" si="652"/>
        <v>0</v>
      </c>
      <c r="U1552" s="261">
        <f t="shared" ca="1" si="652"/>
        <v>0</v>
      </c>
      <c r="V1552" s="261">
        <f t="shared" ca="1" si="652"/>
        <v>0</v>
      </c>
      <c r="W1552" s="261">
        <f t="shared" ca="1" si="652"/>
        <v>0</v>
      </c>
      <c r="X1552" s="261">
        <f t="shared" ca="1" si="652"/>
        <v>0</v>
      </c>
      <c r="Y1552" s="261">
        <f t="shared" ca="1" si="652"/>
        <v>0</v>
      </c>
      <c r="Z1552" s="261">
        <f t="shared" ca="1" si="652"/>
        <v>0</v>
      </c>
      <c r="AA1552" s="261">
        <f t="shared" ca="1" si="653"/>
        <v>0</v>
      </c>
    </row>
    <row r="1553" spans="6:27">
      <c r="F1553" s="656"/>
      <c r="G1553" s="307" t="str">
        <f t="shared" si="648"/>
        <v/>
      </c>
      <c r="H1553" s="261">
        <f t="shared" si="649"/>
        <v>0</v>
      </c>
      <c r="I1553" s="261">
        <f t="shared" ca="1" si="650"/>
        <v>0</v>
      </c>
      <c r="J1553" s="261">
        <f t="shared" ca="1" si="650"/>
        <v>0</v>
      </c>
      <c r="K1553" s="261">
        <f t="shared" ca="1" si="650"/>
        <v>0</v>
      </c>
      <c r="L1553" s="261">
        <f t="shared" ca="1" si="650"/>
        <v>0</v>
      </c>
      <c r="M1553" s="261">
        <f t="shared" ca="1" si="650"/>
        <v>0</v>
      </c>
      <c r="N1553" s="261">
        <f t="shared" ca="1" si="650"/>
        <v>0</v>
      </c>
      <c r="O1553" s="261">
        <f t="shared" ca="1" si="650"/>
        <v>0</v>
      </c>
      <c r="P1553" s="261">
        <f t="shared" ca="1" si="650"/>
        <v>0</v>
      </c>
      <c r="Q1553" s="261">
        <f t="shared" ca="1" si="651"/>
        <v>0</v>
      </c>
      <c r="R1553" s="261">
        <f t="shared" ca="1" si="652"/>
        <v>0</v>
      </c>
      <c r="S1553" s="261">
        <f t="shared" ca="1" si="652"/>
        <v>0</v>
      </c>
      <c r="T1553" s="261">
        <f t="shared" ca="1" si="652"/>
        <v>0</v>
      </c>
      <c r="U1553" s="261">
        <f t="shared" ca="1" si="652"/>
        <v>0</v>
      </c>
      <c r="V1553" s="261">
        <f t="shared" ca="1" si="652"/>
        <v>0</v>
      </c>
      <c r="W1553" s="261">
        <f t="shared" ca="1" si="652"/>
        <v>0</v>
      </c>
      <c r="X1553" s="261">
        <f t="shared" ca="1" si="652"/>
        <v>0</v>
      </c>
      <c r="Y1553" s="261">
        <f t="shared" ca="1" si="652"/>
        <v>0</v>
      </c>
      <c r="Z1553" s="261">
        <f t="shared" ca="1" si="652"/>
        <v>0</v>
      </c>
      <c r="AA1553" s="261">
        <f t="shared" ca="1" si="653"/>
        <v>0</v>
      </c>
    </row>
    <row r="1554" spans="6:27">
      <c r="F1554" s="656"/>
      <c r="G1554" s="307" t="str">
        <f t="shared" si="648"/>
        <v/>
      </c>
      <c r="H1554" s="261">
        <f t="shared" si="649"/>
        <v>0</v>
      </c>
      <c r="I1554" s="261">
        <f t="shared" ca="1" si="650"/>
        <v>0</v>
      </c>
      <c r="J1554" s="261">
        <f t="shared" ca="1" si="650"/>
        <v>0</v>
      </c>
      <c r="K1554" s="261">
        <f t="shared" ca="1" si="650"/>
        <v>0</v>
      </c>
      <c r="L1554" s="261">
        <f t="shared" ca="1" si="650"/>
        <v>0</v>
      </c>
      <c r="M1554" s="261">
        <f t="shared" ca="1" si="650"/>
        <v>0</v>
      </c>
      <c r="N1554" s="261">
        <f t="shared" ca="1" si="650"/>
        <v>0</v>
      </c>
      <c r="O1554" s="261">
        <f t="shared" ca="1" si="650"/>
        <v>0</v>
      </c>
      <c r="P1554" s="261">
        <f t="shared" ca="1" si="650"/>
        <v>0</v>
      </c>
      <c r="Q1554" s="261">
        <f t="shared" ca="1" si="651"/>
        <v>0</v>
      </c>
      <c r="R1554" s="261">
        <f t="shared" ca="1" si="652"/>
        <v>0</v>
      </c>
      <c r="S1554" s="261">
        <f t="shared" ca="1" si="652"/>
        <v>0</v>
      </c>
      <c r="T1554" s="261">
        <f t="shared" ca="1" si="652"/>
        <v>0</v>
      </c>
      <c r="U1554" s="261">
        <f t="shared" ca="1" si="652"/>
        <v>0</v>
      </c>
      <c r="V1554" s="261">
        <f t="shared" ca="1" si="652"/>
        <v>0</v>
      </c>
      <c r="W1554" s="261">
        <f t="shared" ca="1" si="652"/>
        <v>0</v>
      </c>
      <c r="X1554" s="261">
        <f t="shared" ca="1" si="652"/>
        <v>0</v>
      </c>
      <c r="Y1554" s="261">
        <f t="shared" ca="1" si="652"/>
        <v>0</v>
      </c>
      <c r="Z1554" s="261">
        <f t="shared" ca="1" si="652"/>
        <v>0</v>
      </c>
      <c r="AA1554" s="261">
        <f t="shared" ca="1" si="653"/>
        <v>0</v>
      </c>
    </row>
    <row r="1555" spans="6:27">
      <c r="F1555" s="656"/>
      <c r="G1555" s="307" t="str">
        <f t="shared" si="648"/>
        <v>3-wheeler</v>
      </c>
      <c r="H1555" s="261">
        <f t="shared" si="649"/>
        <v>0</v>
      </c>
      <c r="I1555" s="261">
        <f t="shared" ca="1" si="650"/>
        <v>0</v>
      </c>
      <c r="J1555" s="261">
        <f t="shared" ca="1" si="650"/>
        <v>0</v>
      </c>
      <c r="K1555" s="261">
        <f t="shared" ca="1" si="650"/>
        <v>0</v>
      </c>
      <c r="L1555" s="261">
        <f t="shared" ca="1" si="650"/>
        <v>0</v>
      </c>
      <c r="M1555" s="261">
        <f t="shared" ca="1" si="650"/>
        <v>0</v>
      </c>
      <c r="N1555" s="261">
        <f t="shared" ca="1" si="650"/>
        <v>0</v>
      </c>
      <c r="O1555" s="261">
        <f t="shared" ca="1" si="650"/>
        <v>0</v>
      </c>
      <c r="P1555" s="261">
        <f t="shared" ca="1" si="650"/>
        <v>0</v>
      </c>
      <c r="Q1555" s="261">
        <f t="shared" ca="1" si="651"/>
        <v>0</v>
      </c>
      <c r="R1555" s="261">
        <f t="shared" ca="1" si="652"/>
        <v>0</v>
      </c>
      <c r="S1555" s="261">
        <f t="shared" ca="1" si="652"/>
        <v>0</v>
      </c>
      <c r="T1555" s="261">
        <f t="shared" ca="1" si="652"/>
        <v>0</v>
      </c>
      <c r="U1555" s="261">
        <f t="shared" ca="1" si="652"/>
        <v>0</v>
      </c>
      <c r="V1555" s="261">
        <f t="shared" ca="1" si="652"/>
        <v>0</v>
      </c>
      <c r="W1555" s="261">
        <f t="shared" ca="1" si="652"/>
        <v>0</v>
      </c>
      <c r="X1555" s="261">
        <f t="shared" ca="1" si="652"/>
        <v>0</v>
      </c>
      <c r="Y1555" s="261">
        <f t="shared" ca="1" si="652"/>
        <v>0</v>
      </c>
      <c r="Z1555" s="261">
        <f t="shared" ca="1" si="652"/>
        <v>0</v>
      </c>
      <c r="AA1555" s="261">
        <f t="shared" ca="1" si="653"/>
        <v>0</v>
      </c>
    </row>
    <row r="1556" spans="6:27">
      <c r="F1556" s="656"/>
      <c r="G1556" s="307" t="str">
        <f t="shared" si="648"/>
        <v>Bus</v>
      </c>
      <c r="H1556" s="261">
        <f t="shared" si="649"/>
        <v>0</v>
      </c>
      <c r="I1556" s="261">
        <f t="shared" ca="1" si="650"/>
        <v>0</v>
      </c>
      <c r="J1556" s="261">
        <f t="shared" ca="1" si="650"/>
        <v>0</v>
      </c>
      <c r="K1556" s="261">
        <f t="shared" ca="1" si="650"/>
        <v>0</v>
      </c>
      <c r="L1556" s="261">
        <f t="shared" ca="1" si="650"/>
        <v>0</v>
      </c>
      <c r="M1556" s="261">
        <f t="shared" ca="1" si="650"/>
        <v>0</v>
      </c>
      <c r="N1556" s="261">
        <f t="shared" ca="1" si="650"/>
        <v>0</v>
      </c>
      <c r="O1556" s="261">
        <f t="shared" ca="1" si="650"/>
        <v>0</v>
      </c>
      <c r="P1556" s="261">
        <f t="shared" ca="1" si="650"/>
        <v>0</v>
      </c>
      <c r="Q1556" s="261">
        <f t="shared" ca="1" si="651"/>
        <v>0</v>
      </c>
      <c r="R1556" s="261">
        <f t="shared" ca="1" si="652"/>
        <v>0</v>
      </c>
      <c r="S1556" s="261">
        <f t="shared" ca="1" si="652"/>
        <v>0</v>
      </c>
      <c r="T1556" s="261">
        <f t="shared" ca="1" si="652"/>
        <v>0</v>
      </c>
      <c r="U1556" s="261">
        <f t="shared" ca="1" si="652"/>
        <v>0</v>
      </c>
      <c r="V1556" s="261">
        <f t="shared" ca="1" si="652"/>
        <v>0</v>
      </c>
      <c r="W1556" s="261">
        <f t="shared" ca="1" si="652"/>
        <v>0</v>
      </c>
      <c r="X1556" s="261">
        <f t="shared" ca="1" si="652"/>
        <v>0</v>
      </c>
      <c r="Y1556" s="261">
        <f t="shared" ca="1" si="652"/>
        <v>0</v>
      </c>
      <c r="Z1556" s="261">
        <f t="shared" ca="1" si="652"/>
        <v>0</v>
      </c>
      <c r="AA1556" s="261">
        <f t="shared" ca="1" si="653"/>
        <v>0</v>
      </c>
    </row>
    <row r="1557" spans="6:27">
      <c r="F1557" s="656"/>
      <c r="G1557" s="307" t="str">
        <f t="shared" si="648"/>
        <v>Mini-bus</v>
      </c>
      <c r="H1557" s="261">
        <f t="shared" si="649"/>
        <v>0</v>
      </c>
      <c r="I1557" s="261">
        <f t="shared" ca="1" si="650"/>
        <v>0</v>
      </c>
      <c r="J1557" s="261">
        <f t="shared" ca="1" si="650"/>
        <v>0</v>
      </c>
      <c r="K1557" s="261">
        <f t="shared" ca="1" si="650"/>
        <v>0</v>
      </c>
      <c r="L1557" s="261">
        <f t="shared" ca="1" si="650"/>
        <v>0</v>
      </c>
      <c r="M1557" s="261">
        <f t="shared" ca="1" si="650"/>
        <v>0</v>
      </c>
      <c r="N1557" s="261">
        <f t="shared" ca="1" si="650"/>
        <v>0</v>
      </c>
      <c r="O1557" s="261">
        <f t="shared" ca="1" si="650"/>
        <v>0</v>
      </c>
      <c r="P1557" s="261">
        <f t="shared" ca="1" si="650"/>
        <v>0</v>
      </c>
      <c r="Q1557" s="261">
        <f t="shared" ca="1" si="651"/>
        <v>0</v>
      </c>
      <c r="R1557" s="261">
        <f t="shared" ca="1" si="652"/>
        <v>0</v>
      </c>
      <c r="S1557" s="261">
        <f t="shared" ca="1" si="652"/>
        <v>0</v>
      </c>
      <c r="T1557" s="261">
        <f t="shared" ca="1" si="652"/>
        <v>0</v>
      </c>
      <c r="U1557" s="261">
        <f t="shared" ca="1" si="652"/>
        <v>0</v>
      </c>
      <c r="V1557" s="261">
        <f t="shared" ca="1" si="652"/>
        <v>0</v>
      </c>
      <c r="W1557" s="261">
        <f t="shared" ca="1" si="652"/>
        <v>0</v>
      </c>
      <c r="X1557" s="261">
        <f t="shared" ca="1" si="652"/>
        <v>0</v>
      </c>
      <c r="Y1557" s="261">
        <f t="shared" ca="1" si="652"/>
        <v>0</v>
      </c>
      <c r="Z1557" s="261">
        <f t="shared" ca="1" si="652"/>
        <v>0</v>
      </c>
      <c r="AA1557" s="261">
        <f t="shared" ca="1" si="653"/>
        <v>0</v>
      </c>
    </row>
    <row r="1558" spans="6:27">
      <c r="F1558" s="656"/>
      <c r="G1558" s="307" t="str">
        <f t="shared" si="648"/>
        <v/>
      </c>
      <c r="H1558" s="261">
        <f t="shared" si="649"/>
        <v>0</v>
      </c>
      <c r="I1558" s="261">
        <f t="shared" ca="1" si="650"/>
        <v>0</v>
      </c>
      <c r="J1558" s="261">
        <f t="shared" ca="1" si="650"/>
        <v>0</v>
      </c>
      <c r="K1558" s="261">
        <f t="shared" ca="1" si="650"/>
        <v>0</v>
      </c>
      <c r="L1558" s="261">
        <f t="shared" ca="1" si="650"/>
        <v>0</v>
      </c>
      <c r="M1558" s="261">
        <f t="shared" ca="1" si="650"/>
        <v>0</v>
      </c>
      <c r="N1558" s="261">
        <f t="shared" ca="1" si="650"/>
        <v>0</v>
      </c>
      <c r="O1558" s="261">
        <f t="shared" ca="1" si="650"/>
        <v>0</v>
      </c>
      <c r="P1558" s="261">
        <f t="shared" ca="1" si="650"/>
        <v>0</v>
      </c>
      <c r="Q1558" s="261">
        <f t="shared" ca="1" si="651"/>
        <v>0</v>
      </c>
      <c r="R1558" s="261">
        <f t="shared" ca="1" si="652"/>
        <v>0</v>
      </c>
      <c r="S1558" s="261">
        <f t="shared" ca="1" si="652"/>
        <v>0</v>
      </c>
      <c r="T1558" s="261">
        <f t="shared" ca="1" si="652"/>
        <v>0</v>
      </c>
      <c r="U1558" s="261">
        <f t="shared" ca="1" si="652"/>
        <v>0</v>
      </c>
      <c r="V1558" s="261">
        <f t="shared" ca="1" si="652"/>
        <v>0</v>
      </c>
      <c r="W1558" s="261">
        <f t="shared" ca="1" si="652"/>
        <v>0</v>
      </c>
      <c r="X1558" s="261">
        <f t="shared" ca="1" si="652"/>
        <v>0</v>
      </c>
      <c r="Y1558" s="261">
        <f t="shared" ca="1" si="652"/>
        <v>0</v>
      </c>
      <c r="Z1558" s="261">
        <f t="shared" ca="1" si="652"/>
        <v>0</v>
      </c>
      <c r="AA1558" s="261">
        <f t="shared" ca="1" si="653"/>
        <v>0</v>
      </c>
    </row>
    <row r="1559" spans="6:27">
      <c r="F1559" s="657"/>
      <c r="G1559" s="307" t="str">
        <f t="shared" si="648"/>
        <v/>
      </c>
      <c r="H1559" s="261">
        <f t="shared" si="649"/>
        <v>0</v>
      </c>
      <c r="I1559" s="261">
        <f t="shared" ca="1" si="650"/>
        <v>0</v>
      </c>
      <c r="J1559" s="261">
        <f t="shared" ca="1" si="650"/>
        <v>0</v>
      </c>
      <c r="K1559" s="261">
        <f t="shared" ca="1" si="650"/>
        <v>0</v>
      </c>
      <c r="L1559" s="261">
        <f t="shared" ca="1" si="650"/>
        <v>0</v>
      </c>
      <c r="M1559" s="261">
        <f t="shared" ca="1" si="650"/>
        <v>0</v>
      </c>
      <c r="N1559" s="261">
        <f t="shared" ca="1" si="650"/>
        <v>0</v>
      </c>
      <c r="O1559" s="261">
        <f t="shared" ca="1" si="650"/>
        <v>0</v>
      </c>
      <c r="P1559" s="261">
        <f t="shared" ca="1" si="650"/>
        <v>0</v>
      </c>
      <c r="Q1559" s="261">
        <f t="shared" ca="1" si="651"/>
        <v>0</v>
      </c>
      <c r="R1559" s="261">
        <f t="shared" ca="1" si="652"/>
        <v>0</v>
      </c>
      <c r="S1559" s="261">
        <f t="shared" ca="1" si="652"/>
        <v>0</v>
      </c>
      <c r="T1559" s="261">
        <f t="shared" ca="1" si="652"/>
        <v>0</v>
      </c>
      <c r="U1559" s="261">
        <f t="shared" ca="1" si="652"/>
        <v>0</v>
      </c>
      <c r="V1559" s="261">
        <f t="shared" ca="1" si="652"/>
        <v>0</v>
      </c>
      <c r="W1559" s="261">
        <f t="shared" ca="1" si="652"/>
        <v>0</v>
      </c>
      <c r="X1559" s="261">
        <f t="shared" ca="1" si="652"/>
        <v>0</v>
      </c>
      <c r="Y1559" s="261">
        <f t="shared" ca="1" si="652"/>
        <v>0</v>
      </c>
      <c r="Z1559" s="261">
        <f t="shared" ca="1" si="652"/>
        <v>0</v>
      </c>
      <c r="AA1559" s="261">
        <f t="shared" ca="1" si="653"/>
        <v>0</v>
      </c>
    </row>
    <row r="1560" spans="6:27">
      <c r="G1560" s="307" t="str">
        <f t="shared" si="648"/>
        <v>BRT</v>
      </c>
      <c r="H1560" s="261">
        <f t="shared" si="649"/>
        <v>0</v>
      </c>
      <c r="I1560" s="261">
        <f t="shared" ca="1" si="650"/>
        <v>0</v>
      </c>
      <c r="J1560" s="261">
        <f t="shared" ca="1" si="650"/>
        <v>0</v>
      </c>
      <c r="K1560" s="261">
        <f t="shared" ca="1" si="650"/>
        <v>0</v>
      </c>
      <c r="L1560" s="261">
        <f t="shared" ca="1" si="650"/>
        <v>0</v>
      </c>
      <c r="M1560" s="261">
        <f t="shared" ca="1" si="650"/>
        <v>0</v>
      </c>
      <c r="N1560" s="261">
        <f t="shared" ca="1" si="650"/>
        <v>0</v>
      </c>
      <c r="O1560" s="261">
        <f t="shared" ca="1" si="650"/>
        <v>0</v>
      </c>
      <c r="P1560" s="261">
        <f t="shared" ca="1" si="650"/>
        <v>0</v>
      </c>
      <c r="Q1560" s="261">
        <f t="shared" ca="1" si="651"/>
        <v>0</v>
      </c>
      <c r="R1560" s="261">
        <f t="shared" ca="1" si="652"/>
        <v>0</v>
      </c>
      <c r="S1560" s="261">
        <f t="shared" ca="1" si="652"/>
        <v>0</v>
      </c>
      <c r="T1560" s="261">
        <f t="shared" ca="1" si="652"/>
        <v>0</v>
      </c>
      <c r="U1560" s="261">
        <f t="shared" ca="1" si="652"/>
        <v>0</v>
      </c>
      <c r="V1560" s="261">
        <f t="shared" ca="1" si="652"/>
        <v>0</v>
      </c>
      <c r="W1560" s="261">
        <f t="shared" ca="1" si="652"/>
        <v>0</v>
      </c>
      <c r="X1560" s="261">
        <f t="shared" ca="1" si="652"/>
        <v>0</v>
      </c>
      <c r="Y1560" s="261">
        <f t="shared" ca="1" si="652"/>
        <v>0</v>
      </c>
      <c r="Z1560" s="261">
        <f t="shared" ca="1" si="652"/>
        <v>0</v>
      </c>
      <c r="AA1560" s="261">
        <f t="shared" ca="1" si="653"/>
        <v>0</v>
      </c>
    </row>
    <row r="1562" spans="6:27">
      <c r="G1562" s="308" t="s">
        <v>405</v>
      </c>
      <c r="H1562" s="243"/>
      <c r="I1562" s="243" t="str">
        <f>I1548</f>
        <v>Diesel</v>
      </c>
      <c r="J1562" s="243"/>
      <c r="K1562" s="243"/>
      <c r="L1562" s="243"/>
      <c r="M1562" s="243"/>
      <c r="N1562" s="243"/>
      <c r="O1562" s="243"/>
      <c r="P1562" s="243"/>
      <c r="Q1562" s="243"/>
      <c r="R1562" s="243"/>
      <c r="S1562" s="243"/>
      <c r="T1562" s="243"/>
      <c r="U1562" s="243"/>
      <c r="V1562" s="243"/>
      <c r="W1562" s="243"/>
      <c r="X1562" s="243"/>
      <c r="Y1562" s="243"/>
      <c r="Z1562" s="243"/>
      <c r="AA1562" s="243"/>
    </row>
    <row r="1563" spans="6:27">
      <c r="G1563" s="306"/>
      <c r="H1563" s="245">
        <f>H1549</f>
        <v>0</v>
      </c>
      <c r="I1563" s="245">
        <f t="shared" ref="I1563:AA1563" si="654">I1549</f>
        <v>1</v>
      </c>
      <c r="J1563" s="245">
        <f t="shared" si="654"/>
        <v>2</v>
      </c>
      <c r="K1563" s="245">
        <f t="shared" si="654"/>
        <v>3</v>
      </c>
      <c r="L1563" s="245">
        <f t="shared" si="654"/>
        <v>4</v>
      </c>
      <c r="M1563" s="245">
        <f t="shared" si="654"/>
        <v>5</v>
      </c>
      <c r="N1563" s="245">
        <f t="shared" si="654"/>
        <v>6</v>
      </c>
      <c r="O1563" s="245">
        <f t="shared" si="654"/>
        <v>7</v>
      </c>
      <c r="P1563" s="245">
        <f t="shared" si="654"/>
        <v>8</v>
      </c>
      <c r="Q1563" s="245">
        <f t="shared" si="654"/>
        <v>9</v>
      </c>
      <c r="R1563" s="245">
        <f t="shared" si="654"/>
        <v>10</v>
      </c>
      <c r="S1563" s="245">
        <f t="shared" si="654"/>
        <v>11</v>
      </c>
      <c r="T1563" s="245">
        <f t="shared" si="654"/>
        <v>12</v>
      </c>
      <c r="U1563" s="245">
        <f t="shared" si="654"/>
        <v>13</v>
      </c>
      <c r="V1563" s="245">
        <f t="shared" si="654"/>
        <v>14</v>
      </c>
      <c r="W1563" s="245">
        <f t="shared" si="654"/>
        <v>15</v>
      </c>
      <c r="X1563" s="245">
        <f t="shared" si="654"/>
        <v>16</v>
      </c>
      <c r="Y1563" s="245">
        <f t="shared" si="654"/>
        <v>17</v>
      </c>
      <c r="Z1563" s="245">
        <f t="shared" si="654"/>
        <v>18</v>
      </c>
      <c r="AA1563" s="245">
        <f t="shared" si="654"/>
        <v>19</v>
      </c>
    </row>
    <row r="1564" spans="6:27">
      <c r="F1564" s="655" t="s">
        <v>530</v>
      </c>
      <c r="G1564" s="307"/>
      <c r="H1564" s="232"/>
      <c r="I1564" s="232"/>
      <c r="J1564" s="232"/>
      <c r="K1564" s="232"/>
      <c r="L1564" s="232"/>
      <c r="M1564" s="232"/>
      <c r="N1564" s="232"/>
      <c r="O1564" s="232"/>
      <c r="P1564" s="232"/>
      <c r="Q1564" s="232"/>
      <c r="R1564" s="232"/>
      <c r="S1564" s="232"/>
      <c r="T1564" s="232"/>
      <c r="U1564" s="232"/>
      <c r="V1564" s="232"/>
      <c r="W1564" s="232"/>
      <c r="X1564" s="232"/>
      <c r="Y1564" s="232"/>
      <c r="Z1564" s="232"/>
      <c r="AA1564" s="232"/>
    </row>
    <row r="1565" spans="6:27">
      <c r="F1565" s="656"/>
      <c r="G1565" s="307"/>
      <c r="H1565" s="232"/>
      <c r="I1565" s="232"/>
      <c r="J1565" s="232"/>
      <c r="K1565" s="232"/>
      <c r="L1565" s="232"/>
      <c r="M1565" s="232"/>
      <c r="N1565" s="232"/>
      <c r="O1565" s="232"/>
      <c r="P1565" s="232"/>
      <c r="Q1565" s="232"/>
      <c r="R1565" s="232"/>
      <c r="S1565" s="232"/>
      <c r="T1565" s="232"/>
      <c r="U1565" s="232"/>
      <c r="V1565" s="232"/>
      <c r="W1565" s="232"/>
      <c r="X1565" s="232"/>
      <c r="Y1565" s="232"/>
      <c r="Z1565" s="232"/>
      <c r="AA1565" s="232"/>
    </row>
    <row r="1566" spans="6:27">
      <c r="F1566" s="656"/>
      <c r="G1566" s="307"/>
      <c r="H1566" s="232"/>
      <c r="I1566" s="232"/>
      <c r="J1566" s="232"/>
      <c r="K1566" s="232"/>
      <c r="L1566" s="232"/>
      <c r="M1566" s="232"/>
      <c r="N1566" s="232"/>
      <c r="O1566" s="232"/>
      <c r="P1566" s="232"/>
      <c r="Q1566" s="232"/>
      <c r="R1566" s="232"/>
      <c r="S1566" s="232"/>
      <c r="T1566" s="232"/>
      <c r="U1566" s="232"/>
      <c r="V1566" s="232"/>
      <c r="W1566" s="232"/>
      <c r="X1566" s="232"/>
      <c r="Y1566" s="232"/>
      <c r="Z1566" s="232"/>
      <c r="AA1566" s="232"/>
    </row>
    <row r="1567" spans="6:27">
      <c r="F1567" s="656"/>
      <c r="G1567" s="307"/>
      <c r="H1567" s="232"/>
      <c r="I1567" s="232"/>
      <c r="J1567" s="232"/>
      <c r="K1567" s="232"/>
      <c r="L1567" s="232"/>
      <c r="M1567" s="232"/>
      <c r="N1567" s="232"/>
      <c r="O1567" s="232"/>
      <c r="P1567" s="232"/>
      <c r="Q1567" s="232"/>
      <c r="R1567" s="232"/>
      <c r="S1567" s="232"/>
      <c r="T1567" s="232"/>
      <c r="U1567" s="232"/>
      <c r="V1567" s="232"/>
      <c r="W1567" s="232"/>
      <c r="X1567" s="232"/>
      <c r="Y1567" s="232"/>
      <c r="Z1567" s="232"/>
      <c r="AA1567" s="232"/>
    </row>
    <row r="1568" spans="6:27">
      <c r="F1568" s="656"/>
      <c r="G1568" s="307"/>
      <c r="H1568" s="232"/>
      <c r="I1568" s="232"/>
      <c r="J1568" s="232"/>
      <c r="K1568" s="232"/>
      <c r="L1568" s="232"/>
      <c r="M1568" s="232"/>
      <c r="N1568" s="232"/>
      <c r="O1568" s="232"/>
      <c r="P1568" s="232"/>
      <c r="Q1568" s="232"/>
      <c r="R1568" s="232"/>
      <c r="S1568" s="232"/>
      <c r="T1568" s="232"/>
      <c r="U1568" s="232"/>
      <c r="V1568" s="232"/>
      <c r="W1568" s="232"/>
      <c r="X1568" s="232"/>
      <c r="Y1568" s="232"/>
      <c r="Z1568" s="232"/>
      <c r="AA1568" s="232"/>
    </row>
    <row r="1569" spans="6:27">
      <c r="F1569" s="656"/>
      <c r="G1569" s="307"/>
      <c r="H1569" s="232"/>
      <c r="I1569" s="232"/>
      <c r="J1569" s="232"/>
      <c r="K1569" s="232"/>
      <c r="L1569" s="232"/>
      <c r="M1569" s="232"/>
      <c r="N1569" s="232"/>
      <c r="O1569" s="232"/>
      <c r="P1569" s="232"/>
      <c r="Q1569" s="232"/>
      <c r="R1569" s="232"/>
      <c r="S1569" s="232"/>
      <c r="T1569" s="232"/>
      <c r="U1569" s="232"/>
      <c r="V1569" s="232"/>
      <c r="W1569" s="232"/>
      <c r="X1569" s="232"/>
      <c r="Y1569" s="232"/>
      <c r="Z1569" s="232"/>
      <c r="AA1569" s="232"/>
    </row>
    <row r="1570" spans="6:27">
      <c r="F1570" s="656"/>
      <c r="G1570" s="307"/>
      <c r="H1570" s="232"/>
      <c r="I1570" s="232"/>
      <c r="J1570" s="232"/>
      <c r="K1570" s="232"/>
      <c r="L1570" s="232"/>
      <c r="M1570" s="232"/>
      <c r="N1570" s="232"/>
      <c r="O1570" s="232"/>
      <c r="P1570" s="232"/>
      <c r="Q1570" s="232"/>
      <c r="R1570" s="232"/>
      <c r="S1570" s="232"/>
      <c r="T1570" s="232"/>
      <c r="U1570" s="232"/>
      <c r="V1570" s="232"/>
      <c r="W1570" s="232"/>
      <c r="X1570" s="232"/>
      <c r="Y1570" s="232"/>
      <c r="Z1570" s="232"/>
      <c r="AA1570" s="232"/>
    </row>
    <row r="1571" spans="6:27">
      <c r="F1571" s="656"/>
      <c r="G1571" s="307"/>
      <c r="H1571" s="232"/>
      <c r="I1571" s="232"/>
      <c r="J1571" s="232"/>
      <c r="K1571" s="232"/>
      <c r="L1571" s="232"/>
      <c r="M1571" s="232"/>
      <c r="N1571" s="232"/>
      <c r="O1571" s="232"/>
      <c r="P1571" s="232"/>
      <c r="Q1571" s="232"/>
      <c r="R1571" s="232"/>
      <c r="S1571" s="232"/>
      <c r="T1571" s="232"/>
      <c r="U1571" s="232"/>
      <c r="V1571" s="232"/>
      <c r="W1571" s="232"/>
      <c r="X1571" s="232"/>
      <c r="Y1571" s="232"/>
      <c r="Z1571" s="232"/>
      <c r="AA1571" s="232"/>
    </row>
    <row r="1572" spans="6:27">
      <c r="F1572" s="656"/>
      <c r="G1572" s="307"/>
      <c r="H1572" s="232"/>
      <c r="I1572" s="232"/>
      <c r="J1572" s="232"/>
      <c r="K1572" s="232"/>
      <c r="L1572" s="232"/>
      <c r="M1572" s="232"/>
      <c r="N1572" s="232"/>
      <c r="O1572" s="232"/>
      <c r="P1572" s="232"/>
      <c r="Q1572" s="232"/>
      <c r="R1572" s="232"/>
      <c r="S1572" s="232"/>
      <c r="T1572" s="232"/>
      <c r="U1572" s="232"/>
      <c r="V1572" s="232"/>
      <c r="W1572" s="232"/>
      <c r="X1572" s="232"/>
      <c r="Y1572" s="232"/>
      <c r="Z1572" s="232"/>
      <c r="AA1572" s="232"/>
    </row>
    <row r="1573" spans="6:27">
      <c r="F1573" s="657"/>
      <c r="G1573" s="307"/>
      <c r="H1573" s="232"/>
      <c r="I1573" s="232"/>
      <c r="J1573" s="232"/>
      <c r="K1573" s="232"/>
      <c r="L1573" s="232"/>
      <c r="M1573" s="232"/>
      <c r="N1573" s="232"/>
      <c r="O1573" s="232"/>
      <c r="P1573" s="232"/>
      <c r="Q1573" s="232"/>
      <c r="R1573" s="232"/>
      <c r="S1573" s="232"/>
      <c r="T1573" s="232"/>
      <c r="U1573" s="232"/>
      <c r="V1573" s="232"/>
      <c r="W1573" s="232"/>
      <c r="X1573" s="232"/>
      <c r="Y1573" s="232"/>
      <c r="Z1573" s="232"/>
      <c r="AA1573" s="232"/>
    </row>
    <row r="1574" spans="6:27">
      <c r="G1574" s="307"/>
      <c r="H1574" s="232"/>
      <c r="I1574" s="232"/>
      <c r="J1574" s="232"/>
      <c r="K1574" s="232"/>
      <c r="L1574" s="232"/>
      <c r="M1574" s="232"/>
      <c r="N1574" s="232"/>
      <c r="O1574" s="232"/>
      <c r="P1574" s="232"/>
      <c r="Q1574" s="232"/>
      <c r="R1574" s="232"/>
      <c r="S1574" s="232"/>
      <c r="T1574" s="232"/>
      <c r="U1574" s="232"/>
      <c r="V1574" s="232"/>
      <c r="W1574" s="232"/>
      <c r="X1574" s="232"/>
      <c r="Y1574" s="232"/>
      <c r="Z1574" s="232"/>
      <c r="AA1574" s="232"/>
    </row>
    <row r="1577" spans="6:27">
      <c r="G1577" s="305" t="s">
        <v>407</v>
      </c>
    </row>
    <row r="1578" spans="6:27">
      <c r="L1578" s="242"/>
    </row>
    <row r="1579" spans="6:27">
      <c r="H1579" s="243"/>
      <c r="I1579" s="243"/>
      <c r="J1579" s="243"/>
      <c r="K1579" s="55" t="s">
        <v>410</v>
      </c>
      <c r="O1579" s="55" t="s">
        <v>387</v>
      </c>
      <c r="Q1579" s="55" t="s">
        <v>388</v>
      </c>
      <c r="Z1579" s="243"/>
      <c r="AA1579" s="243"/>
    </row>
    <row r="1580" spans="6:27">
      <c r="G1580" s="306"/>
      <c r="H1580" s="244">
        <f>H1533</f>
        <v>0</v>
      </c>
      <c r="I1580" s="244">
        <f>I1533</f>
        <v>0</v>
      </c>
      <c r="J1580" s="243"/>
      <c r="K1580" s="244">
        <f>K1533</f>
        <v>0</v>
      </c>
      <c r="L1580" s="244">
        <f>L1533</f>
        <v>9</v>
      </c>
      <c r="M1580" s="244">
        <f>M1533</f>
        <v>19</v>
      </c>
      <c r="O1580" s="231" t="s">
        <v>389</v>
      </c>
      <c r="P1580" s="231" t="s">
        <v>390</v>
      </c>
      <c r="Q1580" s="231" t="s">
        <v>389</v>
      </c>
      <c r="R1580" s="231" t="s">
        <v>390</v>
      </c>
      <c r="T1580" s="231">
        <f>K1580</f>
        <v>0</v>
      </c>
      <c r="U1580" s="231">
        <f>L1580</f>
        <v>9</v>
      </c>
      <c r="V1580" s="231">
        <f>M1580</f>
        <v>19</v>
      </c>
      <c r="X1580" s="231" t="s">
        <v>387</v>
      </c>
      <c r="Y1580" s="231" t="s">
        <v>388</v>
      </c>
      <c r="Z1580" s="243"/>
      <c r="AA1580" s="243"/>
    </row>
    <row r="1581" spans="6:27">
      <c r="F1581" s="655" t="s">
        <v>530</v>
      </c>
      <c r="G1581" s="307" t="str">
        <f>G1550</f>
        <v>Cars</v>
      </c>
      <c r="H1581" s="251">
        <f t="shared" ref="H1581:H1591" ca="1" si="655">IF(ISERROR(((L1581/K1581)^(1/9))-1),0,((L1581/K1581)^(1/9))-1)</f>
        <v>0</v>
      </c>
      <c r="I1581" s="246">
        <f t="shared" ref="I1581:I1591" ca="1" si="656">IF(ISERROR(((M1581/L1581)^(1/10))-1),0,((M1581/L1581)^(1/10))-1)</f>
        <v>0</v>
      </c>
      <c r="J1581" s="243"/>
      <c r="K1581" s="246">
        <f>'IF Factors'!CK61</f>
        <v>0</v>
      </c>
      <c r="L1581" s="246">
        <f ca="1">OFFSET('IF Factors'!CK61,0,5)</f>
        <v>0</v>
      </c>
      <c r="M1581" s="246">
        <f ca="1">OFFSET('IF Factors'!CK61,0,10)</f>
        <v>0</v>
      </c>
      <c r="O1581" s="231">
        <f ca="1">INTERCEPT(K1581:L1581,$K$7:$L$7)</f>
        <v>0</v>
      </c>
      <c r="P1581" s="231">
        <f ca="1">SLOPE(K1581:L1581,$K$7:$L$7)</f>
        <v>0</v>
      </c>
      <c r="Q1581" s="231">
        <f ca="1">INTERCEPT(L1581:M1581,$L$7:$M$7)</f>
        <v>0</v>
      </c>
      <c r="R1581" s="231">
        <f ca="1">SLOPE(L1581:M1581,$L$7:$M$7)</f>
        <v>0</v>
      </c>
      <c r="T1581" s="231">
        <f>IF(K1581&lt;&gt;0,0,1)</f>
        <v>1</v>
      </c>
      <c r="U1581" s="231">
        <f ca="1">IF(L1581&lt;&gt;0,0,1)</f>
        <v>1</v>
      </c>
      <c r="V1581" s="231">
        <f ca="1">IF(M1581&lt;&gt;0,0,1)</f>
        <v>1</v>
      </c>
      <c r="X1581" s="231">
        <f ca="1">IF(T1581+U1581=1,1,0)</f>
        <v>0</v>
      </c>
      <c r="Y1581" s="231">
        <f t="shared" ref="Y1581:Y1591" ca="1" si="657">IF(U1581+V1581=1,1,0)</f>
        <v>0</v>
      </c>
      <c r="Z1581" s="243"/>
      <c r="AA1581" s="243"/>
    </row>
    <row r="1582" spans="6:27">
      <c r="F1582" s="656"/>
      <c r="G1582" s="307" t="str">
        <f t="shared" ref="G1582:G1591" si="658">G1551</f>
        <v>2-wheeler</v>
      </c>
      <c r="H1582" s="251">
        <f t="shared" ca="1" si="655"/>
        <v>0</v>
      </c>
      <c r="I1582" s="246">
        <f t="shared" ca="1" si="656"/>
        <v>0</v>
      </c>
      <c r="J1582" s="243"/>
      <c r="K1582" s="246">
        <f>'IF Factors'!CK62</f>
        <v>0</v>
      </c>
      <c r="L1582" s="246">
        <f ca="1">OFFSET('IF Factors'!CK62,0,5)</f>
        <v>0</v>
      </c>
      <c r="M1582" s="246">
        <f ca="1">OFFSET('IF Factors'!CK62,0,10)</f>
        <v>0</v>
      </c>
      <c r="O1582" s="231">
        <f t="shared" ref="O1582:O1591" ca="1" si="659">INTERCEPT(K1582:L1582,$K$7:$L$7)</f>
        <v>0</v>
      </c>
      <c r="P1582" s="231">
        <f t="shared" ref="P1582:P1591" ca="1" si="660">SLOPE(K1582:L1582,$K$7:$L$7)</f>
        <v>0</v>
      </c>
      <c r="Q1582" s="231">
        <f t="shared" ref="Q1582:Q1591" ca="1" si="661">INTERCEPT(L1582:M1582,$L$7:$M$7)</f>
        <v>0</v>
      </c>
      <c r="R1582" s="231">
        <f t="shared" ref="R1582:R1591" ca="1" si="662">SLOPE(L1582:M1582,$L$7:$M$7)</f>
        <v>0</v>
      </c>
      <c r="T1582" s="231">
        <f t="shared" ref="T1582:V1591" si="663">IF(K1582&lt;&gt;0,0,1)</f>
        <v>1</v>
      </c>
      <c r="U1582" s="231">
        <f t="shared" ca="1" si="663"/>
        <v>1</v>
      </c>
      <c r="V1582" s="231">
        <f t="shared" ca="1" si="663"/>
        <v>1</v>
      </c>
      <c r="X1582" s="231">
        <f t="shared" ref="X1582:X1591" ca="1" si="664">IF(T1582+U1582=1,1,0)</f>
        <v>0</v>
      </c>
      <c r="Y1582" s="231">
        <f t="shared" ca="1" si="657"/>
        <v>0</v>
      </c>
      <c r="Z1582" s="243"/>
      <c r="AA1582" s="243"/>
    </row>
    <row r="1583" spans="6:27">
      <c r="F1583" s="656"/>
      <c r="G1583" s="307" t="str">
        <f t="shared" si="658"/>
        <v>Taxi</v>
      </c>
      <c r="H1583" s="251">
        <f t="shared" ca="1" si="655"/>
        <v>0</v>
      </c>
      <c r="I1583" s="246">
        <f t="shared" ca="1" si="656"/>
        <v>0</v>
      </c>
      <c r="J1583" s="243"/>
      <c r="K1583" s="246">
        <f>'IF Factors'!CK63</f>
        <v>0</v>
      </c>
      <c r="L1583" s="246">
        <f ca="1">OFFSET('IF Factors'!CK63,0,5)</f>
        <v>0</v>
      </c>
      <c r="M1583" s="246">
        <f ca="1">OFFSET('IF Factors'!CK63,0,10)</f>
        <v>0</v>
      </c>
      <c r="O1583" s="231">
        <f t="shared" ca="1" si="659"/>
        <v>0</v>
      </c>
      <c r="P1583" s="231">
        <f t="shared" ca="1" si="660"/>
        <v>0</v>
      </c>
      <c r="Q1583" s="231">
        <f t="shared" ca="1" si="661"/>
        <v>0</v>
      </c>
      <c r="R1583" s="231">
        <f t="shared" ca="1" si="662"/>
        <v>0</v>
      </c>
      <c r="T1583" s="231">
        <f t="shared" si="663"/>
        <v>1</v>
      </c>
      <c r="U1583" s="231">
        <f t="shared" ca="1" si="663"/>
        <v>1</v>
      </c>
      <c r="V1583" s="231">
        <f t="shared" ca="1" si="663"/>
        <v>1</v>
      </c>
      <c r="X1583" s="231">
        <f t="shared" ca="1" si="664"/>
        <v>0</v>
      </c>
      <c r="Y1583" s="231">
        <f t="shared" ca="1" si="657"/>
        <v>0</v>
      </c>
      <c r="Z1583" s="243"/>
      <c r="AA1583" s="243"/>
    </row>
    <row r="1584" spans="6:27">
      <c r="F1584" s="656"/>
      <c r="G1584" s="307" t="str">
        <f t="shared" si="658"/>
        <v/>
      </c>
      <c r="H1584" s="251">
        <f t="shared" ca="1" si="655"/>
        <v>0</v>
      </c>
      <c r="I1584" s="246">
        <f t="shared" ca="1" si="656"/>
        <v>0</v>
      </c>
      <c r="J1584" s="243"/>
      <c r="K1584" s="246">
        <f>'IF Factors'!CK64</f>
        <v>0</v>
      </c>
      <c r="L1584" s="246">
        <f ca="1">OFFSET('IF Factors'!CK64,0,5)</f>
        <v>0</v>
      </c>
      <c r="M1584" s="246">
        <f ca="1">OFFSET('IF Factors'!CK64,0,10)</f>
        <v>0</v>
      </c>
      <c r="O1584" s="231">
        <f t="shared" ca="1" si="659"/>
        <v>0</v>
      </c>
      <c r="P1584" s="231">
        <f t="shared" ca="1" si="660"/>
        <v>0</v>
      </c>
      <c r="Q1584" s="231">
        <f t="shared" ca="1" si="661"/>
        <v>0</v>
      </c>
      <c r="R1584" s="231">
        <f t="shared" ca="1" si="662"/>
        <v>0</v>
      </c>
      <c r="T1584" s="231">
        <f t="shared" si="663"/>
        <v>1</v>
      </c>
      <c r="U1584" s="231">
        <f t="shared" ca="1" si="663"/>
        <v>1</v>
      </c>
      <c r="V1584" s="231">
        <f t="shared" ca="1" si="663"/>
        <v>1</v>
      </c>
      <c r="X1584" s="231">
        <f t="shared" ca="1" si="664"/>
        <v>0</v>
      </c>
      <c r="Y1584" s="231">
        <f t="shared" ca="1" si="657"/>
        <v>0</v>
      </c>
      <c r="Z1584" s="243"/>
      <c r="AA1584" s="243"/>
    </row>
    <row r="1585" spans="6:27">
      <c r="F1585" s="656"/>
      <c r="G1585" s="307" t="str">
        <f t="shared" si="658"/>
        <v/>
      </c>
      <c r="H1585" s="251">
        <f t="shared" ca="1" si="655"/>
        <v>0</v>
      </c>
      <c r="I1585" s="246">
        <f t="shared" ca="1" si="656"/>
        <v>0</v>
      </c>
      <c r="J1585" s="243"/>
      <c r="K1585" s="246">
        <f>'IF Factors'!CK65</f>
        <v>0</v>
      </c>
      <c r="L1585" s="246">
        <f ca="1">OFFSET('IF Factors'!CK65,0,5)</f>
        <v>0</v>
      </c>
      <c r="M1585" s="246">
        <f ca="1">OFFSET('IF Factors'!CK65,0,10)</f>
        <v>0</v>
      </c>
      <c r="O1585" s="231">
        <f t="shared" ca="1" si="659"/>
        <v>0</v>
      </c>
      <c r="P1585" s="231">
        <f t="shared" ca="1" si="660"/>
        <v>0</v>
      </c>
      <c r="Q1585" s="231">
        <f t="shared" ca="1" si="661"/>
        <v>0</v>
      </c>
      <c r="R1585" s="231">
        <f t="shared" ca="1" si="662"/>
        <v>0</v>
      </c>
      <c r="T1585" s="231">
        <f t="shared" si="663"/>
        <v>1</v>
      </c>
      <c r="U1585" s="231">
        <f t="shared" ca="1" si="663"/>
        <v>1</v>
      </c>
      <c r="V1585" s="231">
        <f t="shared" ca="1" si="663"/>
        <v>1</v>
      </c>
      <c r="X1585" s="231">
        <f t="shared" ca="1" si="664"/>
        <v>0</v>
      </c>
      <c r="Y1585" s="231">
        <f t="shared" ca="1" si="657"/>
        <v>0</v>
      </c>
      <c r="Z1585" s="243"/>
      <c r="AA1585" s="243"/>
    </row>
    <row r="1586" spans="6:27">
      <c r="F1586" s="656"/>
      <c r="G1586" s="307" t="str">
        <f t="shared" si="658"/>
        <v>3-wheeler</v>
      </c>
      <c r="H1586" s="251">
        <f t="shared" ca="1" si="655"/>
        <v>0</v>
      </c>
      <c r="I1586" s="246">
        <f t="shared" ca="1" si="656"/>
        <v>0</v>
      </c>
      <c r="J1586" s="243"/>
      <c r="K1586" s="246">
        <f>'IF Factors'!CK66</f>
        <v>0</v>
      </c>
      <c r="L1586" s="246">
        <f ca="1">OFFSET('IF Factors'!CK66,0,5)</f>
        <v>0</v>
      </c>
      <c r="M1586" s="246">
        <f ca="1">OFFSET('IF Factors'!CK66,0,10)</f>
        <v>0</v>
      </c>
      <c r="O1586" s="231">
        <f t="shared" ca="1" si="659"/>
        <v>0</v>
      </c>
      <c r="P1586" s="231">
        <f t="shared" ca="1" si="660"/>
        <v>0</v>
      </c>
      <c r="Q1586" s="231">
        <f t="shared" ca="1" si="661"/>
        <v>0</v>
      </c>
      <c r="R1586" s="231">
        <f t="shared" ca="1" si="662"/>
        <v>0</v>
      </c>
      <c r="T1586" s="231">
        <f t="shared" si="663"/>
        <v>1</v>
      </c>
      <c r="U1586" s="231">
        <f t="shared" ca="1" si="663"/>
        <v>1</v>
      </c>
      <c r="V1586" s="231">
        <f t="shared" ca="1" si="663"/>
        <v>1</v>
      </c>
      <c r="X1586" s="231">
        <f t="shared" ca="1" si="664"/>
        <v>0</v>
      </c>
      <c r="Y1586" s="231">
        <f t="shared" ca="1" si="657"/>
        <v>0</v>
      </c>
      <c r="Z1586" s="243"/>
      <c r="AA1586" s="243"/>
    </row>
    <row r="1587" spans="6:27">
      <c r="F1587" s="656"/>
      <c r="G1587" s="307" t="str">
        <f t="shared" si="658"/>
        <v>Bus</v>
      </c>
      <c r="H1587" s="251">
        <f t="shared" ca="1" si="655"/>
        <v>0</v>
      </c>
      <c r="I1587" s="246">
        <f t="shared" ca="1" si="656"/>
        <v>0</v>
      </c>
      <c r="J1587" s="243"/>
      <c r="K1587" s="246">
        <f>'IF Factors'!CK67</f>
        <v>0</v>
      </c>
      <c r="L1587" s="246">
        <f ca="1">OFFSET('IF Factors'!CK67,0,5)</f>
        <v>0</v>
      </c>
      <c r="M1587" s="246">
        <f ca="1">OFFSET('IF Factors'!CK67,0,10)</f>
        <v>0</v>
      </c>
      <c r="O1587" s="231">
        <f t="shared" ca="1" si="659"/>
        <v>0</v>
      </c>
      <c r="P1587" s="231">
        <f t="shared" ca="1" si="660"/>
        <v>0</v>
      </c>
      <c r="Q1587" s="231">
        <f t="shared" ca="1" si="661"/>
        <v>0</v>
      </c>
      <c r="R1587" s="231">
        <f t="shared" ca="1" si="662"/>
        <v>0</v>
      </c>
      <c r="T1587" s="231">
        <f t="shared" si="663"/>
        <v>1</v>
      </c>
      <c r="U1587" s="231">
        <f t="shared" ca="1" si="663"/>
        <v>1</v>
      </c>
      <c r="V1587" s="231">
        <f t="shared" ca="1" si="663"/>
        <v>1</v>
      </c>
      <c r="X1587" s="231">
        <f t="shared" ca="1" si="664"/>
        <v>0</v>
      </c>
      <c r="Y1587" s="231">
        <f t="shared" ca="1" si="657"/>
        <v>0</v>
      </c>
      <c r="Z1587" s="243"/>
      <c r="AA1587" s="243"/>
    </row>
    <row r="1588" spans="6:27">
      <c r="F1588" s="656"/>
      <c r="G1588" s="307" t="str">
        <f t="shared" si="658"/>
        <v>Mini-bus</v>
      </c>
      <c r="H1588" s="251">
        <f t="shared" ca="1" si="655"/>
        <v>0</v>
      </c>
      <c r="I1588" s="246">
        <f t="shared" ca="1" si="656"/>
        <v>0</v>
      </c>
      <c r="J1588" s="243"/>
      <c r="K1588" s="246">
        <f>'IF Factors'!CK68</f>
        <v>0</v>
      </c>
      <c r="L1588" s="246">
        <f ca="1">OFFSET('IF Factors'!CK68,0,5)</f>
        <v>0</v>
      </c>
      <c r="M1588" s="246">
        <f ca="1">OFFSET('IF Factors'!CK68,0,10)</f>
        <v>0</v>
      </c>
      <c r="O1588" s="231">
        <f t="shared" ca="1" si="659"/>
        <v>0</v>
      </c>
      <c r="P1588" s="231">
        <f t="shared" ca="1" si="660"/>
        <v>0</v>
      </c>
      <c r="Q1588" s="231">
        <f t="shared" ca="1" si="661"/>
        <v>0</v>
      </c>
      <c r="R1588" s="231">
        <f t="shared" ca="1" si="662"/>
        <v>0</v>
      </c>
      <c r="T1588" s="231">
        <f t="shared" si="663"/>
        <v>1</v>
      </c>
      <c r="U1588" s="231">
        <f t="shared" ca="1" si="663"/>
        <v>1</v>
      </c>
      <c r="V1588" s="231">
        <f t="shared" ca="1" si="663"/>
        <v>1</v>
      </c>
      <c r="X1588" s="231">
        <f t="shared" ca="1" si="664"/>
        <v>0</v>
      </c>
      <c r="Y1588" s="231">
        <f t="shared" ca="1" si="657"/>
        <v>0</v>
      </c>
      <c r="Z1588" s="243"/>
      <c r="AA1588" s="243"/>
    </row>
    <row r="1589" spans="6:27">
      <c r="F1589" s="656"/>
      <c r="G1589" s="307" t="str">
        <f t="shared" si="658"/>
        <v/>
      </c>
      <c r="H1589" s="251">
        <f t="shared" ca="1" si="655"/>
        <v>0</v>
      </c>
      <c r="I1589" s="246">
        <f t="shared" ca="1" si="656"/>
        <v>0</v>
      </c>
      <c r="J1589" s="243"/>
      <c r="K1589" s="246">
        <f>'IF Factors'!CK69</f>
        <v>0</v>
      </c>
      <c r="L1589" s="246">
        <f ca="1">OFFSET('IF Factors'!CK69,0,5)</f>
        <v>0</v>
      </c>
      <c r="M1589" s="246">
        <f ca="1">OFFSET('IF Factors'!CK69,0,10)</f>
        <v>0</v>
      </c>
      <c r="O1589" s="231">
        <f t="shared" ca="1" si="659"/>
        <v>0</v>
      </c>
      <c r="P1589" s="231">
        <f t="shared" ca="1" si="660"/>
        <v>0</v>
      </c>
      <c r="Q1589" s="231">
        <f t="shared" ca="1" si="661"/>
        <v>0</v>
      </c>
      <c r="R1589" s="231">
        <f t="shared" ca="1" si="662"/>
        <v>0</v>
      </c>
      <c r="T1589" s="231">
        <f t="shared" si="663"/>
        <v>1</v>
      </c>
      <c r="U1589" s="231">
        <f t="shared" ca="1" si="663"/>
        <v>1</v>
      </c>
      <c r="V1589" s="231">
        <f t="shared" ca="1" si="663"/>
        <v>1</v>
      </c>
      <c r="X1589" s="231">
        <f t="shared" ca="1" si="664"/>
        <v>0</v>
      </c>
      <c r="Y1589" s="231">
        <f t="shared" ca="1" si="657"/>
        <v>0</v>
      </c>
      <c r="Z1589" s="243"/>
      <c r="AA1589" s="243"/>
    </row>
    <row r="1590" spans="6:27">
      <c r="F1590" s="657"/>
      <c r="G1590" s="307" t="str">
        <f t="shared" si="658"/>
        <v/>
      </c>
      <c r="H1590" s="251">
        <f t="shared" ca="1" si="655"/>
        <v>0</v>
      </c>
      <c r="I1590" s="246">
        <f t="shared" ca="1" si="656"/>
        <v>0</v>
      </c>
      <c r="J1590" s="243"/>
      <c r="K1590" s="246">
        <f>'IF Factors'!CK70</f>
        <v>0</v>
      </c>
      <c r="L1590" s="246">
        <f ca="1">OFFSET('IF Factors'!CK70,0,5)</f>
        <v>0</v>
      </c>
      <c r="M1590" s="246">
        <f ca="1">OFFSET('IF Factors'!CK70,0,10)</f>
        <v>0</v>
      </c>
      <c r="O1590" s="231">
        <f t="shared" ca="1" si="659"/>
        <v>0</v>
      </c>
      <c r="P1590" s="231">
        <f t="shared" ca="1" si="660"/>
        <v>0</v>
      </c>
      <c r="Q1590" s="231">
        <f t="shared" ca="1" si="661"/>
        <v>0</v>
      </c>
      <c r="R1590" s="231">
        <f t="shared" ca="1" si="662"/>
        <v>0</v>
      </c>
      <c r="T1590" s="231">
        <f t="shared" si="663"/>
        <v>1</v>
      </c>
      <c r="U1590" s="231">
        <f t="shared" ca="1" si="663"/>
        <v>1</v>
      </c>
      <c r="V1590" s="231">
        <f t="shared" ca="1" si="663"/>
        <v>1</v>
      </c>
      <c r="X1590" s="231">
        <f t="shared" ca="1" si="664"/>
        <v>0</v>
      </c>
      <c r="Y1590" s="231">
        <f t="shared" ca="1" si="657"/>
        <v>0</v>
      </c>
      <c r="Z1590" s="243"/>
      <c r="AA1590" s="243"/>
    </row>
    <row r="1591" spans="6:27">
      <c r="G1591" s="307" t="str">
        <f t="shared" si="658"/>
        <v>BRT</v>
      </c>
      <c r="H1591" s="251">
        <f t="shared" ca="1" si="655"/>
        <v>0</v>
      </c>
      <c r="I1591" s="246">
        <f t="shared" ca="1" si="656"/>
        <v>0</v>
      </c>
      <c r="J1591" s="243"/>
      <c r="K1591" s="246">
        <f>'IF Factors'!CK71</f>
        <v>0</v>
      </c>
      <c r="L1591" s="246">
        <f ca="1">OFFSET('IF Factors'!CK71,0,5)</f>
        <v>0</v>
      </c>
      <c r="M1591" s="246">
        <f ca="1">OFFSET('IF Factors'!CK71,0,10)</f>
        <v>0</v>
      </c>
      <c r="O1591" s="231">
        <f t="shared" ca="1" si="659"/>
        <v>0</v>
      </c>
      <c r="P1591" s="231">
        <f t="shared" ca="1" si="660"/>
        <v>0</v>
      </c>
      <c r="Q1591" s="231">
        <f t="shared" ca="1" si="661"/>
        <v>0</v>
      </c>
      <c r="R1591" s="231">
        <f t="shared" ca="1" si="662"/>
        <v>0</v>
      </c>
      <c r="T1591" s="231">
        <f t="shared" si="663"/>
        <v>1</v>
      </c>
      <c r="U1591" s="231">
        <f t="shared" ca="1" si="663"/>
        <v>1</v>
      </c>
      <c r="V1591" s="231">
        <f t="shared" ca="1" si="663"/>
        <v>1</v>
      </c>
      <c r="X1591" s="231">
        <f t="shared" ca="1" si="664"/>
        <v>0</v>
      </c>
      <c r="Y1591" s="231">
        <f t="shared" ca="1" si="657"/>
        <v>0</v>
      </c>
      <c r="Z1591" s="243"/>
      <c r="AA1591" s="243"/>
    </row>
    <row r="1592" spans="6:27">
      <c r="G1592" s="308"/>
      <c r="H1592" s="243"/>
      <c r="I1592" s="243"/>
      <c r="J1592" s="243"/>
      <c r="K1592" s="243"/>
      <c r="L1592" s="243"/>
      <c r="M1592" s="243"/>
      <c r="N1592" s="243"/>
      <c r="O1592" s="243"/>
      <c r="P1592" s="243"/>
      <c r="Q1592" s="243"/>
      <c r="R1592" s="243"/>
      <c r="S1592" s="243"/>
      <c r="T1592" s="243"/>
      <c r="U1592" s="243"/>
      <c r="V1592" s="243"/>
      <c r="W1592" s="243"/>
      <c r="X1592" s="243"/>
      <c r="Y1592" s="243"/>
      <c r="Z1592" s="243"/>
      <c r="AA1592" s="243"/>
    </row>
    <row r="1593" spans="6:27">
      <c r="G1593" s="308"/>
      <c r="H1593" s="243"/>
      <c r="I1593" s="243"/>
      <c r="J1593" s="243"/>
      <c r="K1593" s="243"/>
      <c r="L1593" s="243"/>
      <c r="M1593" s="243"/>
      <c r="N1593" s="243"/>
      <c r="O1593" s="243"/>
      <c r="P1593" s="243"/>
      <c r="Q1593" s="243"/>
      <c r="R1593" s="243"/>
      <c r="S1593" s="243"/>
      <c r="T1593" s="243"/>
      <c r="U1593" s="243"/>
      <c r="V1593" s="243"/>
      <c r="W1593" s="243"/>
      <c r="X1593" s="243"/>
      <c r="Y1593" s="243"/>
      <c r="Z1593" s="243"/>
      <c r="AA1593" s="243"/>
    </row>
    <row r="1594" spans="6:27">
      <c r="G1594" s="308"/>
      <c r="H1594" s="243"/>
      <c r="I1594" s="243"/>
      <c r="J1594" s="243"/>
      <c r="K1594" s="243"/>
      <c r="L1594" s="243"/>
      <c r="M1594" s="243"/>
      <c r="N1594" s="243"/>
      <c r="O1594" s="243"/>
      <c r="P1594" s="243"/>
      <c r="Q1594" s="243"/>
      <c r="R1594" s="243"/>
      <c r="S1594" s="243"/>
      <c r="T1594" s="243"/>
      <c r="U1594" s="243"/>
      <c r="V1594" s="243"/>
      <c r="W1594" s="243"/>
      <c r="X1594" s="243"/>
      <c r="Y1594" s="243"/>
      <c r="Z1594" s="243"/>
      <c r="AA1594" s="243"/>
    </row>
    <row r="1595" spans="6:27">
      <c r="G1595" s="308" t="s">
        <v>339</v>
      </c>
      <c r="H1595" s="243"/>
      <c r="I1595" s="243" t="s">
        <v>331</v>
      </c>
      <c r="J1595" s="243"/>
      <c r="K1595" s="243"/>
      <c r="L1595" s="243"/>
      <c r="M1595" s="243"/>
      <c r="N1595" s="243"/>
      <c r="O1595" s="243"/>
      <c r="P1595" s="243"/>
      <c r="Q1595" s="243"/>
      <c r="R1595" s="243"/>
      <c r="S1595" s="243"/>
      <c r="T1595" s="243"/>
      <c r="U1595" s="243"/>
      <c r="V1595" s="243"/>
      <c r="W1595" s="243"/>
      <c r="X1595" s="243"/>
      <c r="Y1595" s="243"/>
      <c r="Z1595" s="243"/>
      <c r="AA1595" s="243"/>
    </row>
    <row r="1596" spans="6:27">
      <c r="G1596" s="306"/>
      <c r="H1596" s="245">
        <f>H1563</f>
        <v>0</v>
      </c>
      <c r="I1596" s="245">
        <f t="shared" ref="I1596:AA1596" si="665">I1563</f>
        <v>1</v>
      </c>
      <c r="J1596" s="245">
        <f t="shared" si="665"/>
        <v>2</v>
      </c>
      <c r="K1596" s="245">
        <f t="shared" si="665"/>
        <v>3</v>
      </c>
      <c r="L1596" s="245">
        <f t="shared" si="665"/>
        <v>4</v>
      </c>
      <c r="M1596" s="245">
        <f t="shared" si="665"/>
        <v>5</v>
      </c>
      <c r="N1596" s="245">
        <f t="shared" si="665"/>
        <v>6</v>
      </c>
      <c r="O1596" s="245">
        <f t="shared" si="665"/>
        <v>7</v>
      </c>
      <c r="P1596" s="245">
        <f t="shared" si="665"/>
        <v>8</v>
      </c>
      <c r="Q1596" s="245">
        <f t="shared" si="665"/>
        <v>9</v>
      </c>
      <c r="R1596" s="245">
        <f t="shared" si="665"/>
        <v>10</v>
      </c>
      <c r="S1596" s="245">
        <f t="shared" si="665"/>
        <v>11</v>
      </c>
      <c r="T1596" s="245">
        <f t="shared" si="665"/>
        <v>12</v>
      </c>
      <c r="U1596" s="245">
        <f t="shared" si="665"/>
        <v>13</v>
      </c>
      <c r="V1596" s="245">
        <f t="shared" si="665"/>
        <v>14</v>
      </c>
      <c r="W1596" s="245">
        <f t="shared" si="665"/>
        <v>15</v>
      </c>
      <c r="X1596" s="245">
        <f t="shared" si="665"/>
        <v>16</v>
      </c>
      <c r="Y1596" s="245">
        <f t="shared" si="665"/>
        <v>17</v>
      </c>
      <c r="Z1596" s="245">
        <f t="shared" si="665"/>
        <v>18</v>
      </c>
      <c r="AA1596" s="245">
        <f t="shared" si="665"/>
        <v>19</v>
      </c>
    </row>
    <row r="1597" spans="6:27">
      <c r="F1597" s="655" t="s">
        <v>530</v>
      </c>
      <c r="G1597" s="307" t="str">
        <f>G1581</f>
        <v>Cars</v>
      </c>
      <c r="H1597" s="261">
        <f>K1581</f>
        <v>0</v>
      </c>
      <c r="I1597" s="261">
        <f ca="1">(I$23*$P1581)+$O1581</f>
        <v>0</v>
      </c>
      <c r="J1597" s="261">
        <f t="shared" ref="J1597:P1597" ca="1" si="666">(J$23*$P1581)+$O1581</f>
        <v>0</v>
      </c>
      <c r="K1597" s="261">
        <f t="shared" ca="1" si="666"/>
        <v>0</v>
      </c>
      <c r="L1597" s="261">
        <f t="shared" ca="1" si="666"/>
        <v>0</v>
      </c>
      <c r="M1597" s="261">
        <f t="shared" ca="1" si="666"/>
        <v>0</v>
      </c>
      <c r="N1597" s="261">
        <f t="shared" ca="1" si="666"/>
        <v>0</v>
      </c>
      <c r="O1597" s="261">
        <f t="shared" ca="1" si="666"/>
        <v>0</v>
      </c>
      <c r="P1597" s="261">
        <f t="shared" ca="1" si="666"/>
        <v>0</v>
      </c>
      <c r="Q1597" s="261">
        <f ca="1">L1581</f>
        <v>0</v>
      </c>
      <c r="R1597" s="261">
        <f ca="1">(R$23*$R1581)+$Q1581</f>
        <v>0</v>
      </c>
      <c r="S1597" s="261">
        <f t="shared" ref="S1597:Z1597" ca="1" si="667">(S$23*$R1581)+$Q1581</f>
        <v>0</v>
      </c>
      <c r="T1597" s="261">
        <f t="shared" ca="1" si="667"/>
        <v>0</v>
      </c>
      <c r="U1597" s="261">
        <f t="shared" ca="1" si="667"/>
        <v>0</v>
      </c>
      <c r="V1597" s="261">
        <f t="shared" ca="1" si="667"/>
        <v>0</v>
      </c>
      <c r="W1597" s="261">
        <f t="shared" ca="1" si="667"/>
        <v>0</v>
      </c>
      <c r="X1597" s="261">
        <f t="shared" ca="1" si="667"/>
        <v>0</v>
      </c>
      <c r="Y1597" s="261">
        <f t="shared" ca="1" si="667"/>
        <v>0</v>
      </c>
      <c r="Z1597" s="261">
        <f t="shared" ca="1" si="667"/>
        <v>0</v>
      </c>
      <c r="AA1597" s="261">
        <f ca="1">M1581</f>
        <v>0</v>
      </c>
    </row>
    <row r="1598" spans="6:27">
      <c r="F1598" s="656"/>
      <c r="G1598" s="307" t="str">
        <f t="shared" ref="G1598:G1607" si="668">G1582</f>
        <v>2-wheeler</v>
      </c>
      <c r="H1598" s="261">
        <f t="shared" ref="H1598:H1607" si="669">K1582</f>
        <v>0</v>
      </c>
      <c r="I1598" s="261">
        <f t="shared" ref="I1598:P1607" ca="1" si="670">(I$23*$P1582)+$O1582</f>
        <v>0</v>
      </c>
      <c r="J1598" s="261">
        <f t="shared" ca="1" si="670"/>
        <v>0</v>
      </c>
      <c r="K1598" s="261">
        <f t="shared" ca="1" si="670"/>
        <v>0</v>
      </c>
      <c r="L1598" s="261">
        <f t="shared" ca="1" si="670"/>
        <v>0</v>
      </c>
      <c r="M1598" s="261">
        <f t="shared" ca="1" si="670"/>
        <v>0</v>
      </c>
      <c r="N1598" s="261">
        <f t="shared" ca="1" si="670"/>
        <v>0</v>
      </c>
      <c r="O1598" s="261">
        <f t="shared" ca="1" si="670"/>
        <v>0</v>
      </c>
      <c r="P1598" s="261">
        <f t="shared" ca="1" si="670"/>
        <v>0</v>
      </c>
      <c r="Q1598" s="261">
        <f t="shared" ref="Q1598:Q1607" ca="1" si="671">L1582</f>
        <v>0</v>
      </c>
      <c r="R1598" s="261">
        <f t="shared" ref="R1598:Z1607" ca="1" si="672">(R$23*$R1582)+$Q1582</f>
        <v>0</v>
      </c>
      <c r="S1598" s="261">
        <f t="shared" ca="1" si="672"/>
        <v>0</v>
      </c>
      <c r="T1598" s="261">
        <f t="shared" ca="1" si="672"/>
        <v>0</v>
      </c>
      <c r="U1598" s="261">
        <f t="shared" ca="1" si="672"/>
        <v>0</v>
      </c>
      <c r="V1598" s="261">
        <f t="shared" ca="1" si="672"/>
        <v>0</v>
      </c>
      <c r="W1598" s="261">
        <f t="shared" ca="1" si="672"/>
        <v>0</v>
      </c>
      <c r="X1598" s="261">
        <f t="shared" ca="1" si="672"/>
        <v>0</v>
      </c>
      <c r="Y1598" s="261">
        <f t="shared" ca="1" si="672"/>
        <v>0</v>
      </c>
      <c r="Z1598" s="261">
        <f t="shared" ca="1" si="672"/>
        <v>0</v>
      </c>
      <c r="AA1598" s="261">
        <f t="shared" ref="AA1598:AA1607" ca="1" si="673">M1582</f>
        <v>0</v>
      </c>
    </row>
    <row r="1599" spans="6:27">
      <c r="F1599" s="656"/>
      <c r="G1599" s="307" t="str">
        <f t="shared" si="668"/>
        <v>Taxi</v>
      </c>
      <c r="H1599" s="261">
        <f t="shared" si="669"/>
        <v>0</v>
      </c>
      <c r="I1599" s="261">
        <f t="shared" ca="1" si="670"/>
        <v>0</v>
      </c>
      <c r="J1599" s="261">
        <f t="shared" ca="1" si="670"/>
        <v>0</v>
      </c>
      <c r="K1599" s="261">
        <f t="shared" ca="1" si="670"/>
        <v>0</v>
      </c>
      <c r="L1599" s="261">
        <f t="shared" ca="1" si="670"/>
        <v>0</v>
      </c>
      <c r="M1599" s="261">
        <f t="shared" ca="1" si="670"/>
        <v>0</v>
      </c>
      <c r="N1599" s="261">
        <f t="shared" ca="1" si="670"/>
        <v>0</v>
      </c>
      <c r="O1599" s="261">
        <f t="shared" ca="1" si="670"/>
        <v>0</v>
      </c>
      <c r="P1599" s="261">
        <f t="shared" ca="1" si="670"/>
        <v>0</v>
      </c>
      <c r="Q1599" s="261">
        <f t="shared" ca="1" si="671"/>
        <v>0</v>
      </c>
      <c r="R1599" s="261">
        <f t="shared" ca="1" si="672"/>
        <v>0</v>
      </c>
      <c r="S1599" s="261">
        <f t="shared" ca="1" si="672"/>
        <v>0</v>
      </c>
      <c r="T1599" s="261">
        <f t="shared" ca="1" si="672"/>
        <v>0</v>
      </c>
      <c r="U1599" s="261">
        <f t="shared" ca="1" si="672"/>
        <v>0</v>
      </c>
      <c r="V1599" s="261">
        <f t="shared" ca="1" si="672"/>
        <v>0</v>
      </c>
      <c r="W1599" s="261">
        <f t="shared" ca="1" si="672"/>
        <v>0</v>
      </c>
      <c r="X1599" s="261">
        <f t="shared" ca="1" si="672"/>
        <v>0</v>
      </c>
      <c r="Y1599" s="261">
        <f t="shared" ca="1" si="672"/>
        <v>0</v>
      </c>
      <c r="Z1599" s="261">
        <f t="shared" ca="1" si="672"/>
        <v>0</v>
      </c>
      <c r="AA1599" s="261">
        <f t="shared" ca="1" si="673"/>
        <v>0</v>
      </c>
    </row>
    <row r="1600" spans="6:27">
      <c r="F1600" s="656"/>
      <c r="G1600" s="307" t="str">
        <f t="shared" si="668"/>
        <v/>
      </c>
      <c r="H1600" s="261">
        <f t="shared" si="669"/>
        <v>0</v>
      </c>
      <c r="I1600" s="261">
        <f t="shared" ca="1" si="670"/>
        <v>0</v>
      </c>
      <c r="J1600" s="261">
        <f t="shared" ca="1" si="670"/>
        <v>0</v>
      </c>
      <c r="K1600" s="261">
        <f t="shared" ca="1" si="670"/>
        <v>0</v>
      </c>
      <c r="L1600" s="261">
        <f t="shared" ca="1" si="670"/>
        <v>0</v>
      </c>
      <c r="M1600" s="261">
        <f t="shared" ca="1" si="670"/>
        <v>0</v>
      </c>
      <c r="N1600" s="261">
        <f t="shared" ca="1" si="670"/>
        <v>0</v>
      </c>
      <c r="O1600" s="261">
        <f t="shared" ca="1" si="670"/>
        <v>0</v>
      </c>
      <c r="P1600" s="261">
        <f t="shared" ca="1" si="670"/>
        <v>0</v>
      </c>
      <c r="Q1600" s="261">
        <f t="shared" ca="1" si="671"/>
        <v>0</v>
      </c>
      <c r="R1600" s="261">
        <f t="shared" ca="1" si="672"/>
        <v>0</v>
      </c>
      <c r="S1600" s="261">
        <f t="shared" ca="1" si="672"/>
        <v>0</v>
      </c>
      <c r="T1600" s="261">
        <f t="shared" ca="1" si="672"/>
        <v>0</v>
      </c>
      <c r="U1600" s="261">
        <f t="shared" ca="1" si="672"/>
        <v>0</v>
      </c>
      <c r="V1600" s="261">
        <f t="shared" ca="1" si="672"/>
        <v>0</v>
      </c>
      <c r="W1600" s="261">
        <f t="shared" ca="1" si="672"/>
        <v>0</v>
      </c>
      <c r="X1600" s="261">
        <f t="shared" ca="1" si="672"/>
        <v>0</v>
      </c>
      <c r="Y1600" s="261">
        <f t="shared" ca="1" si="672"/>
        <v>0</v>
      </c>
      <c r="Z1600" s="261">
        <f t="shared" ca="1" si="672"/>
        <v>0</v>
      </c>
      <c r="AA1600" s="261">
        <f t="shared" ca="1" si="673"/>
        <v>0</v>
      </c>
    </row>
    <row r="1601" spans="6:27">
      <c r="F1601" s="656"/>
      <c r="G1601" s="307" t="str">
        <f t="shared" si="668"/>
        <v/>
      </c>
      <c r="H1601" s="261">
        <f t="shared" si="669"/>
        <v>0</v>
      </c>
      <c r="I1601" s="261">
        <f t="shared" ca="1" si="670"/>
        <v>0</v>
      </c>
      <c r="J1601" s="261">
        <f t="shared" ca="1" si="670"/>
        <v>0</v>
      </c>
      <c r="K1601" s="261">
        <f t="shared" ca="1" si="670"/>
        <v>0</v>
      </c>
      <c r="L1601" s="261">
        <f t="shared" ca="1" si="670"/>
        <v>0</v>
      </c>
      <c r="M1601" s="261">
        <f t="shared" ca="1" si="670"/>
        <v>0</v>
      </c>
      <c r="N1601" s="261">
        <f t="shared" ca="1" si="670"/>
        <v>0</v>
      </c>
      <c r="O1601" s="261">
        <f t="shared" ca="1" si="670"/>
        <v>0</v>
      </c>
      <c r="P1601" s="261">
        <f t="shared" ca="1" si="670"/>
        <v>0</v>
      </c>
      <c r="Q1601" s="261">
        <f t="shared" ca="1" si="671"/>
        <v>0</v>
      </c>
      <c r="R1601" s="261">
        <f t="shared" ca="1" si="672"/>
        <v>0</v>
      </c>
      <c r="S1601" s="261">
        <f t="shared" ca="1" si="672"/>
        <v>0</v>
      </c>
      <c r="T1601" s="261">
        <f t="shared" ca="1" si="672"/>
        <v>0</v>
      </c>
      <c r="U1601" s="261">
        <f t="shared" ca="1" si="672"/>
        <v>0</v>
      </c>
      <c r="V1601" s="261">
        <f t="shared" ca="1" si="672"/>
        <v>0</v>
      </c>
      <c r="W1601" s="261">
        <f t="shared" ca="1" si="672"/>
        <v>0</v>
      </c>
      <c r="X1601" s="261">
        <f t="shared" ca="1" si="672"/>
        <v>0</v>
      </c>
      <c r="Y1601" s="261">
        <f t="shared" ca="1" si="672"/>
        <v>0</v>
      </c>
      <c r="Z1601" s="261">
        <f t="shared" ca="1" si="672"/>
        <v>0</v>
      </c>
      <c r="AA1601" s="261">
        <f t="shared" ca="1" si="673"/>
        <v>0</v>
      </c>
    </row>
    <row r="1602" spans="6:27">
      <c r="F1602" s="656"/>
      <c r="G1602" s="307" t="str">
        <f t="shared" si="668"/>
        <v>3-wheeler</v>
      </c>
      <c r="H1602" s="261">
        <f t="shared" si="669"/>
        <v>0</v>
      </c>
      <c r="I1602" s="261">
        <f t="shared" ca="1" si="670"/>
        <v>0</v>
      </c>
      <c r="J1602" s="261">
        <f t="shared" ca="1" si="670"/>
        <v>0</v>
      </c>
      <c r="K1602" s="261">
        <f t="shared" ca="1" si="670"/>
        <v>0</v>
      </c>
      <c r="L1602" s="261">
        <f t="shared" ca="1" si="670"/>
        <v>0</v>
      </c>
      <c r="M1602" s="261">
        <f t="shared" ca="1" si="670"/>
        <v>0</v>
      </c>
      <c r="N1602" s="261">
        <f t="shared" ca="1" si="670"/>
        <v>0</v>
      </c>
      <c r="O1602" s="261">
        <f t="shared" ca="1" si="670"/>
        <v>0</v>
      </c>
      <c r="P1602" s="261">
        <f t="shared" ca="1" si="670"/>
        <v>0</v>
      </c>
      <c r="Q1602" s="261">
        <f t="shared" ca="1" si="671"/>
        <v>0</v>
      </c>
      <c r="R1602" s="261">
        <f t="shared" ca="1" si="672"/>
        <v>0</v>
      </c>
      <c r="S1602" s="261">
        <f t="shared" ca="1" si="672"/>
        <v>0</v>
      </c>
      <c r="T1602" s="261">
        <f t="shared" ca="1" si="672"/>
        <v>0</v>
      </c>
      <c r="U1602" s="261">
        <f t="shared" ca="1" si="672"/>
        <v>0</v>
      </c>
      <c r="V1602" s="261">
        <f t="shared" ca="1" si="672"/>
        <v>0</v>
      </c>
      <c r="W1602" s="261">
        <f t="shared" ca="1" si="672"/>
        <v>0</v>
      </c>
      <c r="X1602" s="261">
        <f t="shared" ca="1" si="672"/>
        <v>0</v>
      </c>
      <c r="Y1602" s="261">
        <f t="shared" ca="1" si="672"/>
        <v>0</v>
      </c>
      <c r="Z1602" s="261">
        <f t="shared" ca="1" si="672"/>
        <v>0</v>
      </c>
      <c r="AA1602" s="261">
        <f t="shared" ca="1" si="673"/>
        <v>0</v>
      </c>
    </row>
    <row r="1603" spans="6:27">
      <c r="F1603" s="656"/>
      <c r="G1603" s="307" t="str">
        <f t="shared" si="668"/>
        <v>Bus</v>
      </c>
      <c r="H1603" s="261">
        <f t="shared" si="669"/>
        <v>0</v>
      </c>
      <c r="I1603" s="261">
        <f t="shared" ca="1" si="670"/>
        <v>0</v>
      </c>
      <c r="J1603" s="261">
        <f t="shared" ca="1" si="670"/>
        <v>0</v>
      </c>
      <c r="K1603" s="261">
        <f t="shared" ca="1" si="670"/>
        <v>0</v>
      </c>
      <c r="L1603" s="261">
        <f t="shared" ca="1" si="670"/>
        <v>0</v>
      </c>
      <c r="M1603" s="261">
        <f t="shared" ca="1" si="670"/>
        <v>0</v>
      </c>
      <c r="N1603" s="261">
        <f t="shared" ca="1" si="670"/>
        <v>0</v>
      </c>
      <c r="O1603" s="261">
        <f t="shared" ca="1" si="670"/>
        <v>0</v>
      </c>
      <c r="P1603" s="261">
        <f t="shared" ca="1" si="670"/>
        <v>0</v>
      </c>
      <c r="Q1603" s="261">
        <f t="shared" ca="1" si="671"/>
        <v>0</v>
      </c>
      <c r="R1603" s="261">
        <f t="shared" ca="1" si="672"/>
        <v>0</v>
      </c>
      <c r="S1603" s="261">
        <f t="shared" ca="1" si="672"/>
        <v>0</v>
      </c>
      <c r="T1603" s="261">
        <f t="shared" ca="1" si="672"/>
        <v>0</v>
      </c>
      <c r="U1603" s="261">
        <f t="shared" ca="1" si="672"/>
        <v>0</v>
      </c>
      <c r="V1603" s="261">
        <f t="shared" ca="1" si="672"/>
        <v>0</v>
      </c>
      <c r="W1603" s="261">
        <f t="shared" ca="1" si="672"/>
        <v>0</v>
      </c>
      <c r="X1603" s="261">
        <f t="shared" ca="1" si="672"/>
        <v>0</v>
      </c>
      <c r="Y1603" s="261">
        <f t="shared" ca="1" si="672"/>
        <v>0</v>
      </c>
      <c r="Z1603" s="261">
        <f t="shared" ca="1" si="672"/>
        <v>0</v>
      </c>
      <c r="AA1603" s="261">
        <f t="shared" ca="1" si="673"/>
        <v>0</v>
      </c>
    </row>
    <row r="1604" spans="6:27">
      <c r="F1604" s="656"/>
      <c r="G1604" s="307" t="str">
        <f t="shared" si="668"/>
        <v>Mini-bus</v>
      </c>
      <c r="H1604" s="261">
        <f t="shared" si="669"/>
        <v>0</v>
      </c>
      <c r="I1604" s="261">
        <f t="shared" ca="1" si="670"/>
        <v>0</v>
      </c>
      <c r="J1604" s="261">
        <f t="shared" ca="1" si="670"/>
        <v>0</v>
      </c>
      <c r="K1604" s="261">
        <f t="shared" ca="1" si="670"/>
        <v>0</v>
      </c>
      <c r="L1604" s="261">
        <f t="shared" ca="1" si="670"/>
        <v>0</v>
      </c>
      <c r="M1604" s="261">
        <f t="shared" ca="1" si="670"/>
        <v>0</v>
      </c>
      <c r="N1604" s="261">
        <f t="shared" ca="1" si="670"/>
        <v>0</v>
      </c>
      <c r="O1604" s="261">
        <f t="shared" ca="1" si="670"/>
        <v>0</v>
      </c>
      <c r="P1604" s="261">
        <f t="shared" ca="1" si="670"/>
        <v>0</v>
      </c>
      <c r="Q1604" s="261">
        <f t="shared" ca="1" si="671"/>
        <v>0</v>
      </c>
      <c r="R1604" s="261">
        <f t="shared" ca="1" si="672"/>
        <v>0</v>
      </c>
      <c r="S1604" s="261">
        <f t="shared" ca="1" si="672"/>
        <v>0</v>
      </c>
      <c r="T1604" s="261">
        <f t="shared" ca="1" si="672"/>
        <v>0</v>
      </c>
      <c r="U1604" s="261">
        <f t="shared" ca="1" si="672"/>
        <v>0</v>
      </c>
      <c r="V1604" s="261">
        <f t="shared" ca="1" si="672"/>
        <v>0</v>
      </c>
      <c r="W1604" s="261">
        <f t="shared" ca="1" si="672"/>
        <v>0</v>
      </c>
      <c r="X1604" s="261">
        <f t="shared" ca="1" si="672"/>
        <v>0</v>
      </c>
      <c r="Y1604" s="261">
        <f t="shared" ca="1" si="672"/>
        <v>0</v>
      </c>
      <c r="Z1604" s="261">
        <f t="shared" ca="1" si="672"/>
        <v>0</v>
      </c>
      <c r="AA1604" s="261">
        <f t="shared" ca="1" si="673"/>
        <v>0</v>
      </c>
    </row>
    <row r="1605" spans="6:27">
      <c r="F1605" s="656"/>
      <c r="G1605" s="307" t="str">
        <f t="shared" si="668"/>
        <v/>
      </c>
      <c r="H1605" s="261">
        <f t="shared" si="669"/>
        <v>0</v>
      </c>
      <c r="I1605" s="261">
        <f t="shared" ca="1" si="670"/>
        <v>0</v>
      </c>
      <c r="J1605" s="261">
        <f t="shared" ca="1" si="670"/>
        <v>0</v>
      </c>
      <c r="K1605" s="261">
        <f t="shared" ca="1" si="670"/>
        <v>0</v>
      </c>
      <c r="L1605" s="261">
        <f t="shared" ca="1" si="670"/>
        <v>0</v>
      </c>
      <c r="M1605" s="261">
        <f t="shared" ca="1" si="670"/>
        <v>0</v>
      </c>
      <c r="N1605" s="261">
        <f t="shared" ca="1" si="670"/>
        <v>0</v>
      </c>
      <c r="O1605" s="261">
        <f t="shared" ca="1" si="670"/>
        <v>0</v>
      </c>
      <c r="P1605" s="261">
        <f t="shared" ca="1" si="670"/>
        <v>0</v>
      </c>
      <c r="Q1605" s="261">
        <f t="shared" ca="1" si="671"/>
        <v>0</v>
      </c>
      <c r="R1605" s="261">
        <f t="shared" ca="1" si="672"/>
        <v>0</v>
      </c>
      <c r="S1605" s="261">
        <f t="shared" ca="1" si="672"/>
        <v>0</v>
      </c>
      <c r="T1605" s="261">
        <f t="shared" ca="1" si="672"/>
        <v>0</v>
      </c>
      <c r="U1605" s="261">
        <f t="shared" ca="1" si="672"/>
        <v>0</v>
      </c>
      <c r="V1605" s="261">
        <f t="shared" ca="1" si="672"/>
        <v>0</v>
      </c>
      <c r="W1605" s="261">
        <f t="shared" ca="1" si="672"/>
        <v>0</v>
      </c>
      <c r="X1605" s="261">
        <f t="shared" ca="1" si="672"/>
        <v>0</v>
      </c>
      <c r="Y1605" s="261">
        <f t="shared" ca="1" si="672"/>
        <v>0</v>
      </c>
      <c r="Z1605" s="261">
        <f t="shared" ca="1" si="672"/>
        <v>0</v>
      </c>
      <c r="AA1605" s="261">
        <f t="shared" ca="1" si="673"/>
        <v>0</v>
      </c>
    </row>
    <row r="1606" spans="6:27">
      <c r="F1606" s="657"/>
      <c r="G1606" s="307" t="str">
        <f t="shared" si="668"/>
        <v/>
      </c>
      <c r="H1606" s="261">
        <f t="shared" si="669"/>
        <v>0</v>
      </c>
      <c r="I1606" s="261">
        <f t="shared" ca="1" si="670"/>
        <v>0</v>
      </c>
      <c r="J1606" s="261">
        <f t="shared" ca="1" si="670"/>
        <v>0</v>
      </c>
      <c r="K1606" s="261">
        <f t="shared" ca="1" si="670"/>
        <v>0</v>
      </c>
      <c r="L1606" s="261">
        <f t="shared" ca="1" si="670"/>
        <v>0</v>
      </c>
      <c r="M1606" s="261">
        <f t="shared" ca="1" si="670"/>
        <v>0</v>
      </c>
      <c r="N1606" s="261">
        <f t="shared" ca="1" si="670"/>
        <v>0</v>
      </c>
      <c r="O1606" s="261">
        <f t="shared" ca="1" si="670"/>
        <v>0</v>
      </c>
      <c r="P1606" s="261">
        <f t="shared" ca="1" si="670"/>
        <v>0</v>
      </c>
      <c r="Q1606" s="261">
        <f t="shared" ca="1" si="671"/>
        <v>0</v>
      </c>
      <c r="R1606" s="261">
        <f t="shared" ca="1" si="672"/>
        <v>0</v>
      </c>
      <c r="S1606" s="261">
        <f t="shared" ca="1" si="672"/>
        <v>0</v>
      </c>
      <c r="T1606" s="261">
        <f t="shared" ca="1" si="672"/>
        <v>0</v>
      </c>
      <c r="U1606" s="261">
        <f t="shared" ca="1" si="672"/>
        <v>0</v>
      </c>
      <c r="V1606" s="261">
        <f t="shared" ca="1" si="672"/>
        <v>0</v>
      </c>
      <c r="W1606" s="261">
        <f t="shared" ca="1" si="672"/>
        <v>0</v>
      </c>
      <c r="X1606" s="261">
        <f t="shared" ca="1" si="672"/>
        <v>0</v>
      </c>
      <c r="Y1606" s="261">
        <f t="shared" ca="1" si="672"/>
        <v>0</v>
      </c>
      <c r="Z1606" s="261">
        <f t="shared" ca="1" si="672"/>
        <v>0</v>
      </c>
      <c r="AA1606" s="261">
        <f t="shared" ca="1" si="673"/>
        <v>0</v>
      </c>
    </row>
    <row r="1607" spans="6:27">
      <c r="G1607" s="307" t="str">
        <f t="shared" si="668"/>
        <v>BRT</v>
      </c>
      <c r="H1607" s="261">
        <f t="shared" si="669"/>
        <v>0</v>
      </c>
      <c r="I1607" s="261">
        <f t="shared" ca="1" si="670"/>
        <v>0</v>
      </c>
      <c r="J1607" s="261">
        <f t="shared" ca="1" si="670"/>
        <v>0</v>
      </c>
      <c r="K1607" s="261">
        <f t="shared" ca="1" si="670"/>
        <v>0</v>
      </c>
      <c r="L1607" s="261">
        <f t="shared" ca="1" si="670"/>
        <v>0</v>
      </c>
      <c r="M1607" s="261">
        <f t="shared" ca="1" si="670"/>
        <v>0</v>
      </c>
      <c r="N1607" s="261">
        <f t="shared" ca="1" si="670"/>
        <v>0</v>
      </c>
      <c r="O1607" s="261">
        <f t="shared" ca="1" si="670"/>
        <v>0</v>
      </c>
      <c r="P1607" s="261">
        <f t="shared" ca="1" si="670"/>
        <v>0</v>
      </c>
      <c r="Q1607" s="261">
        <f t="shared" ca="1" si="671"/>
        <v>0</v>
      </c>
      <c r="R1607" s="261">
        <f t="shared" ca="1" si="672"/>
        <v>0</v>
      </c>
      <c r="S1607" s="261">
        <f t="shared" ca="1" si="672"/>
        <v>0</v>
      </c>
      <c r="T1607" s="261">
        <f t="shared" ca="1" si="672"/>
        <v>0</v>
      </c>
      <c r="U1607" s="261">
        <f t="shared" ca="1" si="672"/>
        <v>0</v>
      </c>
      <c r="V1607" s="261">
        <f t="shared" ca="1" si="672"/>
        <v>0</v>
      </c>
      <c r="W1607" s="261">
        <f t="shared" ca="1" si="672"/>
        <v>0</v>
      </c>
      <c r="X1607" s="261">
        <f t="shared" ca="1" si="672"/>
        <v>0</v>
      </c>
      <c r="Y1607" s="261">
        <f t="shared" ca="1" si="672"/>
        <v>0</v>
      </c>
      <c r="Z1607" s="261">
        <f t="shared" ca="1" si="672"/>
        <v>0</v>
      </c>
      <c r="AA1607" s="261">
        <f t="shared" ca="1" si="673"/>
        <v>0</v>
      </c>
    </row>
    <row r="1609" spans="6:27">
      <c r="G1609" s="308" t="s">
        <v>405</v>
      </c>
      <c r="H1609" s="243"/>
      <c r="I1609" s="243" t="str">
        <f>I1595</f>
        <v>LPG</v>
      </c>
      <c r="J1609" s="243"/>
      <c r="K1609" s="243"/>
      <c r="L1609" s="243"/>
      <c r="M1609" s="243"/>
      <c r="N1609" s="243"/>
      <c r="O1609" s="243"/>
      <c r="P1609" s="243"/>
      <c r="Q1609" s="243"/>
      <c r="R1609" s="243"/>
      <c r="S1609" s="243"/>
      <c r="T1609" s="243"/>
      <c r="U1609" s="243"/>
      <c r="V1609" s="243"/>
      <c r="W1609" s="243"/>
      <c r="X1609" s="243"/>
      <c r="Y1609" s="243"/>
      <c r="Z1609" s="243"/>
      <c r="AA1609" s="243"/>
    </row>
    <row r="1610" spans="6:27">
      <c r="G1610" s="306"/>
      <c r="H1610" s="245">
        <f>H1596</f>
        <v>0</v>
      </c>
      <c r="I1610" s="245">
        <f t="shared" ref="I1610:AA1610" si="674">I1596</f>
        <v>1</v>
      </c>
      <c r="J1610" s="245">
        <f t="shared" si="674"/>
        <v>2</v>
      </c>
      <c r="K1610" s="245">
        <f t="shared" si="674"/>
        <v>3</v>
      </c>
      <c r="L1610" s="245">
        <f t="shared" si="674"/>
        <v>4</v>
      </c>
      <c r="M1610" s="245">
        <f t="shared" si="674"/>
        <v>5</v>
      </c>
      <c r="N1610" s="245">
        <f t="shared" si="674"/>
        <v>6</v>
      </c>
      <c r="O1610" s="245">
        <f t="shared" si="674"/>
        <v>7</v>
      </c>
      <c r="P1610" s="245">
        <f t="shared" si="674"/>
        <v>8</v>
      </c>
      <c r="Q1610" s="245">
        <f t="shared" si="674"/>
        <v>9</v>
      </c>
      <c r="R1610" s="245">
        <f t="shared" si="674"/>
        <v>10</v>
      </c>
      <c r="S1610" s="245">
        <f t="shared" si="674"/>
        <v>11</v>
      </c>
      <c r="T1610" s="245">
        <f t="shared" si="674"/>
        <v>12</v>
      </c>
      <c r="U1610" s="245">
        <f t="shared" si="674"/>
        <v>13</v>
      </c>
      <c r="V1610" s="245">
        <f t="shared" si="674"/>
        <v>14</v>
      </c>
      <c r="W1610" s="245">
        <f t="shared" si="674"/>
        <v>15</v>
      </c>
      <c r="X1610" s="245">
        <f t="shared" si="674"/>
        <v>16</v>
      </c>
      <c r="Y1610" s="245">
        <f t="shared" si="674"/>
        <v>17</v>
      </c>
      <c r="Z1610" s="245">
        <f t="shared" si="674"/>
        <v>18</v>
      </c>
      <c r="AA1610" s="245">
        <f t="shared" si="674"/>
        <v>19</v>
      </c>
    </row>
    <row r="1611" spans="6:27">
      <c r="F1611" s="655" t="s">
        <v>530</v>
      </c>
      <c r="G1611" s="307"/>
      <c r="H1611" s="232"/>
      <c r="I1611" s="232"/>
      <c r="J1611" s="232"/>
      <c r="K1611" s="232"/>
      <c r="L1611" s="232"/>
      <c r="M1611" s="232"/>
      <c r="N1611" s="232"/>
      <c r="O1611" s="232"/>
      <c r="P1611" s="232"/>
      <c r="Q1611" s="232"/>
      <c r="R1611" s="232"/>
      <c r="S1611" s="232"/>
      <c r="T1611" s="232"/>
      <c r="U1611" s="232"/>
      <c r="V1611" s="232"/>
      <c r="W1611" s="232"/>
      <c r="X1611" s="232"/>
      <c r="Y1611" s="232"/>
      <c r="Z1611" s="232"/>
      <c r="AA1611" s="232"/>
    </row>
    <row r="1612" spans="6:27">
      <c r="F1612" s="656"/>
      <c r="G1612" s="307"/>
      <c r="H1612" s="232"/>
      <c r="I1612" s="232"/>
      <c r="J1612" s="232"/>
      <c r="K1612" s="232"/>
      <c r="L1612" s="232"/>
      <c r="M1612" s="232"/>
      <c r="N1612" s="232"/>
      <c r="O1612" s="232"/>
      <c r="P1612" s="232"/>
      <c r="Q1612" s="232"/>
      <c r="R1612" s="232"/>
      <c r="S1612" s="232"/>
      <c r="T1612" s="232"/>
      <c r="U1612" s="232"/>
      <c r="V1612" s="232"/>
      <c r="W1612" s="232"/>
      <c r="X1612" s="232"/>
      <c r="Y1612" s="232"/>
      <c r="Z1612" s="232"/>
      <c r="AA1612" s="232"/>
    </row>
    <row r="1613" spans="6:27">
      <c r="F1613" s="656"/>
      <c r="G1613" s="307"/>
      <c r="H1613" s="232"/>
      <c r="I1613" s="232"/>
      <c r="J1613" s="232"/>
      <c r="K1613" s="232"/>
      <c r="L1613" s="232"/>
      <c r="M1613" s="232"/>
      <c r="N1613" s="232"/>
      <c r="O1613" s="232"/>
      <c r="P1613" s="232"/>
      <c r="Q1613" s="232"/>
      <c r="R1613" s="232"/>
      <c r="S1613" s="232"/>
      <c r="T1613" s="232"/>
      <c r="U1613" s="232"/>
      <c r="V1613" s="232"/>
      <c r="W1613" s="232"/>
      <c r="X1613" s="232"/>
      <c r="Y1613" s="232"/>
      <c r="Z1613" s="232"/>
      <c r="AA1613" s="232"/>
    </row>
    <row r="1614" spans="6:27">
      <c r="F1614" s="656"/>
      <c r="G1614" s="307"/>
      <c r="H1614" s="232"/>
      <c r="I1614" s="232"/>
      <c r="J1614" s="232"/>
      <c r="K1614" s="232"/>
      <c r="L1614" s="232"/>
      <c r="M1614" s="232"/>
      <c r="N1614" s="232"/>
      <c r="O1614" s="232"/>
      <c r="P1614" s="232"/>
      <c r="Q1614" s="232"/>
      <c r="R1614" s="232"/>
      <c r="S1614" s="232"/>
      <c r="T1614" s="232"/>
      <c r="U1614" s="232"/>
      <c r="V1614" s="232"/>
      <c r="W1614" s="232"/>
      <c r="X1614" s="232"/>
      <c r="Y1614" s="232"/>
      <c r="Z1614" s="232"/>
      <c r="AA1614" s="232"/>
    </row>
    <row r="1615" spans="6:27">
      <c r="F1615" s="656"/>
      <c r="G1615" s="307"/>
      <c r="H1615" s="232"/>
      <c r="I1615" s="232"/>
      <c r="J1615" s="232"/>
      <c r="K1615" s="232"/>
      <c r="L1615" s="232"/>
      <c r="M1615" s="232"/>
      <c r="N1615" s="232"/>
      <c r="O1615" s="232"/>
      <c r="P1615" s="232"/>
      <c r="Q1615" s="232"/>
      <c r="R1615" s="232"/>
      <c r="S1615" s="232"/>
      <c r="T1615" s="232"/>
      <c r="U1615" s="232"/>
      <c r="V1615" s="232"/>
      <c r="W1615" s="232"/>
      <c r="X1615" s="232"/>
      <c r="Y1615" s="232"/>
      <c r="Z1615" s="232"/>
      <c r="AA1615" s="232"/>
    </row>
    <row r="1616" spans="6:27">
      <c r="F1616" s="656"/>
      <c r="G1616" s="307"/>
      <c r="H1616" s="232"/>
      <c r="I1616" s="232"/>
      <c r="J1616" s="232"/>
      <c r="K1616" s="232"/>
      <c r="L1616" s="232"/>
      <c r="M1616" s="232"/>
      <c r="N1616" s="232"/>
      <c r="O1616" s="232"/>
      <c r="P1616" s="232"/>
      <c r="Q1616" s="232"/>
      <c r="R1616" s="232"/>
      <c r="S1616" s="232"/>
      <c r="T1616" s="232"/>
      <c r="U1616" s="232"/>
      <c r="V1616" s="232"/>
      <c r="W1616" s="232"/>
      <c r="X1616" s="232"/>
      <c r="Y1616" s="232"/>
      <c r="Z1616" s="232"/>
      <c r="AA1616" s="232"/>
    </row>
    <row r="1617" spans="6:27">
      <c r="F1617" s="656"/>
      <c r="G1617" s="307"/>
      <c r="H1617" s="232"/>
      <c r="I1617" s="232"/>
      <c r="J1617" s="232"/>
      <c r="K1617" s="232"/>
      <c r="L1617" s="232"/>
      <c r="M1617" s="232"/>
      <c r="N1617" s="232"/>
      <c r="O1617" s="232"/>
      <c r="P1617" s="232"/>
      <c r="Q1617" s="232"/>
      <c r="R1617" s="232"/>
      <c r="S1617" s="232"/>
      <c r="T1617" s="232"/>
      <c r="U1617" s="232"/>
      <c r="V1617" s="232"/>
      <c r="W1617" s="232"/>
      <c r="X1617" s="232"/>
      <c r="Y1617" s="232"/>
      <c r="Z1617" s="232"/>
      <c r="AA1617" s="232"/>
    </row>
    <row r="1618" spans="6:27">
      <c r="F1618" s="656"/>
      <c r="G1618" s="307"/>
      <c r="H1618" s="232"/>
      <c r="I1618" s="232"/>
      <c r="J1618" s="232"/>
      <c r="K1618" s="232"/>
      <c r="L1618" s="232"/>
      <c r="M1618" s="232"/>
      <c r="N1618" s="232"/>
      <c r="O1618" s="232"/>
      <c r="P1618" s="232"/>
      <c r="Q1618" s="232"/>
      <c r="R1618" s="232"/>
      <c r="S1618" s="232"/>
      <c r="T1618" s="232"/>
      <c r="U1618" s="232"/>
      <c r="V1618" s="232"/>
      <c r="W1618" s="232"/>
      <c r="X1618" s="232"/>
      <c r="Y1618" s="232"/>
      <c r="Z1618" s="232"/>
      <c r="AA1618" s="232"/>
    </row>
    <row r="1619" spans="6:27">
      <c r="F1619" s="656"/>
      <c r="G1619" s="307"/>
      <c r="H1619" s="232"/>
      <c r="I1619" s="232"/>
      <c r="J1619" s="232"/>
      <c r="K1619" s="232"/>
      <c r="L1619" s="232"/>
      <c r="M1619" s="232"/>
      <c r="N1619" s="232"/>
      <c r="O1619" s="232"/>
      <c r="P1619" s="232"/>
      <c r="Q1619" s="232"/>
      <c r="R1619" s="232"/>
      <c r="S1619" s="232"/>
      <c r="T1619" s="232"/>
      <c r="U1619" s="232"/>
      <c r="V1619" s="232"/>
      <c r="W1619" s="232"/>
      <c r="X1619" s="232"/>
      <c r="Y1619" s="232"/>
      <c r="Z1619" s="232"/>
      <c r="AA1619" s="232"/>
    </row>
    <row r="1620" spans="6:27">
      <c r="F1620" s="657"/>
      <c r="G1620" s="307"/>
      <c r="H1620" s="232"/>
      <c r="I1620" s="232"/>
      <c r="J1620" s="232"/>
      <c r="K1620" s="232"/>
      <c r="L1620" s="232"/>
      <c r="M1620" s="232"/>
      <c r="N1620" s="232"/>
      <c r="O1620" s="232"/>
      <c r="P1620" s="232"/>
      <c r="Q1620" s="232"/>
      <c r="R1620" s="232"/>
      <c r="S1620" s="232"/>
      <c r="T1620" s="232"/>
      <c r="U1620" s="232"/>
      <c r="V1620" s="232"/>
      <c r="W1620" s="232"/>
      <c r="X1620" s="232"/>
      <c r="Y1620" s="232"/>
      <c r="Z1620" s="232"/>
      <c r="AA1620" s="232"/>
    </row>
    <row r="1621" spans="6:27">
      <c r="G1621" s="307"/>
      <c r="H1621" s="232"/>
      <c r="I1621" s="232"/>
      <c r="J1621" s="232"/>
      <c r="K1621" s="232"/>
      <c r="L1621" s="232"/>
      <c r="M1621" s="232"/>
      <c r="N1621" s="232"/>
      <c r="O1621" s="232"/>
      <c r="P1621" s="232"/>
      <c r="Q1621" s="232"/>
      <c r="R1621" s="232"/>
      <c r="S1621" s="232"/>
      <c r="T1621" s="232"/>
      <c r="U1621" s="232"/>
      <c r="V1621" s="232"/>
      <c r="W1621" s="232"/>
      <c r="X1621" s="232"/>
      <c r="Y1621" s="232"/>
      <c r="Z1621" s="232"/>
      <c r="AA1621" s="232"/>
    </row>
    <row r="1624" spans="6:27">
      <c r="G1624" s="305" t="s">
        <v>408</v>
      </c>
    </row>
    <row r="1625" spans="6:27">
      <c r="L1625" s="242"/>
    </row>
    <row r="1626" spans="6:27">
      <c r="H1626" s="243"/>
      <c r="I1626" s="243"/>
      <c r="J1626" s="243"/>
      <c r="K1626" s="55" t="s">
        <v>410</v>
      </c>
      <c r="O1626" s="55" t="s">
        <v>387</v>
      </c>
      <c r="Q1626" s="55" t="s">
        <v>388</v>
      </c>
      <c r="Z1626" s="243"/>
      <c r="AA1626" s="243"/>
    </row>
    <row r="1627" spans="6:27">
      <c r="G1627" s="306"/>
      <c r="H1627" s="244">
        <f>H1580</f>
        <v>0</v>
      </c>
      <c r="I1627" s="244">
        <f>I1580</f>
        <v>0</v>
      </c>
      <c r="J1627" s="243"/>
      <c r="K1627" s="244">
        <f>K1580</f>
        <v>0</v>
      </c>
      <c r="L1627" s="244">
        <f>L1580</f>
        <v>9</v>
      </c>
      <c r="M1627" s="244">
        <f>M1580</f>
        <v>19</v>
      </c>
      <c r="O1627" s="231" t="s">
        <v>389</v>
      </c>
      <c r="P1627" s="231" t="s">
        <v>390</v>
      </c>
      <c r="Q1627" s="231" t="s">
        <v>389</v>
      </c>
      <c r="R1627" s="231" t="s">
        <v>390</v>
      </c>
      <c r="T1627" s="231">
        <f>K1627</f>
        <v>0</v>
      </c>
      <c r="U1627" s="231">
        <f>L1627</f>
        <v>9</v>
      </c>
      <c r="V1627" s="231">
        <f>M1627</f>
        <v>19</v>
      </c>
      <c r="X1627" s="231" t="s">
        <v>387</v>
      </c>
      <c r="Y1627" s="231" t="s">
        <v>388</v>
      </c>
      <c r="Z1627" s="243"/>
      <c r="AA1627" s="243"/>
    </row>
    <row r="1628" spans="6:27">
      <c r="F1628" s="655" t="s">
        <v>530</v>
      </c>
      <c r="G1628" s="307" t="str">
        <f>G1597</f>
        <v>Cars</v>
      </c>
      <c r="H1628" s="251">
        <f t="shared" ref="H1628:H1638" ca="1" si="675">IF(ISERROR(((L1628/K1628)^(1/9))-1),0,((L1628/K1628)^(1/9))-1)</f>
        <v>0</v>
      </c>
      <c r="I1628" s="246">
        <f t="shared" ref="I1628:I1638" ca="1" si="676">IF(ISERROR(((M1628/L1628)^(1/10))-1),0,((M1628/L1628)^(1/10))-1)</f>
        <v>0</v>
      </c>
      <c r="J1628" s="243"/>
      <c r="K1628" s="246">
        <f>'IF Factors'!CK76</f>
        <v>0</v>
      </c>
      <c r="L1628" s="246">
        <f ca="1">OFFSET('IF Factors'!CK76,0,5)</f>
        <v>0</v>
      </c>
      <c r="M1628" s="246">
        <f ca="1">OFFSET('IF Factors'!CK76,0,10)</f>
        <v>0</v>
      </c>
      <c r="O1628" s="231">
        <f ca="1">INTERCEPT(K1628:L1628,$K$7:$L$7)</f>
        <v>0</v>
      </c>
      <c r="P1628" s="231">
        <f ca="1">SLOPE(K1628:L1628,$K$7:$L$7)</f>
        <v>0</v>
      </c>
      <c r="Q1628" s="231">
        <f ca="1">INTERCEPT(L1628:M1628,$L$7:$M$7)</f>
        <v>0</v>
      </c>
      <c r="R1628" s="231">
        <f ca="1">SLOPE(L1628:M1628,$L$7:$M$7)</f>
        <v>0</v>
      </c>
      <c r="T1628" s="231">
        <f>IF(K1628&lt;&gt;0,0,1)</f>
        <v>1</v>
      </c>
      <c r="U1628" s="231">
        <f ca="1">IF(L1628&lt;&gt;0,0,1)</f>
        <v>1</v>
      </c>
      <c r="V1628" s="231">
        <f ca="1">IF(M1628&lt;&gt;0,0,1)</f>
        <v>1</v>
      </c>
      <c r="X1628" s="231">
        <f ca="1">IF(T1628+U1628=1,1,0)</f>
        <v>0</v>
      </c>
      <c r="Y1628" s="231">
        <f t="shared" ref="Y1628:Y1638" ca="1" si="677">IF(U1628+V1628=1,1,0)</f>
        <v>0</v>
      </c>
      <c r="Z1628" s="243"/>
      <c r="AA1628" s="243"/>
    </row>
    <row r="1629" spans="6:27">
      <c r="F1629" s="656"/>
      <c r="G1629" s="307" t="str">
        <f t="shared" ref="G1629:G1638" si="678">G1598</f>
        <v>2-wheeler</v>
      </c>
      <c r="H1629" s="251">
        <f t="shared" ca="1" si="675"/>
        <v>0</v>
      </c>
      <c r="I1629" s="246">
        <f t="shared" ca="1" si="676"/>
        <v>0</v>
      </c>
      <c r="J1629" s="243"/>
      <c r="K1629" s="246">
        <f>'IF Factors'!CK77</f>
        <v>0</v>
      </c>
      <c r="L1629" s="246">
        <f ca="1">OFFSET('IF Factors'!CK77,0,5)</f>
        <v>0</v>
      </c>
      <c r="M1629" s="246">
        <f ca="1">OFFSET('IF Factors'!CK77,0,10)</f>
        <v>0</v>
      </c>
      <c r="O1629" s="231">
        <f t="shared" ref="O1629:O1638" ca="1" si="679">INTERCEPT(K1629:L1629,$K$7:$L$7)</f>
        <v>0</v>
      </c>
      <c r="P1629" s="231">
        <f t="shared" ref="P1629:P1638" ca="1" si="680">SLOPE(K1629:L1629,$K$7:$L$7)</f>
        <v>0</v>
      </c>
      <c r="Q1629" s="231">
        <f t="shared" ref="Q1629:Q1638" ca="1" si="681">INTERCEPT(L1629:M1629,$L$7:$M$7)</f>
        <v>0</v>
      </c>
      <c r="R1629" s="231">
        <f t="shared" ref="R1629:R1638" ca="1" si="682">SLOPE(L1629:M1629,$L$7:$M$7)</f>
        <v>0</v>
      </c>
      <c r="T1629" s="231">
        <f t="shared" ref="T1629:V1638" si="683">IF(K1629&lt;&gt;0,0,1)</f>
        <v>1</v>
      </c>
      <c r="U1629" s="231">
        <f t="shared" ca="1" si="683"/>
        <v>1</v>
      </c>
      <c r="V1629" s="231">
        <f t="shared" ca="1" si="683"/>
        <v>1</v>
      </c>
      <c r="X1629" s="231">
        <f t="shared" ref="X1629:X1638" ca="1" si="684">IF(T1629+U1629=1,1,0)</f>
        <v>0</v>
      </c>
      <c r="Y1629" s="231">
        <f t="shared" ca="1" si="677"/>
        <v>0</v>
      </c>
      <c r="Z1629" s="243"/>
      <c r="AA1629" s="243"/>
    </row>
    <row r="1630" spans="6:27">
      <c r="F1630" s="656"/>
      <c r="G1630" s="307" t="str">
        <f t="shared" si="678"/>
        <v>Taxi</v>
      </c>
      <c r="H1630" s="251">
        <f t="shared" ca="1" si="675"/>
        <v>0</v>
      </c>
      <c r="I1630" s="246">
        <f t="shared" ca="1" si="676"/>
        <v>0</v>
      </c>
      <c r="J1630" s="243"/>
      <c r="K1630" s="246">
        <f>'IF Factors'!CK78</f>
        <v>0</v>
      </c>
      <c r="L1630" s="246">
        <f ca="1">OFFSET('IF Factors'!CK78,0,5)</f>
        <v>0</v>
      </c>
      <c r="M1630" s="246">
        <f ca="1">OFFSET('IF Factors'!CK78,0,10)</f>
        <v>0</v>
      </c>
      <c r="O1630" s="231">
        <f t="shared" ca="1" si="679"/>
        <v>0</v>
      </c>
      <c r="P1630" s="231">
        <f t="shared" ca="1" si="680"/>
        <v>0</v>
      </c>
      <c r="Q1630" s="231">
        <f t="shared" ca="1" si="681"/>
        <v>0</v>
      </c>
      <c r="R1630" s="231">
        <f t="shared" ca="1" si="682"/>
        <v>0</v>
      </c>
      <c r="T1630" s="231">
        <f t="shared" si="683"/>
        <v>1</v>
      </c>
      <c r="U1630" s="231">
        <f t="shared" ca="1" si="683"/>
        <v>1</v>
      </c>
      <c r="V1630" s="231">
        <f t="shared" ca="1" si="683"/>
        <v>1</v>
      </c>
      <c r="X1630" s="231">
        <f t="shared" ca="1" si="684"/>
        <v>0</v>
      </c>
      <c r="Y1630" s="231">
        <f t="shared" ca="1" si="677"/>
        <v>0</v>
      </c>
      <c r="Z1630" s="243"/>
      <c r="AA1630" s="243"/>
    </row>
    <row r="1631" spans="6:27">
      <c r="F1631" s="656"/>
      <c r="G1631" s="307" t="str">
        <f t="shared" si="678"/>
        <v/>
      </c>
      <c r="H1631" s="251">
        <f t="shared" ca="1" si="675"/>
        <v>0</v>
      </c>
      <c r="I1631" s="246">
        <f t="shared" ca="1" si="676"/>
        <v>0</v>
      </c>
      <c r="J1631" s="243"/>
      <c r="K1631" s="246">
        <f>'IF Factors'!CK79</f>
        <v>0</v>
      </c>
      <c r="L1631" s="246">
        <f ca="1">OFFSET('IF Factors'!CK79,0,5)</f>
        <v>0</v>
      </c>
      <c r="M1631" s="246">
        <f ca="1">OFFSET('IF Factors'!CK79,0,10)</f>
        <v>0</v>
      </c>
      <c r="O1631" s="231">
        <f t="shared" ca="1" si="679"/>
        <v>0</v>
      </c>
      <c r="P1631" s="231">
        <f t="shared" ca="1" si="680"/>
        <v>0</v>
      </c>
      <c r="Q1631" s="231">
        <f t="shared" ca="1" si="681"/>
        <v>0</v>
      </c>
      <c r="R1631" s="231">
        <f t="shared" ca="1" si="682"/>
        <v>0</v>
      </c>
      <c r="T1631" s="231">
        <f t="shared" si="683"/>
        <v>1</v>
      </c>
      <c r="U1631" s="231">
        <f t="shared" ca="1" si="683"/>
        <v>1</v>
      </c>
      <c r="V1631" s="231">
        <f t="shared" ca="1" si="683"/>
        <v>1</v>
      </c>
      <c r="X1631" s="231">
        <f t="shared" ca="1" si="684"/>
        <v>0</v>
      </c>
      <c r="Y1631" s="231">
        <f t="shared" ca="1" si="677"/>
        <v>0</v>
      </c>
      <c r="Z1631" s="243"/>
      <c r="AA1631" s="243"/>
    </row>
    <row r="1632" spans="6:27">
      <c r="F1632" s="656"/>
      <c r="G1632" s="307" t="str">
        <f t="shared" si="678"/>
        <v/>
      </c>
      <c r="H1632" s="251">
        <f t="shared" ca="1" si="675"/>
        <v>0</v>
      </c>
      <c r="I1632" s="246">
        <f t="shared" ca="1" si="676"/>
        <v>0</v>
      </c>
      <c r="J1632" s="243"/>
      <c r="K1632" s="246">
        <f>'IF Factors'!CK80</f>
        <v>0</v>
      </c>
      <c r="L1632" s="246">
        <f ca="1">OFFSET('IF Factors'!CK80,0,5)</f>
        <v>0</v>
      </c>
      <c r="M1632" s="246">
        <f ca="1">OFFSET('IF Factors'!CK80,0,10)</f>
        <v>0</v>
      </c>
      <c r="O1632" s="231">
        <f t="shared" ca="1" si="679"/>
        <v>0</v>
      </c>
      <c r="P1632" s="231">
        <f t="shared" ca="1" si="680"/>
        <v>0</v>
      </c>
      <c r="Q1632" s="231">
        <f t="shared" ca="1" si="681"/>
        <v>0</v>
      </c>
      <c r="R1632" s="231">
        <f t="shared" ca="1" si="682"/>
        <v>0</v>
      </c>
      <c r="T1632" s="231">
        <f t="shared" si="683"/>
        <v>1</v>
      </c>
      <c r="U1632" s="231">
        <f t="shared" ca="1" si="683"/>
        <v>1</v>
      </c>
      <c r="V1632" s="231">
        <f t="shared" ca="1" si="683"/>
        <v>1</v>
      </c>
      <c r="X1632" s="231">
        <f t="shared" ca="1" si="684"/>
        <v>0</v>
      </c>
      <c r="Y1632" s="231">
        <f t="shared" ca="1" si="677"/>
        <v>0</v>
      </c>
      <c r="Z1632" s="243"/>
      <c r="AA1632" s="243"/>
    </row>
    <row r="1633" spans="6:27">
      <c r="F1633" s="656"/>
      <c r="G1633" s="307" t="str">
        <f t="shared" si="678"/>
        <v>3-wheeler</v>
      </c>
      <c r="H1633" s="251">
        <f t="shared" ca="1" si="675"/>
        <v>0</v>
      </c>
      <c r="I1633" s="246">
        <f t="shared" ca="1" si="676"/>
        <v>0</v>
      </c>
      <c r="J1633" s="243"/>
      <c r="K1633" s="246">
        <f>'IF Factors'!CK81</f>
        <v>0</v>
      </c>
      <c r="L1633" s="246">
        <f ca="1">OFFSET('IF Factors'!CK81,0,5)</f>
        <v>0</v>
      </c>
      <c r="M1633" s="246">
        <f ca="1">OFFSET('IF Factors'!CK81,0,10)</f>
        <v>0</v>
      </c>
      <c r="O1633" s="231">
        <f t="shared" ca="1" si="679"/>
        <v>0</v>
      </c>
      <c r="P1633" s="231">
        <f t="shared" ca="1" si="680"/>
        <v>0</v>
      </c>
      <c r="Q1633" s="231">
        <f t="shared" ca="1" si="681"/>
        <v>0</v>
      </c>
      <c r="R1633" s="231">
        <f t="shared" ca="1" si="682"/>
        <v>0</v>
      </c>
      <c r="T1633" s="231">
        <f t="shared" si="683"/>
        <v>1</v>
      </c>
      <c r="U1633" s="231">
        <f t="shared" ca="1" si="683"/>
        <v>1</v>
      </c>
      <c r="V1633" s="231">
        <f t="shared" ca="1" si="683"/>
        <v>1</v>
      </c>
      <c r="X1633" s="231">
        <f t="shared" ca="1" si="684"/>
        <v>0</v>
      </c>
      <c r="Y1633" s="231">
        <f t="shared" ca="1" si="677"/>
        <v>0</v>
      </c>
      <c r="Z1633" s="243"/>
      <c r="AA1633" s="243"/>
    </row>
    <row r="1634" spans="6:27">
      <c r="F1634" s="656"/>
      <c r="G1634" s="307" t="str">
        <f t="shared" si="678"/>
        <v>Bus</v>
      </c>
      <c r="H1634" s="251">
        <f t="shared" ca="1" si="675"/>
        <v>0</v>
      </c>
      <c r="I1634" s="246">
        <f t="shared" ca="1" si="676"/>
        <v>0</v>
      </c>
      <c r="J1634" s="243"/>
      <c r="K1634" s="246">
        <f>'IF Factors'!CK82</f>
        <v>0</v>
      </c>
      <c r="L1634" s="246">
        <f ca="1">OFFSET('IF Factors'!CK82,0,5)</f>
        <v>0</v>
      </c>
      <c r="M1634" s="246">
        <f ca="1">OFFSET('IF Factors'!CK82,0,10)</f>
        <v>0</v>
      </c>
      <c r="O1634" s="231">
        <f t="shared" ca="1" si="679"/>
        <v>0</v>
      </c>
      <c r="P1634" s="231">
        <f t="shared" ca="1" si="680"/>
        <v>0</v>
      </c>
      <c r="Q1634" s="231">
        <f t="shared" ca="1" si="681"/>
        <v>0</v>
      </c>
      <c r="R1634" s="231">
        <f t="shared" ca="1" si="682"/>
        <v>0</v>
      </c>
      <c r="T1634" s="231">
        <f t="shared" si="683"/>
        <v>1</v>
      </c>
      <c r="U1634" s="231">
        <f t="shared" ca="1" si="683"/>
        <v>1</v>
      </c>
      <c r="V1634" s="231">
        <f t="shared" ca="1" si="683"/>
        <v>1</v>
      </c>
      <c r="X1634" s="231">
        <f t="shared" ca="1" si="684"/>
        <v>0</v>
      </c>
      <c r="Y1634" s="231">
        <f t="shared" ca="1" si="677"/>
        <v>0</v>
      </c>
      <c r="Z1634" s="243"/>
      <c r="AA1634" s="243"/>
    </row>
    <row r="1635" spans="6:27">
      <c r="F1635" s="656"/>
      <c r="G1635" s="307" t="str">
        <f t="shared" si="678"/>
        <v>Mini-bus</v>
      </c>
      <c r="H1635" s="251">
        <f t="shared" ca="1" si="675"/>
        <v>0</v>
      </c>
      <c r="I1635" s="246">
        <f t="shared" ca="1" si="676"/>
        <v>0</v>
      </c>
      <c r="J1635" s="243"/>
      <c r="K1635" s="246">
        <f>'IF Factors'!CK83</f>
        <v>0</v>
      </c>
      <c r="L1635" s="246">
        <f ca="1">OFFSET('IF Factors'!CK83,0,5)</f>
        <v>0</v>
      </c>
      <c r="M1635" s="246">
        <f ca="1">OFFSET('IF Factors'!CK83,0,10)</f>
        <v>0</v>
      </c>
      <c r="O1635" s="231">
        <f t="shared" ca="1" si="679"/>
        <v>0</v>
      </c>
      <c r="P1635" s="231">
        <f t="shared" ca="1" si="680"/>
        <v>0</v>
      </c>
      <c r="Q1635" s="231">
        <f t="shared" ca="1" si="681"/>
        <v>0</v>
      </c>
      <c r="R1635" s="231">
        <f t="shared" ca="1" si="682"/>
        <v>0</v>
      </c>
      <c r="T1635" s="231">
        <f t="shared" si="683"/>
        <v>1</v>
      </c>
      <c r="U1635" s="231">
        <f t="shared" ca="1" si="683"/>
        <v>1</v>
      </c>
      <c r="V1635" s="231">
        <f t="shared" ca="1" si="683"/>
        <v>1</v>
      </c>
      <c r="X1635" s="231">
        <f t="shared" ca="1" si="684"/>
        <v>0</v>
      </c>
      <c r="Y1635" s="231">
        <f t="shared" ca="1" si="677"/>
        <v>0</v>
      </c>
      <c r="Z1635" s="243"/>
      <c r="AA1635" s="243"/>
    </row>
    <row r="1636" spans="6:27">
      <c r="F1636" s="656"/>
      <c r="G1636" s="307" t="str">
        <f t="shared" si="678"/>
        <v/>
      </c>
      <c r="H1636" s="251">
        <f t="shared" ca="1" si="675"/>
        <v>0</v>
      </c>
      <c r="I1636" s="246">
        <f t="shared" ca="1" si="676"/>
        <v>0</v>
      </c>
      <c r="J1636" s="243"/>
      <c r="K1636" s="246">
        <f>'IF Factors'!CK84</f>
        <v>0</v>
      </c>
      <c r="L1636" s="246">
        <f ca="1">OFFSET('IF Factors'!CK84,0,5)</f>
        <v>0</v>
      </c>
      <c r="M1636" s="246">
        <f ca="1">OFFSET('IF Factors'!CK84,0,10)</f>
        <v>0</v>
      </c>
      <c r="O1636" s="231">
        <f t="shared" ca="1" si="679"/>
        <v>0</v>
      </c>
      <c r="P1636" s="231">
        <f t="shared" ca="1" si="680"/>
        <v>0</v>
      </c>
      <c r="Q1636" s="231">
        <f t="shared" ca="1" si="681"/>
        <v>0</v>
      </c>
      <c r="R1636" s="231">
        <f t="shared" ca="1" si="682"/>
        <v>0</v>
      </c>
      <c r="T1636" s="231">
        <f t="shared" si="683"/>
        <v>1</v>
      </c>
      <c r="U1636" s="231">
        <f t="shared" ca="1" si="683"/>
        <v>1</v>
      </c>
      <c r="V1636" s="231">
        <f t="shared" ca="1" si="683"/>
        <v>1</v>
      </c>
      <c r="X1636" s="231">
        <f t="shared" ca="1" si="684"/>
        <v>0</v>
      </c>
      <c r="Y1636" s="231">
        <f t="shared" ca="1" si="677"/>
        <v>0</v>
      </c>
      <c r="Z1636" s="243"/>
      <c r="AA1636" s="243"/>
    </row>
    <row r="1637" spans="6:27">
      <c r="F1637" s="657"/>
      <c r="G1637" s="307" t="str">
        <f t="shared" si="678"/>
        <v/>
      </c>
      <c r="H1637" s="251">
        <f t="shared" ca="1" si="675"/>
        <v>0</v>
      </c>
      <c r="I1637" s="246">
        <f t="shared" ca="1" si="676"/>
        <v>0</v>
      </c>
      <c r="J1637" s="243"/>
      <c r="K1637" s="246">
        <f>'IF Factors'!CK85</f>
        <v>0</v>
      </c>
      <c r="L1637" s="246">
        <f ca="1">OFFSET('IF Factors'!CK85,0,5)</f>
        <v>0</v>
      </c>
      <c r="M1637" s="246">
        <f ca="1">OFFSET('IF Factors'!CK85,0,10)</f>
        <v>0</v>
      </c>
      <c r="O1637" s="231">
        <f t="shared" ca="1" si="679"/>
        <v>0</v>
      </c>
      <c r="P1637" s="231">
        <f t="shared" ca="1" si="680"/>
        <v>0</v>
      </c>
      <c r="Q1637" s="231">
        <f t="shared" ca="1" si="681"/>
        <v>0</v>
      </c>
      <c r="R1637" s="231">
        <f t="shared" ca="1" si="682"/>
        <v>0</v>
      </c>
      <c r="T1637" s="231">
        <f t="shared" si="683"/>
        <v>1</v>
      </c>
      <c r="U1637" s="231">
        <f t="shared" ca="1" si="683"/>
        <v>1</v>
      </c>
      <c r="V1637" s="231">
        <f t="shared" ca="1" si="683"/>
        <v>1</v>
      </c>
      <c r="X1637" s="231">
        <f t="shared" ca="1" si="684"/>
        <v>0</v>
      </c>
      <c r="Y1637" s="231">
        <f t="shared" ca="1" si="677"/>
        <v>0</v>
      </c>
      <c r="Z1637" s="243"/>
      <c r="AA1637" s="243"/>
    </row>
    <row r="1638" spans="6:27">
      <c r="G1638" s="307" t="str">
        <f t="shared" si="678"/>
        <v>BRT</v>
      </c>
      <c r="H1638" s="251">
        <f t="shared" ca="1" si="675"/>
        <v>0</v>
      </c>
      <c r="I1638" s="246">
        <f t="shared" ca="1" si="676"/>
        <v>0</v>
      </c>
      <c r="J1638" s="243"/>
      <c r="K1638" s="246">
        <f>'IF Factors'!CK86</f>
        <v>0</v>
      </c>
      <c r="L1638" s="246">
        <f ca="1">OFFSET('IF Factors'!CK86,0,5)</f>
        <v>0</v>
      </c>
      <c r="M1638" s="246">
        <f ca="1">OFFSET('IF Factors'!CK86,0,10)</f>
        <v>0</v>
      </c>
      <c r="O1638" s="231">
        <f t="shared" ca="1" si="679"/>
        <v>0</v>
      </c>
      <c r="P1638" s="231">
        <f t="shared" ca="1" si="680"/>
        <v>0</v>
      </c>
      <c r="Q1638" s="231">
        <f t="shared" ca="1" si="681"/>
        <v>0</v>
      </c>
      <c r="R1638" s="231">
        <f t="shared" ca="1" si="682"/>
        <v>0</v>
      </c>
      <c r="T1638" s="231">
        <f t="shared" si="683"/>
        <v>1</v>
      </c>
      <c r="U1638" s="231">
        <f t="shared" ca="1" si="683"/>
        <v>1</v>
      </c>
      <c r="V1638" s="231">
        <f t="shared" ca="1" si="683"/>
        <v>1</v>
      </c>
      <c r="X1638" s="231">
        <f t="shared" ca="1" si="684"/>
        <v>0</v>
      </c>
      <c r="Y1638" s="231">
        <f t="shared" ca="1" si="677"/>
        <v>0</v>
      </c>
      <c r="Z1638" s="243"/>
      <c r="AA1638" s="243"/>
    </row>
    <row r="1639" spans="6:27">
      <c r="G1639" s="308"/>
      <c r="H1639" s="243"/>
      <c r="I1639" s="243"/>
      <c r="J1639" s="243"/>
      <c r="K1639" s="243"/>
      <c r="L1639" s="243"/>
      <c r="M1639" s="243"/>
      <c r="N1639" s="243"/>
      <c r="O1639" s="243"/>
      <c r="P1639" s="243"/>
      <c r="Q1639" s="243"/>
      <c r="R1639" s="243"/>
      <c r="S1639" s="243"/>
      <c r="T1639" s="243"/>
      <c r="U1639" s="243"/>
      <c r="V1639" s="243"/>
      <c r="W1639" s="243"/>
      <c r="X1639" s="243"/>
      <c r="Y1639" s="243"/>
      <c r="Z1639" s="243"/>
      <c r="AA1639" s="243"/>
    </row>
    <row r="1640" spans="6:27">
      <c r="G1640" s="308"/>
      <c r="H1640" s="243"/>
      <c r="I1640" s="243"/>
      <c r="J1640" s="243"/>
      <c r="K1640" s="243"/>
      <c r="L1640" s="243"/>
      <c r="M1640" s="243"/>
      <c r="N1640" s="243"/>
      <c r="O1640" s="243"/>
      <c r="P1640" s="243"/>
      <c r="Q1640" s="243"/>
      <c r="R1640" s="243"/>
      <c r="S1640" s="243"/>
      <c r="T1640" s="243"/>
      <c r="U1640" s="243"/>
      <c r="V1640" s="243"/>
      <c r="W1640" s="243"/>
      <c r="X1640" s="243"/>
      <c r="Y1640" s="243"/>
      <c r="Z1640" s="243"/>
      <c r="AA1640" s="243"/>
    </row>
    <row r="1641" spans="6:27">
      <c r="G1641" s="308"/>
      <c r="H1641" s="243"/>
      <c r="I1641" s="243"/>
      <c r="J1641" s="243"/>
      <c r="K1641" s="243"/>
      <c r="L1641" s="243"/>
      <c r="M1641" s="243"/>
      <c r="N1641" s="243"/>
      <c r="O1641" s="243"/>
      <c r="P1641" s="243"/>
      <c r="Q1641" s="243"/>
      <c r="R1641" s="243"/>
      <c r="S1641" s="243"/>
      <c r="T1641" s="243"/>
      <c r="U1641" s="243"/>
      <c r="V1641" s="243"/>
      <c r="W1641" s="243"/>
      <c r="X1641" s="243"/>
      <c r="Y1641" s="243"/>
      <c r="Z1641" s="243"/>
      <c r="AA1641" s="243"/>
    </row>
    <row r="1642" spans="6:27">
      <c r="G1642" s="308" t="s">
        <v>339</v>
      </c>
      <c r="H1642" s="243"/>
      <c r="I1642" s="243" t="s">
        <v>18</v>
      </c>
      <c r="J1642" s="243"/>
      <c r="K1642" s="243"/>
      <c r="L1642" s="243"/>
      <c r="M1642" s="243"/>
      <c r="N1642" s="243"/>
      <c r="O1642" s="243"/>
      <c r="P1642" s="243"/>
      <c r="Q1642" s="243"/>
      <c r="R1642" s="243"/>
      <c r="S1642" s="243"/>
      <c r="T1642" s="243"/>
      <c r="U1642" s="243"/>
      <c r="V1642" s="243"/>
      <c r="W1642" s="243"/>
      <c r="X1642" s="243"/>
      <c r="Y1642" s="243"/>
      <c r="Z1642" s="243"/>
      <c r="AA1642" s="243"/>
    </row>
    <row r="1643" spans="6:27">
      <c r="G1643" s="306"/>
      <c r="H1643" s="245">
        <f>H1610</f>
        <v>0</v>
      </c>
      <c r="I1643" s="245">
        <f t="shared" ref="I1643:AA1643" si="685">I1610</f>
        <v>1</v>
      </c>
      <c r="J1643" s="245">
        <f t="shared" si="685"/>
        <v>2</v>
      </c>
      <c r="K1643" s="245">
        <f t="shared" si="685"/>
        <v>3</v>
      </c>
      <c r="L1643" s="245">
        <f t="shared" si="685"/>
        <v>4</v>
      </c>
      <c r="M1643" s="245">
        <f t="shared" si="685"/>
        <v>5</v>
      </c>
      <c r="N1643" s="245">
        <f t="shared" si="685"/>
        <v>6</v>
      </c>
      <c r="O1643" s="245">
        <f t="shared" si="685"/>
        <v>7</v>
      </c>
      <c r="P1643" s="245">
        <f t="shared" si="685"/>
        <v>8</v>
      </c>
      <c r="Q1643" s="245">
        <f t="shared" si="685"/>
        <v>9</v>
      </c>
      <c r="R1643" s="245">
        <f t="shared" si="685"/>
        <v>10</v>
      </c>
      <c r="S1643" s="245">
        <f t="shared" si="685"/>
        <v>11</v>
      </c>
      <c r="T1643" s="245">
        <f t="shared" si="685"/>
        <v>12</v>
      </c>
      <c r="U1643" s="245">
        <f t="shared" si="685"/>
        <v>13</v>
      </c>
      <c r="V1643" s="245">
        <f t="shared" si="685"/>
        <v>14</v>
      </c>
      <c r="W1643" s="245">
        <f t="shared" si="685"/>
        <v>15</v>
      </c>
      <c r="X1643" s="245">
        <f t="shared" si="685"/>
        <v>16</v>
      </c>
      <c r="Y1643" s="245">
        <f t="shared" si="685"/>
        <v>17</v>
      </c>
      <c r="Z1643" s="245">
        <f t="shared" si="685"/>
        <v>18</v>
      </c>
      <c r="AA1643" s="245">
        <f t="shared" si="685"/>
        <v>19</v>
      </c>
    </row>
    <row r="1644" spans="6:27">
      <c r="F1644" s="655" t="s">
        <v>530</v>
      </c>
      <c r="G1644" s="307" t="str">
        <f>G1628</f>
        <v>Cars</v>
      </c>
      <c r="H1644" s="261">
        <f>K1628</f>
        <v>0</v>
      </c>
      <c r="I1644" s="261">
        <f ca="1">(I$23*$P1628)+$O1628</f>
        <v>0</v>
      </c>
      <c r="J1644" s="261">
        <f t="shared" ref="J1644:P1644" ca="1" si="686">(J$23*$P1628)+$O1628</f>
        <v>0</v>
      </c>
      <c r="K1644" s="261">
        <f t="shared" ca="1" si="686"/>
        <v>0</v>
      </c>
      <c r="L1644" s="261">
        <f t="shared" ca="1" si="686"/>
        <v>0</v>
      </c>
      <c r="M1644" s="261">
        <f t="shared" ca="1" si="686"/>
        <v>0</v>
      </c>
      <c r="N1644" s="261">
        <f t="shared" ca="1" si="686"/>
        <v>0</v>
      </c>
      <c r="O1644" s="261">
        <f t="shared" ca="1" si="686"/>
        <v>0</v>
      </c>
      <c r="P1644" s="261">
        <f t="shared" ca="1" si="686"/>
        <v>0</v>
      </c>
      <c r="Q1644" s="261">
        <f ca="1">L1628</f>
        <v>0</v>
      </c>
      <c r="R1644" s="261">
        <f ca="1">(R$23*$R1628)+$Q1628</f>
        <v>0</v>
      </c>
      <c r="S1644" s="261">
        <f t="shared" ref="S1644:Z1644" ca="1" si="687">(S$23*$R1628)+$Q1628</f>
        <v>0</v>
      </c>
      <c r="T1644" s="261">
        <f t="shared" ca="1" si="687"/>
        <v>0</v>
      </c>
      <c r="U1644" s="261">
        <f t="shared" ca="1" si="687"/>
        <v>0</v>
      </c>
      <c r="V1644" s="261">
        <f t="shared" ca="1" si="687"/>
        <v>0</v>
      </c>
      <c r="W1644" s="261">
        <f t="shared" ca="1" si="687"/>
        <v>0</v>
      </c>
      <c r="X1644" s="261">
        <f t="shared" ca="1" si="687"/>
        <v>0</v>
      </c>
      <c r="Y1644" s="261">
        <f t="shared" ca="1" si="687"/>
        <v>0</v>
      </c>
      <c r="Z1644" s="261">
        <f t="shared" ca="1" si="687"/>
        <v>0</v>
      </c>
      <c r="AA1644" s="261">
        <f ca="1">M1628</f>
        <v>0</v>
      </c>
    </row>
    <row r="1645" spans="6:27">
      <c r="F1645" s="656"/>
      <c r="G1645" s="307" t="str">
        <f t="shared" ref="G1645:G1654" si="688">G1629</f>
        <v>2-wheeler</v>
      </c>
      <c r="H1645" s="261">
        <f t="shared" ref="H1645:H1654" si="689">K1629</f>
        <v>0</v>
      </c>
      <c r="I1645" s="261">
        <f t="shared" ref="I1645:P1654" ca="1" si="690">(I$23*$P1629)+$O1629</f>
        <v>0</v>
      </c>
      <c r="J1645" s="261">
        <f t="shared" ca="1" si="690"/>
        <v>0</v>
      </c>
      <c r="K1645" s="261">
        <f t="shared" ca="1" si="690"/>
        <v>0</v>
      </c>
      <c r="L1645" s="261">
        <f t="shared" ca="1" si="690"/>
        <v>0</v>
      </c>
      <c r="M1645" s="261">
        <f t="shared" ca="1" si="690"/>
        <v>0</v>
      </c>
      <c r="N1645" s="261">
        <f t="shared" ca="1" si="690"/>
        <v>0</v>
      </c>
      <c r="O1645" s="261">
        <f t="shared" ca="1" si="690"/>
        <v>0</v>
      </c>
      <c r="P1645" s="261">
        <f t="shared" ca="1" si="690"/>
        <v>0</v>
      </c>
      <c r="Q1645" s="261">
        <f t="shared" ref="Q1645:Q1654" ca="1" si="691">L1629</f>
        <v>0</v>
      </c>
      <c r="R1645" s="261">
        <f t="shared" ref="R1645:Z1654" ca="1" si="692">(R$23*$R1629)+$Q1629</f>
        <v>0</v>
      </c>
      <c r="S1645" s="261">
        <f t="shared" ca="1" si="692"/>
        <v>0</v>
      </c>
      <c r="T1645" s="261">
        <f t="shared" ca="1" si="692"/>
        <v>0</v>
      </c>
      <c r="U1645" s="261">
        <f t="shared" ca="1" si="692"/>
        <v>0</v>
      </c>
      <c r="V1645" s="261">
        <f t="shared" ca="1" si="692"/>
        <v>0</v>
      </c>
      <c r="W1645" s="261">
        <f t="shared" ca="1" si="692"/>
        <v>0</v>
      </c>
      <c r="X1645" s="261">
        <f t="shared" ca="1" si="692"/>
        <v>0</v>
      </c>
      <c r="Y1645" s="261">
        <f t="shared" ca="1" si="692"/>
        <v>0</v>
      </c>
      <c r="Z1645" s="261">
        <f t="shared" ca="1" si="692"/>
        <v>0</v>
      </c>
      <c r="AA1645" s="261">
        <f t="shared" ref="AA1645:AA1654" ca="1" si="693">M1629</f>
        <v>0</v>
      </c>
    </row>
    <row r="1646" spans="6:27">
      <c r="F1646" s="656"/>
      <c r="G1646" s="307" t="str">
        <f t="shared" si="688"/>
        <v>Taxi</v>
      </c>
      <c r="H1646" s="261">
        <f t="shared" si="689"/>
        <v>0</v>
      </c>
      <c r="I1646" s="261">
        <f t="shared" ca="1" si="690"/>
        <v>0</v>
      </c>
      <c r="J1646" s="261">
        <f t="shared" ca="1" si="690"/>
        <v>0</v>
      </c>
      <c r="K1646" s="261">
        <f t="shared" ca="1" si="690"/>
        <v>0</v>
      </c>
      <c r="L1646" s="261">
        <f t="shared" ca="1" si="690"/>
        <v>0</v>
      </c>
      <c r="M1646" s="261">
        <f t="shared" ca="1" si="690"/>
        <v>0</v>
      </c>
      <c r="N1646" s="261">
        <f t="shared" ca="1" si="690"/>
        <v>0</v>
      </c>
      <c r="O1646" s="261">
        <f t="shared" ca="1" si="690"/>
        <v>0</v>
      </c>
      <c r="P1646" s="261">
        <f t="shared" ca="1" si="690"/>
        <v>0</v>
      </c>
      <c r="Q1646" s="261">
        <f t="shared" ca="1" si="691"/>
        <v>0</v>
      </c>
      <c r="R1646" s="261">
        <f t="shared" ca="1" si="692"/>
        <v>0</v>
      </c>
      <c r="S1646" s="261">
        <f t="shared" ca="1" si="692"/>
        <v>0</v>
      </c>
      <c r="T1646" s="261">
        <f t="shared" ca="1" si="692"/>
        <v>0</v>
      </c>
      <c r="U1646" s="261">
        <f t="shared" ca="1" si="692"/>
        <v>0</v>
      </c>
      <c r="V1646" s="261">
        <f t="shared" ca="1" si="692"/>
        <v>0</v>
      </c>
      <c r="W1646" s="261">
        <f t="shared" ca="1" si="692"/>
        <v>0</v>
      </c>
      <c r="X1646" s="261">
        <f t="shared" ca="1" si="692"/>
        <v>0</v>
      </c>
      <c r="Y1646" s="261">
        <f t="shared" ca="1" si="692"/>
        <v>0</v>
      </c>
      <c r="Z1646" s="261">
        <f t="shared" ca="1" si="692"/>
        <v>0</v>
      </c>
      <c r="AA1646" s="261">
        <f t="shared" ca="1" si="693"/>
        <v>0</v>
      </c>
    </row>
    <row r="1647" spans="6:27">
      <c r="F1647" s="656"/>
      <c r="G1647" s="307" t="str">
        <f t="shared" si="688"/>
        <v/>
      </c>
      <c r="H1647" s="261">
        <f t="shared" si="689"/>
        <v>0</v>
      </c>
      <c r="I1647" s="261">
        <f t="shared" ca="1" si="690"/>
        <v>0</v>
      </c>
      <c r="J1647" s="261">
        <f t="shared" ca="1" si="690"/>
        <v>0</v>
      </c>
      <c r="K1647" s="261">
        <f t="shared" ca="1" si="690"/>
        <v>0</v>
      </c>
      <c r="L1647" s="261">
        <f t="shared" ca="1" si="690"/>
        <v>0</v>
      </c>
      <c r="M1647" s="261">
        <f t="shared" ca="1" si="690"/>
        <v>0</v>
      </c>
      <c r="N1647" s="261">
        <f t="shared" ca="1" si="690"/>
        <v>0</v>
      </c>
      <c r="O1647" s="261">
        <f t="shared" ca="1" si="690"/>
        <v>0</v>
      </c>
      <c r="P1647" s="261">
        <f t="shared" ca="1" si="690"/>
        <v>0</v>
      </c>
      <c r="Q1647" s="261">
        <f t="shared" ca="1" si="691"/>
        <v>0</v>
      </c>
      <c r="R1647" s="261">
        <f t="shared" ca="1" si="692"/>
        <v>0</v>
      </c>
      <c r="S1647" s="261">
        <f t="shared" ca="1" si="692"/>
        <v>0</v>
      </c>
      <c r="T1647" s="261">
        <f t="shared" ca="1" si="692"/>
        <v>0</v>
      </c>
      <c r="U1647" s="261">
        <f t="shared" ca="1" si="692"/>
        <v>0</v>
      </c>
      <c r="V1647" s="261">
        <f t="shared" ca="1" si="692"/>
        <v>0</v>
      </c>
      <c r="W1647" s="261">
        <f t="shared" ca="1" si="692"/>
        <v>0</v>
      </c>
      <c r="X1647" s="261">
        <f t="shared" ca="1" si="692"/>
        <v>0</v>
      </c>
      <c r="Y1647" s="261">
        <f t="shared" ca="1" si="692"/>
        <v>0</v>
      </c>
      <c r="Z1647" s="261">
        <f t="shared" ca="1" si="692"/>
        <v>0</v>
      </c>
      <c r="AA1647" s="261">
        <f t="shared" ca="1" si="693"/>
        <v>0</v>
      </c>
    </row>
    <row r="1648" spans="6:27">
      <c r="F1648" s="656"/>
      <c r="G1648" s="307" t="str">
        <f t="shared" si="688"/>
        <v/>
      </c>
      <c r="H1648" s="261">
        <f t="shared" si="689"/>
        <v>0</v>
      </c>
      <c r="I1648" s="261">
        <f t="shared" ca="1" si="690"/>
        <v>0</v>
      </c>
      <c r="J1648" s="261">
        <f t="shared" ca="1" si="690"/>
        <v>0</v>
      </c>
      <c r="K1648" s="261">
        <f t="shared" ca="1" si="690"/>
        <v>0</v>
      </c>
      <c r="L1648" s="261">
        <f t="shared" ca="1" si="690"/>
        <v>0</v>
      </c>
      <c r="M1648" s="261">
        <f t="shared" ca="1" si="690"/>
        <v>0</v>
      </c>
      <c r="N1648" s="261">
        <f t="shared" ca="1" si="690"/>
        <v>0</v>
      </c>
      <c r="O1648" s="261">
        <f t="shared" ca="1" si="690"/>
        <v>0</v>
      </c>
      <c r="P1648" s="261">
        <f t="shared" ca="1" si="690"/>
        <v>0</v>
      </c>
      <c r="Q1648" s="261">
        <f t="shared" ca="1" si="691"/>
        <v>0</v>
      </c>
      <c r="R1648" s="261">
        <f t="shared" ca="1" si="692"/>
        <v>0</v>
      </c>
      <c r="S1648" s="261">
        <f t="shared" ca="1" si="692"/>
        <v>0</v>
      </c>
      <c r="T1648" s="261">
        <f t="shared" ca="1" si="692"/>
        <v>0</v>
      </c>
      <c r="U1648" s="261">
        <f t="shared" ca="1" si="692"/>
        <v>0</v>
      </c>
      <c r="V1648" s="261">
        <f t="shared" ca="1" si="692"/>
        <v>0</v>
      </c>
      <c r="W1648" s="261">
        <f t="shared" ca="1" si="692"/>
        <v>0</v>
      </c>
      <c r="X1648" s="261">
        <f t="shared" ca="1" si="692"/>
        <v>0</v>
      </c>
      <c r="Y1648" s="261">
        <f t="shared" ca="1" si="692"/>
        <v>0</v>
      </c>
      <c r="Z1648" s="261">
        <f t="shared" ca="1" si="692"/>
        <v>0</v>
      </c>
      <c r="AA1648" s="261">
        <f t="shared" ca="1" si="693"/>
        <v>0</v>
      </c>
    </row>
    <row r="1649" spans="6:27">
      <c r="F1649" s="656"/>
      <c r="G1649" s="307" t="str">
        <f t="shared" si="688"/>
        <v>3-wheeler</v>
      </c>
      <c r="H1649" s="261">
        <f t="shared" si="689"/>
        <v>0</v>
      </c>
      <c r="I1649" s="261">
        <f t="shared" ca="1" si="690"/>
        <v>0</v>
      </c>
      <c r="J1649" s="261">
        <f t="shared" ca="1" si="690"/>
        <v>0</v>
      </c>
      <c r="K1649" s="261">
        <f t="shared" ca="1" si="690"/>
        <v>0</v>
      </c>
      <c r="L1649" s="261">
        <f t="shared" ca="1" si="690"/>
        <v>0</v>
      </c>
      <c r="M1649" s="261">
        <f t="shared" ca="1" si="690"/>
        <v>0</v>
      </c>
      <c r="N1649" s="261">
        <f t="shared" ca="1" si="690"/>
        <v>0</v>
      </c>
      <c r="O1649" s="261">
        <f t="shared" ca="1" si="690"/>
        <v>0</v>
      </c>
      <c r="P1649" s="261">
        <f t="shared" ca="1" si="690"/>
        <v>0</v>
      </c>
      <c r="Q1649" s="261">
        <f t="shared" ca="1" si="691"/>
        <v>0</v>
      </c>
      <c r="R1649" s="261">
        <f t="shared" ca="1" si="692"/>
        <v>0</v>
      </c>
      <c r="S1649" s="261">
        <f t="shared" ca="1" si="692"/>
        <v>0</v>
      </c>
      <c r="T1649" s="261">
        <f t="shared" ca="1" si="692"/>
        <v>0</v>
      </c>
      <c r="U1649" s="261">
        <f t="shared" ca="1" si="692"/>
        <v>0</v>
      </c>
      <c r="V1649" s="261">
        <f t="shared" ca="1" si="692"/>
        <v>0</v>
      </c>
      <c r="W1649" s="261">
        <f t="shared" ca="1" si="692"/>
        <v>0</v>
      </c>
      <c r="X1649" s="261">
        <f t="shared" ca="1" si="692"/>
        <v>0</v>
      </c>
      <c r="Y1649" s="261">
        <f t="shared" ca="1" si="692"/>
        <v>0</v>
      </c>
      <c r="Z1649" s="261">
        <f t="shared" ca="1" si="692"/>
        <v>0</v>
      </c>
      <c r="AA1649" s="261">
        <f t="shared" ca="1" si="693"/>
        <v>0</v>
      </c>
    </row>
    <row r="1650" spans="6:27">
      <c r="F1650" s="656"/>
      <c r="G1650" s="307" t="str">
        <f t="shared" si="688"/>
        <v>Bus</v>
      </c>
      <c r="H1650" s="261">
        <f t="shared" si="689"/>
        <v>0</v>
      </c>
      <c r="I1650" s="261">
        <f t="shared" ca="1" si="690"/>
        <v>0</v>
      </c>
      <c r="J1650" s="261">
        <f t="shared" ca="1" si="690"/>
        <v>0</v>
      </c>
      <c r="K1650" s="261">
        <f t="shared" ca="1" si="690"/>
        <v>0</v>
      </c>
      <c r="L1650" s="261">
        <f t="shared" ca="1" si="690"/>
        <v>0</v>
      </c>
      <c r="M1650" s="261">
        <f t="shared" ca="1" si="690"/>
        <v>0</v>
      </c>
      <c r="N1650" s="261">
        <f t="shared" ca="1" si="690"/>
        <v>0</v>
      </c>
      <c r="O1650" s="261">
        <f t="shared" ca="1" si="690"/>
        <v>0</v>
      </c>
      <c r="P1650" s="261">
        <f t="shared" ca="1" si="690"/>
        <v>0</v>
      </c>
      <c r="Q1650" s="261">
        <f t="shared" ca="1" si="691"/>
        <v>0</v>
      </c>
      <c r="R1650" s="261">
        <f t="shared" ca="1" si="692"/>
        <v>0</v>
      </c>
      <c r="S1650" s="261">
        <f t="shared" ca="1" si="692"/>
        <v>0</v>
      </c>
      <c r="T1650" s="261">
        <f t="shared" ca="1" si="692"/>
        <v>0</v>
      </c>
      <c r="U1650" s="261">
        <f t="shared" ca="1" si="692"/>
        <v>0</v>
      </c>
      <c r="V1650" s="261">
        <f t="shared" ca="1" si="692"/>
        <v>0</v>
      </c>
      <c r="W1650" s="261">
        <f t="shared" ca="1" si="692"/>
        <v>0</v>
      </c>
      <c r="X1650" s="261">
        <f t="shared" ca="1" si="692"/>
        <v>0</v>
      </c>
      <c r="Y1650" s="261">
        <f t="shared" ca="1" si="692"/>
        <v>0</v>
      </c>
      <c r="Z1650" s="261">
        <f t="shared" ca="1" si="692"/>
        <v>0</v>
      </c>
      <c r="AA1650" s="261">
        <f t="shared" ca="1" si="693"/>
        <v>0</v>
      </c>
    </row>
    <row r="1651" spans="6:27">
      <c r="F1651" s="656"/>
      <c r="G1651" s="307" t="str">
        <f t="shared" si="688"/>
        <v>Mini-bus</v>
      </c>
      <c r="H1651" s="261">
        <f t="shared" si="689"/>
        <v>0</v>
      </c>
      <c r="I1651" s="261">
        <f t="shared" ca="1" si="690"/>
        <v>0</v>
      </c>
      <c r="J1651" s="261">
        <f t="shared" ca="1" si="690"/>
        <v>0</v>
      </c>
      <c r="K1651" s="261">
        <f t="shared" ca="1" si="690"/>
        <v>0</v>
      </c>
      <c r="L1651" s="261">
        <f t="shared" ca="1" si="690"/>
        <v>0</v>
      </c>
      <c r="M1651" s="261">
        <f t="shared" ca="1" si="690"/>
        <v>0</v>
      </c>
      <c r="N1651" s="261">
        <f t="shared" ca="1" si="690"/>
        <v>0</v>
      </c>
      <c r="O1651" s="261">
        <f t="shared" ca="1" si="690"/>
        <v>0</v>
      </c>
      <c r="P1651" s="261">
        <f t="shared" ca="1" si="690"/>
        <v>0</v>
      </c>
      <c r="Q1651" s="261">
        <f t="shared" ca="1" si="691"/>
        <v>0</v>
      </c>
      <c r="R1651" s="261">
        <f t="shared" ca="1" si="692"/>
        <v>0</v>
      </c>
      <c r="S1651" s="261">
        <f t="shared" ca="1" si="692"/>
        <v>0</v>
      </c>
      <c r="T1651" s="261">
        <f t="shared" ca="1" si="692"/>
        <v>0</v>
      </c>
      <c r="U1651" s="261">
        <f t="shared" ca="1" si="692"/>
        <v>0</v>
      </c>
      <c r="V1651" s="261">
        <f t="shared" ca="1" si="692"/>
        <v>0</v>
      </c>
      <c r="W1651" s="261">
        <f t="shared" ca="1" si="692"/>
        <v>0</v>
      </c>
      <c r="X1651" s="261">
        <f t="shared" ca="1" si="692"/>
        <v>0</v>
      </c>
      <c r="Y1651" s="261">
        <f t="shared" ca="1" si="692"/>
        <v>0</v>
      </c>
      <c r="Z1651" s="261">
        <f t="shared" ca="1" si="692"/>
        <v>0</v>
      </c>
      <c r="AA1651" s="261">
        <f t="shared" ca="1" si="693"/>
        <v>0</v>
      </c>
    </row>
    <row r="1652" spans="6:27">
      <c r="F1652" s="656"/>
      <c r="G1652" s="307" t="str">
        <f t="shared" si="688"/>
        <v/>
      </c>
      <c r="H1652" s="261">
        <f t="shared" si="689"/>
        <v>0</v>
      </c>
      <c r="I1652" s="261">
        <f t="shared" ca="1" si="690"/>
        <v>0</v>
      </c>
      <c r="J1652" s="261">
        <f t="shared" ca="1" si="690"/>
        <v>0</v>
      </c>
      <c r="K1652" s="261">
        <f t="shared" ca="1" si="690"/>
        <v>0</v>
      </c>
      <c r="L1652" s="261">
        <f t="shared" ca="1" si="690"/>
        <v>0</v>
      </c>
      <c r="M1652" s="261">
        <f t="shared" ca="1" si="690"/>
        <v>0</v>
      </c>
      <c r="N1652" s="261">
        <f t="shared" ca="1" si="690"/>
        <v>0</v>
      </c>
      <c r="O1652" s="261">
        <f t="shared" ca="1" si="690"/>
        <v>0</v>
      </c>
      <c r="P1652" s="261">
        <f t="shared" ca="1" si="690"/>
        <v>0</v>
      </c>
      <c r="Q1652" s="261">
        <f t="shared" ca="1" si="691"/>
        <v>0</v>
      </c>
      <c r="R1652" s="261">
        <f t="shared" ca="1" si="692"/>
        <v>0</v>
      </c>
      <c r="S1652" s="261">
        <f t="shared" ca="1" si="692"/>
        <v>0</v>
      </c>
      <c r="T1652" s="261">
        <f t="shared" ca="1" si="692"/>
        <v>0</v>
      </c>
      <c r="U1652" s="261">
        <f t="shared" ca="1" si="692"/>
        <v>0</v>
      </c>
      <c r="V1652" s="261">
        <f t="shared" ca="1" si="692"/>
        <v>0</v>
      </c>
      <c r="W1652" s="261">
        <f t="shared" ca="1" si="692"/>
        <v>0</v>
      </c>
      <c r="X1652" s="261">
        <f t="shared" ca="1" si="692"/>
        <v>0</v>
      </c>
      <c r="Y1652" s="261">
        <f t="shared" ca="1" si="692"/>
        <v>0</v>
      </c>
      <c r="Z1652" s="261">
        <f t="shared" ca="1" si="692"/>
        <v>0</v>
      </c>
      <c r="AA1652" s="261">
        <f t="shared" ca="1" si="693"/>
        <v>0</v>
      </c>
    </row>
    <row r="1653" spans="6:27">
      <c r="F1653" s="657"/>
      <c r="G1653" s="307" t="str">
        <f t="shared" si="688"/>
        <v/>
      </c>
      <c r="H1653" s="261">
        <f t="shared" si="689"/>
        <v>0</v>
      </c>
      <c r="I1653" s="261">
        <f t="shared" ca="1" si="690"/>
        <v>0</v>
      </c>
      <c r="J1653" s="261">
        <f t="shared" ca="1" si="690"/>
        <v>0</v>
      </c>
      <c r="K1653" s="261">
        <f t="shared" ca="1" si="690"/>
        <v>0</v>
      </c>
      <c r="L1653" s="261">
        <f t="shared" ca="1" si="690"/>
        <v>0</v>
      </c>
      <c r="M1653" s="261">
        <f t="shared" ca="1" si="690"/>
        <v>0</v>
      </c>
      <c r="N1653" s="261">
        <f t="shared" ca="1" si="690"/>
        <v>0</v>
      </c>
      <c r="O1653" s="261">
        <f t="shared" ca="1" si="690"/>
        <v>0</v>
      </c>
      <c r="P1653" s="261">
        <f t="shared" ca="1" si="690"/>
        <v>0</v>
      </c>
      <c r="Q1653" s="261">
        <f t="shared" ca="1" si="691"/>
        <v>0</v>
      </c>
      <c r="R1653" s="261">
        <f t="shared" ca="1" si="692"/>
        <v>0</v>
      </c>
      <c r="S1653" s="261">
        <f t="shared" ca="1" si="692"/>
        <v>0</v>
      </c>
      <c r="T1653" s="261">
        <f t="shared" ca="1" si="692"/>
        <v>0</v>
      </c>
      <c r="U1653" s="261">
        <f t="shared" ca="1" si="692"/>
        <v>0</v>
      </c>
      <c r="V1653" s="261">
        <f t="shared" ca="1" si="692"/>
        <v>0</v>
      </c>
      <c r="W1653" s="261">
        <f t="shared" ca="1" si="692"/>
        <v>0</v>
      </c>
      <c r="X1653" s="261">
        <f t="shared" ca="1" si="692"/>
        <v>0</v>
      </c>
      <c r="Y1653" s="261">
        <f t="shared" ca="1" si="692"/>
        <v>0</v>
      </c>
      <c r="Z1653" s="261">
        <f t="shared" ca="1" si="692"/>
        <v>0</v>
      </c>
      <c r="AA1653" s="261">
        <f t="shared" ca="1" si="693"/>
        <v>0</v>
      </c>
    </row>
    <row r="1654" spans="6:27">
      <c r="G1654" s="307" t="str">
        <f t="shared" si="688"/>
        <v>BRT</v>
      </c>
      <c r="H1654" s="261">
        <f t="shared" si="689"/>
        <v>0</v>
      </c>
      <c r="I1654" s="261">
        <f t="shared" ca="1" si="690"/>
        <v>0</v>
      </c>
      <c r="J1654" s="261">
        <f t="shared" ca="1" si="690"/>
        <v>0</v>
      </c>
      <c r="K1654" s="261">
        <f t="shared" ca="1" si="690"/>
        <v>0</v>
      </c>
      <c r="L1654" s="261">
        <f t="shared" ca="1" si="690"/>
        <v>0</v>
      </c>
      <c r="M1654" s="261">
        <f t="shared" ca="1" si="690"/>
        <v>0</v>
      </c>
      <c r="N1654" s="261">
        <f t="shared" ca="1" si="690"/>
        <v>0</v>
      </c>
      <c r="O1654" s="261">
        <f t="shared" ca="1" si="690"/>
        <v>0</v>
      </c>
      <c r="P1654" s="261">
        <f t="shared" ca="1" si="690"/>
        <v>0</v>
      </c>
      <c r="Q1654" s="261">
        <f t="shared" ca="1" si="691"/>
        <v>0</v>
      </c>
      <c r="R1654" s="261">
        <f t="shared" ca="1" si="692"/>
        <v>0</v>
      </c>
      <c r="S1654" s="261">
        <f t="shared" ca="1" si="692"/>
        <v>0</v>
      </c>
      <c r="T1654" s="261">
        <f t="shared" ca="1" si="692"/>
        <v>0</v>
      </c>
      <c r="U1654" s="261">
        <f t="shared" ca="1" si="692"/>
        <v>0</v>
      </c>
      <c r="V1654" s="261">
        <f t="shared" ca="1" si="692"/>
        <v>0</v>
      </c>
      <c r="W1654" s="261">
        <f t="shared" ca="1" si="692"/>
        <v>0</v>
      </c>
      <c r="X1654" s="261">
        <f t="shared" ca="1" si="692"/>
        <v>0</v>
      </c>
      <c r="Y1654" s="261">
        <f t="shared" ca="1" si="692"/>
        <v>0</v>
      </c>
      <c r="Z1654" s="261">
        <f t="shared" ca="1" si="692"/>
        <v>0</v>
      </c>
      <c r="AA1654" s="261">
        <f t="shared" ca="1" si="693"/>
        <v>0</v>
      </c>
    </row>
    <row r="1656" spans="6:27">
      <c r="G1656" s="308" t="s">
        <v>405</v>
      </c>
      <c r="H1656" s="243"/>
      <c r="I1656" s="243" t="str">
        <f>I1642</f>
        <v>CNG</v>
      </c>
      <c r="J1656" s="243"/>
      <c r="K1656" s="243"/>
      <c r="L1656" s="243"/>
      <c r="M1656" s="243"/>
      <c r="N1656" s="243"/>
      <c r="O1656" s="243"/>
      <c r="P1656" s="243"/>
      <c r="Q1656" s="243"/>
      <c r="R1656" s="243"/>
      <c r="S1656" s="243"/>
      <c r="T1656" s="243"/>
      <c r="U1656" s="243"/>
      <c r="V1656" s="243"/>
      <c r="W1656" s="243"/>
      <c r="X1656" s="243"/>
      <c r="Y1656" s="243"/>
      <c r="Z1656" s="243"/>
      <c r="AA1656" s="243"/>
    </row>
    <row r="1657" spans="6:27">
      <c r="G1657" s="306"/>
      <c r="H1657" s="245">
        <f>H1643</f>
        <v>0</v>
      </c>
      <c r="I1657" s="245">
        <f t="shared" ref="I1657:AA1657" si="694">I1643</f>
        <v>1</v>
      </c>
      <c r="J1657" s="245">
        <f t="shared" si="694"/>
        <v>2</v>
      </c>
      <c r="K1657" s="245">
        <f t="shared" si="694"/>
        <v>3</v>
      </c>
      <c r="L1657" s="245">
        <f t="shared" si="694"/>
        <v>4</v>
      </c>
      <c r="M1657" s="245">
        <f t="shared" si="694"/>
        <v>5</v>
      </c>
      <c r="N1657" s="245">
        <f t="shared" si="694"/>
        <v>6</v>
      </c>
      <c r="O1657" s="245">
        <f t="shared" si="694"/>
        <v>7</v>
      </c>
      <c r="P1657" s="245">
        <f t="shared" si="694"/>
        <v>8</v>
      </c>
      <c r="Q1657" s="245">
        <f t="shared" si="694"/>
        <v>9</v>
      </c>
      <c r="R1657" s="245">
        <f t="shared" si="694"/>
        <v>10</v>
      </c>
      <c r="S1657" s="245">
        <f t="shared" si="694"/>
        <v>11</v>
      </c>
      <c r="T1657" s="245">
        <f t="shared" si="694"/>
        <v>12</v>
      </c>
      <c r="U1657" s="245">
        <f t="shared" si="694"/>
        <v>13</v>
      </c>
      <c r="V1657" s="245">
        <f t="shared" si="694"/>
        <v>14</v>
      </c>
      <c r="W1657" s="245">
        <f t="shared" si="694"/>
        <v>15</v>
      </c>
      <c r="X1657" s="245">
        <f t="shared" si="694"/>
        <v>16</v>
      </c>
      <c r="Y1657" s="245">
        <f t="shared" si="694"/>
        <v>17</v>
      </c>
      <c r="Z1657" s="245">
        <f t="shared" si="694"/>
        <v>18</v>
      </c>
      <c r="AA1657" s="245">
        <f t="shared" si="694"/>
        <v>19</v>
      </c>
    </row>
    <row r="1658" spans="6:27">
      <c r="G1658" s="307"/>
      <c r="H1658" s="232"/>
      <c r="I1658" s="232"/>
      <c r="J1658" s="232"/>
      <c r="K1658" s="232"/>
      <c r="L1658" s="232"/>
      <c r="M1658" s="232"/>
      <c r="N1658" s="232"/>
      <c r="O1658" s="232"/>
      <c r="P1658" s="232"/>
      <c r="Q1658" s="232"/>
      <c r="R1658" s="232"/>
      <c r="S1658" s="232"/>
      <c r="T1658" s="232"/>
      <c r="U1658" s="232"/>
      <c r="V1658" s="232"/>
      <c r="W1658" s="232"/>
      <c r="X1658" s="232"/>
      <c r="Y1658" s="232"/>
      <c r="Z1658" s="232"/>
      <c r="AA1658" s="232"/>
    </row>
    <row r="1659" spans="6:27">
      <c r="G1659" s="307"/>
      <c r="H1659" s="232"/>
      <c r="I1659" s="232"/>
      <c r="J1659" s="232"/>
      <c r="K1659" s="232"/>
      <c r="L1659" s="232"/>
      <c r="M1659" s="232"/>
      <c r="N1659" s="232"/>
      <c r="O1659" s="232"/>
      <c r="P1659" s="232"/>
      <c r="Q1659" s="232"/>
      <c r="R1659" s="232"/>
      <c r="S1659" s="232"/>
      <c r="T1659" s="232"/>
      <c r="U1659" s="232"/>
      <c r="V1659" s="232"/>
      <c r="W1659" s="232"/>
      <c r="X1659" s="232"/>
      <c r="Y1659" s="232"/>
      <c r="Z1659" s="232"/>
      <c r="AA1659" s="232"/>
    </row>
    <row r="1660" spans="6:27">
      <c r="G1660" s="307"/>
      <c r="H1660" s="232"/>
      <c r="I1660" s="232"/>
      <c r="J1660" s="232"/>
      <c r="K1660" s="232"/>
      <c r="L1660" s="232"/>
      <c r="M1660" s="232"/>
      <c r="N1660" s="232"/>
      <c r="O1660" s="232"/>
      <c r="P1660" s="232"/>
      <c r="Q1660" s="232"/>
      <c r="R1660" s="232"/>
      <c r="S1660" s="232"/>
      <c r="T1660" s="232"/>
      <c r="U1660" s="232"/>
      <c r="V1660" s="232"/>
      <c r="W1660" s="232"/>
      <c r="X1660" s="232"/>
      <c r="Y1660" s="232"/>
      <c r="Z1660" s="232"/>
      <c r="AA1660" s="232"/>
    </row>
    <row r="1661" spans="6:27">
      <c r="G1661" s="307"/>
      <c r="H1661" s="232"/>
      <c r="I1661" s="232"/>
      <c r="J1661" s="232"/>
      <c r="K1661" s="232"/>
      <c r="L1661" s="232"/>
      <c r="M1661" s="232"/>
      <c r="N1661" s="232"/>
      <c r="O1661" s="232"/>
      <c r="P1661" s="232"/>
      <c r="Q1661" s="232"/>
      <c r="R1661" s="232"/>
      <c r="S1661" s="232"/>
      <c r="T1661" s="232"/>
      <c r="U1661" s="232"/>
      <c r="V1661" s="232"/>
      <c r="W1661" s="232"/>
      <c r="X1661" s="232"/>
      <c r="Y1661" s="232"/>
      <c r="Z1661" s="232"/>
      <c r="AA1661" s="232"/>
    </row>
    <row r="1662" spans="6:27">
      <c r="G1662" s="307"/>
      <c r="H1662" s="232"/>
      <c r="I1662" s="232"/>
      <c r="J1662" s="232"/>
      <c r="K1662" s="232"/>
      <c r="L1662" s="232"/>
      <c r="M1662" s="232"/>
      <c r="N1662" s="232"/>
      <c r="O1662" s="232"/>
      <c r="P1662" s="232"/>
      <c r="Q1662" s="232"/>
      <c r="R1662" s="232"/>
      <c r="S1662" s="232"/>
      <c r="T1662" s="232"/>
      <c r="U1662" s="232"/>
      <c r="V1662" s="232"/>
      <c r="W1662" s="232"/>
      <c r="X1662" s="232"/>
      <c r="Y1662" s="232"/>
      <c r="Z1662" s="232"/>
      <c r="AA1662" s="232"/>
    </row>
    <row r="1663" spans="6:27">
      <c r="G1663" s="307"/>
      <c r="H1663" s="232"/>
      <c r="I1663" s="232"/>
      <c r="J1663" s="232"/>
      <c r="K1663" s="232"/>
      <c r="L1663" s="232"/>
      <c r="M1663" s="232"/>
      <c r="N1663" s="232"/>
      <c r="O1663" s="232"/>
      <c r="P1663" s="232"/>
      <c r="Q1663" s="232"/>
      <c r="R1663" s="232"/>
      <c r="S1663" s="232"/>
      <c r="T1663" s="232"/>
      <c r="U1663" s="232"/>
      <c r="V1663" s="232"/>
      <c r="W1663" s="232"/>
      <c r="X1663" s="232"/>
      <c r="Y1663" s="232"/>
      <c r="Z1663" s="232"/>
      <c r="AA1663" s="232"/>
    </row>
    <row r="1664" spans="6:27">
      <c r="G1664" s="307"/>
      <c r="H1664" s="232"/>
      <c r="I1664" s="232"/>
      <c r="J1664" s="232"/>
      <c r="K1664" s="232"/>
      <c r="L1664" s="232"/>
      <c r="M1664" s="232"/>
      <c r="N1664" s="232"/>
      <c r="O1664" s="232"/>
      <c r="P1664" s="232"/>
      <c r="Q1664" s="232"/>
      <c r="R1664" s="232"/>
      <c r="S1664" s="232"/>
      <c r="T1664" s="232"/>
      <c r="U1664" s="232"/>
      <c r="V1664" s="232"/>
      <c r="W1664" s="232"/>
      <c r="X1664" s="232"/>
      <c r="Y1664" s="232"/>
      <c r="Z1664" s="232"/>
      <c r="AA1664" s="232"/>
    </row>
    <row r="1665" spans="6:27">
      <c r="G1665" s="307"/>
      <c r="H1665" s="232"/>
      <c r="I1665" s="232"/>
      <c r="J1665" s="232"/>
      <c r="K1665" s="232"/>
      <c r="L1665" s="232"/>
      <c r="M1665" s="232"/>
      <c r="N1665" s="232"/>
      <c r="O1665" s="232"/>
      <c r="P1665" s="232"/>
      <c r="Q1665" s="232"/>
      <c r="R1665" s="232"/>
      <c r="S1665" s="232"/>
      <c r="T1665" s="232"/>
      <c r="U1665" s="232"/>
      <c r="V1665" s="232"/>
      <c r="W1665" s="232"/>
      <c r="X1665" s="232"/>
      <c r="Y1665" s="232"/>
      <c r="Z1665" s="232"/>
      <c r="AA1665" s="232"/>
    </row>
    <row r="1666" spans="6:27">
      <c r="G1666" s="307"/>
      <c r="H1666" s="232"/>
      <c r="I1666" s="232"/>
      <c r="J1666" s="232"/>
      <c r="K1666" s="232"/>
      <c r="L1666" s="232"/>
      <c r="M1666" s="232"/>
      <c r="N1666" s="232"/>
      <c r="O1666" s="232"/>
      <c r="P1666" s="232"/>
      <c r="Q1666" s="232"/>
      <c r="R1666" s="232"/>
      <c r="S1666" s="232"/>
      <c r="T1666" s="232"/>
      <c r="U1666" s="232"/>
      <c r="V1666" s="232"/>
      <c r="W1666" s="232"/>
      <c r="X1666" s="232"/>
      <c r="Y1666" s="232"/>
      <c r="Z1666" s="232"/>
      <c r="AA1666" s="232"/>
    </row>
    <row r="1667" spans="6:27">
      <c r="G1667" s="307"/>
      <c r="H1667" s="232"/>
      <c r="I1667" s="232"/>
      <c r="J1667" s="232"/>
      <c r="K1667" s="232"/>
      <c r="L1667" s="232"/>
      <c r="M1667" s="232"/>
      <c r="N1667" s="232"/>
      <c r="O1667" s="232"/>
      <c r="P1667" s="232"/>
      <c r="Q1667" s="232"/>
      <c r="R1667" s="232"/>
      <c r="S1667" s="232"/>
      <c r="T1667" s="232"/>
      <c r="U1667" s="232"/>
      <c r="V1667" s="232"/>
      <c r="W1667" s="232"/>
      <c r="X1667" s="232"/>
      <c r="Y1667" s="232"/>
      <c r="Z1667" s="232"/>
      <c r="AA1667" s="232"/>
    </row>
    <row r="1668" spans="6:27">
      <c r="G1668" s="307"/>
      <c r="H1668" s="232"/>
      <c r="I1668" s="232"/>
      <c r="J1668" s="232"/>
      <c r="K1668" s="232"/>
      <c r="L1668" s="232"/>
      <c r="M1668" s="232"/>
      <c r="N1668" s="232"/>
      <c r="O1668" s="232"/>
      <c r="P1668" s="232"/>
      <c r="Q1668" s="232"/>
      <c r="R1668" s="232"/>
      <c r="S1668" s="232"/>
      <c r="T1668" s="232"/>
      <c r="U1668" s="232"/>
      <c r="V1668" s="232"/>
      <c r="W1668" s="232"/>
      <c r="X1668" s="232"/>
      <c r="Y1668" s="232"/>
      <c r="Z1668" s="232"/>
      <c r="AA1668" s="232"/>
    </row>
    <row r="1671" spans="6:27">
      <c r="G1671" s="305" t="s">
        <v>409</v>
      </c>
    </row>
    <row r="1672" spans="6:27">
      <c r="L1672" s="242"/>
    </row>
    <row r="1673" spans="6:27">
      <c r="H1673" s="243"/>
      <c r="I1673" s="243"/>
      <c r="J1673" s="243"/>
      <c r="K1673" s="55" t="s">
        <v>410</v>
      </c>
      <c r="O1673" s="55" t="s">
        <v>387</v>
      </c>
      <c r="Q1673" s="55" t="s">
        <v>388</v>
      </c>
      <c r="Z1673" s="243"/>
      <c r="AA1673" s="243"/>
    </row>
    <row r="1674" spans="6:27">
      <c r="G1674" s="306"/>
      <c r="H1674" s="244">
        <f>H1627</f>
        <v>0</v>
      </c>
      <c r="I1674" s="244">
        <f>I1627</f>
        <v>0</v>
      </c>
      <c r="J1674" s="243"/>
      <c r="K1674" s="244">
        <f>K1627</f>
        <v>0</v>
      </c>
      <c r="L1674" s="244">
        <f>L1627</f>
        <v>9</v>
      </c>
      <c r="M1674" s="244">
        <f>M1627</f>
        <v>19</v>
      </c>
      <c r="O1674" s="231" t="s">
        <v>389</v>
      </c>
      <c r="P1674" s="231" t="s">
        <v>390</v>
      </c>
      <c r="Q1674" s="231" t="s">
        <v>389</v>
      </c>
      <c r="R1674" s="231" t="s">
        <v>390</v>
      </c>
      <c r="T1674" s="231">
        <f>K1674</f>
        <v>0</v>
      </c>
      <c r="U1674" s="231">
        <f>L1674</f>
        <v>9</v>
      </c>
      <c r="V1674" s="231">
        <f>M1674</f>
        <v>19</v>
      </c>
      <c r="X1674" s="231" t="s">
        <v>387</v>
      </c>
      <c r="Y1674" s="231" t="s">
        <v>388</v>
      </c>
      <c r="Z1674" s="243"/>
      <c r="AA1674" s="243"/>
    </row>
    <row r="1675" spans="6:27">
      <c r="F1675" s="655" t="s">
        <v>530</v>
      </c>
      <c r="G1675" s="307" t="str">
        <f>G1644</f>
        <v>Cars</v>
      </c>
      <c r="H1675" s="251">
        <f t="shared" ref="H1675:H1685" ca="1" si="695">IF(ISERROR(((L1675/K1675)^(1/9))-1),0,((L1675/K1675)^(1/9))-1)</f>
        <v>0</v>
      </c>
      <c r="I1675" s="246">
        <f t="shared" ref="I1675:I1685" ca="1" si="696">IF(ISERROR(((M1675/L1675)^(1/10))-1),0,((M1675/L1675)^(1/10))-1)</f>
        <v>0</v>
      </c>
      <c r="J1675" s="243"/>
      <c r="K1675" s="246">
        <f>'IF Factors'!CK91</f>
        <v>0</v>
      </c>
      <c r="L1675" s="246">
        <f ca="1">OFFSET('IF Factors'!CK91,0,5)</f>
        <v>0</v>
      </c>
      <c r="M1675" s="246">
        <f ca="1">OFFSET('IF Factors'!CK91,0,10)</f>
        <v>0</v>
      </c>
      <c r="O1675" s="231">
        <f ca="1">INTERCEPT(K1675:L1675,$K$7:$L$7)</f>
        <v>0</v>
      </c>
      <c r="P1675" s="231">
        <f ca="1">SLOPE(K1675:L1675,$K$7:$L$7)</f>
        <v>0</v>
      </c>
      <c r="Q1675" s="231">
        <f ca="1">INTERCEPT(L1675:M1675,$L$7:$M$7)</f>
        <v>0</v>
      </c>
      <c r="R1675" s="231">
        <f ca="1">SLOPE(L1675:M1675,$L$7:$M$7)</f>
        <v>0</v>
      </c>
      <c r="T1675" s="231">
        <f>IF(K1675&lt;&gt;0,0,1)</f>
        <v>1</v>
      </c>
      <c r="U1675" s="231">
        <f ca="1">IF(L1675&lt;&gt;0,0,1)</f>
        <v>1</v>
      </c>
      <c r="V1675" s="231">
        <f ca="1">IF(M1675&lt;&gt;0,0,1)</f>
        <v>1</v>
      </c>
      <c r="X1675" s="231">
        <f ca="1">IF(T1675+U1675=1,1,0)</f>
        <v>0</v>
      </c>
      <c r="Y1675" s="231">
        <f t="shared" ref="Y1675:Y1685" ca="1" si="697">IF(U1675+V1675=1,1,0)</f>
        <v>0</v>
      </c>
      <c r="Z1675" s="243"/>
      <c r="AA1675" s="243"/>
    </row>
    <row r="1676" spans="6:27">
      <c r="F1676" s="656"/>
      <c r="G1676" s="307" t="str">
        <f t="shared" ref="G1676:G1685" si="698">G1645</f>
        <v>2-wheeler</v>
      </c>
      <c r="H1676" s="251">
        <f t="shared" ca="1" si="695"/>
        <v>0</v>
      </c>
      <c r="I1676" s="246">
        <f t="shared" ca="1" si="696"/>
        <v>0</v>
      </c>
      <c r="J1676" s="243"/>
      <c r="K1676" s="246">
        <f>'IF Factors'!CK92</f>
        <v>0</v>
      </c>
      <c r="L1676" s="246">
        <f ca="1">OFFSET('IF Factors'!CK92,0,5)</f>
        <v>0</v>
      </c>
      <c r="M1676" s="246">
        <f ca="1">OFFSET('IF Factors'!CK92,0,10)</f>
        <v>0</v>
      </c>
      <c r="O1676" s="231">
        <f t="shared" ref="O1676:O1685" ca="1" si="699">INTERCEPT(K1676:L1676,$K$7:$L$7)</f>
        <v>0</v>
      </c>
      <c r="P1676" s="231">
        <f t="shared" ref="P1676:P1685" ca="1" si="700">SLOPE(K1676:L1676,$K$7:$L$7)</f>
        <v>0</v>
      </c>
      <c r="Q1676" s="231">
        <f t="shared" ref="Q1676:Q1685" ca="1" si="701">INTERCEPT(L1676:M1676,$L$7:$M$7)</f>
        <v>0</v>
      </c>
      <c r="R1676" s="231">
        <f t="shared" ref="R1676:R1685" ca="1" si="702">SLOPE(L1676:M1676,$L$7:$M$7)</f>
        <v>0</v>
      </c>
      <c r="T1676" s="231">
        <f t="shared" ref="T1676:V1685" si="703">IF(K1676&lt;&gt;0,0,1)</f>
        <v>1</v>
      </c>
      <c r="U1676" s="231">
        <f t="shared" ca="1" si="703"/>
        <v>1</v>
      </c>
      <c r="V1676" s="231">
        <f t="shared" ca="1" si="703"/>
        <v>1</v>
      </c>
      <c r="X1676" s="231">
        <f t="shared" ref="X1676:X1685" ca="1" si="704">IF(T1676+U1676=1,1,0)</f>
        <v>0</v>
      </c>
      <c r="Y1676" s="231">
        <f t="shared" ca="1" si="697"/>
        <v>0</v>
      </c>
      <c r="Z1676" s="243"/>
      <c r="AA1676" s="243"/>
    </row>
    <row r="1677" spans="6:27">
      <c r="F1677" s="656"/>
      <c r="G1677" s="307" t="str">
        <f t="shared" si="698"/>
        <v>Taxi</v>
      </c>
      <c r="H1677" s="251">
        <f t="shared" ca="1" si="695"/>
        <v>0</v>
      </c>
      <c r="I1677" s="246">
        <f t="shared" ca="1" si="696"/>
        <v>0</v>
      </c>
      <c r="J1677" s="243"/>
      <c r="K1677" s="246">
        <f>'IF Factors'!CK93</f>
        <v>0</v>
      </c>
      <c r="L1677" s="246">
        <f ca="1">OFFSET('IF Factors'!CK93,0,5)</f>
        <v>0</v>
      </c>
      <c r="M1677" s="246">
        <f ca="1">OFFSET('IF Factors'!CK93,0,10)</f>
        <v>0</v>
      </c>
      <c r="O1677" s="231">
        <f t="shared" ca="1" si="699"/>
        <v>0</v>
      </c>
      <c r="P1677" s="231">
        <f t="shared" ca="1" si="700"/>
        <v>0</v>
      </c>
      <c r="Q1677" s="231">
        <f t="shared" ca="1" si="701"/>
        <v>0</v>
      </c>
      <c r="R1677" s="231">
        <f t="shared" ca="1" si="702"/>
        <v>0</v>
      </c>
      <c r="T1677" s="231">
        <f t="shared" si="703"/>
        <v>1</v>
      </c>
      <c r="U1677" s="231">
        <f t="shared" ca="1" si="703"/>
        <v>1</v>
      </c>
      <c r="V1677" s="231">
        <f t="shared" ca="1" si="703"/>
        <v>1</v>
      </c>
      <c r="X1677" s="231">
        <f t="shared" ca="1" si="704"/>
        <v>0</v>
      </c>
      <c r="Y1677" s="231">
        <f t="shared" ca="1" si="697"/>
        <v>0</v>
      </c>
      <c r="Z1677" s="243"/>
      <c r="AA1677" s="243"/>
    </row>
    <row r="1678" spans="6:27">
      <c r="F1678" s="656"/>
      <c r="G1678" s="307" t="str">
        <f t="shared" si="698"/>
        <v/>
      </c>
      <c r="H1678" s="251">
        <f t="shared" ca="1" si="695"/>
        <v>0</v>
      </c>
      <c r="I1678" s="246">
        <f t="shared" ca="1" si="696"/>
        <v>0</v>
      </c>
      <c r="J1678" s="243"/>
      <c r="K1678" s="246">
        <f>'IF Factors'!CK94</f>
        <v>0</v>
      </c>
      <c r="L1678" s="246">
        <f ca="1">OFFSET('IF Factors'!CK94,0,5)</f>
        <v>0</v>
      </c>
      <c r="M1678" s="246">
        <f ca="1">OFFSET('IF Factors'!CK94,0,10)</f>
        <v>0</v>
      </c>
      <c r="O1678" s="231">
        <f t="shared" ca="1" si="699"/>
        <v>0</v>
      </c>
      <c r="P1678" s="231">
        <f t="shared" ca="1" si="700"/>
        <v>0</v>
      </c>
      <c r="Q1678" s="231">
        <f t="shared" ca="1" si="701"/>
        <v>0</v>
      </c>
      <c r="R1678" s="231">
        <f t="shared" ca="1" si="702"/>
        <v>0</v>
      </c>
      <c r="T1678" s="231">
        <f t="shared" si="703"/>
        <v>1</v>
      </c>
      <c r="U1678" s="231">
        <f t="shared" ca="1" si="703"/>
        <v>1</v>
      </c>
      <c r="V1678" s="231">
        <f t="shared" ca="1" si="703"/>
        <v>1</v>
      </c>
      <c r="X1678" s="231">
        <f t="shared" ca="1" si="704"/>
        <v>0</v>
      </c>
      <c r="Y1678" s="231">
        <f t="shared" ca="1" si="697"/>
        <v>0</v>
      </c>
      <c r="Z1678" s="243"/>
      <c r="AA1678" s="243"/>
    </row>
    <row r="1679" spans="6:27">
      <c r="F1679" s="656"/>
      <c r="G1679" s="307" t="str">
        <f t="shared" si="698"/>
        <v/>
      </c>
      <c r="H1679" s="251">
        <f t="shared" ca="1" si="695"/>
        <v>0</v>
      </c>
      <c r="I1679" s="246">
        <f t="shared" ca="1" si="696"/>
        <v>0</v>
      </c>
      <c r="J1679" s="243"/>
      <c r="K1679" s="246">
        <f>'IF Factors'!CK95</f>
        <v>0</v>
      </c>
      <c r="L1679" s="246">
        <f ca="1">OFFSET('IF Factors'!CK95,0,5)</f>
        <v>0</v>
      </c>
      <c r="M1679" s="246">
        <f ca="1">OFFSET('IF Factors'!CK95,0,10)</f>
        <v>0</v>
      </c>
      <c r="O1679" s="231">
        <f t="shared" ca="1" si="699"/>
        <v>0</v>
      </c>
      <c r="P1679" s="231">
        <f t="shared" ca="1" si="700"/>
        <v>0</v>
      </c>
      <c r="Q1679" s="231">
        <f t="shared" ca="1" si="701"/>
        <v>0</v>
      </c>
      <c r="R1679" s="231">
        <f t="shared" ca="1" si="702"/>
        <v>0</v>
      </c>
      <c r="T1679" s="231">
        <f t="shared" si="703"/>
        <v>1</v>
      </c>
      <c r="U1679" s="231">
        <f t="shared" ca="1" si="703"/>
        <v>1</v>
      </c>
      <c r="V1679" s="231">
        <f t="shared" ca="1" si="703"/>
        <v>1</v>
      </c>
      <c r="X1679" s="231">
        <f t="shared" ca="1" si="704"/>
        <v>0</v>
      </c>
      <c r="Y1679" s="231">
        <f t="shared" ca="1" si="697"/>
        <v>0</v>
      </c>
      <c r="Z1679" s="243"/>
      <c r="AA1679" s="243"/>
    </row>
    <row r="1680" spans="6:27">
      <c r="F1680" s="656"/>
      <c r="G1680" s="307" t="str">
        <f t="shared" si="698"/>
        <v>3-wheeler</v>
      </c>
      <c r="H1680" s="251">
        <f t="shared" ca="1" si="695"/>
        <v>0</v>
      </c>
      <c r="I1680" s="246">
        <f t="shared" ca="1" si="696"/>
        <v>0</v>
      </c>
      <c r="J1680" s="243"/>
      <c r="K1680" s="246">
        <f>'IF Factors'!CK96</f>
        <v>0</v>
      </c>
      <c r="L1680" s="246">
        <f ca="1">OFFSET('IF Factors'!CK96,0,5)</f>
        <v>0</v>
      </c>
      <c r="M1680" s="246">
        <f ca="1">OFFSET('IF Factors'!CK96,0,10)</f>
        <v>0</v>
      </c>
      <c r="O1680" s="231">
        <f t="shared" ca="1" si="699"/>
        <v>0</v>
      </c>
      <c r="P1680" s="231">
        <f t="shared" ca="1" si="700"/>
        <v>0</v>
      </c>
      <c r="Q1680" s="231">
        <f t="shared" ca="1" si="701"/>
        <v>0</v>
      </c>
      <c r="R1680" s="231">
        <f t="shared" ca="1" si="702"/>
        <v>0</v>
      </c>
      <c r="T1680" s="231">
        <f t="shared" si="703"/>
        <v>1</v>
      </c>
      <c r="U1680" s="231">
        <f t="shared" ca="1" si="703"/>
        <v>1</v>
      </c>
      <c r="V1680" s="231">
        <f t="shared" ca="1" si="703"/>
        <v>1</v>
      </c>
      <c r="X1680" s="231">
        <f t="shared" ca="1" si="704"/>
        <v>0</v>
      </c>
      <c r="Y1680" s="231">
        <f t="shared" ca="1" si="697"/>
        <v>0</v>
      </c>
      <c r="Z1680" s="243"/>
      <c r="AA1680" s="243"/>
    </row>
    <row r="1681" spans="6:27">
      <c r="F1681" s="656"/>
      <c r="G1681" s="307" t="str">
        <f t="shared" si="698"/>
        <v>Bus</v>
      </c>
      <c r="H1681" s="251">
        <f t="shared" ca="1" si="695"/>
        <v>0</v>
      </c>
      <c r="I1681" s="246">
        <f t="shared" ca="1" si="696"/>
        <v>0</v>
      </c>
      <c r="J1681" s="243"/>
      <c r="K1681" s="246">
        <f>'IF Factors'!CK97</f>
        <v>0</v>
      </c>
      <c r="L1681" s="246">
        <f ca="1">OFFSET('IF Factors'!CK97,0,5)</f>
        <v>0</v>
      </c>
      <c r="M1681" s="246">
        <f ca="1">OFFSET('IF Factors'!CK97,0,10)</f>
        <v>0</v>
      </c>
      <c r="O1681" s="231">
        <f t="shared" ca="1" si="699"/>
        <v>0</v>
      </c>
      <c r="P1681" s="231">
        <f t="shared" ca="1" si="700"/>
        <v>0</v>
      </c>
      <c r="Q1681" s="231">
        <f t="shared" ca="1" si="701"/>
        <v>0</v>
      </c>
      <c r="R1681" s="231">
        <f t="shared" ca="1" si="702"/>
        <v>0</v>
      </c>
      <c r="T1681" s="231">
        <f t="shared" si="703"/>
        <v>1</v>
      </c>
      <c r="U1681" s="231">
        <f t="shared" ca="1" si="703"/>
        <v>1</v>
      </c>
      <c r="V1681" s="231">
        <f t="shared" ca="1" si="703"/>
        <v>1</v>
      </c>
      <c r="X1681" s="231">
        <f t="shared" ca="1" si="704"/>
        <v>0</v>
      </c>
      <c r="Y1681" s="231">
        <f t="shared" ca="1" si="697"/>
        <v>0</v>
      </c>
      <c r="Z1681" s="243"/>
      <c r="AA1681" s="243"/>
    </row>
    <row r="1682" spans="6:27">
      <c r="F1682" s="656"/>
      <c r="G1682" s="307" t="str">
        <f t="shared" si="698"/>
        <v>Mini-bus</v>
      </c>
      <c r="H1682" s="251">
        <f t="shared" ca="1" si="695"/>
        <v>0</v>
      </c>
      <c r="I1682" s="246">
        <f t="shared" ca="1" si="696"/>
        <v>0</v>
      </c>
      <c r="J1682" s="243"/>
      <c r="K1682" s="246">
        <f>'IF Factors'!CK98</f>
        <v>0</v>
      </c>
      <c r="L1682" s="246">
        <f ca="1">OFFSET('IF Factors'!CK98,0,5)</f>
        <v>0</v>
      </c>
      <c r="M1682" s="246">
        <f ca="1">OFFSET('IF Factors'!CK98,0,10)</f>
        <v>0</v>
      </c>
      <c r="O1682" s="231">
        <f t="shared" ca="1" si="699"/>
        <v>0</v>
      </c>
      <c r="P1682" s="231">
        <f t="shared" ca="1" si="700"/>
        <v>0</v>
      </c>
      <c r="Q1682" s="231">
        <f t="shared" ca="1" si="701"/>
        <v>0</v>
      </c>
      <c r="R1682" s="231">
        <f t="shared" ca="1" si="702"/>
        <v>0</v>
      </c>
      <c r="T1682" s="231">
        <f t="shared" si="703"/>
        <v>1</v>
      </c>
      <c r="U1682" s="231">
        <f t="shared" ca="1" si="703"/>
        <v>1</v>
      </c>
      <c r="V1682" s="231">
        <f t="shared" ca="1" si="703"/>
        <v>1</v>
      </c>
      <c r="X1682" s="231">
        <f t="shared" ca="1" si="704"/>
        <v>0</v>
      </c>
      <c r="Y1682" s="231">
        <f t="shared" ca="1" si="697"/>
        <v>0</v>
      </c>
      <c r="Z1682" s="243"/>
      <c r="AA1682" s="243"/>
    </row>
    <row r="1683" spans="6:27">
      <c r="F1683" s="656"/>
      <c r="G1683" s="307" t="str">
        <f t="shared" si="698"/>
        <v/>
      </c>
      <c r="H1683" s="251">
        <f t="shared" ca="1" si="695"/>
        <v>0</v>
      </c>
      <c r="I1683" s="246">
        <f t="shared" ca="1" si="696"/>
        <v>0</v>
      </c>
      <c r="J1683" s="243"/>
      <c r="K1683" s="246">
        <f>'IF Factors'!CK99</f>
        <v>0</v>
      </c>
      <c r="L1683" s="246">
        <f ca="1">OFFSET('IF Factors'!CK99,0,5)</f>
        <v>0</v>
      </c>
      <c r="M1683" s="246">
        <f ca="1">OFFSET('IF Factors'!CK99,0,10)</f>
        <v>0</v>
      </c>
      <c r="O1683" s="231">
        <f t="shared" ca="1" si="699"/>
        <v>0</v>
      </c>
      <c r="P1683" s="231">
        <f t="shared" ca="1" si="700"/>
        <v>0</v>
      </c>
      <c r="Q1683" s="231">
        <f t="shared" ca="1" si="701"/>
        <v>0</v>
      </c>
      <c r="R1683" s="231">
        <f t="shared" ca="1" si="702"/>
        <v>0</v>
      </c>
      <c r="T1683" s="231">
        <f t="shared" si="703"/>
        <v>1</v>
      </c>
      <c r="U1683" s="231">
        <f t="shared" ca="1" si="703"/>
        <v>1</v>
      </c>
      <c r="V1683" s="231">
        <f t="shared" ca="1" si="703"/>
        <v>1</v>
      </c>
      <c r="X1683" s="231">
        <f t="shared" ca="1" si="704"/>
        <v>0</v>
      </c>
      <c r="Y1683" s="231">
        <f t="shared" ca="1" si="697"/>
        <v>0</v>
      </c>
      <c r="Z1683" s="243"/>
      <c r="AA1683" s="243"/>
    </row>
    <row r="1684" spans="6:27">
      <c r="F1684" s="657"/>
      <c r="G1684" s="307" t="str">
        <f t="shared" si="698"/>
        <v/>
      </c>
      <c r="H1684" s="251">
        <f t="shared" ca="1" si="695"/>
        <v>0</v>
      </c>
      <c r="I1684" s="246">
        <f t="shared" ca="1" si="696"/>
        <v>0</v>
      </c>
      <c r="J1684" s="243"/>
      <c r="K1684" s="246">
        <f>'IF Factors'!CK100</f>
        <v>0</v>
      </c>
      <c r="L1684" s="246">
        <f ca="1">OFFSET('IF Factors'!CK100,0,5)</f>
        <v>0</v>
      </c>
      <c r="M1684" s="246">
        <f ca="1">OFFSET('IF Factors'!CK100,0,10)</f>
        <v>0</v>
      </c>
      <c r="O1684" s="231">
        <f t="shared" ca="1" si="699"/>
        <v>0</v>
      </c>
      <c r="P1684" s="231">
        <f t="shared" ca="1" si="700"/>
        <v>0</v>
      </c>
      <c r="Q1684" s="231">
        <f t="shared" ca="1" si="701"/>
        <v>0</v>
      </c>
      <c r="R1684" s="231">
        <f t="shared" ca="1" si="702"/>
        <v>0</v>
      </c>
      <c r="T1684" s="231">
        <f t="shared" si="703"/>
        <v>1</v>
      </c>
      <c r="U1684" s="231">
        <f t="shared" ca="1" si="703"/>
        <v>1</v>
      </c>
      <c r="V1684" s="231">
        <f t="shared" ca="1" si="703"/>
        <v>1</v>
      </c>
      <c r="X1684" s="231">
        <f t="shared" ca="1" si="704"/>
        <v>0</v>
      </c>
      <c r="Y1684" s="231">
        <f t="shared" ca="1" si="697"/>
        <v>0</v>
      </c>
      <c r="Z1684" s="243"/>
      <c r="AA1684" s="243"/>
    </row>
    <row r="1685" spans="6:27">
      <c r="G1685" s="307" t="str">
        <f t="shared" si="698"/>
        <v>BRT</v>
      </c>
      <c r="H1685" s="251">
        <f t="shared" ca="1" si="695"/>
        <v>0</v>
      </c>
      <c r="I1685" s="246">
        <f t="shared" ca="1" si="696"/>
        <v>0</v>
      </c>
      <c r="J1685" s="243"/>
      <c r="K1685" s="246">
        <f>'IF Factors'!CK101</f>
        <v>0</v>
      </c>
      <c r="L1685" s="246">
        <f ca="1">OFFSET('IF Factors'!CK101,0,5)</f>
        <v>0</v>
      </c>
      <c r="M1685" s="246">
        <f ca="1">OFFSET('IF Factors'!CK101,0,10)</f>
        <v>0</v>
      </c>
      <c r="O1685" s="231">
        <f t="shared" ca="1" si="699"/>
        <v>0</v>
      </c>
      <c r="P1685" s="231">
        <f t="shared" ca="1" si="700"/>
        <v>0</v>
      </c>
      <c r="Q1685" s="231">
        <f t="shared" ca="1" si="701"/>
        <v>0</v>
      </c>
      <c r="R1685" s="231">
        <f t="shared" ca="1" si="702"/>
        <v>0</v>
      </c>
      <c r="T1685" s="231">
        <f t="shared" si="703"/>
        <v>1</v>
      </c>
      <c r="U1685" s="231">
        <f t="shared" ca="1" si="703"/>
        <v>1</v>
      </c>
      <c r="V1685" s="231">
        <f t="shared" ca="1" si="703"/>
        <v>1</v>
      </c>
      <c r="X1685" s="231">
        <f t="shared" ca="1" si="704"/>
        <v>0</v>
      </c>
      <c r="Y1685" s="231">
        <f t="shared" ca="1" si="697"/>
        <v>0</v>
      </c>
      <c r="Z1685" s="243"/>
      <c r="AA1685" s="243"/>
    </row>
    <row r="1686" spans="6:27">
      <c r="G1686" s="308"/>
      <c r="H1686" s="243"/>
      <c r="I1686" s="243"/>
      <c r="J1686" s="243"/>
      <c r="K1686" s="243"/>
      <c r="L1686" s="243"/>
      <c r="M1686" s="243"/>
      <c r="N1686" s="243"/>
      <c r="O1686" s="243"/>
      <c r="P1686" s="243"/>
      <c r="Q1686" s="243"/>
      <c r="R1686" s="243"/>
      <c r="S1686" s="243"/>
      <c r="T1686" s="243"/>
      <c r="U1686" s="243"/>
      <c r="V1686" s="243"/>
      <c r="W1686" s="243"/>
      <c r="X1686" s="243"/>
      <c r="Y1686" s="243"/>
      <c r="Z1686" s="243"/>
      <c r="AA1686" s="243"/>
    </row>
    <row r="1687" spans="6:27">
      <c r="G1687" s="308"/>
      <c r="H1687" s="243"/>
      <c r="I1687" s="243"/>
      <c r="J1687" s="243"/>
      <c r="K1687" s="243"/>
      <c r="L1687" s="243"/>
      <c r="M1687" s="243"/>
      <c r="N1687" s="243"/>
      <c r="O1687" s="243"/>
      <c r="P1687" s="243"/>
      <c r="Q1687" s="243"/>
      <c r="R1687" s="243"/>
      <c r="S1687" s="243"/>
      <c r="T1687" s="243"/>
      <c r="U1687" s="243"/>
      <c r="V1687" s="243"/>
      <c r="W1687" s="243"/>
      <c r="X1687" s="243"/>
      <c r="Y1687" s="243"/>
      <c r="Z1687" s="243"/>
      <c r="AA1687" s="243"/>
    </row>
    <row r="1688" spans="6:27">
      <c r="G1688" s="308"/>
      <c r="H1688" s="243"/>
      <c r="I1688" s="243"/>
      <c r="J1688" s="243"/>
      <c r="K1688" s="243"/>
      <c r="L1688" s="243"/>
      <c r="M1688" s="243"/>
      <c r="N1688" s="243"/>
      <c r="O1688" s="243"/>
      <c r="P1688" s="243"/>
      <c r="Q1688" s="243"/>
      <c r="R1688" s="243"/>
      <c r="S1688" s="243"/>
      <c r="T1688" s="243"/>
      <c r="U1688" s="243"/>
      <c r="V1688" s="243"/>
      <c r="W1688" s="243"/>
      <c r="X1688" s="243"/>
      <c r="Y1688" s="243"/>
      <c r="Z1688" s="243"/>
      <c r="AA1688" s="243"/>
    </row>
    <row r="1689" spans="6:27">
      <c r="G1689" s="308" t="s">
        <v>339</v>
      </c>
      <c r="H1689" s="243"/>
      <c r="I1689" s="243" t="s">
        <v>332</v>
      </c>
      <c r="J1689" s="243"/>
      <c r="K1689" s="243"/>
      <c r="L1689" s="243"/>
      <c r="M1689" s="243"/>
      <c r="N1689" s="243"/>
      <c r="O1689" s="243"/>
      <c r="P1689" s="243"/>
      <c r="Q1689" s="243"/>
      <c r="R1689" s="243"/>
      <c r="S1689" s="243"/>
      <c r="T1689" s="243"/>
      <c r="U1689" s="243"/>
      <c r="V1689" s="243"/>
      <c r="W1689" s="243"/>
      <c r="X1689" s="243"/>
      <c r="Y1689" s="243"/>
      <c r="Z1689" s="243"/>
      <c r="AA1689" s="243"/>
    </row>
    <row r="1690" spans="6:27">
      <c r="G1690" s="306"/>
      <c r="H1690" s="245">
        <f>H1657</f>
        <v>0</v>
      </c>
      <c r="I1690" s="245">
        <f t="shared" ref="I1690:AA1690" si="705">I1657</f>
        <v>1</v>
      </c>
      <c r="J1690" s="245">
        <f t="shared" si="705"/>
        <v>2</v>
      </c>
      <c r="K1690" s="245">
        <f t="shared" si="705"/>
        <v>3</v>
      </c>
      <c r="L1690" s="245">
        <f t="shared" si="705"/>
        <v>4</v>
      </c>
      <c r="M1690" s="245">
        <f t="shared" si="705"/>
        <v>5</v>
      </c>
      <c r="N1690" s="245">
        <f t="shared" si="705"/>
        <v>6</v>
      </c>
      <c r="O1690" s="245">
        <f t="shared" si="705"/>
        <v>7</v>
      </c>
      <c r="P1690" s="245">
        <f t="shared" si="705"/>
        <v>8</v>
      </c>
      <c r="Q1690" s="245">
        <f t="shared" si="705"/>
        <v>9</v>
      </c>
      <c r="R1690" s="245">
        <f t="shared" si="705"/>
        <v>10</v>
      </c>
      <c r="S1690" s="245">
        <f t="shared" si="705"/>
        <v>11</v>
      </c>
      <c r="T1690" s="245">
        <f t="shared" si="705"/>
        <v>12</v>
      </c>
      <c r="U1690" s="245">
        <f t="shared" si="705"/>
        <v>13</v>
      </c>
      <c r="V1690" s="245">
        <f t="shared" si="705"/>
        <v>14</v>
      </c>
      <c r="W1690" s="245">
        <f t="shared" si="705"/>
        <v>15</v>
      </c>
      <c r="X1690" s="245">
        <f t="shared" si="705"/>
        <v>16</v>
      </c>
      <c r="Y1690" s="245">
        <f t="shared" si="705"/>
        <v>17</v>
      </c>
      <c r="Z1690" s="245">
        <f t="shared" si="705"/>
        <v>18</v>
      </c>
      <c r="AA1690" s="245">
        <f t="shared" si="705"/>
        <v>19</v>
      </c>
    </row>
    <row r="1691" spans="6:27">
      <c r="F1691" s="655" t="s">
        <v>530</v>
      </c>
      <c r="G1691" s="307" t="str">
        <f>G1675</f>
        <v>Cars</v>
      </c>
      <c r="H1691" s="261">
        <f>K1675</f>
        <v>0</v>
      </c>
      <c r="I1691" s="261">
        <f ca="1">(I$23*$P1675)+$O1675</f>
        <v>0</v>
      </c>
      <c r="J1691" s="261">
        <f t="shared" ref="J1691:P1691" ca="1" si="706">(J$23*$P1675)+$O1675</f>
        <v>0</v>
      </c>
      <c r="K1691" s="261">
        <f t="shared" ca="1" si="706"/>
        <v>0</v>
      </c>
      <c r="L1691" s="261">
        <f t="shared" ca="1" si="706"/>
        <v>0</v>
      </c>
      <c r="M1691" s="261">
        <f t="shared" ca="1" si="706"/>
        <v>0</v>
      </c>
      <c r="N1691" s="261">
        <f t="shared" ca="1" si="706"/>
        <v>0</v>
      </c>
      <c r="O1691" s="261">
        <f t="shared" ca="1" si="706"/>
        <v>0</v>
      </c>
      <c r="P1691" s="261">
        <f t="shared" ca="1" si="706"/>
        <v>0</v>
      </c>
      <c r="Q1691" s="261">
        <f ca="1">L1675</f>
        <v>0</v>
      </c>
      <c r="R1691" s="261">
        <f ca="1">(R$23*$R1675)+$Q1675</f>
        <v>0</v>
      </c>
      <c r="S1691" s="261">
        <f t="shared" ref="S1691:Z1691" ca="1" si="707">(S$23*$R1675)+$Q1675</f>
        <v>0</v>
      </c>
      <c r="T1691" s="261">
        <f t="shared" ca="1" si="707"/>
        <v>0</v>
      </c>
      <c r="U1691" s="261">
        <f t="shared" ca="1" si="707"/>
        <v>0</v>
      </c>
      <c r="V1691" s="261">
        <f t="shared" ca="1" si="707"/>
        <v>0</v>
      </c>
      <c r="W1691" s="261">
        <f t="shared" ca="1" si="707"/>
        <v>0</v>
      </c>
      <c r="X1691" s="261">
        <f t="shared" ca="1" si="707"/>
        <v>0</v>
      </c>
      <c r="Y1691" s="261">
        <f t="shared" ca="1" si="707"/>
        <v>0</v>
      </c>
      <c r="Z1691" s="261">
        <f t="shared" ca="1" si="707"/>
        <v>0</v>
      </c>
      <c r="AA1691" s="261">
        <f ca="1">M1675</f>
        <v>0</v>
      </c>
    </row>
    <row r="1692" spans="6:27">
      <c r="F1692" s="656"/>
      <c r="G1692" s="307" t="str">
        <f t="shared" ref="G1692:G1701" si="708">G1676</f>
        <v>2-wheeler</v>
      </c>
      <c r="H1692" s="261">
        <f t="shared" ref="H1692:H1701" si="709">K1676</f>
        <v>0</v>
      </c>
      <c r="I1692" s="261">
        <f t="shared" ref="I1692:P1701" ca="1" si="710">(I$23*$P1676)+$O1676</f>
        <v>0</v>
      </c>
      <c r="J1692" s="261">
        <f t="shared" ca="1" si="710"/>
        <v>0</v>
      </c>
      <c r="K1692" s="261">
        <f t="shared" ca="1" si="710"/>
        <v>0</v>
      </c>
      <c r="L1692" s="261">
        <f t="shared" ca="1" si="710"/>
        <v>0</v>
      </c>
      <c r="M1692" s="261">
        <f t="shared" ca="1" si="710"/>
        <v>0</v>
      </c>
      <c r="N1692" s="261">
        <f t="shared" ca="1" si="710"/>
        <v>0</v>
      </c>
      <c r="O1692" s="261">
        <f t="shared" ca="1" si="710"/>
        <v>0</v>
      </c>
      <c r="P1692" s="261">
        <f t="shared" ca="1" si="710"/>
        <v>0</v>
      </c>
      <c r="Q1692" s="261">
        <f t="shared" ref="Q1692:Q1701" ca="1" si="711">L1676</f>
        <v>0</v>
      </c>
      <c r="R1692" s="261">
        <f t="shared" ref="R1692:Z1701" ca="1" si="712">(R$23*$R1676)+$Q1676</f>
        <v>0</v>
      </c>
      <c r="S1692" s="261">
        <f t="shared" ca="1" si="712"/>
        <v>0</v>
      </c>
      <c r="T1692" s="261">
        <f t="shared" ca="1" si="712"/>
        <v>0</v>
      </c>
      <c r="U1692" s="261">
        <f t="shared" ca="1" si="712"/>
        <v>0</v>
      </c>
      <c r="V1692" s="261">
        <f t="shared" ca="1" si="712"/>
        <v>0</v>
      </c>
      <c r="W1692" s="261">
        <f t="shared" ca="1" si="712"/>
        <v>0</v>
      </c>
      <c r="X1692" s="261">
        <f t="shared" ca="1" si="712"/>
        <v>0</v>
      </c>
      <c r="Y1692" s="261">
        <f t="shared" ca="1" si="712"/>
        <v>0</v>
      </c>
      <c r="Z1692" s="261">
        <f t="shared" ca="1" si="712"/>
        <v>0</v>
      </c>
      <c r="AA1692" s="261">
        <f t="shared" ref="AA1692:AA1701" ca="1" si="713">M1676</f>
        <v>0</v>
      </c>
    </row>
    <row r="1693" spans="6:27">
      <c r="F1693" s="656"/>
      <c r="G1693" s="307" t="str">
        <f t="shared" si="708"/>
        <v>Taxi</v>
      </c>
      <c r="H1693" s="261">
        <f t="shared" si="709"/>
        <v>0</v>
      </c>
      <c r="I1693" s="261">
        <f t="shared" ca="1" si="710"/>
        <v>0</v>
      </c>
      <c r="J1693" s="261">
        <f t="shared" ca="1" si="710"/>
        <v>0</v>
      </c>
      <c r="K1693" s="261">
        <f t="shared" ca="1" si="710"/>
        <v>0</v>
      </c>
      <c r="L1693" s="261">
        <f t="shared" ca="1" si="710"/>
        <v>0</v>
      </c>
      <c r="M1693" s="261">
        <f t="shared" ca="1" si="710"/>
        <v>0</v>
      </c>
      <c r="N1693" s="261">
        <f t="shared" ca="1" si="710"/>
        <v>0</v>
      </c>
      <c r="O1693" s="261">
        <f t="shared" ca="1" si="710"/>
        <v>0</v>
      </c>
      <c r="P1693" s="261">
        <f t="shared" ca="1" si="710"/>
        <v>0</v>
      </c>
      <c r="Q1693" s="261">
        <f t="shared" ca="1" si="711"/>
        <v>0</v>
      </c>
      <c r="R1693" s="261">
        <f t="shared" ca="1" si="712"/>
        <v>0</v>
      </c>
      <c r="S1693" s="261">
        <f t="shared" ca="1" si="712"/>
        <v>0</v>
      </c>
      <c r="T1693" s="261">
        <f t="shared" ca="1" si="712"/>
        <v>0</v>
      </c>
      <c r="U1693" s="261">
        <f t="shared" ca="1" si="712"/>
        <v>0</v>
      </c>
      <c r="V1693" s="261">
        <f t="shared" ca="1" si="712"/>
        <v>0</v>
      </c>
      <c r="W1693" s="261">
        <f t="shared" ca="1" si="712"/>
        <v>0</v>
      </c>
      <c r="X1693" s="261">
        <f t="shared" ca="1" si="712"/>
        <v>0</v>
      </c>
      <c r="Y1693" s="261">
        <f t="shared" ca="1" si="712"/>
        <v>0</v>
      </c>
      <c r="Z1693" s="261">
        <f t="shared" ca="1" si="712"/>
        <v>0</v>
      </c>
      <c r="AA1693" s="261">
        <f t="shared" ca="1" si="713"/>
        <v>0</v>
      </c>
    </row>
    <row r="1694" spans="6:27">
      <c r="F1694" s="656"/>
      <c r="G1694" s="307" t="str">
        <f t="shared" si="708"/>
        <v/>
      </c>
      <c r="H1694" s="261">
        <f t="shared" si="709"/>
        <v>0</v>
      </c>
      <c r="I1694" s="261">
        <f t="shared" ca="1" si="710"/>
        <v>0</v>
      </c>
      <c r="J1694" s="261">
        <f t="shared" ca="1" si="710"/>
        <v>0</v>
      </c>
      <c r="K1694" s="261">
        <f t="shared" ca="1" si="710"/>
        <v>0</v>
      </c>
      <c r="L1694" s="261">
        <f t="shared" ca="1" si="710"/>
        <v>0</v>
      </c>
      <c r="M1694" s="261">
        <f t="shared" ca="1" si="710"/>
        <v>0</v>
      </c>
      <c r="N1694" s="261">
        <f t="shared" ca="1" si="710"/>
        <v>0</v>
      </c>
      <c r="O1694" s="261">
        <f t="shared" ca="1" si="710"/>
        <v>0</v>
      </c>
      <c r="P1694" s="261">
        <f t="shared" ca="1" si="710"/>
        <v>0</v>
      </c>
      <c r="Q1694" s="261">
        <f t="shared" ca="1" si="711"/>
        <v>0</v>
      </c>
      <c r="R1694" s="261">
        <f t="shared" ca="1" si="712"/>
        <v>0</v>
      </c>
      <c r="S1694" s="261">
        <f t="shared" ca="1" si="712"/>
        <v>0</v>
      </c>
      <c r="T1694" s="261">
        <f t="shared" ca="1" si="712"/>
        <v>0</v>
      </c>
      <c r="U1694" s="261">
        <f t="shared" ca="1" si="712"/>
        <v>0</v>
      </c>
      <c r="V1694" s="261">
        <f t="shared" ca="1" si="712"/>
        <v>0</v>
      </c>
      <c r="W1694" s="261">
        <f t="shared" ca="1" si="712"/>
        <v>0</v>
      </c>
      <c r="X1694" s="261">
        <f t="shared" ca="1" si="712"/>
        <v>0</v>
      </c>
      <c r="Y1694" s="261">
        <f t="shared" ca="1" si="712"/>
        <v>0</v>
      </c>
      <c r="Z1694" s="261">
        <f t="shared" ca="1" si="712"/>
        <v>0</v>
      </c>
      <c r="AA1694" s="261">
        <f t="shared" ca="1" si="713"/>
        <v>0</v>
      </c>
    </row>
    <row r="1695" spans="6:27">
      <c r="F1695" s="656"/>
      <c r="G1695" s="307" t="str">
        <f t="shared" si="708"/>
        <v/>
      </c>
      <c r="H1695" s="261">
        <f t="shared" si="709"/>
        <v>0</v>
      </c>
      <c r="I1695" s="261">
        <f t="shared" ca="1" si="710"/>
        <v>0</v>
      </c>
      <c r="J1695" s="261">
        <f t="shared" ca="1" si="710"/>
        <v>0</v>
      </c>
      <c r="K1695" s="261">
        <f t="shared" ca="1" si="710"/>
        <v>0</v>
      </c>
      <c r="L1695" s="261">
        <f t="shared" ca="1" si="710"/>
        <v>0</v>
      </c>
      <c r="M1695" s="261">
        <f t="shared" ca="1" si="710"/>
        <v>0</v>
      </c>
      <c r="N1695" s="261">
        <f t="shared" ca="1" si="710"/>
        <v>0</v>
      </c>
      <c r="O1695" s="261">
        <f t="shared" ca="1" si="710"/>
        <v>0</v>
      </c>
      <c r="P1695" s="261">
        <f t="shared" ca="1" si="710"/>
        <v>0</v>
      </c>
      <c r="Q1695" s="261">
        <f t="shared" ca="1" si="711"/>
        <v>0</v>
      </c>
      <c r="R1695" s="261">
        <f t="shared" ca="1" si="712"/>
        <v>0</v>
      </c>
      <c r="S1695" s="261">
        <f t="shared" ca="1" si="712"/>
        <v>0</v>
      </c>
      <c r="T1695" s="261">
        <f t="shared" ca="1" si="712"/>
        <v>0</v>
      </c>
      <c r="U1695" s="261">
        <f t="shared" ca="1" si="712"/>
        <v>0</v>
      </c>
      <c r="V1695" s="261">
        <f t="shared" ca="1" si="712"/>
        <v>0</v>
      </c>
      <c r="W1695" s="261">
        <f t="shared" ca="1" si="712"/>
        <v>0</v>
      </c>
      <c r="X1695" s="261">
        <f t="shared" ca="1" si="712"/>
        <v>0</v>
      </c>
      <c r="Y1695" s="261">
        <f t="shared" ca="1" si="712"/>
        <v>0</v>
      </c>
      <c r="Z1695" s="261">
        <f t="shared" ca="1" si="712"/>
        <v>0</v>
      </c>
      <c r="AA1695" s="261">
        <f t="shared" ca="1" si="713"/>
        <v>0</v>
      </c>
    </row>
    <row r="1696" spans="6:27">
      <c r="F1696" s="656"/>
      <c r="G1696" s="307" t="str">
        <f t="shared" si="708"/>
        <v>3-wheeler</v>
      </c>
      <c r="H1696" s="261">
        <f t="shared" si="709"/>
        <v>0</v>
      </c>
      <c r="I1696" s="261">
        <f t="shared" ca="1" si="710"/>
        <v>0</v>
      </c>
      <c r="J1696" s="261">
        <f t="shared" ca="1" si="710"/>
        <v>0</v>
      </c>
      <c r="K1696" s="261">
        <f t="shared" ca="1" si="710"/>
        <v>0</v>
      </c>
      <c r="L1696" s="261">
        <f t="shared" ca="1" si="710"/>
        <v>0</v>
      </c>
      <c r="M1696" s="261">
        <f t="shared" ca="1" si="710"/>
        <v>0</v>
      </c>
      <c r="N1696" s="261">
        <f t="shared" ca="1" si="710"/>
        <v>0</v>
      </c>
      <c r="O1696" s="261">
        <f t="shared" ca="1" si="710"/>
        <v>0</v>
      </c>
      <c r="P1696" s="261">
        <f t="shared" ca="1" si="710"/>
        <v>0</v>
      </c>
      <c r="Q1696" s="261">
        <f t="shared" ca="1" si="711"/>
        <v>0</v>
      </c>
      <c r="R1696" s="261">
        <f t="shared" ca="1" si="712"/>
        <v>0</v>
      </c>
      <c r="S1696" s="261">
        <f t="shared" ca="1" si="712"/>
        <v>0</v>
      </c>
      <c r="T1696" s="261">
        <f t="shared" ca="1" si="712"/>
        <v>0</v>
      </c>
      <c r="U1696" s="261">
        <f t="shared" ca="1" si="712"/>
        <v>0</v>
      </c>
      <c r="V1696" s="261">
        <f t="shared" ca="1" si="712"/>
        <v>0</v>
      </c>
      <c r="W1696" s="261">
        <f t="shared" ca="1" si="712"/>
        <v>0</v>
      </c>
      <c r="X1696" s="261">
        <f t="shared" ca="1" si="712"/>
        <v>0</v>
      </c>
      <c r="Y1696" s="261">
        <f t="shared" ca="1" si="712"/>
        <v>0</v>
      </c>
      <c r="Z1696" s="261">
        <f t="shared" ca="1" si="712"/>
        <v>0</v>
      </c>
      <c r="AA1696" s="261">
        <f t="shared" ca="1" si="713"/>
        <v>0</v>
      </c>
    </row>
    <row r="1697" spans="6:27">
      <c r="F1697" s="656"/>
      <c r="G1697" s="307" t="str">
        <f t="shared" si="708"/>
        <v>Bus</v>
      </c>
      <c r="H1697" s="261">
        <f t="shared" si="709"/>
        <v>0</v>
      </c>
      <c r="I1697" s="261">
        <f t="shared" ca="1" si="710"/>
        <v>0</v>
      </c>
      <c r="J1697" s="261">
        <f t="shared" ca="1" si="710"/>
        <v>0</v>
      </c>
      <c r="K1697" s="261">
        <f t="shared" ca="1" si="710"/>
        <v>0</v>
      </c>
      <c r="L1697" s="261">
        <f t="shared" ca="1" si="710"/>
        <v>0</v>
      </c>
      <c r="M1697" s="261">
        <f t="shared" ca="1" si="710"/>
        <v>0</v>
      </c>
      <c r="N1697" s="261">
        <f t="shared" ca="1" si="710"/>
        <v>0</v>
      </c>
      <c r="O1697" s="261">
        <f t="shared" ca="1" si="710"/>
        <v>0</v>
      </c>
      <c r="P1697" s="261">
        <f t="shared" ca="1" si="710"/>
        <v>0</v>
      </c>
      <c r="Q1697" s="261">
        <f t="shared" ca="1" si="711"/>
        <v>0</v>
      </c>
      <c r="R1697" s="261">
        <f t="shared" ca="1" si="712"/>
        <v>0</v>
      </c>
      <c r="S1697" s="261">
        <f t="shared" ca="1" si="712"/>
        <v>0</v>
      </c>
      <c r="T1697" s="261">
        <f t="shared" ca="1" si="712"/>
        <v>0</v>
      </c>
      <c r="U1697" s="261">
        <f t="shared" ca="1" si="712"/>
        <v>0</v>
      </c>
      <c r="V1697" s="261">
        <f t="shared" ca="1" si="712"/>
        <v>0</v>
      </c>
      <c r="W1697" s="261">
        <f t="shared" ca="1" si="712"/>
        <v>0</v>
      </c>
      <c r="X1697" s="261">
        <f t="shared" ca="1" si="712"/>
        <v>0</v>
      </c>
      <c r="Y1697" s="261">
        <f t="shared" ca="1" si="712"/>
        <v>0</v>
      </c>
      <c r="Z1697" s="261">
        <f t="shared" ca="1" si="712"/>
        <v>0</v>
      </c>
      <c r="AA1697" s="261">
        <f t="shared" ca="1" si="713"/>
        <v>0</v>
      </c>
    </row>
    <row r="1698" spans="6:27">
      <c r="F1698" s="656"/>
      <c r="G1698" s="307" t="str">
        <f t="shared" si="708"/>
        <v>Mini-bus</v>
      </c>
      <c r="H1698" s="261">
        <f t="shared" si="709"/>
        <v>0</v>
      </c>
      <c r="I1698" s="261">
        <f t="shared" ca="1" si="710"/>
        <v>0</v>
      </c>
      <c r="J1698" s="261">
        <f t="shared" ca="1" si="710"/>
        <v>0</v>
      </c>
      <c r="K1698" s="261">
        <f t="shared" ca="1" si="710"/>
        <v>0</v>
      </c>
      <c r="L1698" s="261">
        <f t="shared" ca="1" si="710"/>
        <v>0</v>
      </c>
      <c r="M1698" s="261">
        <f t="shared" ca="1" si="710"/>
        <v>0</v>
      </c>
      <c r="N1698" s="261">
        <f t="shared" ca="1" si="710"/>
        <v>0</v>
      </c>
      <c r="O1698" s="261">
        <f t="shared" ca="1" si="710"/>
        <v>0</v>
      </c>
      <c r="P1698" s="261">
        <f t="shared" ca="1" si="710"/>
        <v>0</v>
      </c>
      <c r="Q1698" s="261">
        <f t="shared" ca="1" si="711"/>
        <v>0</v>
      </c>
      <c r="R1698" s="261">
        <f t="shared" ca="1" si="712"/>
        <v>0</v>
      </c>
      <c r="S1698" s="261">
        <f t="shared" ca="1" si="712"/>
        <v>0</v>
      </c>
      <c r="T1698" s="261">
        <f t="shared" ca="1" si="712"/>
        <v>0</v>
      </c>
      <c r="U1698" s="261">
        <f t="shared" ca="1" si="712"/>
        <v>0</v>
      </c>
      <c r="V1698" s="261">
        <f t="shared" ca="1" si="712"/>
        <v>0</v>
      </c>
      <c r="W1698" s="261">
        <f t="shared" ca="1" si="712"/>
        <v>0</v>
      </c>
      <c r="X1698" s="261">
        <f t="shared" ca="1" si="712"/>
        <v>0</v>
      </c>
      <c r="Y1698" s="261">
        <f t="shared" ca="1" si="712"/>
        <v>0</v>
      </c>
      <c r="Z1698" s="261">
        <f t="shared" ca="1" si="712"/>
        <v>0</v>
      </c>
      <c r="AA1698" s="261">
        <f t="shared" ca="1" si="713"/>
        <v>0</v>
      </c>
    </row>
    <row r="1699" spans="6:27">
      <c r="F1699" s="656"/>
      <c r="G1699" s="307" t="str">
        <f t="shared" si="708"/>
        <v/>
      </c>
      <c r="H1699" s="261">
        <f t="shared" si="709"/>
        <v>0</v>
      </c>
      <c r="I1699" s="261">
        <f t="shared" ca="1" si="710"/>
        <v>0</v>
      </c>
      <c r="J1699" s="261">
        <f t="shared" ca="1" si="710"/>
        <v>0</v>
      </c>
      <c r="K1699" s="261">
        <f t="shared" ca="1" si="710"/>
        <v>0</v>
      </c>
      <c r="L1699" s="261">
        <f t="shared" ca="1" si="710"/>
        <v>0</v>
      </c>
      <c r="M1699" s="261">
        <f t="shared" ca="1" si="710"/>
        <v>0</v>
      </c>
      <c r="N1699" s="261">
        <f t="shared" ca="1" si="710"/>
        <v>0</v>
      </c>
      <c r="O1699" s="261">
        <f t="shared" ca="1" si="710"/>
        <v>0</v>
      </c>
      <c r="P1699" s="261">
        <f t="shared" ca="1" si="710"/>
        <v>0</v>
      </c>
      <c r="Q1699" s="261">
        <f t="shared" ca="1" si="711"/>
        <v>0</v>
      </c>
      <c r="R1699" s="261">
        <f t="shared" ca="1" si="712"/>
        <v>0</v>
      </c>
      <c r="S1699" s="261">
        <f t="shared" ca="1" si="712"/>
        <v>0</v>
      </c>
      <c r="T1699" s="261">
        <f t="shared" ca="1" si="712"/>
        <v>0</v>
      </c>
      <c r="U1699" s="261">
        <f t="shared" ca="1" si="712"/>
        <v>0</v>
      </c>
      <c r="V1699" s="261">
        <f t="shared" ca="1" si="712"/>
        <v>0</v>
      </c>
      <c r="W1699" s="261">
        <f t="shared" ca="1" si="712"/>
        <v>0</v>
      </c>
      <c r="X1699" s="261">
        <f t="shared" ca="1" si="712"/>
        <v>0</v>
      </c>
      <c r="Y1699" s="261">
        <f t="shared" ca="1" si="712"/>
        <v>0</v>
      </c>
      <c r="Z1699" s="261">
        <f t="shared" ca="1" si="712"/>
        <v>0</v>
      </c>
      <c r="AA1699" s="261">
        <f t="shared" ca="1" si="713"/>
        <v>0</v>
      </c>
    </row>
    <row r="1700" spans="6:27">
      <c r="F1700" s="657"/>
      <c r="G1700" s="307" t="str">
        <f t="shared" si="708"/>
        <v/>
      </c>
      <c r="H1700" s="261">
        <f t="shared" si="709"/>
        <v>0</v>
      </c>
      <c r="I1700" s="261">
        <f t="shared" ca="1" si="710"/>
        <v>0</v>
      </c>
      <c r="J1700" s="261">
        <f t="shared" ca="1" si="710"/>
        <v>0</v>
      </c>
      <c r="K1700" s="261">
        <f t="shared" ca="1" si="710"/>
        <v>0</v>
      </c>
      <c r="L1700" s="261">
        <f t="shared" ca="1" si="710"/>
        <v>0</v>
      </c>
      <c r="M1700" s="261">
        <f t="shared" ca="1" si="710"/>
        <v>0</v>
      </c>
      <c r="N1700" s="261">
        <f t="shared" ca="1" si="710"/>
        <v>0</v>
      </c>
      <c r="O1700" s="261">
        <f t="shared" ca="1" si="710"/>
        <v>0</v>
      </c>
      <c r="P1700" s="261">
        <f t="shared" ca="1" si="710"/>
        <v>0</v>
      </c>
      <c r="Q1700" s="261">
        <f t="shared" ca="1" si="711"/>
        <v>0</v>
      </c>
      <c r="R1700" s="261">
        <f t="shared" ca="1" si="712"/>
        <v>0</v>
      </c>
      <c r="S1700" s="261">
        <f t="shared" ca="1" si="712"/>
        <v>0</v>
      </c>
      <c r="T1700" s="261">
        <f t="shared" ca="1" si="712"/>
        <v>0</v>
      </c>
      <c r="U1700" s="261">
        <f t="shared" ca="1" si="712"/>
        <v>0</v>
      </c>
      <c r="V1700" s="261">
        <f t="shared" ca="1" si="712"/>
        <v>0</v>
      </c>
      <c r="W1700" s="261">
        <f t="shared" ca="1" si="712"/>
        <v>0</v>
      </c>
      <c r="X1700" s="261">
        <f t="shared" ca="1" si="712"/>
        <v>0</v>
      </c>
      <c r="Y1700" s="261">
        <f t="shared" ca="1" si="712"/>
        <v>0</v>
      </c>
      <c r="Z1700" s="261">
        <f t="shared" ca="1" si="712"/>
        <v>0</v>
      </c>
      <c r="AA1700" s="261">
        <f t="shared" ca="1" si="713"/>
        <v>0</v>
      </c>
    </row>
    <row r="1701" spans="6:27">
      <c r="G1701" s="307" t="str">
        <f t="shared" si="708"/>
        <v>BRT</v>
      </c>
      <c r="H1701" s="261">
        <f t="shared" si="709"/>
        <v>0</v>
      </c>
      <c r="I1701" s="261">
        <f t="shared" ca="1" si="710"/>
        <v>0</v>
      </c>
      <c r="J1701" s="261">
        <f t="shared" ca="1" si="710"/>
        <v>0</v>
      </c>
      <c r="K1701" s="261">
        <f t="shared" ca="1" si="710"/>
        <v>0</v>
      </c>
      <c r="L1701" s="261">
        <f t="shared" ca="1" si="710"/>
        <v>0</v>
      </c>
      <c r="M1701" s="261">
        <f t="shared" ca="1" si="710"/>
        <v>0</v>
      </c>
      <c r="N1701" s="261">
        <f t="shared" ca="1" si="710"/>
        <v>0</v>
      </c>
      <c r="O1701" s="261">
        <f t="shared" ca="1" si="710"/>
        <v>0</v>
      </c>
      <c r="P1701" s="261">
        <f t="shared" ca="1" si="710"/>
        <v>0</v>
      </c>
      <c r="Q1701" s="261">
        <f t="shared" ca="1" si="711"/>
        <v>0</v>
      </c>
      <c r="R1701" s="261">
        <f t="shared" ca="1" si="712"/>
        <v>0</v>
      </c>
      <c r="S1701" s="261">
        <f t="shared" ca="1" si="712"/>
        <v>0</v>
      </c>
      <c r="T1701" s="261">
        <f t="shared" ca="1" si="712"/>
        <v>0</v>
      </c>
      <c r="U1701" s="261">
        <f t="shared" ca="1" si="712"/>
        <v>0</v>
      </c>
      <c r="V1701" s="261">
        <f t="shared" ca="1" si="712"/>
        <v>0</v>
      </c>
      <c r="W1701" s="261">
        <f t="shared" ca="1" si="712"/>
        <v>0</v>
      </c>
      <c r="X1701" s="261">
        <f t="shared" ca="1" si="712"/>
        <v>0</v>
      </c>
      <c r="Y1701" s="261">
        <f t="shared" ca="1" si="712"/>
        <v>0</v>
      </c>
      <c r="Z1701" s="261">
        <f t="shared" ca="1" si="712"/>
        <v>0</v>
      </c>
      <c r="AA1701" s="261">
        <f t="shared" ca="1" si="713"/>
        <v>0</v>
      </c>
    </row>
    <row r="1703" spans="6:27">
      <c r="G1703" s="308" t="s">
        <v>405</v>
      </c>
      <c r="H1703" s="243"/>
      <c r="I1703" s="243" t="str">
        <f>I1689</f>
        <v>Electric</v>
      </c>
      <c r="J1703" s="243"/>
      <c r="K1703" s="243"/>
      <c r="L1703" s="243"/>
      <c r="M1703" s="243"/>
      <c r="N1703" s="243"/>
      <c r="O1703" s="243"/>
      <c r="P1703" s="243"/>
      <c r="Q1703" s="243"/>
      <c r="R1703" s="243"/>
      <c r="S1703" s="243"/>
      <c r="T1703" s="243"/>
      <c r="U1703" s="243"/>
      <c r="V1703" s="243"/>
      <c r="W1703" s="243"/>
      <c r="X1703" s="243"/>
      <c r="Y1703" s="243"/>
      <c r="Z1703" s="243"/>
      <c r="AA1703" s="243"/>
    </row>
    <row r="1704" spans="6:27">
      <c r="G1704" s="306"/>
      <c r="H1704" s="245">
        <f>H1690</f>
        <v>0</v>
      </c>
      <c r="I1704" s="245">
        <f t="shared" ref="I1704:AA1704" si="714">I1690</f>
        <v>1</v>
      </c>
      <c r="J1704" s="245">
        <f t="shared" si="714"/>
        <v>2</v>
      </c>
      <c r="K1704" s="245">
        <f t="shared" si="714"/>
        <v>3</v>
      </c>
      <c r="L1704" s="245">
        <f t="shared" si="714"/>
        <v>4</v>
      </c>
      <c r="M1704" s="245">
        <f t="shared" si="714"/>
        <v>5</v>
      </c>
      <c r="N1704" s="245">
        <f t="shared" si="714"/>
        <v>6</v>
      </c>
      <c r="O1704" s="245">
        <f t="shared" si="714"/>
        <v>7</v>
      </c>
      <c r="P1704" s="245">
        <f t="shared" si="714"/>
        <v>8</v>
      </c>
      <c r="Q1704" s="245">
        <f t="shared" si="714"/>
        <v>9</v>
      </c>
      <c r="R1704" s="245">
        <f t="shared" si="714"/>
        <v>10</v>
      </c>
      <c r="S1704" s="245">
        <f t="shared" si="714"/>
        <v>11</v>
      </c>
      <c r="T1704" s="245">
        <f t="shared" si="714"/>
        <v>12</v>
      </c>
      <c r="U1704" s="245">
        <f t="shared" si="714"/>
        <v>13</v>
      </c>
      <c r="V1704" s="245">
        <f t="shared" si="714"/>
        <v>14</v>
      </c>
      <c r="W1704" s="245">
        <f t="shared" si="714"/>
        <v>15</v>
      </c>
      <c r="X1704" s="245">
        <f t="shared" si="714"/>
        <v>16</v>
      </c>
      <c r="Y1704" s="245">
        <f t="shared" si="714"/>
        <v>17</v>
      </c>
      <c r="Z1704" s="245">
        <f t="shared" si="714"/>
        <v>18</v>
      </c>
      <c r="AA1704" s="245">
        <f t="shared" si="714"/>
        <v>19</v>
      </c>
    </row>
    <row r="1705" spans="6:27">
      <c r="G1705" s="307"/>
      <c r="H1705" s="232"/>
      <c r="I1705" s="232"/>
      <c r="J1705" s="232"/>
      <c r="K1705" s="232"/>
      <c r="L1705" s="232"/>
      <c r="M1705" s="232"/>
      <c r="N1705" s="232"/>
      <c r="O1705" s="232"/>
      <c r="P1705" s="232"/>
      <c r="Q1705" s="232"/>
      <c r="R1705" s="232"/>
      <c r="S1705" s="232"/>
      <c r="T1705" s="232"/>
      <c r="U1705" s="232"/>
      <c r="V1705" s="232"/>
      <c r="W1705" s="232"/>
      <c r="X1705" s="232"/>
      <c r="Y1705" s="232"/>
      <c r="Z1705" s="232"/>
      <c r="AA1705" s="232"/>
    </row>
    <row r="1706" spans="6:27">
      <c r="G1706" s="307"/>
      <c r="H1706" s="232"/>
      <c r="I1706" s="232"/>
      <c r="J1706" s="232"/>
      <c r="K1706" s="232"/>
      <c r="L1706" s="232"/>
      <c r="M1706" s="232"/>
      <c r="N1706" s="232"/>
      <c r="O1706" s="232"/>
      <c r="P1706" s="232"/>
      <c r="Q1706" s="232"/>
      <c r="R1706" s="232"/>
      <c r="S1706" s="232"/>
      <c r="T1706" s="232"/>
      <c r="U1706" s="232"/>
      <c r="V1706" s="232"/>
      <c r="W1706" s="232"/>
      <c r="X1706" s="232"/>
      <c r="Y1706" s="232"/>
      <c r="Z1706" s="232"/>
      <c r="AA1706" s="232"/>
    </row>
    <row r="1707" spans="6:27">
      <c r="G1707" s="307"/>
      <c r="H1707" s="232"/>
      <c r="I1707" s="232"/>
      <c r="J1707" s="232"/>
      <c r="K1707" s="232"/>
      <c r="L1707" s="232"/>
      <c r="M1707" s="232"/>
      <c r="N1707" s="232"/>
      <c r="O1707" s="232"/>
      <c r="P1707" s="232"/>
      <c r="Q1707" s="232"/>
      <c r="R1707" s="232"/>
      <c r="S1707" s="232"/>
      <c r="T1707" s="232"/>
      <c r="U1707" s="232"/>
      <c r="V1707" s="232"/>
      <c r="W1707" s="232"/>
      <c r="X1707" s="232"/>
      <c r="Y1707" s="232"/>
      <c r="Z1707" s="232"/>
      <c r="AA1707" s="232"/>
    </row>
    <row r="1708" spans="6:27">
      <c r="G1708" s="307"/>
      <c r="H1708" s="232"/>
      <c r="I1708" s="232"/>
      <c r="J1708" s="232"/>
      <c r="K1708" s="232"/>
      <c r="L1708" s="232"/>
      <c r="M1708" s="232"/>
      <c r="N1708" s="232"/>
      <c r="O1708" s="232"/>
      <c r="P1708" s="232"/>
      <c r="Q1708" s="232"/>
      <c r="R1708" s="232"/>
      <c r="S1708" s="232"/>
      <c r="T1708" s="232"/>
      <c r="U1708" s="232"/>
      <c r="V1708" s="232"/>
      <c r="W1708" s="232"/>
      <c r="X1708" s="232"/>
      <c r="Y1708" s="232"/>
      <c r="Z1708" s="232"/>
      <c r="AA1708" s="232"/>
    </row>
    <row r="1709" spans="6:27">
      <c r="G1709" s="307"/>
      <c r="H1709" s="232"/>
      <c r="I1709" s="232"/>
      <c r="J1709" s="232"/>
      <c r="K1709" s="232"/>
      <c r="L1709" s="232"/>
      <c r="M1709" s="232"/>
      <c r="N1709" s="232"/>
      <c r="O1709" s="232"/>
      <c r="P1709" s="232"/>
      <c r="Q1709" s="232"/>
      <c r="R1709" s="232"/>
      <c r="S1709" s="232"/>
      <c r="T1709" s="232"/>
      <c r="U1709" s="232"/>
      <c r="V1709" s="232"/>
      <c r="W1709" s="232"/>
      <c r="X1709" s="232"/>
      <c r="Y1709" s="232"/>
      <c r="Z1709" s="232"/>
      <c r="AA1709" s="232"/>
    </row>
    <row r="1710" spans="6:27">
      <c r="G1710" s="307"/>
      <c r="H1710" s="232"/>
      <c r="I1710" s="232"/>
      <c r="J1710" s="232"/>
      <c r="K1710" s="232"/>
      <c r="L1710" s="232"/>
      <c r="M1710" s="232"/>
      <c r="N1710" s="232"/>
      <c r="O1710" s="232"/>
      <c r="P1710" s="232"/>
      <c r="Q1710" s="232"/>
      <c r="R1710" s="232"/>
      <c r="S1710" s="232"/>
      <c r="T1710" s="232"/>
      <c r="U1710" s="232"/>
      <c r="V1710" s="232"/>
      <c r="W1710" s="232"/>
      <c r="X1710" s="232"/>
      <c r="Y1710" s="232"/>
      <c r="Z1710" s="232"/>
      <c r="AA1710" s="232"/>
    </row>
    <row r="1711" spans="6:27">
      <c r="G1711" s="307"/>
      <c r="H1711" s="232"/>
      <c r="I1711" s="232"/>
      <c r="J1711" s="232"/>
      <c r="K1711" s="232"/>
      <c r="L1711" s="232"/>
      <c r="M1711" s="232"/>
      <c r="N1711" s="232"/>
      <c r="O1711" s="232"/>
      <c r="P1711" s="232"/>
      <c r="Q1711" s="232"/>
      <c r="R1711" s="232"/>
      <c r="S1711" s="232"/>
      <c r="T1711" s="232"/>
      <c r="U1711" s="232"/>
      <c r="V1711" s="232"/>
      <c r="W1711" s="232"/>
      <c r="X1711" s="232"/>
      <c r="Y1711" s="232"/>
      <c r="Z1711" s="232"/>
      <c r="AA1711" s="232"/>
    </row>
    <row r="1712" spans="6:27">
      <c r="G1712" s="307"/>
      <c r="H1712" s="232"/>
      <c r="I1712" s="232"/>
      <c r="J1712" s="232"/>
      <c r="K1712" s="232"/>
      <c r="L1712" s="232"/>
      <c r="M1712" s="232"/>
      <c r="N1712" s="232"/>
      <c r="O1712" s="232"/>
      <c r="P1712" s="232"/>
      <c r="Q1712" s="232"/>
      <c r="R1712" s="232"/>
      <c r="S1712" s="232"/>
      <c r="T1712" s="232"/>
      <c r="U1712" s="232"/>
      <c r="V1712" s="232"/>
      <c r="W1712" s="232"/>
      <c r="X1712" s="232"/>
      <c r="Y1712" s="232"/>
      <c r="Z1712" s="232"/>
      <c r="AA1712" s="232"/>
    </row>
    <row r="1713" spans="6:27">
      <c r="G1713" s="307"/>
      <c r="H1713" s="232"/>
      <c r="I1713" s="232"/>
      <c r="J1713" s="232"/>
      <c r="K1713" s="232"/>
      <c r="L1713" s="232"/>
      <c r="M1713" s="232"/>
      <c r="N1713" s="232"/>
      <c r="O1713" s="232"/>
      <c r="P1713" s="232"/>
      <c r="Q1713" s="232"/>
      <c r="R1713" s="232"/>
      <c r="S1713" s="232"/>
      <c r="T1713" s="232"/>
      <c r="U1713" s="232"/>
      <c r="V1713" s="232"/>
      <c r="W1713" s="232"/>
      <c r="X1713" s="232"/>
      <c r="Y1713" s="232"/>
      <c r="Z1713" s="232"/>
      <c r="AA1713" s="232"/>
    </row>
    <row r="1714" spans="6:27">
      <c r="G1714" s="307"/>
      <c r="H1714" s="232"/>
      <c r="I1714" s="232"/>
      <c r="J1714" s="232"/>
      <c r="K1714" s="232"/>
      <c r="L1714" s="232"/>
      <c r="M1714" s="232"/>
      <c r="N1714" s="232"/>
      <c r="O1714" s="232"/>
      <c r="P1714" s="232"/>
      <c r="Q1714" s="232"/>
      <c r="R1714" s="232"/>
      <c r="S1714" s="232"/>
      <c r="T1714" s="232"/>
      <c r="U1714" s="232"/>
      <c r="V1714" s="232"/>
      <c r="W1714" s="232"/>
      <c r="X1714" s="232"/>
      <c r="Y1714" s="232"/>
      <c r="Z1714" s="232"/>
      <c r="AA1714" s="232"/>
    </row>
    <row r="1715" spans="6:27">
      <c r="G1715" s="307"/>
      <c r="H1715" s="232"/>
      <c r="I1715" s="232"/>
      <c r="J1715" s="232"/>
      <c r="K1715" s="232"/>
      <c r="L1715" s="232"/>
      <c r="M1715" s="232"/>
      <c r="N1715" s="232"/>
      <c r="O1715" s="232"/>
      <c r="P1715" s="232"/>
      <c r="Q1715" s="232"/>
      <c r="R1715" s="232"/>
      <c r="S1715" s="232"/>
      <c r="T1715" s="232"/>
      <c r="U1715" s="232"/>
      <c r="V1715" s="232"/>
      <c r="W1715" s="232"/>
      <c r="X1715" s="232"/>
      <c r="Y1715" s="232"/>
      <c r="Z1715" s="232"/>
      <c r="AA1715" s="232"/>
    </row>
    <row r="1718" spans="6:27">
      <c r="G1718" s="305" t="str">
        <f>IF('IF Factors'!J572="","not included",CONCATENATE("CO2 Emission Factor ",'IF Factors'!J572))</f>
        <v>not included</v>
      </c>
    </row>
    <row r="1719" spans="6:27">
      <c r="L1719" s="242"/>
    </row>
    <row r="1720" spans="6:27">
      <c r="H1720" s="243"/>
      <c r="I1720" s="243"/>
      <c r="J1720" s="243"/>
      <c r="K1720" s="55" t="s">
        <v>410</v>
      </c>
      <c r="O1720" s="55" t="s">
        <v>387</v>
      </c>
      <c r="Q1720" s="55" t="s">
        <v>388</v>
      </c>
      <c r="Z1720" s="243"/>
      <c r="AA1720" s="243"/>
    </row>
    <row r="1721" spans="6:27">
      <c r="G1721" s="306"/>
      <c r="H1721" s="244">
        <f>H1674</f>
        <v>0</v>
      </c>
      <c r="I1721" s="244">
        <f>I1674</f>
        <v>0</v>
      </c>
      <c r="J1721" s="243"/>
      <c r="K1721" s="244">
        <f>K1674</f>
        <v>0</v>
      </c>
      <c r="L1721" s="244">
        <f>L1674</f>
        <v>9</v>
      </c>
      <c r="M1721" s="244">
        <f>M1674</f>
        <v>19</v>
      </c>
      <c r="O1721" s="231" t="s">
        <v>389</v>
      </c>
      <c r="P1721" s="231" t="s">
        <v>390</v>
      </c>
      <c r="Q1721" s="231" t="s">
        <v>389</v>
      </c>
      <c r="R1721" s="231" t="s">
        <v>390</v>
      </c>
      <c r="T1721" s="231">
        <f>K1721</f>
        <v>0</v>
      </c>
      <c r="U1721" s="231">
        <f>L1721</f>
        <v>9</v>
      </c>
      <c r="V1721" s="231">
        <f>M1721</f>
        <v>19</v>
      </c>
      <c r="X1721" s="231" t="s">
        <v>387</v>
      </c>
      <c r="Y1721" s="231" t="s">
        <v>388</v>
      </c>
      <c r="Z1721" s="243"/>
      <c r="AA1721" s="243"/>
    </row>
    <row r="1722" spans="6:27">
      <c r="F1722" s="655" t="s">
        <v>530</v>
      </c>
      <c r="G1722" s="307" t="str">
        <f>G1691</f>
        <v>Cars</v>
      </c>
      <c r="H1722" s="251">
        <f t="shared" ref="H1722:H1732" ca="1" si="715">IF(ISERROR(((L1722/K1722)^(1/9))-1),0,((L1722/K1722)^(1/9))-1)</f>
        <v>0</v>
      </c>
      <c r="I1722" s="246">
        <f t="shared" ref="I1722:I1732" ca="1" si="716">IF(ISERROR(((M1722/L1722)^(1/10))-1),0,((M1722/L1722)^(1/10))-1)</f>
        <v>0</v>
      </c>
      <c r="J1722" s="243"/>
      <c r="K1722" s="246">
        <f>'IF Factors'!CK106</f>
        <v>0</v>
      </c>
      <c r="L1722" s="246">
        <f ca="1">OFFSET('IF Factors'!CK106,0,5)</f>
        <v>0</v>
      </c>
      <c r="M1722" s="246">
        <f ca="1">OFFSET('IF Factors'!CK106,0,10)</f>
        <v>0</v>
      </c>
      <c r="O1722" s="231">
        <f ca="1">INTERCEPT(K1722:L1722,$K$7:$L$7)</f>
        <v>0</v>
      </c>
      <c r="P1722" s="231">
        <f ca="1">SLOPE(K1722:L1722,$K$7:$L$7)</f>
        <v>0</v>
      </c>
      <c r="Q1722" s="231">
        <f ca="1">INTERCEPT(L1722:M1722,$L$7:$M$7)</f>
        <v>0</v>
      </c>
      <c r="R1722" s="231">
        <f ca="1">SLOPE(L1722:M1722,$L$7:$M$7)</f>
        <v>0</v>
      </c>
      <c r="T1722" s="231">
        <f>IF(K1722&lt;&gt;0,0,1)</f>
        <v>1</v>
      </c>
      <c r="U1722" s="231">
        <f ca="1">IF(L1722&lt;&gt;0,0,1)</f>
        <v>1</v>
      </c>
      <c r="V1722" s="231">
        <f ca="1">IF(M1722&lt;&gt;0,0,1)</f>
        <v>1</v>
      </c>
      <c r="X1722" s="231">
        <f ca="1">IF(T1722+U1722=1,1,0)</f>
        <v>0</v>
      </c>
      <c r="Y1722" s="231">
        <f t="shared" ref="Y1722:Y1732" ca="1" si="717">IF(U1722+V1722=1,1,0)</f>
        <v>0</v>
      </c>
      <c r="Z1722" s="243"/>
      <c r="AA1722" s="243"/>
    </row>
    <row r="1723" spans="6:27">
      <c r="F1723" s="656"/>
      <c r="G1723" s="307" t="str">
        <f t="shared" ref="G1723:G1732" si="718">G1692</f>
        <v>2-wheeler</v>
      </c>
      <c r="H1723" s="251">
        <f t="shared" ca="1" si="715"/>
        <v>0</v>
      </c>
      <c r="I1723" s="246">
        <f t="shared" ca="1" si="716"/>
        <v>0</v>
      </c>
      <c r="J1723" s="243"/>
      <c r="K1723" s="246">
        <f>'IF Factors'!CK107</f>
        <v>0</v>
      </c>
      <c r="L1723" s="246">
        <f ca="1">OFFSET('IF Factors'!CK107,0,5)</f>
        <v>0</v>
      </c>
      <c r="M1723" s="246">
        <f ca="1">OFFSET('IF Factors'!CK107,0,10)</f>
        <v>0</v>
      </c>
      <c r="O1723" s="231">
        <f t="shared" ref="O1723:O1732" ca="1" si="719">INTERCEPT(K1723:L1723,$K$7:$L$7)</f>
        <v>0</v>
      </c>
      <c r="P1723" s="231">
        <f t="shared" ref="P1723:P1732" ca="1" si="720">SLOPE(K1723:L1723,$K$7:$L$7)</f>
        <v>0</v>
      </c>
      <c r="Q1723" s="231">
        <f t="shared" ref="Q1723:Q1732" ca="1" si="721">INTERCEPT(L1723:M1723,$L$7:$M$7)</f>
        <v>0</v>
      </c>
      <c r="R1723" s="231">
        <f t="shared" ref="R1723:R1732" ca="1" si="722">SLOPE(L1723:M1723,$L$7:$M$7)</f>
        <v>0</v>
      </c>
      <c r="T1723" s="231">
        <f t="shared" ref="T1723:V1732" si="723">IF(K1723&lt;&gt;0,0,1)</f>
        <v>1</v>
      </c>
      <c r="U1723" s="231">
        <f t="shared" ca="1" si="723"/>
        <v>1</v>
      </c>
      <c r="V1723" s="231">
        <f t="shared" ca="1" si="723"/>
        <v>1</v>
      </c>
      <c r="X1723" s="231">
        <f t="shared" ref="X1723:X1732" ca="1" si="724">IF(T1723+U1723=1,1,0)</f>
        <v>0</v>
      </c>
      <c r="Y1723" s="231">
        <f t="shared" ca="1" si="717"/>
        <v>0</v>
      </c>
      <c r="Z1723" s="243"/>
      <c r="AA1723" s="243"/>
    </row>
    <row r="1724" spans="6:27">
      <c r="F1724" s="656"/>
      <c r="G1724" s="307" t="str">
        <f t="shared" si="718"/>
        <v>Taxi</v>
      </c>
      <c r="H1724" s="251">
        <f t="shared" ca="1" si="715"/>
        <v>0</v>
      </c>
      <c r="I1724" s="246">
        <f t="shared" ca="1" si="716"/>
        <v>0</v>
      </c>
      <c r="J1724" s="243"/>
      <c r="K1724" s="246">
        <f>'IF Factors'!CK108</f>
        <v>0</v>
      </c>
      <c r="L1724" s="246">
        <f ca="1">OFFSET('IF Factors'!CK108,0,5)</f>
        <v>0</v>
      </c>
      <c r="M1724" s="246">
        <f ca="1">OFFSET('IF Factors'!CK108,0,10)</f>
        <v>0</v>
      </c>
      <c r="O1724" s="231">
        <f t="shared" ca="1" si="719"/>
        <v>0</v>
      </c>
      <c r="P1724" s="231">
        <f t="shared" ca="1" si="720"/>
        <v>0</v>
      </c>
      <c r="Q1724" s="231">
        <f t="shared" ca="1" si="721"/>
        <v>0</v>
      </c>
      <c r="R1724" s="231">
        <f t="shared" ca="1" si="722"/>
        <v>0</v>
      </c>
      <c r="T1724" s="231">
        <f t="shared" si="723"/>
        <v>1</v>
      </c>
      <c r="U1724" s="231">
        <f t="shared" ca="1" si="723"/>
        <v>1</v>
      </c>
      <c r="V1724" s="231">
        <f t="shared" ca="1" si="723"/>
        <v>1</v>
      </c>
      <c r="X1724" s="231">
        <f t="shared" ca="1" si="724"/>
        <v>0</v>
      </c>
      <c r="Y1724" s="231">
        <f t="shared" ca="1" si="717"/>
        <v>0</v>
      </c>
      <c r="Z1724" s="243"/>
      <c r="AA1724" s="243"/>
    </row>
    <row r="1725" spans="6:27">
      <c r="F1725" s="656"/>
      <c r="G1725" s="307" t="str">
        <f t="shared" si="718"/>
        <v/>
      </c>
      <c r="H1725" s="251">
        <f t="shared" ca="1" si="715"/>
        <v>0</v>
      </c>
      <c r="I1725" s="246">
        <f t="shared" ca="1" si="716"/>
        <v>0</v>
      </c>
      <c r="J1725" s="243"/>
      <c r="K1725" s="246">
        <f>'IF Factors'!CK109</f>
        <v>0</v>
      </c>
      <c r="L1725" s="246">
        <f ca="1">OFFSET('IF Factors'!CK109,0,5)</f>
        <v>0</v>
      </c>
      <c r="M1725" s="246">
        <f ca="1">OFFSET('IF Factors'!CK109,0,10)</f>
        <v>0</v>
      </c>
      <c r="O1725" s="231">
        <f t="shared" ca="1" si="719"/>
        <v>0</v>
      </c>
      <c r="P1725" s="231">
        <f t="shared" ca="1" si="720"/>
        <v>0</v>
      </c>
      <c r="Q1725" s="231">
        <f t="shared" ca="1" si="721"/>
        <v>0</v>
      </c>
      <c r="R1725" s="231">
        <f t="shared" ca="1" si="722"/>
        <v>0</v>
      </c>
      <c r="T1725" s="231">
        <f t="shared" si="723"/>
        <v>1</v>
      </c>
      <c r="U1725" s="231">
        <f t="shared" ca="1" si="723"/>
        <v>1</v>
      </c>
      <c r="V1725" s="231">
        <f t="shared" ca="1" si="723"/>
        <v>1</v>
      </c>
      <c r="X1725" s="231">
        <f t="shared" ca="1" si="724"/>
        <v>0</v>
      </c>
      <c r="Y1725" s="231">
        <f t="shared" ca="1" si="717"/>
        <v>0</v>
      </c>
      <c r="Z1725" s="243"/>
      <c r="AA1725" s="243"/>
    </row>
    <row r="1726" spans="6:27">
      <c r="F1726" s="656"/>
      <c r="G1726" s="307" t="str">
        <f t="shared" si="718"/>
        <v/>
      </c>
      <c r="H1726" s="251">
        <f t="shared" ca="1" si="715"/>
        <v>0</v>
      </c>
      <c r="I1726" s="246">
        <f t="shared" ca="1" si="716"/>
        <v>0</v>
      </c>
      <c r="J1726" s="243"/>
      <c r="K1726" s="246">
        <f>'IF Factors'!CK110</f>
        <v>0</v>
      </c>
      <c r="L1726" s="246">
        <f ca="1">OFFSET('IF Factors'!CK110,0,5)</f>
        <v>0</v>
      </c>
      <c r="M1726" s="246">
        <f ca="1">OFFSET('IF Factors'!CK110,0,10)</f>
        <v>0</v>
      </c>
      <c r="O1726" s="231">
        <f t="shared" ca="1" si="719"/>
        <v>0</v>
      </c>
      <c r="P1726" s="231">
        <f t="shared" ca="1" si="720"/>
        <v>0</v>
      </c>
      <c r="Q1726" s="231">
        <f t="shared" ca="1" si="721"/>
        <v>0</v>
      </c>
      <c r="R1726" s="231">
        <f t="shared" ca="1" si="722"/>
        <v>0</v>
      </c>
      <c r="T1726" s="231">
        <f t="shared" si="723"/>
        <v>1</v>
      </c>
      <c r="U1726" s="231">
        <f t="shared" ca="1" si="723"/>
        <v>1</v>
      </c>
      <c r="V1726" s="231">
        <f t="shared" ca="1" si="723"/>
        <v>1</v>
      </c>
      <c r="X1726" s="231">
        <f t="shared" ca="1" si="724"/>
        <v>0</v>
      </c>
      <c r="Y1726" s="231">
        <f t="shared" ca="1" si="717"/>
        <v>0</v>
      </c>
      <c r="Z1726" s="243"/>
      <c r="AA1726" s="243"/>
    </row>
    <row r="1727" spans="6:27">
      <c r="F1727" s="656"/>
      <c r="G1727" s="307" t="str">
        <f t="shared" si="718"/>
        <v>3-wheeler</v>
      </c>
      <c r="H1727" s="251">
        <f t="shared" ca="1" si="715"/>
        <v>0</v>
      </c>
      <c r="I1727" s="246">
        <f t="shared" ca="1" si="716"/>
        <v>0</v>
      </c>
      <c r="J1727" s="243"/>
      <c r="K1727" s="246">
        <f>'IF Factors'!CK111</f>
        <v>0</v>
      </c>
      <c r="L1727" s="246">
        <f ca="1">OFFSET('IF Factors'!CK111,0,5)</f>
        <v>0</v>
      </c>
      <c r="M1727" s="246">
        <f ca="1">OFFSET('IF Factors'!CK111,0,10)</f>
        <v>0</v>
      </c>
      <c r="O1727" s="231">
        <f t="shared" ca="1" si="719"/>
        <v>0</v>
      </c>
      <c r="P1727" s="231">
        <f t="shared" ca="1" si="720"/>
        <v>0</v>
      </c>
      <c r="Q1727" s="231">
        <f t="shared" ca="1" si="721"/>
        <v>0</v>
      </c>
      <c r="R1727" s="231">
        <f t="shared" ca="1" si="722"/>
        <v>0</v>
      </c>
      <c r="T1727" s="231">
        <f t="shared" si="723"/>
        <v>1</v>
      </c>
      <c r="U1727" s="231">
        <f t="shared" ca="1" si="723"/>
        <v>1</v>
      </c>
      <c r="V1727" s="231">
        <f t="shared" ca="1" si="723"/>
        <v>1</v>
      </c>
      <c r="X1727" s="231">
        <f t="shared" ca="1" si="724"/>
        <v>0</v>
      </c>
      <c r="Y1727" s="231">
        <f t="shared" ca="1" si="717"/>
        <v>0</v>
      </c>
      <c r="Z1727" s="243"/>
      <c r="AA1727" s="243"/>
    </row>
    <row r="1728" spans="6:27">
      <c r="F1728" s="656"/>
      <c r="G1728" s="307" t="str">
        <f t="shared" si="718"/>
        <v>Bus</v>
      </c>
      <c r="H1728" s="251">
        <f t="shared" ca="1" si="715"/>
        <v>0</v>
      </c>
      <c r="I1728" s="246">
        <f t="shared" ca="1" si="716"/>
        <v>0</v>
      </c>
      <c r="J1728" s="243"/>
      <c r="K1728" s="246">
        <f>'IF Factors'!CK112</f>
        <v>0</v>
      </c>
      <c r="L1728" s="246">
        <f ca="1">OFFSET('IF Factors'!CK112,0,5)</f>
        <v>0</v>
      </c>
      <c r="M1728" s="246">
        <f ca="1">OFFSET('IF Factors'!CK112,0,10)</f>
        <v>0</v>
      </c>
      <c r="O1728" s="231">
        <f t="shared" ca="1" si="719"/>
        <v>0</v>
      </c>
      <c r="P1728" s="231">
        <f t="shared" ca="1" si="720"/>
        <v>0</v>
      </c>
      <c r="Q1728" s="231">
        <f t="shared" ca="1" si="721"/>
        <v>0</v>
      </c>
      <c r="R1728" s="231">
        <f t="shared" ca="1" si="722"/>
        <v>0</v>
      </c>
      <c r="T1728" s="231">
        <f t="shared" si="723"/>
        <v>1</v>
      </c>
      <c r="U1728" s="231">
        <f t="shared" ca="1" si="723"/>
        <v>1</v>
      </c>
      <c r="V1728" s="231">
        <f t="shared" ca="1" si="723"/>
        <v>1</v>
      </c>
      <c r="X1728" s="231">
        <f t="shared" ca="1" si="724"/>
        <v>0</v>
      </c>
      <c r="Y1728" s="231">
        <f t="shared" ca="1" si="717"/>
        <v>0</v>
      </c>
      <c r="Z1728" s="243"/>
      <c r="AA1728" s="243"/>
    </row>
    <row r="1729" spans="6:27">
      <c r="F1729" s="656"/>
      <c r="G1729" s="307" t="str">
        <f t="shared" si="718"/>
        <v>Mini-bus</v>
      </c>
      <c r="H1729" s="251">
        <f t="shared" ca="1" si="715"/>
        <v>0</v>
      </c>
      <c r="I1729" s="246">
        <f t="shared" ca="1" si="716"/>
        <v>0</v>
      </c>
      <c r="J1729" s="243"/>
      <c r="K1729" s="246">
        <f>'IF Factors'!CK113</f>
        <v>0</v>
      </c>
      <c r="L1729" s="246">
        <f ca="1">OFFSET('IF Factors'!CK113,0,5)</f>
        <v>0</v>
      </c>
      <c r="M1729" s="246">
        <f ca="1">OFFSET('IF Factors'!CK113,0,10)</f>
        <v>0</v>
      </c>
      <c r="O1729" s="231">
        <f t="shared" ca="1" si="719"/>
        <v>0</v>
      </c>
      <c r="P1729" s="231">
        <f t="shared" ca="1" si="720"/>
        <v>0</v>
      </c>
      <c r="Q1729" s="231">
        <f t="shared" ca="1" si="721"/>
        <v>0</v>
      </c>
      <c r="R1729" s="231">
        <f t="shared" ca="1" si="722"/>
        <v>0</v>
      </c>
      <c r="T1729" s="231">
        <f t="shared" si="723"/>
        <v>1</v>
      </c>
      <c r="U1729" s="231">
        <f t="shared" ca="1" si="723"/>
        <v>1</v>
      </c>
      <c r="V1729" s="231">
        <f t="shared" ca="1" si="723"/>
        <v>1</v>
      </c>
      <c r="X1729" s="231">
        <f t="shared" ca="1" si="724"/>
        <v>0</v>
      </c>
      <c r="Y1729" s="231">
        <f t="shared" ca="1" si="717"/>
        <v>0</v>
      </c>
      <c r="Z1729" s="243"/>
      <c r="AA1729" s="243"/>
    </row>
    <row r="1730" spans="6:27">
      <c r="F1730" s="656"/>
      <c r="G1730" s="307" t="str">
        <f t="shared" si="718"/>
        <v/>
      </c>
      <c r="H1730" s="251">
        <f t="shared" ca="1" si="715"/>
        <v>0</v>
      </c>
      <c r="I1730" s="246">
        <f t="shared" ca="1" si="716"/>
        <v>0</v>
      </c>
      <c r="J1730" s="243"/>
      <c r="K1730" s="246">
        <f>'IF Factors'!CK114</f>
        <v>0</v>
      </c>
      <c r="L1730" s="246">
        <f ca="1">OFFSET('IF Factors'!CK114,0,5)</f>
        <v>0</v>
      </c>
      <c r="M1730" s="246">
        <f ca="1">OFFSET('IF Factors'!CK114,0,10)</f>
        <v>0</v>
      </c>
      <c r="O1730" s="231">
        <f t="shared" ca="1" si="719"/>
        <v>0</v>
      </c>
      <c r="P1730" s="231">
        <f t="shared" ca="1" si="720"/>
        <v>0</v>
      </c>
      <c r="Q1730" s="231">
        <f t="shared" ca="1" si="721"/>
        <v>0</v>
      </c>
      <c r="R1730" s="231">
        <f t="shared" ca="1" si="722"/>
        <v>0</v>
      </c>
      <c r="T1730" s="231">
        <f t="shared" si="723"/>
        <v>1</v>
      </c>
      <c r="U1730" s="231">
        <f t="shared" ca="1" si="723"/>
        <v>1</v>
      </c>
      <c r="V1730" s="231">
        <f t="shared" ca="1" si="723"/>
        <v>1</v>
      </c>
      <c r="X1730" s="231">
        <f t="shared" ca="1" si="724"/>
        <v>0</v>
      </c>
      <c r="Y1730" s="231">
        <f t="shared" ca="1" si="717"/>
        <v>0</v>
      </c>
      <c r="Z1730" s="243"/>
      <c r="AA1730" s="243"/>
    </row>
    <row r="1731" spans="6:27">
      <c r="F1731" s="657"/>
      <c r="G1731" s="307" t="str">
        <f t="shared" si="718"/>
        <v/>
      </c>
      <c r="H1731" s="251">
        <f t="shared" ca="1" si="715"/>
        <v>0</v>
      </c>
      <c r="I1731" s="246">
        <f t="shared" ca="1" si="716"/>
        <v>0</v>
      </c>
      <c r="J1731" s="243"/>
      <c r="K1731" s="246">
        <f>'IF Factors'!CK115</f>
        <v>0</v>
      </c>
      <c r="L1731" s="246">
        <f ca="1">OFFSET('IF Factors'!CK115,0,5)</f>
        <v>0</v>
      </c>
      <c r="M1731" s="246">
        <f ca="1">OFFSET('IF Factors'!CK115,0,10)</f>
        <v>0</v>
      </c>
      <c r="O1731" s="231">
        <f t="shared" ca="1" si="719"/>
        <v>0</v>
      </c>
      <c r="P1731" s="231">
        <f t="shared" ca="1" si="720"/>
        <v>0</v>
      </c>
      <c r="Q1731" s="231">
        <f t="shared" ca="1" si="721"/>
        <v>0</v>
      </c>
      <c r="R1731" s="231">
        <f t="shared" ca="1" si="722"/>
        <v>0</v>
      </c>
      <c r="T1731" s="231">
        <f t="shared" si="723"/>
        <v>1</v>
      </c>
      <c r="U1731" s="231">
        <f t="shared" ca="1" si="723"/>
        <v>1</v>
      </c>
      <c r="V1731" s="231">
        <f t="shared" ca="1" si="723"/>
        <v>1</v>
      </c>
      <c r="X1731" s="231">
        <f t="shared" ca="1" si="724"/>
        <v>0</v>
      </c>
      <c r="Y1731" s="231">
        <f t="shared" ca="1" si="717"/>
        <v>0</v>
      </c>
      <c r="Z1731" s="243"/>
      <c r="AA1731" s="243"/>
    </row>
    <row r="1732" spans="6:27">
      <c r="G1732" s="307" t="str">
        <f t="shared" si="718"/>
        <v>BRT</v>
      </c>
      <c r="H1732" s="251">
        <f t="shared" ca="1" si="715"/>
        <v>0</v>
      </c>
      <c r="I1732" s="246">
        <f t="shared" ca="1" si="716"/>
        <v>0</v>
      </c>
      <c r="J1732" s="243"/>
      <c r="K1732" s="246">
        <f>'IF Factors'!CK116</f>
        <v>0</v>
      </c>
      <c r="L1732" s="246">
        <f ca="1">OFFSET('IF Factors'!CK116,0,5)</f>
        <v>0</v>
      </c>
      <c r="M1732" s="246">
        <f ca="1">OFFSET('IF Factors'!CK116,0,10)</f>
        <v>0</v>
      </c>
      <c r="O1732" s="231">
        <f t="shared" ca="1" si="719"/>
        <v>0</v>
      </c>
      <c r="P1732" s="231">
        <f t="shared" ca="1" si="720"/>
        <v>0</v>
      </c>
      <c r="Q1732" s="231">
        <f t="shared" ca="1" si="721"/>
        <v>0</v>
      </c>
      <c r="R1732" s="231">
        <f t="shared" ca="1" si="722"/>
        <v>0</v>
      </c>
      <c r="T1732" s="231">
        <f t="shared" si="723"/>
        <v>1</v>
      </c>
      <c r="U1732" s="231">
        <f t="shared" ca="1" si="723"/>
        <v>1</v>
      </c>
      <c r="V1732" s="231">
        <f t="shared" ca="1" si="723"/>
        <v>1</v>
      </c>
      <c r="X1732" s="231">
        <f t="shared" ca="1" si="724"/>
        <v>0</v>
      </c>
      <c r="Y1732" s="231">
        <f t="shared" ca="1" si="717"/>
        <v>0</v>
      </c>
      <c r="Z1732" s="243"/>
      <c r="AA1732" s="243"/>
    </row>
    <row r="1733" spans="6:27">
      <c r="G1733" s="308"/>
      <c r="H1733" s="243"/>
      <c r="I1733" s="243"/>
      <c r="J1733" s="243"/>
      <c r="K1733" s="243"/>
      <c r="L1733" s="243"/>
      <c r="M1733" s="243"/>
      <c r="N1733" s="243"/>
      <c r="O1733" s="243"/>
      <c r="P1733" s="243"/>
      <c r="Q1733" s="243"/>
      <c r="R1733" s="243"/>
      <c r="S1733" s="243"/>
      <c r="T1733" s="243"/>
      <c r="U1733" s="243"/>
      <c r="V1733" s="243"/>
      <c r="W1733" s="243"/>
      <c r="X1733" s="243"/>
      <c r="Y1733" s="243"/>
      <c r="Z1733" s="243"/>
      <c r="AA1733" s="243"/>
    </row>
    <row r="1734" spans="6:27">
      <c r="G1734" s="308"/>
      <c r="H1734" s="243"/>
      <c r="I1734" s="243"/>
      <c r="J1734" s="243"/>
      <c r="K1734" s="243"/>
      <c r="L1734" s="243"/>
      <c r="M1734" s="243"/>
      <c r="N1734" s="243"/>
      <c r="O1734" s="243"/>
      <c r="P1734" s="243"/>
      <c r="Q1734" s="243"/>
      <c r="R1734" s="243"/>
      <c r="S1734" s="243"/>
      <c r="T1734" s="243"/>
      <c r="U1734" s="243"/>
      <c r="V1734" s="243"/>
      <c r="W1734" s="243"/>
      <c r="X1734" s="243"/>
      <c r="Y1734" s="243"/>
      <c r="Z1734" s="243"/>
      <c r="AA1734" s="243"/>
    </row>
    <row r="1735" spans="6:27">
      <c r="G1735" s="308"/>
      <c r="H1735" s="243"/>
      <c r="I1735" s="243"/>
      <c r="J1735" s="243"/>
      <c r="K1735" s="243"/>
      <c r="L1735" s="243"/>
      <c r="M1735" s="243"/>
      <c r="N1735" s="243"/>
      <c r="O1735" s="243"/>
      <c r="P1735" s="243"/>
      <c r="Q1735" s="243"/>
      <c r="R1735" s="243"/>
      <c r="S1735" s="243"/>
      <c r="T1735" s="243"/>
      <c r="U1735" s="243"/>
      <c r="V1735" s="243"/>
      <c r="W1735" s="243"/>
      <c r="X1735" s="243"/>
      <c r="Y1735" s="243"/>
      <c r="Z1735" s="243"/>
      <c r="AA1735" s="243"/>
    </row>
    <row r="1736" spans="6:27">
      <c r="G1736" s="308" t="s">
        <v>339</v>
      </c>
      <c r="H1736" s="243"/>
      <c r="I1736" s="243"/>
      <c r="J1736" s="243"/>
      <c r="K1736" s="243"/>
      <c r="L1736" s="243"/>
      <c r="M1736" s="243"/>
      <c r="N1736" s="243"/>
      <c r="O1736" s="243"/>
      <c r="P1736" s="243"/>
      <c r="Q1736" s="243"/>
      <c r="R1736" s="243"/>
      <c r="S1736" s="243"/>
      <c r="T1736" s="243"/>
      <c r="U1736" s="243"/>
      <c r="V1736" s="243"/>
      <c r="W1736" s="243"/>
      <c r="X1736" s="243"/>
      <c r="Y1736" s="243"/>
      <c r="Z1736" s="243"/>
      <c r="AA1736" s="243"/>
    </row>
    <row r="1737" spans="6:27">
      <c r="G1737" s="306"/>
      <c r="H1737" s="245">
        <f>H1704</f>
        <v>0</v>
      </c>
      <c r="I1737" s="245">
        <f t="shared" ref="I1737:AA1737" si="725">I1704</f>
        <v>1</v>
      </c>
      <c r="J1737" s="245">
        <f t="shared" si="725"/>
        <v>2</v>
      </c>
      <c r="K1737" s="245">
        <f t="shared" si="725"/>
        <v>3</v>
      </c>
      <c r="L1737" s="245">
        <f t="shared" si="725"/>
        <v>4</v>
      </c>
      <c r="M1737" s="245">
        <f t="shared" si="725"/>
        <v>5</v>
      </c>
      <c r="N1737" s="245">
        <f t="shared" si="725"/>
        <v>6</v>
      </c>
      <c r="O1737" s="245">
        <f t="shared" si="725"/>
        <v>7</v>
      </c>
      <c r="P1737" s="245">
        <f t="shared" si="725"/>
        <v>8</v>
      </c>
      <c r="Q1737" s="245">
        <f t="shared" si="725"/>
        <v>9</v>
      </c>
      <c r="R1737" s="245">
        <f t="shared" si="725"/>
        <v>10</v>
      </c>
      <c r="S1737" s="245">
        <f t="shared" si="725"/>
        <v>11</v>
      </c>
      <c r="T1737" s="245">
        <f t="shared" si="725"/>
        <v>12</v>
      </c>
      <c r="U1737" s="245">
        <f t="shared" si="725"/>
        <v>13</v>
      </c>
      <c r="V1737" s="245">
        <f t="shared" si="725"/>
        <v>14</v>
      </c>
      <c r="W1737" s="245">
        <f t="shared" si="725"/>
        <v>15</v>
      </c>
      <c r="X1737" s="245">
        <f t="shared" si="725"/>
        <v>16</v>
      </c>
      <c r="Y1737" s="245">
        <f t="shared" si="725"/>
        <v>17</v>
      </c>
      <c r="Z1737" s="245">
        <f t="shared" si="725"/>
        <v>18</v>
      </c>
      <c r="AA1737" s="245">
        <f t="shared" si="725"/>
        <v>19</v>
      </c>
    </row>
    <row r="1738" spans="6:27">
      <c r="F1738" s="655" t="s">
        <v>530</v>
      </c>
      <c r="G1738" s="307" t="str">
        <f>G1722</f>
        <v>Cars</v>
      </c>
      <c r="H1738" s="261">
        <f>K1722</f>
        <v>0</v>
      </c>
      <c r="I1738" s="261">
        <f ca="1">(I$23*$P1722)+$O1722</f>
        <v>0</v>
      </c>
      <c r="J1738" s="261">
        <f t="shared" ref="J1738:P1738" ca="1" si="726">(J$23*$P1722)+$O1722</f>
        <v>0</v>
      </c>
      <c r="K1738" s="261">
        <f t="shared" ca="1" si="726"/>
        <v>0</v>
      </c>
      <c r="L1738" s="261">
        <f t="shared" ca="1" si="726"/>
        <v>0</v>
      </c>
      <c r="M1738" s="261">
        <f t="shared" ca="1" si="726"/>
        <v>0</v>
      </c>
      <c r="N1738" s="261">
        <f t="shared" ca="1" si="726"/>
        <v>0</v>
      </c>
      <c r="O1738" s="261">
        <f t="shared" ca="1" si="726"/>
        <v>0</v>
      </c>
      <c r="P1738" s="261">
        <f t="shared" ca="1" si="726"/>
        <v>0</v>
      </c>
      <c r="Q1738" s="261">
        <f ca="1">L1722</f>
        <v>0</v>
      </c>
      <c r="R1738" s="261">
        <f ca="1">(R$23*$R1722)+$Q1722</f>
        <v>0</v>
      </c>
      <c r="S1738" s="261">
        <f t="shared" ref="S1738:Z1738" ca="1" si="727">(S$23*$R1722)+$Q1722</f>
        <v>0</v>
      </c>
      <c r="T1738" s="261">
        <f t="shared" ca="1" si="727"/>
        <v>0</v>
      </c>
      <c r="U1738" s="261">
        <f t="shared" ca="1" si="727"/>
        <v>0</v>
      </c>
      <c r="V1738" s="261">
        <f t="shared" ca="1" si="727"/>
        <v>0</v>
      </c>
      <c r="W1738" s="261">
        <f t="shared" ca="1" si="727"/>
        <v>0</v>
      </c>
      <c r="X1738" s="261">
        <f t="shared" ca="1" si="727"/>
        <v>0</v>
      </c>
      <c r="Y1738" s="261">
        <f t="shared" ca="1" si="727"/>
        <v>0</v>
      </c>
      <c r="Z1738" s="261">
        <f t="shared" ca="1" si="727"/>
        <v>0</v>
      </c>
      <c r="AA1738" s="261">
        <f ca="1">M1722</f>
        <v>0</v>
      </c>
    </row>
    <row r="1739" spans="6:27">
      <c r="F1739" s="656"/>
      <c r="G1739" s="307" t="str">
        <f t="shared" ref="G1739:G1748" si="728">G1723</f>
        <v>2-wheeler</v>
      </c>
      <c r="H1739" s="261">
        <f t="shared" ref="H1739:H1748" si="729">K1723</f>
        <v>0</v>
      </c>
      <c r="I1739" s="261">
        <f t="shared" ref="I1739:P1748" ca="1" si="730">(I$23*$P1723)+$O1723</f>
        <v>0</v>
      </c>
      <c r="J1739" s="261">
        <f t="shared" ca="1" si="730"/>
        <v>0</v>
      </c>
      <c r="K1739" s="261">
        <f t="shared" ca="1" si="730"/>
        <v>0</v>
      </c>
      <c r="L1739" s="261">
        <f t="shared" ca="1" si="730"/>
        <v>0</v>
      </c>
      <c r="M1739" s="261">
        <f t="shared" ca="1" si="730"/>
        <v>0</v>
      </c>
      <c r="N1739" s="261">
        <f t="shared" ca="1" si="730"/>
        <v>0</v>
      </c>
      <c r="O1739" s="261">
        <f t="shared" ca="1" si="730"/>
        <v>0</v>
      </c>
      <c r="P1739" s="261">
        <f t="shared" ca="1" si="730"/>
        <v>0</v>
      </c>
      <c r="Q1739" s="261">
        <f t="shared" ref="Q1739:Q1748" ca="1" si="731">L1723</f>
        <v>0</v>
      </c>
      <c r="R1739" s="261">
        <f t="shared" ref="R1739:Z1748" ca="1" si="732">(R$23*$R1723)+$Q1723</f>
        <v>0</v>
      </c>
      <c r="S1739" s="261">
        <f t="shared" ca="1" si="732"/>
        <v>0</v>
      </c>
      <c r="T1739" s="261">
        <f t="shared" ca="1" si="732"/>
        <v>0</v>
      </c>
      <c r="U1739" s="261">
        <f t="shared" ca="1" si="732"/>
        <v>0</v>
      </c>
      <c r="V1739" s="261">
        <f t="shared" ca="1" si="732"/>
        <v>0</v>
      </c>
      <c r="W1739" s="261">
        <f t="shared" ca="1" si="732"/>
        <v>0</v>
      </c>
      <c r="X1739" s="261">
        <f t="shared" ca="1" si="732"/>
        <v>0</v>
      </c>
      <c r="Y1739" s="261">
        <f t="shared" ca="1" si="732"/>
        <v>0</v>
      </c>
      <c r="Z1739" s="261">
        <f t="shared" ca="1" si="732"/>
        <v>0</v>
      </c>
      <c r="AA1739" s="261">
        <f t="shared" ref="AA1739:AA1748" ca="1" si="733">M1723</f>
        <v>0</v>
      </c>
    </row>
    <row r="1740" spans="6:27">
      <c r="F1740" s="656"/>
      <c r="G1740" s="307" t="str">
        <f t="shared" si="728"/>
        <v>Taxi</v>
      </c>
      <c r="H1740" s="261">
        <f t="shared" si="729"/>
        <v>0</v>
      </c>
      <c r="I1740" s="261">
        <f t="shared" ca="1" si="730"/>
        <v>0</v>
      </c>
      <c r="J1740" s="261">
        <f t="shared" ca="1" si="730"/>
        <v>0</v>
      </c>
      <c r="K1740" s="261">
        <f t="shared" ca="1" si="730"/>
        <v>0</v>
      </c>
      <c r="L1740" s="261">
        <f t="shared" ca="1" si="730"/>
        <v>0</v>
      </c>
      <c r="M1740" s="261">
        <f t="shared" ca="1" si="730"/>
        <v>0</v>
      </c>
      <c r="N1740" s="261">
        <f t="shared" ca="1" si="730"/>
        <v>0</v>
      </c>
      <c r="O1740" s="261">
        <f t="shared" ca="1" si="730"/>
        <v>0</v>
      </c>
      <c r="P1740" s="261">
        <f t="shared" ca="1" si="730"/>
        <v>0</v>
      </c>
      <c r="Q1740" s="261">
        <f t="shared" ca="1" si="731"/>
        <v>0</v>
      </c>
      <c r="R1740" s="261">
        <f t="shared" ca="1" si="732"/>
        <v>0</v>
      </c>
      <c r="S1740" s="261">
        <f t="shared" ca="1" si="732"/>
        <v>0</v>
      </c>
      <c r="T1740" s="261">
        <f t="shared" ca="1" si="732"/>
        <v>0</v>
      </c>
      <c r="U1740" s="261">
        <f t="shared" ca="1" si="732"/>
        <v>0</v>
      </c>
      <c r="V1740" s="261">
        <f t="shared" ca="1" si="732"/>
        <v>0</v>
      </c>
      <c r="W1740" s="261">
        <f t="shared" ca="1" si="732"/>
        <v>0</v>
      </c>
      <c r="X1740" s="261">
        <f t="shared" ca="1" si="732"/>
        <v>0</v>
      </c>
      <c r="Y1740" s="261">
        <f t="shared" ca="1" si="732"/>
        <v>0</v>
      </c>
      <c r="Z1740" s="261">
        <f t="shared" ca="1" si="732"/>
        <v>0</v>
      </c>
      <c r="AA1740" s="261">
        <f t="shared" ca="1" si="733"/>
        <v>0</v>
      </c>
    </row>
    <row r="1741" spans="6:27">
      <c r="F1741" s="656"/>
      <c r="G1741" s="307" t="str">
        <f t="shared" si="728"/>
        <v/>
      </c>
      <c r="H1741" s="261">
        <f t="shared" si="729"/>
        <v>0</v>
      </c>
      <c r="I1741" s="261">
        <f t="shared" ca="1" si="730"/>
        <v>0</v>
      </c>
      <c r="J1741" s="261">
        <f t="shared" ca="1" si="730"/>
        <v>0</v>
      </c>
      <c r="K1741" s="261">
        <f t="shared" ca="1" si="730"/>
        <v>0</v>
      </c>
      <c r="L1741" s="261">
        <f t="shared" ca="1" si="730"/>
        <v>0</v>
      </c>
      <c r="M1741" s="261">
        <f t="shared" ca="1" si="730"/>
        <v>0</v>
      </c>
      <c r="N1741" s="261">
        <f t="shared" ca="1" si="730"/>
        <v>0</v>
      </c>
      <c r="O1741" s="261">
        <f t="shared" ca="1" si="730"/>
        <v>0</v>
      </c>
      <c r="P1741" s="261">
        <f t="shared" ca="1" si="730"/>
        <v>0</v>
      </c>
      <c r="Q1741" s="261">
        <f t="shared" ca="1" si="731"/>
        <v>0</v>
      </c>
      <c r="R1741" s="261">
        <f t="shared" ca="1" si="732"/>
        <v>0</v>
      </c>
      <c r="S1741" s="261">
        <f t="shared" ca="1" si="732"/>
        <v>0</v>
      </c>
      <c r="T1741" s="261">
        <f t="shared" ca="1" si="732"/>
        <v>0</v>
      </c>
      <c r="U1741" s="261">
        <f t="shared" ca="1" si="732"/>
        <v>0</v>
      </c>
      <c r="V1741" s="261">
        <f t="shared" ca="1" si="732"/>
        <v>0</v>
      </c>
      <c r="W1741" s="261">
        <f t="shared" ca="1" si="732"/>
        <v>0</v>
      </c>
      <c r="X1741" s="261">
        <f t="shared" ca="1" si="732"/>
        <v>0</v>
      </c>
      <c r="Y1741" s="261">
        <f t="shared" ca="1" si="732"/>
        <v>0</v>
      </c>
      <c r="Z1741" s="261">
        <f t="shared" ca="1" si="732"/>
        <v>0</v>
      </c>
      <c r="AA1741" s="261">
        <f t="shared" ca="1" si="733"/>
        <v>0</v>
      </c>
    </row>
    <row r="1742" spans="6:27">
      <c r="F1742" s="656"/>
      <c r="G1742" s="307" t="str">
        <f t="shared" si="728"/>
        <v/>
      </c>
      <c r="H1742" s="261">
        <f t="shared" si="729"/>
        <v>0</v>
      </c>
      <c r="I1742" s="261">
        <f t="shared" ca="1" si="730"/>
        <v>0</v>
      </c>
      <c r="J1742" s="261">
        <f t="shared" ca="1" si="730"/>
        <v>0</v>
      </c>
      <c r="K1742" s="261">
        <f t="shared" ca="1" si="730"/>
        <v>0</v>
      </c>
      <c r="L1742" s="261">
        <f t="shared" ca="1" si="730"/>
        <v>0</v>
      </c>
      <c r="M1742" s="261">
        <f t="shared" ca="1" si="730"/>
        <v>0</v>
      </c>
      <c r="N1742" s="261">
        <f t="shared" ca="1" si="730"/>
        <v>0</v>
      </c>
      <c r="O1742" s="261">
        <f t="shared" ca="1" si="730"/>
        <v>0</v>
      </c>
      <c r="P1742" s="261">
        <f t="shared" ca="1" si="730"/>
        <v>0</v>
      </c>
      <c r="Q1742" s="261">
        <f t="shared" ca="1" si="731"/>
        <v>0</v>
      </c>
      <c r="R1742" s="261">
        <f t="shared" ca="1" si="732"/>
        <v>0</v>
      </c>
      <c r="S1742" s="261">
        <f t="shared" ca="1" si="732"/>
        <v>0</v>
      </c>
      <c r="T1742" s="261">
        <f t="shared" ca="1" si="732"/>
        <v>0</v>
      </c>
      <c r="U1742" s="261">
        <f t="shared" ca="1" si="732"/>
        <v>0</v>
      </c>
      <c r="V1742" s="261">
        <f t="shared" ca="1" si="732"/>
        <v>0</v>
      </c>
      <c r="W1742" s="261">
        <f t="shared" ca="1" si="732"/>
        <v>0</v>
      </c>
      <c r="X1742" s="261">
        <f t="shared" ca="1" si="732"/>
        <v>0</v>
      </c>
      <c r="Y1742" s="261">
        <f t="shared" ca="1" si="732"/>
        <v>0</v>
      </c>
      <c r="Z1742" s="261">
        <f t="shared" ca="1" si="732"/>
        <v>0</v>
      </c>
      <c r="AA1742" s="261">
        <f t="shared" ca="1" si="733"/>
        <v>0</v>
      </c>
    </row>
    <row r="1743" spans="6:27">
      <c r="F1743" s="656"/>
      <c r="G1743" s="307" t="str">
        <f t="shared" si="728"/>
        <v>3-wheeler</v>
      </c>
      <c r="H1743" s="261">
        <f t="shared" si="729"/>
        <v>0</v>
      </c>
      <c r="I1743" s="261">
        <f t="shared" ca="1" si="730"/>
        <v>0</v>
      </c>
      <c r="J1743" s="261">
        <f t="shared" ca="1" si="730"/>
        <v>0</v>
      </c>
      <c r="K1743" s="261">
        <f t="shared" ca="1" si="730"/>
        <v>0</v>
      </c>
      <c r="L1743" s="261">
        <f t="shared" ca="1" si="730"/>
        <v>0</v>
      </c>
      <c r="M1743" s="261">
        <f t="shared" ca="1" si="730"/>
        <v>0</v>
      </c>
      <c r="N1743" s="261">
        <f t="shared" ca="1" si="730"/>
        <v>0</v>
      </c>
      <c r="O1743" s="261">
        <f t="shared" ca="1" si="730"/>
        <v>0</v>
      </c>
      <c r="P1743" s="261">
        <f t="shared" ca="1" si="730"/>
        <v>0</v>
      </c>
      <c r="Q1743" s="261">
        <f t="shared" ca="1" si="731"/>
        <v>0</v>
      </c>
      <c r="R1743" s="261">
        <f t="shared" ca="1" si="732"/>
        <v>0</v>
      </c>
      <c r="S1743" s="261">
        <f t="shared" ca="1" si="732"/>
        <v>0</v>
      </c>
      <c r="T1743" s="261">
        <f t="shared" ca="1" si="732"/>
        <v>0</v>
      </c>
      <c r="U1743" s="261">
        <f t="shared" ca="1" si="732"/>
        <v>0</v>
      </c>
      <c r="V1743" s="261">
        <f t="shared" ca="1" si="732"/>
        <v>0</v>
      </c>
      <c r="W1743" s="261">
        <f t="shared" ca="1" si="732"/>
        <v>0</v>
      </c>
      <c r="X1743" s="261">
        <f t="shared" ca="1" si="732"/>
        <v>0</v>
      </c>
      <c r="Y1743" s="261">
        <f t="shared" ca="1" si="732"/>
        <v>0</v>
      </c>
      <c r="Z1743" s="261">
        <f t="shared" ca="1" si="732"/>
        <v>0</v>
      </c>
      <c r="AA1743" s="261">
        <f t="shared" ca="1" si="733"/>
        <v>0</v>
      </c>
    </row>
    <row r="1744" spans="6:27">
      <c r="F1744" s="656"/>
      <c r="G1744" s="307" t="str">
        <f t="shared" si="728"/>
        <v>Bus</v>
      </c>
      <c r="H1744" s="261">
        <f t="shared" si="729"/>
        <v>0</v>
      </c>
      <c r="I1744" s="261">
        <f t="shared" ca="1" si="730"/>
        <v>0</v>
      </c>
      <c r="J1744" s="261">
        <f t="shared" ca="1" si="730"/>
        <v>0</v>
      </c>
      <c r="K1744" s="261">
        <f t="shared" ca="1" si="730"/>
        <v>0</v>
      </c>
      <c r="L1744" s="261">
        <f t="shared" ca="1" si="730"/>
        <v>0</v>
      </c>
      <c r="M1744" s="261">
        <f t="shared" ca="1" si="730"/>
        <v>0</v>
      </c>
      <c r="N1744" s="261">
        <f t="shared" ca="1" si="730"/>
        <v>0</v>
      </c>
      <c r="O1744" s="261">
        <f t="shared" ca="1" si="730"/>
        <v>0</v>
      </c>
      <c r="P1744" s="261">
        <f t="shared" ca="1" si="730"/>
        <v>0</v>
      </c>
      <c r="Q1744" s="261">
        <f t="shared" ca="1" si="731"/>
        <v>0</v>
      </c>
      <c r="R1744" s="261">
        <f t="shared" ca="1" si="732"/>
        <v>0</v>
      </c>
      <c r="S1744" s="261">
        <f t="shared" ca="1" si="732"/>
        <v>0</v>
      </c>
      <c r="T1744" s="261">
        <f t="shared" ca="1" si="732"/>
        <v>0</v>
      </c>
      <c r="U1744" s="261">
        <f t="shared" ca="1" si="732"/>
        <v>0</v>
      </c>
      <c r="V1744" s="261">
        <f t="shared" ca="1" si="732"/>
        <v>0</v>
      </c>
      <c r="W1744" s="261">
        <f t="shared" ca="1" si="732"/>
        <v>0</v>
      </c>
      <c r="X1744" s="261">
        <f t="shared" ca="1" si="732"/>
        <v>0</v>
      </c>
      <c r="Y1744" s="261">
        <f t="shared" ca="1" si="732"/>
        <v>0</v>
      </c>
      <c r="Z1744" s="261">
        <f t="shared" ca="1" si="732"/>
        <v>0</v>
      </c>
      <c r="AA1744" s="261">
        <f t="shared" ca="1" si="733"/>
        <v>0</v>
      </c>
    </row>
    <row r="1745" spans="6:27">
      <c r="F1745" s="656"/>
      <c r="G1745" s="307" t="str">
        <f t="shared" si="728"/>
        <v>Mini-bus</v>
      </c>
      <c r="H1745" s="261">
        <f t="shared" si="729"/>
        <v>0</v>
      </c>
      <c r="I1745" s="261">
        <f t="shared" ca="1" si="730"/>
        <v>0</v>
      </c>
      <c r="J1745" s="261">
        <f t="shared" ca="1" si="730"/>
        <v>0</v>
      </c>
      <c r="K1745" s="261">
        <f t="shared" ca="1" si="730"/>
        <v>0</v>
      </c>
      <c r="L1745" s="261">
        <f t="shared" ca="1" si="730"/>
        <v>0</v>
      </c>
      <c r="M1745" s="261">
        <f t="shared" ca="1" si="730"/>
        <v>0</v>
      </c>
      <c r="N1745" s="261">
        <f t="shared" ca="1" si="730"/>
        <v>0</v>
      </c>
      <c r="O1745" s="261">
        <f t="shared" ca="1" si="730"/>
        <v>0</v>
      </c>
      <c r="P1745" s="261">
        <f t="shared" ca="1" si="730"/>
        <v>0</v>
      </c>
      <c r="Q1745" s="261">
        <f t="shared" ca="1" si="731"/>
        <v>0</v>
      </c>
      <c r="R1745" s="261">
        <f t="shared" ca="1" si="732"/>
        <v>0</v>
      </c>
      <c r="S1745" s="261">
        <f t="shared" ca="1" si="732"/>
        <v>0</v>
      </c>
      <c r="T1745" s="261">
        <f t="shared" ca="1" si="732"/>
        <v>0</v>
      </c>
      <c r="U1745" s="261">
        <f t="shared" ca="1" si="732"/>
        <v>0</v>
      </c>
      <c r="V1745" s="261">
        <f t="shared" ca="1" si="732"/>
        <v>0</v>
      </c>
      <c r="W1745" s="261">
        <f t="shared" ca="1" si="732"/>
        <v>0</v>
      </c>
      <c r="X1745" s="261">
        <f t="shared" ca="1" si="732"/>
        <v>0</v>
      </c>
      <c r="Y1745" s="261">
        <f t="shared" ca="1" si="732"/>
        <v>0</v>
      </c>
      <c r="Z1745" s="261">
        <f t="shared" ca="1" si="732"/>
        <v>0</v>
      </c>
      <c r="AA1745" s="261">
        <f t="shared" ca="1" si="733"/>
        <v>0</v>
      </c>
    </row>
    <row r="1746" spans="6:27">
      <c r="F1746" s="656"/>
      <c r="G1746" s="307" t="str">
        <f t="shared" si="728"/>
        <v/>
      </c>
      <c r="H1746" s="261">
        <f t="shared" si="729"/>
        <v>0</v>
      </c>
      <c r="I1746" s="261">
        <f t="shared" ca="1" si="730"/>
        <v>0</v>
      </c>
      <c r="J1746" s="261">
        <f t="shared" ca="1" si="730"/>
        <v>0</v>
      </c>
      <c r="K1746" s="261">
        <f t="shared" ca="1" si="730"/>
        <v>0</v>
      </c>
      <c r="L1746" s="261">
        <f t="shared" ca="1" si="730"/>
        <v>0</v>
      </c>
      <c r="M1746" s="261">
        <f t="shared" ca="1" si="730"/>
        <v>0</v>
      </c>
      <c r="N1746" s="261">
        <f t="shared" ca="1" si="730"/>
        <v>0</v>
      </c>
      <c r="O1746" s="261">
        <f t="shared" ca="1" si="730"/>
        <v>0</v>
      </c>
      <c r="P1746" s="261">
        <f t="shared" ca="1" si="730"/>
        <v>0</v>
      </c>
      <c r="Q1746" s="261">
        <f t="shared" ca="1" si="731"/>
        <v>0</v>
      </c>
      <c r="R1746" s="261">
        <f t="shared" ca="1" si="732"/>
        <v>0</v>
      </c>
      <c r="S1746" s="261">
        <f t="shared" ca="1" si="732"/>
        <v>0</v>
      </c>
      <c r="T1746" s="261">
        <f t="shared" ca="1" si="732"/>
        <v>0</v>
      </c>
      <c r="U1746" s="261">
        <f t="shared" ca="1" si="732"/>
        <v>0</v>
      </c>
      <c r="V1746" s="261">
        <f t="shared" ca="1" si="732"/>
        <v>0</v>
      </c>
      <c r="W1746" s="261">
        <f t="shared" ca="1" si="732"/>
        <v>0</v>
      </c>
      <c r="X1746" s="261">
        <f t="shared" ca="1" si="732"/>
        <v>0</v>
      </c>
      <c r="Y1746" s="261">
        <f t="shared" ca="1" si="732"/>
        <v>0</v>
      </c>
      <c r="Z1746" s="261">
        <f t="shared" ca="1" si="732"/>
        <v>0</v>
      </c>
      <c r="AA1746" s="261">
        <f t="shared" ca="1" si="733"/>
        <v>0</v>
      </c>
    </row>
    <row r="1747" spans="6:27">
      <c r="F1747" s="657"/>
      <c r="G1747" s="307" t="str">
        <f t="shared" si="728"/>
        <v/>
      </c>
      <c r="H1747" s="261">
        <f t="shared" si="729"/>
        <v>0</v>
      </c>
      <c r="I1747" s="261">
        <f t="shared" ca="1" si="730"/>
        <v>0</v>
      </c>
      <c r="J1747" s="261">
        <f t="shared" ca="1" si="730"/>
        <v>0</v>
      </c>
      <c r="K1747" s="261">
        <f t="shared" ca="1" si="730"/>
        <v>0</v>
      </c>
      <c r="L1747" s="261">
        <f t="shared" ca="1" si="730"/>
        <v>0</v>
      </c>
      <c r="M1747" s="261">
        <f t="shared" ca="1" si="730"/>
        <v>0</v>
      </c>
      <c r="N1747" s="261">
        <f t="shared" ca="1" si="730"/>
        <v>0</v>
      </c>
      <c r="O1747" s="261">
        <f t="shared" ca="1" si="730"/>
        <v>0</v>
      </c>
      <c r="P1747" s="261">
        <f t="shared" ca="1" si="730"/>
        <v>0</v>
      </c>
      <c r="Q1747" s="261">
        <f t="shared" ca="1" si="731"/>
        <v>0</v>
      </c>
      <c r="R1747" s="261">
        <f t="shared" ca="1" si="732"/>
        <v>0</v>
      </c>
      <c r="S1747" s="261">
        <f t="shared" ca="1" si="732"/>
        <v>0</v>
      </c>
      <c r="T1747" s="261">
        <f t="shared" ca="1" si="732"/>
        <v>0</v>
      </c>
      <c r="U1747" s="261">
        <f t="shared" ca="1" si="732"/>
        <v>0</v>
      </c>
      <c r="V1747" s="261">
        <f t="shared" ca="1" si="732"/>
        <v>0</v>
      </c>
      <c r="W1747" s="261">
        <f t="shared" ca="1" si="732"/>
        <v>0</v>
      </c>
      <c r="X1747" s="261">
        <f t="shared" ca="1" si="732"/>
        <v>0</v>
      </c>
      <c r="Y1747" s="261">
        <f t="shared" ca="1" si="732"/>
        <v>0</v>
      </c>
      <c r="Z1747" s="261">
        <f t="shared" ca="1" si="732"/>
        <v>0</v>
      </c>
      <c r="AA1747" s="261">
        <f t="shared" ca="1" si="733"/>
        <v>0</v>
      </c>
    </row>
    <row r="1748" spans="6:27">
      <c r="G1748" s="307" t="str">
        <f t="shared" si="728"/>
        <v>BRT</v>
      </c>
      <c r="H1748" s="261">
        <f t="shared" si="729"/>
        <v>0</v>
      </c>
      <c r="I1748" s="261">
        <f t="shared" ca="1" si="730"/>
        <v>0</v>
      </c>
      <c r="J1748" s="261">
        <f t="shared" ca="1" si="730"/>
        <v>0</v>
      </c>
      <c r="K1748" s="261">
        <f t="shared" ca="1" si="730"/>
        <v>0</v>
      </c>
      <c r="L1748" s="261">
        <f t="shared" ca="1" si="730"/>
        <v>0</v>
      </c>
      <c r="M1748" s="261">
        <f t="shared" ca="1" si="730"/>
        <v>0</v>
      </c>
      <c r="N1748" s="261">
        <f t="shared" ca="1" si="730"/>
        <v>0</v>
      </c>
      <c r="O1748" s="261">
        <f t="shared" ca="1" si="730"/>
        <v>0</v>
      </c>
      <c r="P1748" s="261">
        <f t="shared" ca="1" si="730"/>
        <v>0</v>
      </c>
      <c r="Q1748" s="261">
        <f t="shared" ca="1" si="731"/>
        <v>0</v>
      </c>
      <c r="R1748" s="261">
        <f t="shared" ca="1" si="732"/>
        <v>0</v>
      </c>
      <c r="S1748" s="261">
        <f t="shared" ca="1" si="732"/>
        <v>0</v>
      </c>
      <c r="T1748" s="261">
        <f t="shared" ca="1" si="732"/>
        <v>0</v>
      </c>
      <c r="U1748" s="261">
        <f t="shared" ca="1" si="732"/>
        <v>0</v>
      </c>
      <c r="V1748" s="261">
        <f t="shared" ca="1" si="732"/>
        <v>0</v>
      </c>
      <c r="W1748" s="261">
        <f t="shared" ca="1" si="732"/>
        <v>0</v>
      </c>
      <c r="X1748" s="261">
        <f t="shared" ca="1" si="732"/>
        <v>0</v>
      </c>
      <c r="Y1748" s="261">
        <f t="shared" ca="1" si="732"/>
        <v>0</v>
      </c>
      <c r="Z1748" s="261">
        <f t="shared" ca="1" si="732"/>
        <v>0</v>
      </c>
      <c r="AA1748" s="261">
        <f t="shared" ca="1" si="733"/>
        <v>0</v>
      </c>
    </row>
    <row r="1750" spans="6:27">
      <c r="G1750" s="308" t="s">
        <v>405</v>
      </c>
      <c r="H1750" s="243"/>
      <c r="I1750" s="243">
        <f>I1736</f>
        <v>0</v>
      </c>
      <c r="J1750" s="243"/>
      <c r="K1750" s="243"/>
      <c r="L1750" s="243"/>
      <c r="M1750" s="243"/>
      <c r="N1750" s="243"/>
      <c r="O1750" s="243"/>
      <c r="P1750" s="243"/>
      <c r="Q1750" s="243"/>
      <c r="R1750" s="243"/>
      <c r="S1750" s="243"/>
      <c r="T1750" s="243"/>
      <c r="U1750" s="243"/>
      <c r="V1750" s="243"/>
      <c r="W1750" s="243"/>
      <c r="X1750" s="243"/>
      <c r="Y1750" s="243"/>
      <c r="Z1750" s="243"/>
      <c r="AA1750" s="243"/>
    </row>
    <row r="1751" spans="6:27">
      <c r="G1751" s="306"/>
      <c r="H1751" s="245">
        <f>H1737</f>
        <v>0</v>
      </c>
      <c r="I1751" s="245">
        <f t="shared" ref="I1751:AA1751" si="734">I1737</f>
        <v>1</v>
      </c>
      <c r="J1751" s="245">
        <f t="shared" si="734"/>
        <v>2</v>
      </c>
      <c r="K1751" s="245">
        <f t="shared" si="734"/>
        <v>3</v>
      </c>
      <c r="L1751" s="245">
        <f t="shared" si="734"/>
        <v>4</v>
      </c>
      <c r="M1751" s="245">
        <f t="shared" si="734"/>
        <v>5</v>
      </c>
      <c r="N1751" s="245">
        <f t="shared" si="734"/>
        <v>6</v>
      </c>
      <c r="O1751" s="245">
        <f t="shared" si="734"/>
        <v>7</v>
      </c>
      <c r="P1751" s="245">
        <f t="shared" si="734"/>
        <v>8</v>
      </c>
      <c r="Q1751" s="245">
        <f t="shared" si="734"/>
        <v>9</v>
      </c>
      <c r="R1751" s="245">
        <f t="shared" si="734"/>
        <v>10</v>
      </c>
      <c r="S1751" s="245">
        <f t="shared" si="734"/>
        <v>11</v>
      </c>
      <c r="T1751" s="245">
        <f t="shared" si="734"/>
        <v>12</v>
      </c>
      <c r="U1751" s="245">
        <f t="shared" si="734"/>
        <v>13</v>
      </c>
      <c r="V1751" s="245">
        <f t="shared" si="734"/>
        <v>14</v>
      </c>
      <c r="W1751" s="245">
        <f t="shared" si="734"/>
        <v>15</v>
      </c>
      <c r="X1751" s="245">
        <f t="shared" si="734"/>
        <v>16</v>
      </c>
      <c r="Y1751" s="245">
        <f t="shared" si="734"/>
        <v>17</v>
      </c>
      <c r="Z1751" s="245">
        <f t="shared" si="734"/>
        <v>18</v>
      </c>
      <c r="AA1751" s="245">
        <f t="shared" si="734"/>
        <v>19</v>
      </c>
    </row>
    <row r="1752" spans="6:27">
      <c r="F1752" s="655" t="s">
        <v>530</v>
      </c>
      <c r="G1752" s="307" t="str">
        <f>G1738</f>
        <v>Cars</v>
      </c>
      <c r="H1752" s="232"/>
      <c r="I1752" s="232"/>
      <c r="J1752" s="232"/>
      <c r="K1752" s="232"/>
      <c r="L1752" s="232"/>
      <c r="M1752" s="232"/>
      <c r="N1752" s="232"/>
      <c r="O1752" s="232"/>
      <c r="P1752" s="232"/>
      <c r="Q1752" s="232"/>
      <c r="R1752" s="232"/>
      <c r="S1752" s="232"/>
      <c r="T1752" s="232"/>
      <c r="U1752" s="232"/>
      <c r="V1752" s="232"/>
      <c r="W1752" s="232"/>
      <c r="X1752" s="232"/>
      <c r="Y1752" s="232"/>
      <c r="Z1752" s="232"/>
      <c r="AA1752" s="232"/>
    </row>
    <row r="1753" spans="6:27">
      <c r="F1753" s="656"/>
      <c r="G1753" s="307" t="str">
        <f t="shared" ref="G1753:G1762" si="735">G1739</f>
        <v>2-wheeler</v>
      </c>
      <c r="H1753" s="232"/>
      <c r="I1753" s="232"/>
      <c r="J1753" s="232"/>
      <c r="K1753" s="232"/>
      <c r="L1753" s="232"/>
      <c r="M1753" s="232"/>
      <c r="N1753" s="232"/>
      <c r="O1753" s="232"/>
      <c r="P1753" s="232"/>
      <c r="Q1753" s="232"/>
      <c r="R1753" s="232"/>
      <c r="S1753" s="232"/>
      <c r="T1753" s="232"/>
      <c r="U1753" s="232"/>
      <c r="V1753" s="232"/>
      <c r="W1753" s="232"/>
      <c r="X1753" s="232"/>
      <c r="Y1753" s="232"/>
      <c r="Z1753" s="232"/>
      <c r="AA1753" s="232"/>
    </row>
    <row r="1754" spans="6:27">
      <c r="F1754" s="656"/>
      <c r="G1754" s="307" t="str">
        <f t="shared" si="735"/>
        <v>Taxi</v>
      </c>
      <c r="H1754" s="232"/>
      <c r="I1754" s="232"/>
      <c r="J1754" s="232"/>
      <c r="K1754" s="232"/>
      <c r="L1754" s="232"/>
      <c r="M1754" s="232"/>
      <c r="N1754" s="232"/>
      <c r="O1754" s="232"/>
      <c r="P1754" s="232"/>
      <c r="Q1754" s="232"/>
      <c r="R1754" s="232"/>
      <c r="S1754" s="232"/>
      <c r="T1754" s="232"/>
      <c r="U1754" s="232"/>
      <c r="V1754" s="232"/>
      <c r="W1754" s="232"/>
      <c r="X1754" s="232"/>
      <c r="Y1754" s="232"/>
      <c r="Z1754" s="232"/>
      <c r="AA1754" s="232"/>
    </row>
    <row r="1755" spans="6:27">
      <c r="F1755" s="656"/>
      <c r="G1755" s="307" t="str">
        <f t="shared" si="735"/>
        <v/>
      </c>
      <c r="H1755" s="232"/>
      <c r="I1755" s="232"/>
      <c r="J1755" s="232"/>
      <c r="K1755" s="232"/>
      <c r="L1755" s="232"/>
      <c r="M1755" s="232"/>
      <c r="N1755" s="232"/>
      <c r="O1755" s="232"/>
      <c r="P1755" s="232"/>
      <c r="Q1755" s="232"/>
      <c r="R1755" s="232"/>
      <c r="S1755" s="232"/>
      <c r="T1755" s="232"/>
      <c r="U1755" s="232"/>
      <c r="V1755" s="232"/>
      <c r="W1755" s="232"/>
      <c r="X1755" s="232"/>
      <c r="Y1755" s="232"/>
      <c r="Z1755" s="232"/>
      <c r="AA1755" s="232"/>
    </row>
    <row r="1756" spans="6:27">
      <c r="F1756" s="656"/>
      <c r="G1756" s="307" t="str">
        <f t="shared" si="735"/>
        <v/>
      </c>
      <c r="H1756" s="232"/>
      <c r="I1756" s="232"/>
      <c r="J1756" s="232"/>
      <c r="K1756" s="232"/>
      <c r="L1756" s="232"/>
      <c r="M1756" s="232"/>
      <c r="N1756" s="232"/>
      <c r="O1756" s="232"/>
      <c r="P1756" s="232"/>
      <c r="Q1756" s="232"/>
      <c r="R1756" s="232"/>
      <c r="S1756" s="232"/>
      <c r="T1756" s="232"/>
      <c r="U1756" s="232"/>
      <c r="V1756" s="232"/>
      <c r="W1756" s="232"/>
      <c r="X1756" s="232"/>
      <c r="Y1756" s="232"/>
      <c r="Z1756" s="232"/>
      <c r="AA1756" s="232"/>
    </row>
    <row r="1757" spans="6:27">
      <c r="F1757" s="656"/>
      <c r="G1757" s="307" t="str">
        <f t="shared" si="735"/>
        <v>3-wheeler</v>
      </c>
      <c r="H1757" s="232"/>
      <c r="I1757" s="232"/>
      <c r="J1757" s="232"/>
      <c r="K1757" s="232"/>
      <c r="L1757" s="232"/>
      <c r="M1757" s="232"/>
      <c r="N1757" s="232"/>
      <c r="O1757" s="232"/>
      <c r="P1757" s="232"/>
      <c r="Q1757" s="232"/>
      <c r="R1757" s="232"/>
      <c r="S1757" s="232"/>
      <c r="T1757" s="232"/>
      <c r="U1757" s="232"/>
      <c r="V1757" s="232"/>
      <c r="W1757" s="232"/>
      <c r="X1757" s="232"/>
      <c r="Y1757" s="232"/>
      <c r="Z1757" s="232"/>
      <c r="AA1757" s="232"/>
    </row>
    <row r="1758" spans="6:27">
      <c r="F1758" s="656"/>
      <c r="G1758" s="307" t="str">
        <f t="shared" si="735"/>
        <v>Bus</v>
      </c>
      <c r="H1758" s="232"/>
      <c r="I1758" s="232"/>
      <c r="J1758" s="232"/>
      <c r="K1758" s="232"/>
      <c r="L1758" s="232"/>
      <c r="M1758" s="232"/>
      <c r="N1758" s="232"/>
      <c r="O1758" s="232"/>
      <c r="P1758" s="232"/>
      <c r="Q1758" s="232"/>
      <c r="R1758" s="232"/>
      <c r="S1758" s="232"/>
      <c r="T1758" s="232"/>
      <c r="U1758" s="232"/>
      <c r="V1758" s="232"/>
      <c r="W1758" s="232"/>
      <c r="X1758" s="232"/>
      <c r="Y1758" s="232"/>
      <c r="Z1758" s="232"/>
      <c r="AA1758" s="232"/>
    </row>
    <row r="1759" spans="6:27">
      <c r="F1759" s="656"/>
      <c r="G1759" s="307" t="str">
        <f t="shared" si="735"/>
        <v>Mini-bus</v>
      </c>
      <c r="H1759" s="232"/>
      <c r="I1759" s="232"/>
      <c r="J1759" s="232"/>
      <c r="K1759" s="232"/>
      <c r="L1759" s="232"/>
      <c r="M1759" s="232"/>
      <c r="N1759" s="232"/>
      <c r="O1759" s="232"/>
      <c r="P1759" s="232"/>
      <c r="Q1759" s="232"/>
      <c r="R1759" s="232"/>
      <c r="S1759" s="232"/>
      <c r="T1759" s="232"/>
      <c r="U1759" s="232"/>
      <c r="V1759" s="232"/>
      <c r="W1759" s="232"/>
      <c r="X1759" s="232"/>
      <c r="Y1759" s="232"/>
      <c r="Z1759" s="232"/>
      <c r="AA1759" s="232"/>
    </row>
    <row r="1760" spans="6:27">
      <c r="F1760" s="656"/>
      <c r="G1760" s="307" t="str">
        <f t="shared" si="735"/>
        <v/>
      </c>
      <c r="H1760" s="232"/>
      <c r="I1760" s="232"/>
      <c r="J1760" s="232"/>
      <c r="K1760" s="232"/>
      <c r="L1760" s="232"/>
      <c r="M1760" s="232"/>
      <c r="N1760" s="232"/>
      <c r="O1760" s="232"/>
      <c r="P1760" s="232"/>
      <c r="Q1760" s="232"/>
      <c r="R1760" s="232"/>
      <c r="S1760" s="232"/>
      <c r="T1760" s="232"/>
      <c r="U1760" s="232"/>
      <c r="V1760" s="232"/>
      <c r="W1760" s="232"/>
      <c r="X1760" s="232"/>
      <c r="Y1760" s="232"/>
      <c r="Z1760" s="232"/>
      <c r="AA1760" s="232"/>
    </row>
    <row r="1761" spans="6:27">
      <c r="F1761" s="657"/>
      <c r="G1761" s="307" t="str">
        <f t="shared" si="735"/>
        <v/>
      </c>
      <c r="H1761" s="232"/>
      <c r="I1761" s="232"/>
      <c r="J1761" s="232"/>
      <c r="K1761" s="232"/>
      <c r="L1761" s="232"/>
      <c r="M1761" s="232"/>
      <c r="N1761" s="232"/>
      <c r="O1761" s="232"/>
      <c r="P1761" s="232"/>
      <c r="Q1761" s="232"/>
      <c r="R1761" s="232"/>
      <c r="S1761" s="232"/>
      <c r="T1761" s="232"/>
      <c r="U1761" s="232"/>
      <c r="V1761" s="232"/>
      <c r="W1761" s="232"/>
      <c r="X1761" s="232"/>
      <c r="Y1761" s="232"/>
      <c r="Z1761" s="232"/>
      <c r="AA1761" s="232"/>
    </row>
    <row r="1762" spans="6:27">
      <c r="G1762" s="307" t="str">
        <f t="shared" si="735"/>
        <v>BRT</v>
      </c>
      <c r="H1762" s="232"/>
      <c r="I1762" s="232"/>
      <c r="J1762" s="232"/>
      <c r="K1762" s="232"/>
      <c r="L1762" s="232"/>
      <c r="M1762" s="232"/>
      <c r="N1762" s="232"/>
      <c r="O1762" s="232"/>
      <c r="P1762" s="232"/>
      <c r="Q1762" s="232"/>
      <c r="R1762" s="232"/>
      <c r="S1762" s="232"/>
      <c r="T1762" s="232"/>
      <c r="U1762" s="232"/>
      <c r="V1762" s="232"/>
      <c r="W1762" s="232"/>
      <c r="X1762" s="232"/>
      <c r="Y1762" s="232"/>
      <c r="Z1762" s="232"/>
      <c r="AA1762" s="232"/>
    </row>
    <row r="1766" spans="6:27">
      <c r="G1766" s="309" t="s">
        <v>411</v>
      </c>
    </row>
    <row r="1767" spans="6:27">
      <c r="G1767" s="306"/>
      <c r="H1767" s="244">
        <f>H23</f>
        <v>0</v>
      </c>
      <c r="I1767" s="244">
        <f t="shared" ref="I1767:AA1767" si="736">I23</f>
        <v>1</v>
      </c>
      <c r="J1767" s="244">
        <f t="shared" si="736"/>
        <v>2</v>
      </c>
      <c r="K1767" s="244">
        <f t="shared" si="736"/>
        <v>3</v>
      </c>
      <c r="L1767" s="244">
        <f t="shared" si="736"/>
        <v>4</v>
      </c>
      <c r="M1767" s="244">
        <f t="shared" si="736"/>
        <v>5</v>
      </c>
      <c r="N1767" s="244">
        <f t="shared" si="736"/>
        <v>6</v>
      </c>
      <c r="O1767" s="244">
        <f t="shared" si="736"/>
        <v>7</v>
      </c>
      <c r="P1767" s="244">
        <f t="shared" si="736"/>
        <v>8</v>
      </c>
      <c r="Q1767" s="244">
        <f t="shared" si="736"/>
        <v>9</v>
      </c>
      <c r="R1767" s="244">
        <f t="shared" si="736"/>
        <v>10</v>
      </c>
      <c r="S1767" s="244">
        <f t="shared" si="736"/>
        <v>11</v>
      </c>
      <c r="T1767" s="244">
        <f t="shared" si="736"/>
        <v>12</v>
      </c>
      <c r="U1767" s="244">
        <f t="shared" si="736"/>
        <v>13</v>
      </c>
      <c r="V1767" s="244">
        <f t="shared" si="736"/>
        <v>14</v>
      </c>
      <c r="W1767" s="244">
        <f t="shared" si="736"/>
        <v>15</v>
      </c>
      <c r="X1767" s="244">
        <f t="shared" si="736"/>
        <v>16</v>
      </c>
      <c r="Y1767" s="244">
        <f t="shared" si="736"/>
        <v>17</v>
      </c>
      <c r="Z1767" s="244">
        <f t="shared" si="736"/>
        <v>18</v>
      </c>
      <c r="AA1767" s="244">
        <f t="shared" si="736"/>
        <v>19</v>
      </c>
    </row>
    <row r="1768" spans="6:27">
      <c r="F1768" s="655" t="s">
        <v>530</v>
      </c>
      <c r="G1768" s="307" t="str">
        <f>G1752</f>
        <v>Cars</v>
      </c>
      <c r="H1768" s="248">
        <f t="shared" ref="H1768:AA1778" si="737">H203*H953</f>
        <v>0</v>
      </c>
      <c r="I1768" s="248">
        <f t="shared" ca="1" si="737"/>
        <v>0</v>
      </c>
      <c r="J1768" s="248">
        <f t="shared" ca="1" si="737"/>
        <v>0</v>
      </c>
      <c r="K1768" s="248">
        <f t="shared" ca="1" si="737"/>
        <v>0</v>
      </c>
      <c r="L1768" s="248">
        <f t="shared" ca="1" si="737"/>
        <v>0</v>
      </c>
      <c r="M1768" s="248">
        <f t="shared" ca="1" si="737"/>
        <v>0</v>
      </c>
      <c r="N1768" s="248">
        <f t="shared" ca="1" si="737"/>
        <v>0</v>
      </c>
      <c r="O1768" s="248">
        <f t="shared" ca="1" si="737"/>
        <v>0</v>
      </c>
      <c r="P1768" s="248">
        <f t="shared" ca="1" si="737"/>
        <v>0</v>
      </c>
      <c r="Q1768" s="248">
        <f t="shared" ca="1" si="737"/>
        <v>0</v>
      </c>
      <c r="R1768" s="248">
        <f t="shared" ca="1" si="737"/>
        <v>0</v>
      </c>
      <c r="S1768" s="248">
        <f t="shared" ca="1" si="737"/>
        <v>0</v>
      </c>
      <c r="T1768" s="248">
        <f t="shared" ca="1" si="737"/>
        <v>0</v>
      </c>
      <c r="U1768" s="248">
        <f t="shared" ca="1" si="737"/>
        <v>0</v>
      </c>
      <c r="V1768" s="248">
        <f t="shared" ca="1" si="737"/>
        <v>0</v>
      </c>
      <c r="W1768" s="248">
        <f t="shared" ca="1" si="737"/>
        <v>0</v>
      </c>
      <c r="X1768" s="248">
        <f t="shared" ca="1" si="737"/>
        <v>0</v>
      </c>
      <c r="Y1768" s="248">
        <f t="shared" ca="1" si="737"/>
        <v>0</v>
      </c>
      <c r="Z1768" s="248">
        <f t="shared" ca="1" si="737"/>
        <v>0</v>
      </c>
      <c r="AA1768" s="248">
        <f t="shared" ca="1" si="737"/>
        <v>0</v>
      </c>
    </row>
    <row r="1769" spans="6:27">
      <c r="F1769" s="656"/>
      <c r="G1769" s="307" t="str">
        <f t="shared" ref="G1769:G1778" si="738">G1753</f>
        <v>2-wheeler</v>
      </c>
      <c r="H1769" s="248">
        <f t="shared" si="737"/>
        <v>0</v>
      </c>
      <c r="I1769" s="248">
        <f t="shared" ca="1" si="737"/>
        <v>0</v>
      </c>
      <c r="J1769" s="248">
        <f t="shared" ca="1" si="737"/>
        <v>0</v>
      </c>
      <c r="K1769" s="248">
        <f t="shared" ca="1" si="737"/>
        <v>0</v>
      </c>
      <c r="L1769" s="248">
        <f t="shared" ca="1" si="737"/>
        <v>0</v>
      </c>
      <c r="M1769" s="248">
        <f t="shared" ca="1" si="737"/>
        <v>0</v>
      </c>
      <c r="N1769" s="248">
        <f t="shared" ca="1" si="737"/>
        <v>0</v>
      </c>
      <c r="O1769" s="248">
        <f t="shared" ca="1" si="737"/>
        <v>0</v>
      </c>
      <c r="P1769" s="248">
        <f t="shared" ca="1" si="737"/>
        <v>0</v>
      </c>
      <c r="Q1769" s="248">
        <f t="shared" ca="1" si="737"/>
        <v>0</v>
      </c>
      <c r="R1769" s="248">
        <f t="shared" ca="1" si="737"/>
        <v>0</v>
      </c>
      <c r="S1769" s="248">
        <f t="shared" ca="1" si="737"/>
        <v>0</v>
      </c>
      <c r="T1769" s="248">
        <f t="shared" ca="1" si="737"/>
        <v>0</v>
      </c>
      <c r="U1769" s="248">
        <f t="shared" ca="1" si="737"/>
        <v>0</v>
      </c>
      <c r="V1769" s="248">
        <f t="shared" ca="1" si="737"/>
        <v>0</v>
      </c>
      <c r="W1769" s="248">
        <f t="shared" ca="1" si="737"/>
        <v>0</v>
      </c>
      <c r="X1769" s="248">
        <f t="shared" ca="1" si="737"/>
        <v>0</v>
      </c>
      <c r="Y1769" s="248">
        <f t="shared" ca="1" si="737"/>
        <v>0</v>
      </c>
      <c r="Z1769" s="248">
        <f t="shared" ca="1" si="737"/>
        <v>0</v>
      </c>
      <c r="AA1769" s="248">
        <f t="shared" ca="1" si="737"/>
        <v>0</v>
      </c>
    </row>
    <row r="1770" spans="6:27">
      <c r="F1770" s="656"/>
      <c r="G1770" s="307" t="str">
        <f t="shared" si="738"/>
        <v>Taxi</v>
      </c>
      <c r="H1770" s="248">
        <f t="shared" si="737"/>
        <v>0</v>
      </c>
      <c r="I1770" s="248">
        <f t="shared" ca="1" si="737"/>
        <v>0</v>
      </c>
      <c r="J1770" s="248">
        <f t="shared" ca="1" si="737"/>
        <v>0</v>
      </c>
      <c r="K1770" s="248">
        <f t="shared" ca="1" si="737"/>
        <v>0</v>
      </c>
      <c r="L1770" s="248">
        <f t="shared" ca="1" si="737"/>
        <v>0</v>
      </c>
      <c r="M1770" s="248">
        <f t="shared" ca="1" si="737"/>
        <v>0</v>
      </c>
      <c r="N1770" s="248">
        <f t="shared" ca="1" si="737"/>
        <v>0</v>
      </c>
      <c r="O1770" s="248">
        <f t="shared" ca="1" si="737"/>
        <v>0</v>
      </c>
      <c r="P1770" s="248">
        <f t="shared" ca="1" si="737"/>
        <v>0</v>
      </c>
      <c r="Q1770" s="248">
        <f t="shared" ca="1" si="737"/>
        <v>0</v>
      </c>
      <c r="R1770" s="248">
        <f t="shared" ca="1" si="737"/>
        <v>0</v>
      </c>
      <c r="S1770" s="248">
        <f t="shared" ca="1" si="737"/>
        <v>0</v>
      </c>
      <c r="T1770" s="248">
        <f t="shared" ca="1" si="737"/>
        <v>0</v>
      </c>
      <c r="U1770" s="248">
        <f t="shared" ca="1" si="737"/>
        <v>0</v>
      </c>
      <c r="V1770" s="248">
        <f t="shared" ca="1" si="737"/>
        <v>0</v>
      </c>
      <c r="W1770" s="248">
        <f t="shared" ca="1" si="737"/>
        <v>0</v>
      </c>
      <c r="X1770" s="248">
        <f t="shared" ca="1" si="737"/>
        <v>0</v>
      </c>
      <c r="Y1770" s="248">
        <f t="shared" ca="1" si="737"/>
        <v>0</v>
      </c>
      <c r="Z1770" s="248">
        <f t="shared" ca="1" si="737"/>
        <v>0</v>
      </c>
      <c r="AA1770" s="248">
        <f t="shared" ca="1" si="737"/>
        <v>0</v>
      </c>
    </row>
    <row r="1771" spans="6:27">
      <c r="F1771" s="656"/>
      <c r="G1771" s="307" t="str">
        <f t="shared" si="738"/>
        <v/>
      </c>
      <c r="H1771" s="248">
        <f t="shared" si="737"/>
        <v>0</v>
      </c>
      <c r="I1771" s="248">
        <f t="shared" ca="1" si="737"/>
        <v>0</v>
      </c>
      <c r="J1771" s="248">
        <f t="shared" ca="1" si="737"/>
        <v>0</v>
      </c>
      <c r="K1771" s="248">
        <f t="shared" ca="1" si="737"/>
        <v>0</v>
      </c>
      <c r="L1771" s="248">
        <f t="shared" ca="1" si="737"/>
        <v>0</v>
      </c>
      <c r="M1771" s="248">
        <f t="shared" ca="1" si="737"/>
        <v>0</v>
      </c>
      <c r="N1771" s="248">
        <f t="shared" ca="1" si="737"/>
        <v>0</v>
      </c>
      <c r="O1771" s="248">
        <f t="shared" ca="1" si="737"/>
        <v>0</v>
      </c>
      <c r="P1771" s="248">
        <f t="shared" ca="1" si="737"/>
        <v>0</v>
      </c>
      <c r="Q1771" s="248">
        <f t="shared" ca="1" si="737"/>
        <v>0</v>
      </c>
      <c r="R1771" s="248">
        <f t="shared" ca="1" si="737"/>
        <v>0</v>
      </c>
      <c r="S1771" s="248">
        <f t="shared" ca="1" si="737"/>
        <v>0</v>
      </c>
      <c r="T1771" s="248">
        <f t="shared" ca="1" si="737"/>
        <v>0</v>
      </c>
      <c r="U1771" s="248">
        <f t="shared" ca="1" si="737"/>
        <v>0</v>
      </c>
      <c r="V1771" s="248">
        <f t="shared" ca="1" si="737"/>
        <v>0</v>
      </c>
      <c r="W1771" s="248">
        <f t="shared" ca="1" si="737"/>
        <v>0</v>
      </c>
      <c r="X1771" s="248">
        <f t="shared" ca="1" si="737"/>
        <v>0</v>
      </c>
      <c r="Y1771" s="248">
        <f t="shared" ca="1" si="737"/>
        <v>0</v>
      </c>
      <c r="Z1771" s="248">
        <f t="shared" ca="1" si="737"/>
        <v>0</v>
      </c>
      <c r="AA1771" s="248">
        <f t="shared" ca="1" si="737"/>
        <v>0</v>
      </c>
    </row>
    <row r="1772" spans="6:27">
      <c r="F1772" s="656"/>
      <c r="G1772" s="307" t="str">
        <f t="shared" si="738"/>
        <v/>
      </c>
      <c r="H1772" s="248">
        <f t="shared" si="737"/>
        <v>0</v>
      </c>
      <c r="I1772" s="248">
        <f t="shared" ca="1" si="737"/>
        <v>0</v>
      </c>
      <c r="J1772" s="248">
        <f t="shared" ca="1" si="737"/>
        <v>0</v>
      </c>
      <c r="K1772" s="248">
        <f t="shared" ca="1" si="737"/>
        <v>0</v>
      </c>
      <c r="L1772" s="248">
        <f t="shared" ca="1" si="737"/>
        <v>0</v>
      </c>
      <c r="M1772" s="248">
        <f t="shared" ca="1" si="737"/>
        <v>0</v>
      </c>
      <c r="N1772" s="248">
        <f t="shared" ca="1" si="737"/>
        <v>0</v>
      </c>
      <c r="O1772" s="248">
        <f t="shared" ca="1" si="737"/>
        <v>0</v>
      </c>
      <c r="P1772" s="248">
        <f t="shared" ca="1" si="737"/>
        <v>0</v>
      </c>
      <c r="Q1772" s="248">
        <f t="shared" ca="1" si="737"/>
        <v>0</v>
      </c>
      <c r="R1772" s="248">
        <f t="shared" ca="1" si="737"/>
        <v>0</v>
      </c>
      <c r="S1772" s="248">
        <f t="shared" ca="1" si="737"/>
        <v>0</v>
      </c>
      <c r="T1772" s="248">
        <f t="shared" ca="1" si="737"/>
        <v>0</v>
      </c>
      <c r="U1772" s="248">
        <f t="shared" ca="1" si="737"/>
        <v>0</v>
      </c>
      <c r="V1772" s="248">
        <f t="shared" ca="1" si="737"/>
        <v>0</v>
      </c>
      <c r="W1772" s="248">
        <f t="shared" ca="1" si="737"/>
        <v>0</v>
      </c>
      <c r="X1772" s="248">
        <f t="shared" ca="1" si="737"/>
        <v>0</v>
      </c>
      <c r="Y1772" s="248">
        <f t="shared" ca="1" si="737"/>
        <v>0</v>
      </c>
      <c r="Z1772" s="248">
        <f t="shared" ca="1" si="737"/>
        <v>0</v>
      </c>
      <c r="AA1772" s="248">
        <f t="shared" ca="1" si="737"/>
        <v>0</v>
      </c>
    </row>
    <row r="1773" spans="6:27">
      <c r="F1773" s="656"/>
      <c r="G1773" s="307" t="str">
        <f t="shared" si="738"/>
        <v>3-wheeler</v>
      </c>
      <c r="H1773" s="248">
        <f t="shared" si="737"/>
        <v>0</v>
      </c>
      <c r="I1773" s="248">
        <f t="shared" ca="1" si="737"/>
        <v>0</v>
      </c>
      <c r="J1773" s="248">
        <f t="shared" ca="1" si="737"/>
        <v>0</v>
      </c>
      <c r="K1773" s="248">
        <f t="shared" ca="1" si="737"/>
        <v>0</v>
      </c>
      <c r="L1773" s="248">
        <f t="shared" ca="1" si="737"/>
        <v>0</v>
      </c>
      <c r="M1773" s="248">
        <f t="shared" ca="1" si="737"/>
        <v>0</v>
      </c>
      <c r="N1773" s="248">
        <f t="shared" ca="1" si="737"/>
        <v>0</v>
      </c>
      <c r="O1773" s="248">
        <f t="shared" ca="1" si="737"/>
        <v>0</v>
      </c>
      <c r="P1773" s="248">
        <f t="shared" ca="1" si="737"/>
        <v>0</v>
      </c>
      <c r="Q1773" s="248">
        <f t="shared" ca="1" si="737"/>
        <v>0</v>
      </c>
      <c r="R1773" s="248">
        <f t="shared" ca="1" si="737"/>
        <v>0</v>
      </c>
      <c r="S1773" s="248">
        <f t="shared" ca="1" si="737"/>
        <v>0</v>
      </c>
      <c r="T1773" s="248">
        <f t="shared" ca="1" si="737"/>
        <v>0</v>
      </c>
      <c r="U1773" s="248">
        <f t="shared" ca="1" si="737"/>
        <v>0</v>
      </c>
      <c r="V1773" s="248">
        <f t="shared" ca="1" si="737"/>
        <v>0</v>
      </c>
      <c r="W1773" s="248">
        <f t="shared" ca="1" si="737"/>
        <v>0</v>
      </c>
      <c r="X1773" s="248">
        <f t="shared" ca="1" si="737"/>
        <v>0</v>
      </c>
      <c r="Y1773" s="248">
        <f t="shared" ca="1" si="737"/>
        <v>0</v>
      </c>
      <c r="Z1773" s="248">
        <f t="shared" ca="1" si="737"/>
        <v>0</v>
      </c>
      <c r="AA1773" s="248">
        <f t="shared" ca="1" si="737"/>
        <v>0</v>
      </c>
    </row>
    <row r="1774" spans="6:27">
      <c r="F1774" s="656"/>
      <c r="G1774" s="307" t="str">
        <f t="shared" si="738"/>
        <v>Bus</v>
      </c>
      <c r="H1774" s="248">
        <f t="shared" si="737"/>
        <v>0</v>
      </c>
      <c r="I1774" s="248">
        <f t="shared" ca="1" si="737"/>
        <v>0</v>
      </c>
      <c r="J1774" s="248">
        <f t="shared" ca="1" si="737"/>
        <v>0</v>
      </c>
      <c r="K1774" s="248">
        <f t="shared" ca="1" si="737"/>
        <v>0</v>
      </c>
      <c r="L1774" s="248">
        <f t="shared" ca="1" si="737"/>
        <v>0</v>
      </c>
      <c r="M1774" s="248">
        <f t="shared" ca="1" si="737"/>
        <v>0</v>
      </c>
      <c r="N1774" s="248">
        <f t="shared" ca="1" si="737"/>
        <v>0</v>
      </c>
      <c r="O1774" s="248">
        <f t="shared" ca="1" si="737"/>
        <v>0</v>
      </c>
      <c r="P1774" s="248">
        <f t="shared" ca="1" si="737"/>
        <v>0</v>
      </c>
      <c r="Q1774" s="248">
        <f t="shared" ca="1" si="737"/>
        <v>0</v>
      </c>
      <c r="R1774" s="248">
        <f t="shared" ca="1" si="737"/>
        <v>0</v>
      </c>
      <c r="S1774" s="248">
        <f t="shared" ca="1" si="737"/>
        <v>0</v>
      </c>
      <c r="T1774" s="248">
        <f t="shared" ca="1" si="737"/>
        <v>0</v>
      </c>
      <c r="U1774" s="248">
        <f t="shared" ca="1" si="737"/>
        <v>0</v>
      </c>
      <c r="V1774" s="248">
        <f t="shared" ca="1" si="737"/>
        <v>0</v>
      </c>
      <c r="W1774" s="248">
        <f t="shared" ca="1" si="737"/>
        <v>0</v>
      </c>
      <c r="X1774" s="248">
        <f t="shared" ca="1" si="737"/>
        <v>0</v>
      </c>
      <c r="Y1774" s="248">
        <f t="shared" ca="1" si="737"/>
        <v>0</v>
      </c>
      <c r="Z1774" s="248">
        <f t="shared" ca="1" si="737"/>
        <v>0</v>
      </c>
      <c r="AA1774" s="248">
        <f t="shared" ca="1" si="737"/>
        <v>0</v>
      </c>
    </row>
    <row r="1775" spans="6:27">
      <c r="F1775" s="656"/>
      <c r="G1775" s="307" t="str">
        <f t="shared" si="738"/>
        <v>Mini-bus</v>
      </c>
      <c r="H1775" s="248">
        <f t="shared" si="737"/>
        <v>0</v>
      </c>
      <c r="I1775" s="248">
        <f t="shared" ca="1" si="737"/>
        <v>0</v>
      </c>
      <c r="J1775" s="248">
        <f t="shared" ca="1" si="737"/>
        <v>0</v>
      </c>
      <c r="K1775" s="248">
        <f t="shared" ca="1" si="737"/>
        <v>0</v>
      </c>
      <c r="L1775" s="248">
        <f t="shared" ca="1" si="737"/>
        <v>0</v>
      </c>
      <c r="M1775" s="248">
        <f t="shared" ca="1" si="737"/>
        <v>0</v>
      </c>
      <c r="N1775" s="248">
        <f t="shared" ca="1" si="737"/>
        <v>0</v>
      </c>
      <c r="O1775" s="248">
        <f t="shared" ca="1" si="737"/>
        <v>0</v>
      </c>
      <c r="P1775" s="248">
        <f t="shared" ca="1" si="737"/>
        <v>0</v>
      </c>
      <c r="Q1775" s="248">
        <f t="shared" ca="1" si="737"/>
        <v>0</v>
      </c>
      <c r="R1775" s="248">
        <f t="shared" ca="1" si="737"/>
        <v>0</v>
      </c>
      <c r="S1775" s="248">
        <f t="shared" ca="1" si="737"/>
        <v>0</v>
      </c>
      <c r="T1775" s="248">
        <f t="shared" ca="1" si="737"/>
        <v>0</v>
      </c>
      <c r="U1775" s="248">
        <f t="shared" ca="1" si="737"/>
        <v>0</v>
      </c>
      <c r="V1775" s="248">
        <f t="shared" ca="1" si="737"/>
        <v>0</v>
      </c>
      <c r="W1775" s="248">
        <f t="shared" ca="1" si="737"/>
        <v>0</v>
      </c>
      <c r="X1775" s="248">
        <f t="shared" ca="1" si="737"/>
        <v>0</v>
      </c>
      <c r="Y1775" s="248">
        <f t="shared" ca="1" si="737"/>
        <v>0</v>
      </c>
      <c r="Z1775" s="248">
        <f t="shared" ca="1" si="737"/>
        <v>0</v>
      </c>
      <c r="AA1775" s="248">
        <f t="shared" ca="1" si="737"/>
        <v>0</v>
      </c>
    </row>
    <row r="1776" spans="6:27">
      <c r="F1776" s="656"/>
      <c r="G1776" s="307" t="str">
        <f t="shared" si="738"/>
        <v/>
      </c>
      <c r="H1776" s="248">
        <f t="shared" si="737"/>
        <v>0</v>
      </c>
      <c r="I1776" s="248">
        <f t="shared" ca="1" si="737"/>
        <v>0</v>
      </c>
      <c r="J1776" s="248">
        <f t="shared" ca="1" si="737"/>
        <v>0</v>
      </c>
      <c r="K1776" s="248">
        <f t="shared" ca="1" si="737"/>
        <v>0</v>
      </c>
      <c r="L1776" s="248">
        <f t="shared" ca="1" si="737"/>
        <v>0</v>
      </c>
      <c r="M1776" s="248">
        <f t="shared" ca="1" si="737"/>
        <v>0</v>
      </c>
      <c r="N1776" s="248">
        <f t="shared" ca="1" si="737"/>
        <v>0</v>
      </c>
      <c r="O1776" s="248">
        <f t="shared" ca="1" si="737"/>
        <v>0</v>
      </c>
      <c r="P1776" s="248">
        <f t="shared" ca="1" si="737"/>
        <v>0</v>
      </c>
      <c r="Q1776" s="248">
        <f t="shared" ca="1" si="737"/>
        <v>0</v>
      </c>
      <c r="R1776" s="248">
        <f t="shared" ca="1" si="737"/>
        <v>0</v>
      </c>
      <c r="S1776" s="248">
        <f t="shared" ca="1" si="737"/>
        <v>0</v>
      </c>
      <c r="T1776" s="248">
        <f t="shared" ca="1" si="737"/>
        <v>0</v>
      </c>
      <c r="U1776" s="248">
        <f t="shared" ca="1" si="737"/>
        <v>0</v>
      </c>
      <c r="V1776" s="248">
        <f t="shared" ca="1" si="737"/>
        <v>0</v>
      </c>
      <c r="W1776" s="248">
        <f t="shared" ca="1" si="737"/>
        <v>0</v>
      </c>
      <c r="X1776" s="248">
        <f t="shared" ca="1" si="737"/>
        <v>0</v>
      </c>
      <c r="Y1776" s="248">
        <f t="shared" ca="1" si="737"/>
        <v>0</v>
      </c>
      <c r="Z1776" s="248">
        <f t="shared" ca="1" si="737"/>
        <v>0</v>
      </c>
      <c r="AA1776" s="248">
        <f t="shared" ca="1" si="737"/>
        <v>0</v>
      </c>
    </row>
    <row r="1777" spans="6:27">
      <c r="F1777" s="657"/>
      <c r="G1777" s="307" t="str">
        <f t="shared" si="738"/>
        <v/>
      </c>
      <c r="H1777" s="248">
        <f t="shared" si="737"/>
        <v>0</v>
      </c>
      <c r="I1777" s="248">
        <f t="shared" ca="1" si="737"/>
        <v>0</v>
      </c>
      <c r="J1777" s="248">
        <f t="shared" ca="1" si="737"/>
        <v>0</v>
      </c>
      <c r="K1777" s="248">
        <f t="shared" ca="1" si="737"/>
        <v>0</v>
      </c>
      <c r="L1777" s="248">
        <f t="shared" ca="1" si="737"/>
        <v>0</v>
      </c>
      <c r="M1777" s="248">
        <f t="shared" ca="1" si="737"/>
        <v>0</v>
      </c>
      <c r="N1777" s="248">
        <f t="shared" ca="1" si="737"/>
        <v>0</v>
      </c>
      <c r="O1777" s="248">
        <f t="shared" ca="1" si="737"/>
        <v>0</v>
      </c>
      <c r="P1777" s="248">
        <f t="shared" ca="1" si="737"/>
        <v>0</v>
      </c>
      <c r="Q1777" s="248">
        <f t="shared" ca="1" si="737"/>
        <v>0</v>
      </c>
      <c r="R1777" s="248">
        <f t="shared" ca="1" si="737"/>
        <v>0</v>
      </c>
      <c r="S1777" s="248">
        <f t="shared" ca="1" si="737"/>
        <v>0</v>
      </c>
      <c r="T1777" s="248">
        <f t="shared" ca="1" si="737"/>
        <v>0</v>
      </c>
      <c r="U1777" s="248">
        <f t="shared" ca="1" si="737"/>
        <v>0</v>
      </c>
      <c r="V1777" s="248">
        <f t="shared" ca="1" si="737"/>
        <v>0</v>
      </c>
      <c r="W1777" s="248">
        <f t="shared" ca="1" si="737"/>
        <v>0</v>
      </c>
      <c r="X1777" s="248">
        <f t="shared" ca="1" si="737"/>
        <v>0</v>
      </c>
      <c r="Y1777" s="248">
        <f t="shared" ca="1" si="737"/>
        <v>0</v>
      </c>
      <c r="Z1777" s="248">
        <f t="shared" ca="1" si="737"/>
        <v>0</v>
      </c>
      <c r="AA1777" s="248">
        <f t="shared" ca="1" si="737"/>
        <v>0</v>
      </c>
    </row>
    <row r="1778" spans="6:27">
      <c r="G1778" s="307" t="str">
        <f t="shared" si="738"/>
        <v>BRT</v>
      </c>
      <c r="H1778" s="248">
        <f t="shared" ca="1" si="737"/>
        <v>0</v>
      </c>
      <c r="I1778" s="248">
        <f t="shared" ca="1" si="737"/>
        <v>0</v>
      </c>
      <c r="J1778" s="248">
        <f t="shared" ca="1" si="737"/>
        <v>0</v>
      </c>
      <c r="K1778" s="248">
        <f t="shared" ca="1" si="737"/>
        <v>0</v>
      </c>
      <c r="L1778" s="248">
        <f t="shared" ca="1" si="737"/>
        <v>0</v>
      </c>
      <c r="M1778" s="248">
        <f t="shared" ca="1" si="737"/>
        <v>0</v>
      </c>
      <c r="N1778" s="248">
        <f t="shared" ca="1" si="737"/>
        <v>0</v>
      </c>
      <c r="O1778" s="248">
        <f t="shared" ca="1" si="737"/>
        <v>0</v>
      </c>
      <c r="P1778" s="248">
        <f t="shared" ca="1" si="737"/>
        <v>0</v>
      </c>
      <c r="Q1778" s="248">
        <f t="shared" ca="1" si="737"/>
        <v>0</v>
      </c>
      <c r="R1778" s="248">
        <f t="shared" ca="1" si="737"/>
        <v>0</v>
      </c>
      <c r="S1778" s="248">
        <f t="shared" ca="1" si="737"/>
        <v>0</v>
      </c>
      <c r="T1778" s="248">
        <f t="shared" ca="1" si="737"/>
        <v>0</v>
      </c>
      <c r="U1778" s="248">
        <f t="shared" ca="1" si="737"/>
        <v>0</v>
      </c>
      <c r="V1778" s="248">
        <f t="shared" ca="1" si="737"/>
        <v>0</v>
      </c>
      <c r="W1778" s="248">
        <f t="shared" ca="1" si="737"/>
        <v>0</v>
      </c>
      <c r="X1778" s="248">
        <f t="shared" ca="1" si="737"/>
        <v>0</v>
      </c>
      <c r="Y1778" s="248">
        <f t="shared" ca="1" si="737"/>
        <v>0</v>
      </c>
      <c r="Z1778" s="248">
        <f t="shared" ca="1" si="737"/>
        <v>0</v>
      </c>
      <c r="AA1778" s="248">
        <f t="shared" ca="1" si="737"/>
        <v>0</v>
      </c>
    </row>
    <row r="1781" spans="6:27">
      <c r="G1781" s="309" t="s">
        <v>412</v>
      </c>
    </row>
    <row r="1782" spans="6:27">
      <c r="G1782" s="306"/>
      <c r="H1782" s="244">
        <f>H1767</f>
        <v>0</v>
      </c>
      <c r="I1782" s="244">
        <f t="shared" ref="I1782:AA1782" si="739">I1767</f>
        <v>1</v>
      </c>
      <c r="J1782" s="244">
        <f t="shared" si="739"/>
        <v>2</v>
      </c>
      <c r="K1782" s="244">
        <f t="shared" si="739"/>
        <v>3</v>
      </c>
      <c r="L1782" s="244">
        <f t="shared" si="739"/>
        <v>4</v>
      </c>
      <c r="M1782" s="244">
        <f t="shared" si="739"/>
        <v>5</v>
      </c>
      <c r="N1782" s="244">
        <f t="shared" si="739"/>
        <v>6</v>
      </c>
      <c r="O1782" s="244">
        <f t="shared" si="739"/>
        <v>7</v>
      </c>
      <c r="P1782" s="244">
        <f t="shared" si="739"/>
        <v>8</v>
      </c>
      <c r="Q1782" s="244">
        <f t="shared" si="739"/>
        <v>9</v>
      </c>
      <c r="R1782" s="244">
        <f t="shared" si="739"/>
        <v>10</v>
      </c>
      <c r="S1782" s="244">
        <f t="shared" si="739"/>
        <v>11</v>
      </c>
      <c r="T1782" s="244">
        <f t="shared" si="739"/>
        <v>12</v>
      </c>
      <c r="U1782" s="244">
        <f t="shared" si="739"/>
        <v>13</v>
      </c>
      <c r="V1782" s="244">
        <f t="shared" si="739"/>
        <v>14</v>
      </c>
      <c r="W1782" s="244">
        <f t="shared" si="739"/>
        <v>15</v>
      </c>
      <c r="X1782" s="244">
        <f t="shared" si="739"/>
        <v>16</v>
      </c>
      <c r="Y1782" s="244">
        <f t="shared" si="739"/>
        <v>17</v>
      </c>
      <c r="Z1782" s="244">
        <f t="shared" si="739"/>
        <v>18</v>
      </c>
      <c r="AA1782" s="244">
        <f t="shared" si="739"/>
        <v>19</v>
      </c>
    </row>
    <row r="1783" spans="6:27">
      <c r="F1783" s="655" t="s">
        <v>530</v>
      </c>
      <c r="G1783" s="307" t="str">
        <f>G1768</f>
        <v>Cars</v>
      </c>
      <c r="H1783" s="248">
        <f t="shared" ref="H1783:AA1793" si="740">H250*H1000</f>
        <v>0</v>
      </c>
      <c r="I1783" s="248">
        <f t="shared" ca="1" si="740"/>
        <v>0</v>
      </c>
      <c r="J1783" s="248">
        <f t="shared" ca="1" si="740"/>
        <v>0</v>
      </c>
      <c r="K1783" s="248">
        <f t="shared" ca="1" si="740"/>
        <v>0</v>
      </c>
      <c r="L1783" s="248">
        <f t="shared" ca="1" si="740"/>
        <v>0</v>
      </c>
      <c r="M1783" s="248">
        <f t="shared" ca="1" si="740"/>
        <v>0</v>
      </c>
      <c r="N1783" s="248">
        <f t="shared" ca="1" si="740"/>
        <v>0</v>
      </c>
      <c r="O1783" s="248">
        <f t="shared" ca="1" si="740"/>
        <v>0</v>
      </c>
      <c r="P1783" s="248">
        <f t="shared" ca="1" si="740"/>
        <v>0</v>
      </c>
      <c r="Q1783" s="248">
        <f t="shared" ca="1" si="740"/>
        <v>0</v>
      </c>
      <c r="R1783" s="248">
        <f t="shared" ca="1" si="740"/>
        <v>0</v>
      </c>
      <c r="S1783" s="248">
        <f t="shared" ca="1" si="740"/>
        <v>0</v>
      </c>
      <c r="T1783" s="248">
        <f t="shared" ca="1" si="740"/>
        <v>0</v>
      </c>
      <c r="U1783" s="248">
        <f t="shared" ca="1" si="740"/>
        <v>0</v>
      </c>
      <c r="V1783" s="248">
        <f t="shared" ca="1" si="740"/>
        <v>0</v>
      </c>
      <c r="W1783" s="248">
        <f t="shared" ca="1" si="740"/>
        <v>0</v>
      </c>
      <c r="X1783" s="248">
        <f t="shared" ca="1" si="740"/>
        <v>0</v>
      </c>
      <c r="Y1783" s="248">
        <f t="shared" ca="1" si="740"/>
        <v>0</v>
      </c>
      <c r="Z1783" s="248">
        <f t="shared" ca="1" si="740"/>
        <v>0</v>
      </c>
      <c r="AA1783" s="248">
        <f t="shared" ca="1" si="740"/>
        <v>0</v>
      </c>
    </row>
    <row r="1784" spans="6:27">
      <c r="F1784" s="656"/>
      <c r="G1784" s="307" t="str">
        <f t="shared" ref="G1784:G1793" si="741">G1769</f>
        <v>2-wheeler</v>
      </c>
      <c r="H1784" s="248">
        <f t="shared" si="740"/>
        <v>0</v>
      </c>
      <c r="I1784" s="248">
        <f t="shared" ca="1" si="740"/>
        <v>0</v>
      </c>
      <c r="J1784" s="248">
        <f t="shared" ca="1" si="740"/>
        <v>0</v>
      </c>
      <c r="K1784" s="248">
        <f t="shared" ca="1" si="740"/>
        <v>0</v>
      </c>
      <c r="L1784" s="248">
        <f t="shared" ca="1" si="740"/>
        <v>0</v>
      </c>
      <c r="M1784" s="248">
        <f t="shared" ca="1" si="740"/>
        <v>0</v>
      </c>
      <c r="N1784" s="248">
        <f t="shared" ca="1" si="740"/>
        <v>0</v>
      </c>
      <c r="O1784" s="248">
        <f t="shared" ca="1" si="740"/>
        <v>0</v>
      </c>
      <c r="P1784" s="248">
        <f t="shared" ca="1" si="740"/>
        <v>0</v>
      </c>
      <c r="Q1784" s="248">
        <f t="shared" ca="1" si="740"/>
        <v>0</v>
      </c>
      <c r="R1784" s="248">
        <f t="shared" ca="1" si="740"/>
        <v>0</v>
      </c>
      <c r="S1784" s="248">
        <f t="shared" ca="1" si="740"/>
        <v>0</v>
      </c>
      <c r="T1784" s="248">
        <f t="shared" ca="1" si="740"/>
        <v>0</v>
      </c>
      <c r="U1784" s="248">
        <f t="shared" ca="1" si="740"/>
        <v>0</v>
      </c>
      <c r="V1784" s="248">
        <f t="shared" ca="1" si="740"/>
        <v>0</v>
      </c>
      <c r="W1784" s="248">
        <f t="shared" ca="1" si="740"/>
        <v>0</v>
      </c>
      <c r="X1784" s="248">
        <f t="shared" ca="1" si="740"/>
        <v>0</v>
      </c>
      <c r="Y1784" s="248">
        <f t="shared" ca="1" si="740"/>
        <v>0</v>
      </c>
      <c r="Z1784" s="248">
        <f t="shared" ca="1" si="740"/>
        <v>0</v>
      </c>
      <c r="AA1784" s="248">
        <f t="shared" ca="1" si="740"/>
        <v>0</v>
      </c>
    </row>
    <row r="1785" spans="6:27">
      <c r="F1785" s="656"/>
      <c r="G1785" s="307" t="str">
        <f t="shared" si="741"/>
        <v>Taxi</v>
      </c>
      <c r="H1785" s="248">
        <f t="shared" si="740"/>
        <v>0</v>
      </c>
      <c r="I1785" s="248">
        <f t="shared" ca="1" si="740"/>
        <v>0</v>
      </c>
      <c r="J1785" s="248">
        <f t="shared" ca="1" si="740"/>
        <v>0</v>
      </c>
      <c r="K1785" s="248">
        <f t="shared" ca="1" si="740"/>
        <v>0</v>
      </c>
      <c r="L1785" s="248">
        <f t="shared" ca="1" si="740"/>
        <v>0</v>
      </c>
      <c r="M1785" s="248">
        <f t="shared" ca="1" si="740"/>
        <v>0</v>
      </c>
      <c r="N1785" s="248">
        <f t="shared" ca="1" si="740"/>
        <v>0</v>
      </c>
      <c r="O1785" s="248">
        <f t="shared" ca="1" si="740"/>
        <v>0</v>
      </c>
      <c r="P1785" s="248">
        <f t="shared" ca="1" si="740"/>
        <v>0</v>
      </c>
      <c r="Q1785" s="248">
        <f t="shared" ca="1" si="740"/>
        <v>0</v>
      </c>
      <c r="R1785" s="248">
        <f t="shared" ca="1" si="740"/>
        <v>0</v>
      </c>
      <c r="S1785" s="248">
        <f t="shared" ca="1" si="740"/>
        <v>0</v>
      </c>
      <c r="T1785" s="248">
        <f t="shared" ca="1" si="740"/>
        <v>0</v>
      </c>
      <c r="U1785" s="248">
        <f t="shared" ca="1" si="740"/>
        <v>0</v>
      </c>
      <c r="V1785" s="248">
        <f t="shared" ca="1" si="740"/>
        <v>0</v>
      </c>
      <c r="W1785" s="248">
        <f t="shared" ca="1" si="740"/>
        <v>0</v>
      </c>
      <c r="X1785" s="248">
        <f t="shared" ca="1" si="740"/>
        <v>0</v>
      </c>
      <c r="Y1785" s="248">
        <f t="shared" ca="1" si="740"/>
        <v>0</v>
      </c>
      <c r="Z1785" s="248">
        <f t="shared" ca="1" si="740"/>
        <v>0</v>
      </c>
      <c r="AA1785" s="248">
        <f t="shared" ca="1" si="740"/>
        <v>0</v>
      </c>
    </row>
    <row r="1786" spans="6:27">
      <c r="F1786" s="656"/>
      <c r="G1786" s="307" t="str">
        <f t="shared" si="741"/>
        <v/>
      </c>
      <c r="H1786" s="248">
        <f t="shared" si="740"/>
        <v>0</v>
      </c>
      <c r="I1786" s="248">
        <f t="shared" ca="1" si="740"/>
        <v>0</v>
      </c>
      <c r="J1786" s="248">
        <f t="shared" ca="1" si="740"/>
        <v>0</v>
      </c>
      <c r="K1786" s="248">
        <f t="shared" ca="1" si="740"/>
        <v>0</v>
      </c>
      <c r="L1786" s="248">
        <f t="shared" ca="1" si="740"/>
        <v>0</v>
      </c>
      <c r="M1786" s="248">
        <f t="shared" ca="1" si="740"/>
        <v>0</v>
      </c>
      <c r="N1786" s="248">
        <f t="shared" ca="1" si="740"/>
        <v>0</v>
      </c>
      <c r="O1786" s="248">
        <f t="shared" ca="1" si="740"/>
        <v>0</v>
      </c>
      <c r="P1786" s="248">
        <f t="shared" ca="1" si="740"/>
        <v>0</v>
      </c>
      <c r="Q1786" s="248">
        <f t="shared" ca="1" si="740"/>
        <v>0</v>
      </c>
      <c r="R1786" s="248">
        <f t="shared" ca="1" si="740"/>
        <v>0</v>
      </c>
      <c r="S1786" s="248">
        <f t="shared" ca="1" si="740"/>
        <v>0</v>
      </c>
      <c r="T1786" s="248">
        <f t="shared" ca="1" si="740"/>
        <v>0</v>
      </c>
      <c r="U1786" s="248">
        <f t="shared" ca="1" si="740"/>
        <v>0</v>
      </c>
      <c r="V1786" s="248">
        <f t="shared" ca="1" si="740"/>
        <v>0</v>
      </c>
      <c r="W1786" s="248">
        <f t="shared" ca="1" si="740"/>
        <v>0</v>
      </c>
      <c r="X1786" s="248">
        <f t="shared" ca="1" si="740"/>
        <v>0</v>
      </c>
      <c r="Y1786" s="248">
        <f t="shared" ca="1" si="740"/>
        <v>0</v>
      </c>
      <c r="Z1786" s="248">
        <f t="shared" ca="1" si="740"/>
        <v>0</v>
      </c>
      <c r="AA1786" s="248">
        <f t="shared" ca="1" si="740"/>
        <v>0</v>
      </c>
    </row>
    <row r="1787" spans="6:27">
      <c r="F1787" s="656"/>
      <c r="G1787" s="307" t="str">
        <f t="shared" si="741"/>
        <v/>
      </c>
      <c r="H1787" s="248">
        <f t="shared" si="740"/>
        <v>0</v>
      </c>
      <c r="I1787" s="248">
        <f t="shared" ca="1" si="740"/>
        <v>0</v>
      </c>
      <c r="J1787" s="248">
        <f t="shared" ca="1" si="740"/>
        <v>0</v>
      </c>
      <c r="K1787" s="248">
        <f t="shared" ca="1" si="740"/>
        <v>0</v>
      </c>
      <c r="L1787" s="248">
        <f t="shared" ca="1" si="740"/>
        <v>0</v>
      </c>
      <c r="M1787" s="248">
        <f t="shared" ca="1" si="740"/>
        <v>0</v>
      </c>
      <c r="N1787" s="248">
        <f t="shared" ca="1" si="740"/>
        <v>0</v>
      </c>
      <c r="O1787" s="248">
        <f t="shared" ca="1" si="740"/>
        <v>0</v>
      </c>
      <c r="P1787" s="248">
        <f t="shared" ca="1" si="740"/>
        <v>0</v>
      </c>
      <c r="Q1787" s="248">
        <f t="shared" ca="1" si="740"/>
        <v>0</v>
      </c>
      <c r="R1787" s="248">
        <f t="shared" ca="1" si="740"/>
        <v>0</v>
      </c>
      <c r="S1787" s="248">
        <f t="shared" ca="1" si="740"/>
        <v>0</v>
      </c>
      <c r="T1787" s="248">
        <f t="shared" ca="1" si="740"/>
        <v>0</v>
      </c>
      <c r="U1787" s="248">
        <f t="shared" ca="1" si="740"/>
        <v>0</v>
      </c>
      <c r="V1787" s="248">
        <f t="shared" ca="1" si="740"/>
        <v>0</v>
      </c>
      <c r="W1787" s="248">
        <f t="shared" ca="1" si="740"/>
        <v>0</v>
      </c>
      <c r="X1787" s="248">
        <f t="shared" ca="1" si="740"/>
        <v>0</v>
      </c>
      <c r="Y1787" s="248">
        <f t="shared" ca="1" si="740"/>
        <v>0</v>
      </c>
      <c r="Z1787" s="248">
        <f t="shared" ca="1" si="740"/>
        <v>0</v>
      </c>
      <c r="AA1787" s="248">
        <f t="shared" ca="1" si="740"/>
        <v>0</v>
      </c>
    </row>
    <row r="1788" spans="6:27">
      <c r="F1788" s="656"/>
      <c r="G1788" s="307" t="str">
        <f t="shared" si="741"/>
        <v>3-wheeler</v>
      </c>
      <c r="H1788" s="248">
        <f t="shared" si="740"/>
        <v>0</v>
      </c>
      <c r="I1788" s="248">
        <f t="shared" ca="1" si="740"/>
        <v>0</v>
      </c>
      <c r="J1788" s="248">
        <f t="shared" ca="1" si="740"/>
        <v>0</v>
      </c>
      <c r="K1788" s="248">
        <f t="shared" ca="1" si="740"/>
        <v>0</v>
      </c>
      <c r="L1788" s="248">
        <f t="shared" ca="1" si="740"/>
        <v>0</v>
      </c>
      <c r="M1788" s="248">
        <f t="shared" ca="1" si="740"/>
        <v>0</v>
      </c>
      <c r="N1788" s="248">
        <f t="shared" ca="1" si="740"/>
        <v>0</v>
      </c>
      <c r="O1788" s="248">
        <f t="shared" ca="1" si="740"/>
        <v>0</v>
      </c>
      <c r="P1788" s="248">
        <f t="shared" ca="1" si="740"/>
        <v>0</v>
      </c>
      <c r="Q1788" s="248">
        <f t="shared" ca="1" si="740"/>
        <v>0</v>
      </c>
      <c r="R1788" s="248">
        <f t="shared" ca="1" si="740"/>
        <v>0</v>
      </c>
      <c r="S1788" s="248">
        <f t="shared" ca="1" si="740"/>
        <v>0</v>
      </c>
      <c r="T1788" s="248">
        <f t="shared" ca="1" si="740"/>
        <v>0</v>
      </c>
      <c r="U1788" s="248">
        <f t="shared" ca="1" si="740"/>
        <v>0</v>
      </c>
      <c r="V1788" s="248">
        <f t="shared" ca="1" si="740"/>
        <v>0</v>
      </c>
      <c r="W1788" s="248">
        <f t="shared" ca="1" si="740"/>
        <v>0</v>
      </c>
      <c r="X1788" s="248">
        <f t="shared" ca="1" si="740"/>
        <v>0</v>
      </c>
      <c r="Y1788" s="248">
        <f t="shared" ca="1" si="740"/>
        <v>0</v>
      </c>
      <c r="Z1788" s="248">
        <f t="shared" ca="1" si="740"/>
        <v>0</v>
      </c>
      <c r="AA1788" s="248">
        <f t="shared" ca="1" si="740"/>
        <v>0</v>
      </c>
    </row>
    <row r="1789" spans="6:27">
      <c r="F1789" s="656"/>
      <c r="G1789" s="307" t="str">
        <f t="shared" si="741"/>
        <v>Bus</v>
      </c>
      <c r="H1789" s="248">
        <f t="shared" si="740"/>
        <v>0</v>
      </c>
      <c r="I1789" s="248">
        <f t="shared" ca="1" si="740"/>
        <v>0</v>
      </c>
      <c r="J1789" s="248">
        <f t="shared" ca="1" si="740"/>
        <v>0</v>
      </c>
      <c r="K1789" s="248">
        <f t="shared" ca="1" si="740"/>
        <v>0</v>
      </c>
      <c r="L1789" s="248">
        <f t="shared" ca="1" si="740"/>
        <v>0</v>
      </c>
      <c r="M1789" s="248">
        <f t="shared" ca="1" si="740"/>
        <v>0</v>
      </c>
      <c r="N1789" s="248">
        <f t="shared" ca="1" si="740"/>
        <v>0</v>
      </c>
      <c r="O1789" s="248">
        <f t="shared" ca="1" si="740"/>
        <v>0</v>
      </c>
      <c r="P1789" s="248">
        <f t="shared" ca="1" si="740"/>
        <v>0</v>
      </c>
      <c r="Q1789" s="248">
        <f t="shared" ca="1" si="740"/>
        <v>0</v>
      </c>
      <c r="R1789" s="248">
        <f t="shared" ca="1" si="740"/>
        <v>0</v>
      </c>
      <c r="S1789" s="248">
        <f t="shared" ca="1" si="740"/>
        <v>0</v>
      </c>
      <c r="T1789" s="248">
        <f t="shared" ca="1" si="740"/>
        <v>0</v>
      </c>
      <c r="U1789" s="248">
        <f t="shared" ca="1" si="740"/>
        <v>0</v>
      </c>
      <c r="V1789" s="248">
        <f t="shared" ca="1" si="740"/>
        <v>0</v>
      </c>
      <c r="W1789" s="248">
        <f t="shared" ca="1" si="740"/>
        <v>0</v>
      </c>
      <c r="X1789" s="248">
        <f t="shared" ca="1" si="740"/>
        <v>0</v>
      </c>
      <c r="Y1789" s="248">
        <f t="shared" ca="1" si="740"/>
        <v>0</v>
      </c>
      <c r="Z1789" s="248">
        <f t="shared" ca="1" si="740"/>
        <v>0</v>
      </c>
      <c r="AA1789" s="248">
        <f t="shared" ca="1" si="740"/>
        <v>0</v>
      </c>
    </row>
    <row r="1790" spans="6:27">
      <c r="F1790" s="656"/>
      <c r="G1790" s="307" t="str">
        <f t="shared" si="741"/>
        <v>Mini-bus</v>
      </c>
      <c r="H1790" s="248">
        <f t="shared" si="740"/>
        <v>0</v>
      </c>
      <c r="I1790" s="248">
        <f t="shared" ca="1" si="740"/>
        <v>0</v>
      </c>
      <c r="J1790" s="248">
        <f t="shared" ca="1" si="740"/>
        <v>0</v>
      </c>
      <c r="K1790" s="248">
        <f t="shared" ca="1" si="740"/>
        <v>0</v>
      </c>
      <c r="L1790" s="248">
        <f t="shared" ca="1" si="740"/>
        <v>0</v>
      </c>
      <c r="M1790" s="248">
        <f t="shared" ca="1" si="740"/>
        <v>0</v>
      </c>
      <c r="N1790" s="248">
        <f t="shared" ca="1" si="740"/>
        <v>0</v>
      </c>
      <c r="O1790" s="248">
        <f t="shared" ca="1" si="740"/>
        <v>0</v>
      </c>
      <c r="P1790" s="248">
        <f t="shared" ca="1" si="740"/>
        <v>0</v>
      </c>
      <c r="Q1790" s="248">
        <f t="shared" ca="1" si="740"/>
        <v>0</v>
      </c>
      <c r="R1790" s="248">
        <f t="shared" ca="1" si="740"/>
        <v>0</v>
      </c>
      <c r="S1790" s="248">
        <f t="shared" ca="1" si="740"/>
        <v>0</v>
      </c>
      <c r="T1790" s="248">
        <f t="shared" ca="1" si="740"/>
        <v>0</v>
      </c>
      <c r="U1790" s="248">
        <f t="shared" ca="1" si="740"/>
        <v>0</v>
      </c>
      <c r="V1790" s="248">
        <f t="shared" ca="1" si="740"/>
        <v>0</v>
      </c>
      <c r="W1790" s="248">
        <f t="shared" ca="1" si="740"/>
        <v>0</v>
      </c>
      <c r="X1790" s="248">
        <f t="shared" ca="1" si="740"/>
        <v>0</v>
      </c>
      <c r="Y1790" s="248">
        <f t="shared" ca="1" si="740"/>
        <v>0</v>
      </c>
      <c r="Z1790" s="248">
        <f t="shared" ca="1" si="740"/>
        <v>0</v>
      </c>
      <c r="AA1790" s="248">
        <f t="shared" ca="1" si="740"/>
        <v>0</v>
      </c>
    </row>
    <row r="1791" spans="6:27">
      <c r="F1791" s="656"/>
      <c r="G1791" s="307" t="str">
        <f t="shared" si="741"/>
        <v/>
      </c>
      <c r="H1791" s="248">
        <f t="shared" si="740"/>
        <v>0</v>
      </c>
      <c r="I1791" s="248">
        <f t="shared" ca="1" si="740"/>
        <v>0</v>
      </c>
      <c r="J1791" s="248">
        <f t="shared" ca="1" si="740"/>
        <v>0</v>
      </c>
      <c r="K1791" s="248">
        <f t="shared" ca="1" si="740"/>
        <v>0</v>
      </c>
      <c r="L1791" s="248">
        <f t="shared" ca="1" si="740"/>
        <v>0</v>
      </c>
      <c r="M1791" s="248">
        <f t="shared" ca="1" si="740"/>
        <v>0</v>
      </c>
      <c r="N1791" s="248">
        <f t="shared" ca="1" si="740"/>
        <v>0</v>
      </c>
      <c r="O1791" s="248">
        <f t="shared" ca="1" si="740"/>
        <v>0</v>
      </c>
      <c r="P1791" s="248">
        <f t="shared" ca="1" si="740"/>
        <v>0</v>
      </c>
      <c r="Q1791" s="248">
        <f t="shared" ca="1" si="740"/>
        <v>0</v>
      </c>
      <c r="R1791" s="248">
        <f t="shared" ca="1" si="740"/>
        <v>0</v>
      </c>
      <c r="S1791" s="248">
        <f t="shared" ca="1" si="740"/>
        <v>0</v>
      </c>
      <c r="T1791" s="248">
        <f t="shared" ca="1" si="740"/>
        <v>0</v>
      </c>
      <c r="U1791" s="248">
        <f t="shared" ca="1" si="740"/>
        <v>0</v>
      </c>
      <c r="V1791" s="248">
        <f t="shared" ca="1" si="740"/>
        <v>0</v>
      </c>
      <c r="W1791" s="248">
        <f t="shared" ca="1" si="740"/>
        <v>0</v>
      </c>
      <c r="X1791" s="248">
        <f t="shared" ca="1" si="740"/>
        <v>0</v>
      </c>
      <c r="Y1791" s="248">
        <f t="shared" ca="1" si="740"/>
        <v>0</v>
      </c>
      <c r="Z1791" s="248">
        <f t="shared" ca="1" si="740"/>
        <v>0</v>
      </c>
      <c r="AA1791" s="248">
        <f t="shared" ca="1" si="740"/>
        <v>0</v>
      </c>
    </row>
    <row r="1792" spans="6:27">
      <c r="F1792" s="657"/>
      <c r="G1792" s="307" t="str">
        <f t="shared" si="741"/>
        <v/>
      </c>
      <c r="H1792" s="248">
        <f t="shared" si="740"/>
        <v>0</v>
      </c>
      <c r="I1792" s="248">
        <f t="shared" ca="1" si="740"/>
        <v>0</v>
      </c>
      <c r="J1792" s="248">
        <f t="shared" ca="1" si="740"/>
        <v>0</v>
      </c>
      <c r="K1792" s="248">
        <f t="shared" ca="1" si="740"/>
        <v>0</v>
      </c>
      <c r="L1792" s="248">
        <f t="shared" ca="1" si="740"/>
        <v>0</v>
      </c>
      <c r="M1792" s="248">
        <f t="shared" ca="1" si="740"/>
        <v>0</v>
      </c>
      <c r="N1792" s="248">
        <f t="shared" ca="1" si="740"/>
        <v>0</v>
      </c>
      <c r="O1792" s="248">
        <f t="shared" ca="1" si="740"/>
        <v>0</v>
      </c>
      <c r="P1792" s="248">
        <f t="shared" ca="1" si="740"/>
        <v>0</v>
      </c>
      <c r="Q1792" s="248">
        <f t="shared" ca="1" si="740"/>
        <v>0</v>
      </c>
      <c r="R1792" s="248">
        <f t="shared" ca="1" si="740"/>
        <v>0</v>
      </c>
      <c r="S1792" s="248">
        <f t="shared" ca="1" si="740"/>
        <v>0</v>
      </c>
      <c r="T1792" s="248">
        <f t="shared" ca="1" si="740"/>
        <v>0</v>
      </c>
      <c r="U1792" s="248">
        <f t="shared" ca="1" si="740"/>
        <v>0</v>
      </c>
      <c r="V1792" s="248">
        <f t="shared" ca="1" si="740"/>
        <v>0</v>
      </c>
      <c r="W1792" s="248">
        <f t="shared" ca="1" si="740"/>
        <v>0</v>
      </c>
      <c r="X1792" s="248">
        <f t="shared" ca="1" si="740"/>
        <v>0</v>
      </c>
      <c r="Y1792" s="248">
        <f t="shared" ca="1" si="740"/>
        <v>0</v>
      </c>
      <c r="Z1792" s="248">
        <f t="shared" ca="1" si="740"/>
        <v>0</v>
      </c>
      <c r="AA1792" s="248">
        <f t="shared" ca="1" si="740"/>
        <v>0</v>
      </c>
    </row>
    <row r="1793" spans="6:27">
      <c r="G1793" s="307" t="str">
        <f t="shared" si="741"/>
        <v>BRT</v>
      </c>
      <c r="H1793" s="248">
        <f t="shared" si="740"/>
        <v>0</v>
      </c>
      <c r="I1793" s="248">
        <f t="shared" ca="1" si="740"/>
        <v>0</v>
      </c>
      <c r="J1793" s="248">
        <f t="shared" ca="1" si="740"/>
        <v>0</v>
      </c>
      <c r="K1793" s="248">
        <f t="shared" ca="1" si="740"/>
        <v>0</v>
      </c>
      <c r="L1793" s="248">
        <f t="shared" ca="1" si="740"/>
        <v>0</v>
      </c>
      <c r="M1793" s="248">
        <f t="shared" ca="1" si="740"/>
        <v>0</v>
      </c>
      <c r="N1793" s="248">
        <f t="shared" ca="1" si="740"/>
        <v>0</v>
      </c>
      <c r="O1793" s="248">
        <f t="shared" ca="1" si="740"/>
        <v>0</v>
      </c>
      <c r="P1793" s="248">
        <f t="shared" ca="1" si="740"/>
        <v>0</v>
      </c>
      <c r="Q1793" s="248">
        <f t="shared" ca="1" si="740"/>
        <v>0</v>
      </c>
      <c r="R1793" s="248">
        <f t="shared" ca="1" si="740"/>
        <v>0</v>
      </c>
      <c r="S1793" s="248">
        <f t="shared" ca="1" si="740"/>
        <v>0</v>
      </c>
      <c r="T1793" s="248">
        <f t="shared" ca="1" si="740"/>
        <v>0</v>
      </c>
      <c r="U1793" s="248">
        <f t="shared" ca="1" si="740"/>
        <v>0</v>
      </c>
      <c r="V1793" s="248">
        <f t="shared" ca="1" si="740"/>
        <v>0</v>
      </c>
      <c r="W1793" s="248">
        <f t="shared" ca="1" si="740"/>
        <v>0</v>
      </c>
      <c r="X1793" s="248">
        <f t="shared" ca="1" si="740"/>
        <v>0</v>
      </c>
      <c r="Y1793" s="248">
        <f t="shared" ca="1" si="740"/>
        <v>0</v>
      </c>
      <c r="Z1793" s="248">
        <f t="shared" ca="1" si="740"/>
        <v>0</v>
      </c>
      <c r="AA1793" s="248">
        <f t="shared" ca="1" si="740"/>
        <v>0</v>
      </c>
    </row>
    <row r="1796" spans="6:27">
      <c r="G1796" s="309" t="s">
        <v>413</v>
      </c>
    </row>
    <row r="1797" spans="6:27">
      <c r="G1797" s="306"/>
      <c r="H1797" s="244">
        <f>H1782</f>
        <v>0</v>
      </c>
      <c r="I1797" s="244">
        <f t="shared" ref="I1797:AA1797" si="742">I1782</f>
        <v>1</v>
      </c>
      <c r="J1797" s="244">
        <f t="shared" si="742"/>
        <v>2</v>
      </c>
      <c r="K1797" s="244">
        <f t="shared" si="742"/>
        <v>3</v>
      </c>
      <c r="L1797" s="244">
        <f t="shared" si="742"/>
        <v>4</v>
      </c>
      <c r="M1797" s="244">
        <f t="shared" si="742"/>
        <v>5</v>
      </c>
      <c r="N1797" s="244">
        <f t="shared" si="742"/>
        <v>6</v>
      </c>
      <c r="O1797" s="244">
        <f t="shared" si="742"/>
        <v>7</v>
      </c>
      <c r="P1797" s="244">
        <f t="shared" si="742"/>
        <v>8</v>
      </c>
      <c r="Q1797" s="244">
        <f t="shared" si="742"/>
        <v>9</v>
      </c>
      <c r="R1797" s="244">
        <f t="shared" si="742"/>
        <v>10</v>
      </c>
      <c r="S1797" s="244">
        <f t="shared" si="742"/>
        <v>11</v>
      </c>
      <c r="T1797" s="244">
        <f t="shared" si="742"/>
        <v>12</v>
      </c>
      <c r="U1797" s="244">
        <f t="shared" si="742"/>
        <v>13</v>
      </c>
      <c r="V1797" s="244">
        <f t="shared" si="742"/>
        <v>14</v>
      </c>
      <c r="W1797" s="244">
        <f t="shared" si="742"/>
        <v>15</v>
      </c>
      <c r="X1797" s="244">
        <f t="shared" si="742"/>
        <v>16</v>
      </c>
      <c r="Y1797" s="244">
        <f t="shared" si="742"/>
        <v>17</v>
      </c>
      <c r="Z1797" s="244">
        <f t="shared" si="742"/>
        <v>18</v>
      </c>
      <c r="AA1797" s="244">
        <f t="shared" si="742"/>
        <v>19</v>
      </c>
    </row>
    <row r="1798" spans="6:27">
      <c r="F1798" s="655" t="s">
        <v>530</v>
      </c>
      <c r="G1798" s="307" t="str">
        <f>G1783</f>
        <v>Cars</v>
      </c>
      <c r="H1798" s="248">
        <f t="shared" ref="H1798:AA1808" si="743">H297*H1047</f>
        <v>0</v>
      </c>
      <c r="I1798" s="248">
        <f t="shared" ca="1" si="743"/>
        <v>0</v>
      </c>
      <c r="J1798" s="248">
        <f t="shared" ca="1" si="743"/>
        <v>0</v>
      </c>
      <c r="K1798" s="248">
        <f t="shared" ca="1" si="743"/>
        <v>0</v>
      </c>
      <c r="L1798" s="248">
        <f t="shared" ca="1" si="743"/>
        <v>0</v>
      </c>
      <c r="M1798" s="248">
        <f t="shared" ca="1" si="743"/>
        <v>0</v>
      </c>
      <c r="N1798" s="248">
        <f t="shared" ca="1" si="743"/>
        <v>0</v>
      </c>
      <c r="O1798" s="248">
        <f t="shared" ca="1" si="743"/>
        <v>0</v>
      </c>
      <c r="P1798" s="248">
        <f t="shared" ca="1" si="743"/>
        <v>0</v>
      </c>
      <c r="Q1798" s="248">
        <f t="shared" ca="1" si="743"/>
        <v>0</v>
      </c>
      <c r="R1798" s="248">
        <f t="shared" ca="1" si="743"/>
        <v>0</v>
      </c>
      <c r="S1798" s="248">
        <f t="shared" ca="1" si="743"/>
        <v>0</v>
      </c>
      <c r="T1798" s="248">
        <f t="shared" ca="1" si="743"/>
        <v>0</v>
      </c>
      <c r="U1798" s="248">
        <f t="shared" ca="1" si="743"/>
        <v>0</v>
      </c>
      <c r="V1798" s="248">
        <f t="shared" ca="1" si="743"/>
        <v>0</v>
      </c>
      <c r="W1798" s="248">
        <f t="shared" ca="1" si="743"/>
        <v>0</v>
      </c>
      <c r="X1798" s="248">
        <f t="shared" ca="1" si="743"/>
        <v>0</v>
      </c>
      <c r="Y1798" s="248">
        <f t="shared" ca="1" si="743"/>
        <v>0</v>
      </c>
      <c r="Z1798" s="248">
        <f t="shared" ca="1" si="743"/>
        <v>0</v>
      </c>
      <c r="AA1798" s="248">
        <f t="shared" ca="1" si="743"/>
        <v>0</v>
      </c>
    </row>
    <row r="1799" spans="6:27">
      <c r="F1799" s="656"/>
      <c r="G1799" s="307" t="str">
        <f t="shared" ref="G1799:G1808" si="744">G1784</f>
        <v>2-wheeler</v>
      </c>
      <c r="H1799" s="248">
        <f t="shared" si="743"/>
        <v>0</v>
      </c>
      <c r="I1799" s="248">
        <f t="shared" ca="1" si="743"/>
        <v>0</v>
      </c>
      <c r="J1799" s="248">
        <f t="shared" ca="1" si="743"/>
        <v>0</v>
      </c>
      <c r="K1799" s="248">
        <f t="shared" ca="1" si="743"/>
        <v>0</v>
      </c>
      <c r="L1799" s="248">
        <f t="shared" ca="1" si="743"/>
        <v>0</v>
      </c>
      <c r="M1799" s="248">
        <f t="shared" ca="1" si="743"/>
        <v>0</v>
      </c>
      <c r="N1799" s="248">
        <f t="shared" ca="1" si="743"/>
        <v>0</v>
      </c>
      <c r="O1799" s="248">
        <f t="shared" ca="1" si="743"/>
        <v>0</v>
      </c>
      <c r="P1799" s="248">
        <f t="shared" ca="1" si="743"/>
        <v>0</v>
      </c>
      <c r="Q1799" s="248">
        <f t="shared" ca="1" si="743"/>
        <v>0</v>
      </c>
      <c r="R1799" s="248">
        <f t="shared" ca="1" si="743"/>
        <v>0</v>
      </c>
      <c r="S1799" s="248">
        <f t="shared" ca="1" si="743"/>
        <v>0</v>
      </c>
      <c r="T1799" s="248">
        <f t="shared" ca="1" si="743"/>
        <v>0</v>
      </c>
      <c r="U1799" s="248">
        <f t="shared" ca="1" si="743"/>
        <v>0</v>
      </c>
      <c r="V1799" s="248">
        <f t="shared" ca="1" si="743"/>
        <v>0</v>
      </c>
      <c r="W1799" s="248">
        <f t="shared" ca="1" si="743"/>
        <v>0</v>
      </c>
      <c r="X1799" s="248">
        <f t="shared" ca="1" si="743"/>
        <v>0</v>
      </c>
      <c r="Y1799" s="248">
        <f t="shared" ca="1" si="743"/>
        <v>0</v>
      </c>
      <c r="Z1799" s="248">
        <f t="shared" ca="1" si="743"/>
        <v>0</v>
      </c>
      <c r="AA1799" s="248">
        <f t="shared" ca="1" si="743"/>
        <v>0</v>
      </c>
    </row>
    <row r="1800" spans="6:27">
      <c r="F1800" s="656"/>
      <c r="G1800" s="307" t="str">
        <f t="shared" si="744"/>
        <v>Taxi</v>
      </c>
      <c r="H1800" s="248">
        <f t="shared" si="743"/>
        <v>0</v>
      </c>
      <c r="I1800" s="248">
        <f t="shared" ca="1" si="743"/>
        <v>0</v>
      </c>
      <c r="J1800" s="248">
        <f t="shared" ca="1" si="743"/>
        <v>0</v>
      </c>
      <c r="K1800" s="248">
        <f t="shared" ca="1" si="743"/>
        <v>0</v>
      </c>
      <c r="L1800" s="248">
        <f t="shared" ca="1" si="743"/>
        <v>0</v>
      </c>
      <c r="M1800" s="248">
        <f t="shared" ca="1" si="743"/>
        <v>0</v>
      </c>
      <c r="N1800" s="248">
        <f t="shared" ca="1" si="743"/>
        <v>0</v>
      </c>
      <c r="O1800" s="248">
        <f t="shared" ca="1" si="743"/>
        <v>0</v>
      </c>
      <c r="P1800" s="248">
        <f t="shared" ca="1" si="743"/>
        <v>0</v>
      </c>
      <c r="Q1800" s="248">
        <f t="shared" ca="1" si="743"/>
        <v>0</v>
      </c>
      <c r="R1800" s="248">
        <f t="shared" ca="1" si="743"/>
        <v>0</v>
      </c>
      <c r="S1800" s="248">
        <f t="shared" ca="1" si="743"/>
        <v>0</v>
      </c>
      <c r="T1800" s="248">
        <f t="shared" ca="1" si="743"/>
        <v>0</v>
      </c>
      <c r="U1800" s="248">
        <f t="shared" ca="1" si="743"/>
        <v>0</v>
      </c>
      <c r="V1800" s="248">
        <f t="shared" ca="1" si="743"/>
        <v>0</v>
      </c>
      <c r="W1800" s="248">
        <f t="shared" ca="1" si="743"/>
        <v>0</v>
      </c>
      <c r="X1800" s="248">
        <f t="shared" ca="1" si="743"/>
        <v>0</v>
      </c>
      <c r="Y1800" s="248">
        <f t="shared" ca="1" si="743"/>
        <v>0</v>
      </c>
      <c r="Z1800" s="248">
        <f t="shared" ca="1" si="743"/>
        <v>0</v>
      </c>
      <c r="AA1800" s="248">
        <f t="shared" ca="1" si="743"/>
        <v>0</v>
      </c>
    </row>
    <row r="1801" spans="6:27">
      <c r="F1801" s="656"/>
      <c r="G1801" s="307" t="str">
        <f t="shared" si="744"/>
        <v/>
      </c>
      <c r="H1801" s="248">
        <f t="shared" si="743"/>
        <v>0</v>
      </c>
      <c r="I1801" s="248">
        <f t="shared" ca="1" si="743"/>
        <v>0</v>
      </c>
      <c r="J1801" s="248">
        <f t="shared" ca="1" si="743"/>
        <v>0</v>
      </c>
      <c r="K1801" s="248">
        <f t="shared" ca="1" si="743"/>
        <v>0</v>
      </c>
      <c r="L1801" s="248">
        <f t="shared" ca="1" si="743"/>
        <v>0</v>
      </c>
      <c r="M1801" s="248">
        <f t="shared" ca="1" si="743"/>
        <v>0</v>
      </c>
      <c r="N1801" s="248">
        <f t="shared" ca="1" si="743"/>
        <v>0</v>
      </c>
      <c r="O1801" s="248">
        <f t="shared" ca="1" si="743"/>
        <v>0</v>
      </c>
      <c r="P1801" s="248">
        <f t="shared" ca="1" si="743"/>
        <v>0</v>
      </c>
      <c r="Q1801" s="248">
        <f t="shared" ca="1" si="743"/>
        <v>0</v>
      </c>
      <c r="R1801" s="248">
        <f t="shared" ca="1" si="743"/>
        <v>0</v>
      </c>
      <c r="S1801" s="248">
        <f t="shared" ca="1" si="743"/>
        <v>0</v>
      </c>
      <c r="T1801" s="248">
        <f t="shared" ca="1" si="743"/>
        <v>0</v>
      </c>
      <c r="U1801" s="248">
        <f t="shared" ca="1" si="743"/>
        <v>0</v>
      </c>
      <c r="V1801" s="248">
        <f t="shared" ca="1" si="743"/>
        <v>0</v>
      </c>
      <c r="W1801" s="248">
        <f t="shared" ca="1" si="743"/>
        <v>0</v>
      </c>
      <c r="X1801" s="248">
        <f t="shared" ca="1" si="743"/>
        <v>0</v>
      </c>
      <c r="Y1801" s="248">
        <f t="shared" ca="1" si="743"/>
        <v>0</v>
      </c>
      <c r="Z1801" s="248">
        <f t="shared" ca="1" si="743"/>
        <v>0</v>
      </c>
      <c r="AA1801" s="248">
        <f t="shared" ca="1" si="743"/>
        <v>0</v>
      </c>
    </row>
    <row r="1802" spans="6:27">
      <c r="F1802" s="656"/>
      <c r="G1802" s="307" t="str">
        <f t="shared" si="744"/>
        <v/>
      </c>
      <c r="H1802" s="248">
        <f t="shared" si="743"/>
        <v>0</v>
      </c>
      <c r="I1802" s="248">
        <f t="shared" ca="1" si="743"/>
        <v>0</v>
      </c>
      <c r="J1802" s="248">
        <f t="shared" ca="1" si="743"/>
        <v>0</v>
      </c>
      <c r="K1802" s="248">
        <f t="shared" ca="1" si="743"/>
        <v>0</v>
      </c>
      <c r="L1802" s="248">
        <f t="shared" ca="1" si="743"/>
        <v>0</v>
      </c>
      <c r="M1802" s="248">
        <f t="shared" ca="1" si="743"/>
        <v>0</v>
      </c>
      <c r="N1802" s="248">
        <f t="shared" ca="1" si="743"/>
        <v>0</v>
      </c>
      <c r="O1802" s="248">
        <f t="shared" ca="1" si="743"/>
        <v>0</v>
      </c>
      <c r="P1802" s="248">
        <f t="shared" ca="1" si="743"/>
        <v>0</v>
      </c>
      <c r="Q1802" s="248">
        <f t="shared" ca="1" si="743"/>
        <v>0</v>
      </c>
      <c r="R1802" s="248">
        <f t="shared" ca="1" si="743"/>
        <v>0</v>
      </c>
      <c r="S1802" s="248">
        <f t="shared" ca="1" si="743"/>
        <v>0</v>
      </c>
      <c r="T1802" s="248">
        <f t="shared" ca="1" si="743"/>
        <v>0</v>
      </c>
      <c r="U1802" s="248">
        <f t="shared" ca="1" si="743"/>
        <v>0</v>
      </c>
      <c r="V1802" s="248">
        <f t="shared" ca="1" si="743"/>
        <v>0</v>
      </c>
      <c r="W1802" s="248">
        <f t="shared" ca="1" si="743"/>
        <v>0</v>
      </c>
      <c r="X1802" s="248">
        <f t="shared" ca="1" si="743"/>
        <v>0</v>
      </c>
      <c r="Y1802" s="248">
        <f t="shared" ca="1" si="743"/>
        <v>0</v>
      </c>
      <c r="Z1802" s="248">
        <f t="shared" ca="1" si="743"/>
        <v>0</v>
      </c>
      <c r="AA1802" s="248">
        <f t="shared" ca="1" si="743"/>
        <v>0</v>
      </c>
    </row>
    <row r="1803" spans="6:27">
      <c r="F1803" s="656"/>
      <c r="G1803" s="307" t="str">
        <f t="shared" si="744"/>
        <v>3-wheeler</v>
      </c>
      <c r="H1803" s="248">
        <f t="shared" si="743"/>
        <v>0</v>
      </c>
      <c r="I1803" s="248">
        <f t="shared" ca="1" si="743"/>
        <v>0</v>
      </c>
      <c r="J1803" s="248">
        <f t="shared" ca="1" si="743"/>
        <v>0</v>
      </c>
      <c r="K1803" s="248">
        <f t="shared" ca="1" si="743"/>
        <v>0</v>
      </c>
      <c r="L1803" s="248">
        <f t="shared" ca="1" si="743"/>
        <v>0</v>
      </c>
      <c r="M1803" s="248">
        <f t="shared" ca="1" si="743"/>
        <v>0</v>
      </c>
      <c r="N1803" s="248">
        <f t="shared" ca="1" si="743"/>
        <v>0</v>
      </c>
      <c r="O1803" s="248">
        <f t="shared" ca="1" si="743"/>
        <v>0</v>
      </c>
      <c r="P1803" s="248">
        <f t="shared" ca="1" si="743"/>
        <v>0</v>
      </c>
      <c r="Q1803" s="248">
        <f t="shared" ca="1" si="743"/>
        <v>0</v>
      </c>
      <c r="R1803" s="248">
        <f t="shared" ca="1" si="743"/>
        <v>0</v>
      </c>
      <c r="S1803" s="248">
        <f t="shared" ca="1" si="743"/>
        <v>0</v>
      </c>
      <c r="T1803" s="248">
        <f t="shared" ca="1" si="743"/>
        <v>0</v>
      </c>
      <c r="U1803" s="248">
        <f t="shared" ca="1" si="743"/>
        <v>0</v>
      </c>
      <c r="V1803" s="248">
        <f t="shared" ca="1" si="743"/>
        <v>0</v>
      </c>
      <c r="W1803" s="248">
        <f t="shared" ca="1" si="743"/>
        <v>0</v>
      </c>
      <c r="X1803" s="248">
        <f t="shared" ca="1" si="743"/>
        <v>0</v>
      </c>
      <c r="Y1803" s="248">
        <f t="shared" ca="1" si="743"/>
        <v>0</v>
      </c>
      <c r="Z1803" s="248">
        <f t="shared" ca="1" si="743"/>
        <v>0</v>
      </c>
      <c r="AA1803" s="248">
        <f t="shared" ca="1" si="743"/>
        <v>0</v>
      </c>
    </row>
    <row r="1804" spans="6:27">
      <c r="F1804" s="656"/>
      <c r="G1804" s="307" t="str">
        <f t="shared" si="744"/>
        <v>Bus</v>
      </c>
      <c r="H1804" s="248">
        <f t="shared" si="743"/>
        <v>0</v>
      </c>
      <c r="I1804" s="248">
        <f t="shared" ca="1" si="743"/>
        <v>0</v>
      </c>
      <c r="J1804" s="248">
        <f t="shared" ca="1" si="743"/>
        <v>0</v>
      </c>
      <c r="K1804" s="248">
        <f t="shared" ca="1" si="743"/>
        <v>0</v>
      </c>
      <c r="L1804" s="248">
        <f t="shared" ca="1" si="743"/>
        <v>0</v>
      </c>
      <c r="M1804" s="248">
        <f t="shared" ca="1" si="743"/>
        <v>0</v>
      </c>
      <c r="N1804" s="248">
        <f t="shared" ca="1" si="743"/>
        <v>0</v>
      </c>
      <c r="O1804" s="248">
        <f t="shared" ca="1" si="743"/>
        <v>0</v>
      </c>
      <c r="P1804" s="248">
        <f t="shared" ca="1" si="743"/>
        <v>0</v>
      </c>
      <c r="Q1804" s="248">
        <f t="shared" ca="1" si="743"/>
        <v>0</v>
      </c>
      <c r="R1804" s="248">
        <f t="shared" ca="1" si="743"/>
        <v>0</v>
      </c>
      <c r="S1804" s="248">
        <f t="shared" ca="1" si="743"/>
        <v>0</v>
      </c>
      <c r="T1804" s="248">
        <f t="shared" ca="1" si="743"/>
        <v>0</v>
      </c>
      <c r="U1804" s="248">
        <f t="shared" ca="1" si="743"/>
        <v>0</v>
      </c>
      <c r="V1804" s="248">
        <f t="shared" ca="1" si="743"/>
        <v>0</v>
      </c>
      <c r="W1804" s="248">
        <f t="shared" ca="1" si="743"/>
        <v>0</v>
      </c>
      <c r="X1804" s="248">
        <f t="shared" ca="1" si="743"/>
        <v>0</v>
      </c>
      <c r="Y1804" s="248">
        <f t="shared" ca="1" si="743"/>
        <v>0</v>
      </c>
      <c r="Z1804" s="248">
        <f t="shared" ca="1" si="743"/>
        <v>0</v>
      </c>
      <c r="AA1804" s="248">
        <f t="shared" ca="1" si="743"/>
        <v>0</v>
      </c>
    </row>
    <row r="1805" spans="6:27">
      <c r="F1805" s="656"/>
      <c r="G1805" s="307" t="str">
        <f t="shared" si="744"/>
        <v>Mini-bus</v>
      </c>
      <c r="H1805" s="248">
        <f t="shared" si="743"/>
        <v>0</v>
      </c>
      <c r="I1805" s="248">
        <f t="shared" ca="1" si="743"/>
        <v>0</v>
      </c>
      <c r="J1805" s="248">
        <f t="shared" ca="1" si="743"/>
        <v>0</v>
      </c>
      <c r="K1805" s="248">
        <f t="shared" ca="1" si="743"/>
        <v>0</v>
      </c>
      <c r="L1805" s="248">
        <f t="shared" ca="1" si="743"/>
        <v>0</v>
      </c>
      <c r="M1805" s="248">
        <f t="shared" ca="1" si="743"/>
        <v>0</v>
      </c>
      <c r="N1805" s="248">
        <f t="shared" ca="1" si="743"/>
        <v>0</v>
      </c>
      <c r="O1805" s="248">
        <f t="shared" ca="1" si="743"/>
        <v>0</v>
      </c>
      <c r="P1805" s="248">
        <f t="shared" ca="1" si="743"/>
        <v>0</v>
      </c>
      <c r="Q1805" s="248">
        <f t="shared" ca="1" si="743"/>
        <v>0</v>
      </c>
      <c r="R1805" s="248">
        <f t="shared" ca="1" si="743"/>
        <v>0</v>
      </c>
      <c r="S1805" s="248">
        <f t="shared" ca="1" si="743"/>
        <v>0</v>
      </c>
      <c r="T1805" s="248">
        <f t="shared" ca="1" si="743"/>
        <v>0</v>
      </c>
      <c r="U1805" s="248">
        <f t="shared" ca="1" si="743"/>
        <v>0</v>
      </c>
      <c r="V1805" s="248">
        <f t="shared" ca="1" si="743"/>
        <v>0</v>
      </c>
      <c r="W1805" s="248">
        <f t="shared" ca="1" si="743"/>
        <v>0</v>
      </c>
      <c r="X1805" s="248">
        <f t="shared" ca="1" si="743"/>
        <v>0</v>
      </c>
      <c r="Y1805" s="248">
        <f t="shared" ca="1" si="743"/>
        <v>0</v>
      </c>
      <c r="Z1805" s="248">
        <f t="shared" ca="1" si="743"/>
        <v>0</v>
      </c>
      <c r="AA1805" s="248">
        <f t="shared" ca="1" si="743"/>
        <v>0</v>
      </c>
    </row>
    <row r="1806" spans="6:27">
      <c r="F1806" s="656"/>
      <c r="G1806" s="307" t="str">
        <f t="shared" si="744"/>
        <v/>
      </c>
      <c r="H1806" s="248">
        <f t="shared" si="743"/>
        <v>0</v>
      </c>
      <c r="I1806" s="248">
        <f t="shared" ca="1" si="743"/>
        <v>0</v>
      </c>
      <c r="J1806" s="248">
        <f t="shared" ca="1" si="743"/>
        <v>0</v>
      </c>
      <c r="K1806" s="248">
        <f t="shared" ca="1" si="743"/>
        <v>0</v>
      </c>
      <c r="L1806" s="248">
        <f t="shared" ca="1" si="743"/>
        <v>0</v>
      </c>
      <c r="M1806" s="248">
        <f t="shared" ca="1" si="743"/>
        <v>0</v>
      </c>
      <c r="N1806" s="248">
        <f t="shared" ca="1" si="743"/>
        <v>0</v>
      </c>
      <c r="O1806" s="248">
        <f t="shared" ca="1" si="743"/>
        <v>0</v>
      </c>
      <c r="P1806" s="248">
        <f t="shared" ca="1" si="743"/>
        <v>0</v>
      </c>
      <c r="Q1806" s="248">
        <f t="shared" ca="1" si="743"/>
        <v>0</v>
      </c>
      <c r="R1806" s="248">
        <f t="shared" ca="1" si="743"/>
        <v>0</v>
      </c>
      <c r="S1806" s="248">
        <f t="shared" ca="1" si="743"/>
        <v>0</v>
      </c>
      <c r="T1806" s="248">
        <f t="shared" ca="1" si="743"/>
        <v>0</v>
      </c>
      <c r="U1806" s="248">
        <f t="shared" ca="1" si="743"/>
        <v>0</v>
      </c>
      <c r="V1806" s="248">
        <f t="shared" ca="1" si="743"/>
        <v>0</v>
      </c>
      <c r="W1806" s="248">
        <f t="shared" ca="1" si="743"/>
        <v>0</v>
      </c>
      <c r="X1806" s="248">
        <f t="shared" ca="1" si="743"/>
        <v>0</v>
      </c>
      <c r="Y1806" s="248">
        <f t="shared" ca="1" si="743"/>
        <v>0</v>
      </c>
      <c r="Z1806" s="248">
        <f t="shared" ca="1" si="743"/>
        <v>0</v>
      </c>
      <c r="AA1806" s="248">
        <f t="shared" ca="1" si="743"/>
        <v>0</v>
      </c>
    </row>
    <row r="1807" spans="6:27">
      <c r="F1807" s="657"/>
      <c r="G1807" s="307" t="str">
        <f t="shared" si="744"/>
        <v/>
      </c>
      <c r="H1807" s="248">
        <f t="shared" si="743"/>
        <v>0</v>
      </c>
      <c r="I1807" s="248">
        <f t="shared" ca="1" si="743"/>
        <v>0</v>
      </c>
      <c r="J1807" s="248">
        <f t="shared" ca="1" si="743"/>
        <v>0</v>
      </c>
      <c r="K1807" s="248">
        <f t="shared" ca="1" si="743"/>
        <v>0</v>
      </c>
      <c r="L1807" s="248">
        <f t="shared" ca="1" si="743"/>
        <v>0</v>
      </c>
      <c r="M1807" s="248">
        <f t="shared" ca="1" si="743"/>
        <v>0</v>
      </c>
      <c r="N1807" s="248">
        <f t="shared" ca="1" si="743"/>
        <v>0</v>
      </c>
      <c r="O1807" s="248">
        <f t="shared" ca="1" si="743"/>
        <v>0</v>
      </c>
      <c r="P1807" s="248">
        <f t="shared" ca="1" si="743"/>
        <v>0</v>
      </c>
      <c r="Q1807" s="248">
        <f t="shared" ca="1" si="743"/>
        <v>0</v>
      </c>
      <c r="R1807" s="248">
        <f t="shared" ca="1" si="743"/>
        <v>0</v>
      </c>
      <c r="S1807" s="248">
        <f t="shared" ca="1" si="743"/>
        <v>0</v>
      </c>
      <c r="T1807" s="248">
        <f t="shared" ca="1" si="743"/>
        <v>0</v>
      </c>
      <c r="U1807" s="248">
        <f t="shared" ca="1" si="743"/>
        <v>0</v>
      </c>
      <c r="V1807" s="248">
        <f t="shared" ca="1" si="743"/>
        <v>0</v>
      </c>
      <c r="W1807" s="248">
        <f t="shared" ca="1" si="743"/>
        <v>0</v>
      </c>
      <c r="X1807" s="248">
        <f t="shared" ca="1" si="743"/>
        <v>0</v>
      </c>
      <c r="Y1807" s="248">
        <f t="shared" ca="1" si="743"/>
        <v>0</v>
      </c>
      <c r="Z1807" s="248">
        <f t="shared" ca="1" si="743"/>
        <v>0</v>
      </c>
      <c r="AA1807" s="248">
        <f t="shared" ca="1" si="743"/>
        <v>0</v>
      </c>
    </row>
    <row r="1808" spans="6:27">
      <c r="G1808" s="307" t="str">
        <f t="shared" si="744"/>
        <v>BRT</v>
      </c>
      <c r="H1808" s="248">
        <f t="shared" si="743"/>
        <v>0</v>
      </c>
      <c r="I1808" s="248">
        <f t="shared" ca="1" si="743"/>
        <v>0</v>
      </c>
      <c r="J1808" s="248">
        <f t="shared" ca="1" si="743"/>
        <v>0</v>
      </c>
      <c r="K1808" s="248">
        <f t="shared" ca="1" si="743"/>
        <v>0</v>
      </c>
      <c r="L1808" s="248">
        <f t="shared" ca="1" si="743"/>
        <v>0</v>
      </c>
      <c r="M1808" s="248">
        <f t="shared" ca="1" si="743"/>
        <v>0</v>
      </c>
      <c r="N1808" s="248">
        <f t="shared" ca="1" si="743"/>
        <v>0</v>
      </c>
      <c r="O1808" s="248">
        <f t="shared" ca="1" si="743"/>
        <v>0</v>
      </c>
      <c r="P1808" s="248">
        <f t="shared" ca="1" si="743"/>
        <v>0</v>
      </c>
      <c r="Q1808" s="248">
        <f t="shared" ca="1" si="743"/>
        <v>0</v>
      </c>
      <c r="R1808" s="248">
        <f t="shared" ca="1" si="743"/>
        <v>0</v>
      </c>
      <c r="S1808" s="248">
        <f t="shared" ca="1" si="743"/>
        <v>0</v>
      </c>
      <c r="T1808" s="248">
        <f t="shared" ca="1" si="743"/>
        <v>0</v>
      </c>
      <c r="U1808" s="248">
        <f t="shared" ca="1" si="743"/>
        <v>0</v>
      </c>
      <c r="V1808" s="248">
        <f t="shared" ca="1" si="743"/>
        <v>0</v>
      </c>
      <c r="W1808" s="248">
        <f t="shared" ca="1" si="743"/>
        <v>0</v>
      </c>
      <c r="X1808" s="248">
        <f t="shared" ca="1" si="743"/>
        <v>0</v>
      </c>
      <c r="Y1808" s="248">
        <f t="shared" ca="1" si="743"/>
        <v>0</v>
      </c>
      <c r="Z1808" s="248">
        <f t="shared" ca="1" si="743"/>
        <v>0</v>
      </c>
      <c r="AA1808" s="248">
        <f t="shared" ca="1" si="743"/>
        <v>0</v>
      </c>
    </row>
    <row r="1811" spans="6:27">
      <c r="G1811" s="309" t="s">
        <v>414</v>
      </c>
    </row>
    <row r="1812" spans="6:27">
      <c r="G1812" s="306"/>
      <c r="H1812" s="244">
        <f>H1797</f>
        <v>0</v>
      </c>
      <c r="I1812" s="244">
        <f t="shared" ref="I1812:AA1812" si="745">I1797</f>
        <v>1</v>
      </c>
      <c r="J1812" s="244">
        <f t="shared" si="745"/>
        <v>2</v>
      </c>
      <c r="K1812" s="244">
        <f t="shared" si="745"/>
        <v>3</v>
      </c>
      <c r="L1812" s="244">
        <f t="shared" si="745"/>
        <v>4</v>
      </c>
      <c r="M1812" s="244">
        <f t="shared" si="745"/>
        <v>5</v>
      </c>
      <c r="N1812" s="244">
        <f t="shared" si="745"/>
        <v>6</v>
      </c>
      <c r="O1812" s="244">
        <f t="shared" si="745"/>
        <v>7</v>
      </c>
      <c r="P1812" s="244">
        <f t="shared" si="745"/>
        <v>8</v>
      </c>
      <c r="Q1812" s="244">
        <f t="shared" si="745"/>
        <v>9</v>
      </c>
      <c r="R1812" s="244">
        <f t="shared" si="745"/>
        <v>10</v>
      </c>
      <c r="S1812" s="244">
        <f t="shared" si="745"/>
        <v>11</v>
      </c>
      <c r="T1812" s="244">
        <f t="shared" si="745"/>
        <v>12</v>
      </c>
      <c r="U1812" s="244">
        <f t="shared" si="745"/>
        <v>13</v>
      </c>
      <c r="V1812" s="244">
        <f t="shared" si="745"/>
        <v>14</v>
      </c>
      <c r="W1812" s="244">
        <f t="shared" si="745"/>
        <v>15</v>
      </c>
      <c r="X1812" s="244">
        <f t="shared" si="745"/>
        <v>16</v>
      </c>
      <c r="Y1812" s="244">
        <f t="shared" si="745"/>
        <v>17</v>
      </c>
      <c r="Z1812" s="244">
        <f t="shared" si="745"/>
        <v>18</v>
      </c>
      <c r="AA1812" s="244">
        <f t="shared" si="745"/>
        <v>19</v>
      </c>
    </row>
    <row r="1813" spans="6:27">
      <c r="F1813" s="655" t="s">
        <v>530</v>
      </c>
      <c r="G1813" s="307" t="str">
        <f>G1798</f>
        <v>Cars</v>
      </c>
      <c r="H1813" s="248">
        <f t="shared" ref="H1813:AA1823" si="746">H344*H1094</f>
        <v>0</v>
      </c>
      <c r="I1813" s="248">
        <f t="shared" ca="1" si="746"/>
        <v>0</v>
      </c>
      <c r="J1813" s="248">
        <f t="shared" ca="1" si="746"/>
        <v>0</v>
      </c>
      <c r="K1813" s="248">
        <f t="shared" ca="1" si="746"/>
        <v>0</v>
      </c>
      <c r="L1813" s="248">
        <f t="shared" ca="1" si="746"/>
        <v>0</v>
      </c>
      <c r="M1813" s="248">
        <f t="shared" ca="1" si="746"/>
        <v>0</v>
      </c>
      <c r="N1813" s="248">
        <f t="shared" ca="1" si="746"/>
        <v>0</v>
      </c>
      <c r="O1813" s="248">
        <f t="shared" ca="1" si="746"/>
        <v>0</v>
      </c>
      <c r="P1813" s="248">
        <f t="shared" ca="1" si="746"/>
        <v>0</v>
      </c>
      <c r="Q1813" s="248">
        <f t="shared" ca="1" si="746"/>
        <v>0</v>
      </c>
      <c r="R1813" s="248">
        <f t="shared" ca="1" si="746"/>
        <v>0</v>
      </c>
      <c r="S1813" s="248">
        <f t="shared" ca="1" si="746"/>
        <v>0</v>
      </c>
      <c r="T1813" s="248">
        <f t="shared" ca="1" si="746"/>
        <v>0</v>
      </c>
      <c r="U1813" s="248">
        <f t="shared" ca="1" si="746"/>
        <v>0</v>
      </c>
      <c r="V1813" s="248">
        <f t="shared" ca="1" si="746"/>
        <v>0</v>
      </c>
      <c r="W1813" s="248">
        <f t="shared" ca="1" si="746"/>
        <v>0</v>
      </c>
      <c r="X1813" s="248">
        <f t="shared" ca="1" si="746"/>
        <v>0</v>
      </c>
      <c r="Y1813" s="248">
        <f t="shared" ca="1" si="746"/>
        <v>0</v>
      </c>
      <c r="Z1813" s="248">
        <f t="shared" ca="1" si="746"/>
        <v>0</v>
      </c>
      <c r="AA1813" s="248">
        <f t="shared" ca="1" si="746"/>
        <v>0</v>
      </c>
    </row>
    <row r="1814" spans="6:27">
      <c r="F1814" s="656"/>
      <c r="G1814" s="307" t="str">
        <f t="shared" ref="G1814:G1823" si="747">G1799</f>
        <v>2-wheeler</v>
      </c>
      <c r="H1814" s="248">
        <f t="shared" si="746"/>
        <v>0</v>
      </c>
      <c r="I1814" s="248">
        <f t="shared" ca="1" si="746"/>
        <v>0</v>
      </c>
      <c r="J1814" s="248">
        <f t="shared" ca="1" si="746"/>
        <v>0</v>
      </c>
      <c r="K1814" s="248">
        <f t="shared" ca="1" si="746"/>
        <v>0</v>
      </c>
      <c r="L1814" s="248">
        <f t="shared" ca="1" si="746"/>
        <v>0</v>
      </c>
      <c r="M1814" s="248">
        <f t="shared" ca="1" si="746"/>
        <v>0</v>
      </c>
      <c r="N1814" s="248">
        <f t="shared" ca="1" si="746"/>
        <v>0</v>
      </c>
      <c r="O1814" s="248">
        <f t="shared" ca="1" si="746"/>
        <v>0</v>
      </c>
      <c r="P1814" s="248">
        <f t="shared" ca="1" si="746"/>
        <v>0</v>
      </c>
      <c r="Q1814" s="248">
        <f t="shared" ca="1" si="746"/>
        <v>0</v>
      </c>
      <c r="R1814" s="248">
        <f t="shared" ca="1" si="746"/>
        <v>0</v>
      </c>
      <c r="S1814" s="248">
        <f t="shared" ca="1" si="746"/>
        <v>0</v>
      </c>
      <c r="T1814" s="248">
        <f t="shared" ca="1" si="746"/>
        <v>0</v>
      </c>
      <c r="U1814" s="248">
        <f t="shared" ca="1" si="746"/>
        <v>0</v>
      </c>
      <c r="V1814" s="248">
        <f t="shared" ca="1" si="746"/>
        <v>0</v>
      </c>
      <c r="W1814" s="248">
        <f t="shared" ca="1" si="746"/>
        <v>0</v>
      </c>
      <c r="X1814" s="248">
        <f t="shared" ca="1" si="746"/>
        <v>0</v>
      </c>
      <c r="Y1814" s="248">
        <f t="shared" ca="1" si="746"/>
        <v>0</v>
      </c>
      <c r="Z1814" s="248">
        <f t="shared" ca="1" si="746"/>
        <v>0</v>
      </c>
      <c r="AA1814" s="248">
        <f t="shared" ca="1" si="746"/>
        <v>0</v>
      </c>
    </row>
    <row r="1815" spans="6:27">
      <c r="F1815" s="656"/>
      <c r="G1815" s="307" t="str">
        <f t="shared" si="747"/>
        <v>Taxi</v>
      </c>
      <c r="H1815" s="248">
        <f t="shared" si="746"/>
        <v>0</v>
      </c>
      <c r="I1815" s="248">
        <f t="shared" ca="1" si="746"/>
        <v>0</v>
      </c>
      <c r="J1815" s="248">
        <f t="shared" ca="1" si="746"/>
        <v>0</v>
      </c>
      <c r="K1815" s="248">
        <f t="shared" ca="1" si="746"/>
        <v>0</v>
      </c>
      <c r="L1815" s="248">
        <f t="shared" ca="1" si="746"/>
        <v>0</v>
      </c>
      <c r="M1815" s="248">
        <f t="shared" ca="1" si="746"/>
        <v>0</v>
      </c>
      <c r="N1815" s="248">
        <f t="shared" ca="1" si="746"/>
        <v>0</v>
      </c>
      <c r="O1815" s="248">
        <f t="shared" ca="1" si="746"/>
        <v>0</v>
      </c>
      <c r="P1815" s="248">
        <f t="shared" ca="1" si="746"/>
        <v>0</v>
      </c>
      <c r="Q1815" s="248">
        <f t="shared" ca="1" si="746"/>
        <v>0</v>
      </c>
      <c r="R1815" s="248">
        <f t="shared" ca="1" si="746"/>
        <v>0</v>
      </c>
      <c r="S1815" s="248">
        <f t="shared" ca="1" si="746"/>
        <v>0</v>
      </c>
      <c r="T1815" s="248">
        <f t="shared" ca="1" si="746"/>
        <v>0</v>
      </c>
      <c r="U1815" s="248">
        <f t="shared" ca="1" si="746"/>
        <v>0</v>
      </c>
      <c r="V1815" s="248">
        <f t="shared" ca="1" si="746"/>
        <v>0</v>
      </c>
      <c r="W1815" s="248">
        <f t="shared" ca="1" si="746"/>
        <v>0</v>
      </c>
      <c r="X1815" s="248">
        <f t="shared" ca="1" si="746"/>
        <v>0</v>
      </c>
      <c r="Y1815" s="248">
        <f t="shared" ca="1" si="746"/>
        <v>0</v>
      </c>
      <c r="Z1815" s="248">
        <f t="shared" ca="1" si="746"/>
        <v>0</v>
      </c>
      <c r="AA1815" s="248">
        <f t="shared" ca="1" si="746"/>
        <v>0</v>
      </c>
    </row>
    <row r="1816" spans="6:27">
      <c r="F1816" s="656"/>
      <c r="G1816" s="307" t="str">
        <f t="shared" si="747"/>
        <v/>
      </c>
      <c r="H1816" s="248">
        <f t="shared" si="746"/>
        <v>0</v>
      </c>
      <c r="I1816" s="248">
        <f t="shared" ca="1" si="746"/>
        <v>0</v>
      </c>
      <c r="J1816" s="248">
        <f t="shared" ca="1" si="746"/>
        <v>0</v>
      </c>
      <c r="K1816" s="248">
        <f t="shared" ca="1" si="746"/>
        <v>0</v>
      </c>
      <c r="L1816" s="248">
        <f t="shared" ca="1" si="746"/>
        <v>0</v>
      </c>
      <c r="M1816" s="248">
        <f t="shared" ca="1" si="746"/>
        <v>0</v>
      </c>
      <c r="N1816" s="248">
        <f t="shared" ca="1" si="746"/>
        <v>0</v>
      </c>
      <c r="O1816" s="248">
        <f t="shared" ca="1" si="746"/>
        <v>0</v>
      </c>
      <c r="P1816" s="248">
        <f t="shared" ca="1" si="746"/>
        <v>0</v>
      </c>
      <c r="Q1816" s="248">
        <f t="shared" ca="1" si="746"/>
        <v>0</v>
      </c>
      <c r="R1816" s="248">
        <f t="shared" ca="1" si="746"/>
        <v>0</v>
      </c>
      <c r="S1816" s="248">
        <f t="shared" ca="1" si="746"/>
        <v>0</v>
      </c>
      <c r="T1816" s="248">
        <f t="shared" ca="1" si="746"/>
        <v>0</v>
      </c>
      <c r="U1816" s="248">
        <f t="shared" ca="1" si="746"/>
        <v>0</v>
      </c>
      <c r="V1816" s="248">
        <f t="shared" ca="1" si="746"/>
        <v>0</v>
      </c>
      <c r="W1816" s="248">
        <f t="shared" ca="1" si="746"/>
        <v>0</v>
      </c>
      <c r="X1816" s="248">
        <f t="shared" ca="1" si="746"/>
        <v>0</v>
      </c>
      <c r="Y1816" s="248">
        <f t="shared" ca="1" si="746"/>
        <v>0</v>
      </c>
      <c r="Z1816" s="248">
        <f t="shared" ca="1" si="746"/>
        <v>0</v>
      </c>
      <c r="AA1816" s="248">
        <f t="shared" ca="1" si="746"/>
        <v>0</v>
      </c>
    </row>
    <row r="1817" spans="6:27">
      <c r="F1817" s="656"/>
      <c r="G1817" s="307" t="str">
        <f t="shared" si="747"/>
        <v/>
      </c>
      <c r="H1817" s="248">
        <f t="shared" si="746"/>
        <v>0</v>
      </c>
      <c r="I1817" s="248">
        <f t="shared" ca="1" si="746"/>
        <v>0</v>
      </c>
      <c r="J1817" s="248">
        <f t="shared" ca="1" si="746"/>
        <v>0</v>
      </c>
      <c r="K1817" s="248">
        <f t="shared" ca="1" si="746"/>
        <v>0</v>
      </c>
      <c r="L1817" s="248">
        <f t="shared" ca="1" si="746"/>
        <v>0</v>
      </c>
      <c r="M1817" s="248">
        <f t="shared" ca="1" si="746"/>
        <v>0</v>
      </c>
      <c r="N1817" s="248">
        <f t="shared" ca="1" si="746"/>
        <v>0</v>
      </c>
      <c r="O1817" s="248">
        <f t="shared" ca="1" si="746"/>
        <v>0</v>
      </c>
      <c r="P1817" s="248">
        <f t="shared" ca="1" si="746"/>
        <v>0</v>
      </c>
      <c r="Q1817" s="248">
        <f t="shared" ca="1" si="746"/>
        <v>0</v>
      </c>
      <c r="R1817" s="248">
        <f t="shared" ca="1" si="746"/>
        <v>0</v>
      </c>
      <c r="S1817" s="248">
        <f t="shared" ca="1" si="746"/>
        <v>0</v>
      </c>
      <c r="T1817" s="248">
        <f t="shared" ca="1" si="746"/>
        <v>0</v>
      </c>
      <c r="U1817" s="248">
        <f t="shared" ca="1" si="746"/>
        <v>0</v>
      </c>
      <c r="V1817" s="248">
        <f t="shared" ca="1" si="746"/>
        <v>0</v>
      </c>
      <c r="W1817" s="248">
        <f t="shared" ca="1" si="746"/>
        <v>0</v>
      </c>
      <c r="X1817" s="248">
        <f t="shared" ca="1" si="746"/>
        <v>0</v>
      </c>
      <c r="Y1817" s="248">
        <f t="shared" ca="1" si="746"/>
        <v>0</v>
      </c>
      <c r="Z1817" s="248">
        <f t="shared" ca="1" si="746"/>
        <v>0</v>
      </c>
      <c r="AA1817" s="248">
        <f t="shared" ca="1" si="746"/>
        <v>0</v>
      </c>
    </row>
    <row r="1818" spans="6:27">
      <c r="F1818" s="656"/>
      <c r="G1818" s="307" t="str">
        <f t="shared" si="747"/>
        <v>3-wheeler</v>
      </c>
      <c r="H1818" s="248">
        <f t="shared" si="746"/>
        <v>0</v>
      </c>
      <c r="I1818" s="248">
        <f t="shared" ca="1" si="746"/>
        <v>0</v>
      </c>
      <c r="J1818" s="248">
        <f t="shared" ca="1" si="746"/>
        <v>0</v>
      </c>
      <c r="K1818" s="248">
        <f t="shared" ca="1" si="746"/>
        <v>0</v>
      </c>
      <c r="L1818" s="248">
        <f t="shared" ca="1" si="746"/>
        <v>0</v>
      </c>
      <c r="M1818" s="248">
        <f t="shared" ca="1" si="746"/>
        <v>0</v>
      </c>
      <c r="N1818" s="248">
        <f t="shared" ca="1" si="746"/>
        <v>0</v>
      </c>
      <c r="O1818" s="248">
        <f t="shared" ca="1" si="746"/>
        <v>0</v>
      </c>
      <c r="P1818" s="248">
        <f t="shared" ca="1" si="746"/>
        <v>0</v>
      </c>
      <c r="Q1818" s="248">
        <f t="shared" ca="1" si="746"/>
        <v>0</v>
      </c>
      <c r="R1818" s="248">
        <f t="shared" ca="1" si="746"/>
        <v>0</v>
      </c>
      <c r="S1818" s="248">
        <f t="shared" ca="1" si="746"/>
        <v>0</v>
      </c>
      <c r="T1818" s="248">
        <f t="shared" ca="1" si="746"/>
        <v>0</v>
      </c>
      <c r="U1818" s="248">
        <f t="shared" ca="1" si="746"/>
        <v>0</v>
      </c>
      <c r="V1818" s="248">
        <f t="shared" ca="1" si="746"/>
        <v>0</v>
      </c>
      <c r="W1818" s="248">
        <f t="shared" ca="1" si="746"/>
        <v>0</v>
      </c>
      <c r="X1818" s="248">
        <f t="shared" ca="1" si="746"/>
        <v>0</v>
      </c>
      <c r="Y1818" s="248">
        <f t="shared" ca="1" si="746"/>
        <v>0</v>
      </c>
      <c r="Z1818" s="248">
        <f t="shared" ca="1" si="746"/>
        <v>0</v>
      </c>
      <c r="AA1818" s="248">
        <f t="shared" ca="1" si="746"/>
        <v>0</v>
      </c>
    </row>
    <row r="1819" spans="6:27">
      <c r="F1819" s="656"/>
      <c r="G1819" s="307" t="str">
        <f t="shared" si="747"/>
        <v>Bus</v>
      </c>
      <c r="H1819" s="248">
        <f t="shared" si="746"/>
        <v>0</v>
      </c>
      <c r="I1819" s="248">
        <f t="shared" ca="1" si="746"/>
        <v>0</v>
      </c>
      <c r="J1819" s="248">
        <f t="shared" ca="1" si="746"/>
        <v>0</v>
      </c>
      <c r="K1819" s="248">
        <f t="shared" ca="1" si="746"/>
        <v>0</v>
      </c>
      <c r="L1819" s="248">
        <f t="shared" ca="1" si="746"/>
        <v>0</v>
      </c>
      <c r="M1819" s="248">
        <f t="shared" ca="1" si="746"/>
        <v>0</v>
      </c>
      <c r="N1819" s="248">
        <f t="shared" ca="1" si="746"/>
        <v>0</v>
      </c>
      <c r="O1819" s="248">
        <f t="shared" ca="1" si="746"/>
        <v>0</v>
      </c>
      <c r="P1819" s="248">
        <f t="shared" ca="1" si="746"/>
        <v>0</v>
      </c>
      <c r="Q1819" s="248">
        <f t="shared" ca="1" si="746"/>
        <v>0</v>
      </c>
      <c r="R1819" s="248">
        <f t="shared" ca="1" si="746"/>
        <v>0</v>
      </c>
      <c r="S1819" s="248">
        <f t="shared" ca="1" si="746"/>
        <v>0</v>
      </c>
      <c r="T1819" s="248">
        <f t="shared" ca="1" si="746"/>
        <v>0</v>
      </c>
      <c r="U1819" s="248">
        <f t="shared" ca="1" si="746"/>
        <v>0</v>
      </c>
      <c r="V1819" s="248">
        <f t="shared" ca="1" si="746"/>
        <v>0</v>
      </c>
      <c r="W1819" s="248">
        <f t="shared" ca="1" si="746"/>
        <v>0</v>
      </c>
      <c r="X1819" s="248">
        <f t="shared" ca="1" si="746"/>
        <v>0</v>
      </c>
      <c r="Y1819" s="248">
        <f t="shared" ca="1" si="746"/>
        <v>0</v>
      </c>
      <c r="Z1819" s="248">
        <f t="shared" ca="1" si="746"/>
        <v>0</v>
      </c>
      <c r="AA1819" s="248">
        <f t="shared" ca="1" si="746"/>
        <v>0</v>
      </c>
    </row>
    <row r="1820" spans="6:27">
      <c r="F1820" s="656"/>
      <c r="G1820" s="307" t="str">
        <f t="shared" si="747"/>
        <v>Mini-bus</v>
      </c>
      <c r="H1820" s="248">
        <f t="shared" si="746"/>
        <v>0</v>
      </c>
      <c r="I1820" s="248">
        <f t="shared" ca="1" si="746"/>
        <v>0</v>
      </c>
      <c r="J1820" s="248">
        <f t="shared" ca="1" si="746"/>
        <v>0</v>
      </c>
      <c r="K1820" s="248">
        <f t="shared" ca="1" si="746"/>
        <v>0</v>
      </c>
      <c r="L1820" s="248">
        <f t="shared" ca="1" si="746"/>
        <v>0</v>
      </c>
      <c r="M1820" s="248">
        <f t="shared" ca="1" si="746"/>
        <v>0</v>
      </c>
      <c r="N1820" s="248">
        <f t="shared" ca="1" si="746"/>
        <v>0</v>
      </c>
      <c r="O1820" s="248">
        <f t="shared" ca="1" si="746"/>
        <v>0</v>
      </c>
      <c r="P1820" s="248">
        <f t="shared" ca="1" si="746"/>
        <v>0</v>
      </c>
      <c r="Q1820" s="248">
        <f t="shared" ca="1" si="746"/>
        <v>0</v>
      </c>
      <c r="R1820" s="248">
        <f t="shared" ca="1" si="746"/>
        <v>0</v>
      </c>
      <c r="S1820" s="248">
        <f t="shared" ca="1" si="746"/>
        <v>0</v>
      </c>
      <c r="T1820" s="248">
        <f t="shared" ca="1" si="746"/>
        <v>0</v>
      </c>
      <c r="U1820" s="248">
        <f t="shared" ca="1" si="746"/>
        <v>0</v>
      </c>
      <c r="V1820" s="248">
        <f t="shared" ca="1" si="746"/>
        <v>0</v>
      </c>
      <c r="W1820" s="248">
        <f t="shared" ca="1" si="746"/>
        <v>0</v>
      </c>
      <c r="X1820" s="248">
        <f t="shared" ca="1" si="746"/>
        <v>0</v>
      </c>
      <c r="Y1820" s="248">
        <f t="shared" ca="1" si="746"/>
        <v>0</v>
      </c>
      <c r="Z1820" s="248">
        <f t="shared" ca="1" si="746"/>
        <v>0</v>
      </c>
      <c r="AA1820" s="248">
        <f t="shared" ca="1" si="746"/>
        <v>0</v>
      </c>
    </row>
    <row r="1821" spans="6:27">
      <c r="F1821" s="656"/>
      <c r="G1821" s="307" t="str">
        <f t="shared" si="747"/>
        <v/>
      </c>
      <c r="H1821" s="248">
        <f t="shared" si="746"/>
        <v>0</v>
      </c>
      <c r="I1821" s="248">
        <f t="shared" ca="1" si="746"/>
        <v>0</v>
      </c>
      <c r="J1821" s="248">
        <f t="shared" ca="1" si="746"/>
        <v>0</v>
      </c>
      <c r="K1821" s="248">
        <f t="shared" ca="1" si="746"/>
        <v>0</v>
      </c>
      <c r="L1821" s="248">
        <f t="shared" ca="1" si="746"/>
        <v>0</v>
      </c>
      <c r="M1821" s="248">
        <f t="shared" ca="1" si="746"/>
        <v>0</v>
      </c>
      <c r="N1821" s="248">
        <f t="shared" ca="1" si="746"/>
        <v>0</v>
      </c>
      <c r="O1821" s="248">
        <f t="shared" ca="1" si="746"/>
        <v>0</v>
      </c>
      <c r="P1821" s="248">
        <f t="shared" ca="1" si="746"/>
        <v>0</v>
      </c>
      <c r="Q1821" s="248">
        <f t="shared" ca="1" si="746"/>
        <v>0</v>
      </c>
      <c r="R1821" s="248">
        <f t="shared" ca="1" si="746"/>
        <v>0</v>
      </c>
      <c r="S1821" s="248">
        <f t="shared" ca="1" si="746"/>
        <v>0</v>
      </c>
      <c r="T1821" s="248">
        <f t="shared" ca="1" si="746"/>
        <v>0</v>
      </c>
      <c r="U1821" s="248">
        <f t="shared" ca="1" si="746"/>
        <v>0</v>
      </c>
      <c r="V1821" s="248">
        <f t="shared" ca="1" si="746"/>
        <v>0</v>
      </c>
      <c r="W1821" s="248">
        <f t="shared" ca="1" si="746"/>
        <v>0</v>
      </c>
      <c r="X1821" s="248">
        <f t="shared" ca="1" si="746"/>
        <v>0</v>
      </c>
      <c r="Y1821" s="248">
        <f t="shared" ca="1" si="746"/>
        <v>0</v>
      </c>
      <c r="Z1821" s="248">
        <f t="shared" ca="1" si="746"/>
        <v>0</v>
      </c>
      <c r="AA1821" s="248">
        <f t="shared" ca="1" si="746"/>
        <v>0</v>
      </c>
    </row>
    <row r="1822" spans="6:27">
      <c r="F1822" s="657"/>
      <c r="G1822" s="307" t="str">
        <f t="shared" si="747"/>
        <v/>
      </c>
      <c r="H1822" s="248">
        <f t="shared" si="746"/>
        <v>0</v>
      </c>
      <c r="I1822" s="248">
        <f t="shared" ca="1" si="746"/>
        <v>0</v>
      </c>
      <c r="J1822" s="248">
        <f t="shared" ca="1" si="746"/>
        <v>0</v>
      </c>
      <c r="K1822" s="248">
        <f t="shared" ca="1" si="746"/>
        <v>0</v>
      </c>
      <c r="L1822" s="248">
        <f t="shared" ca="1" si="746"/>
        <v>0</v>
      </c>
      <c r="M1822" s="248">
        <f t="shared" ca="1" si="746"/>
        <v>0</v>
      </c>
      <c r="N1822" s="248">
        <f t="shared" ca="1" si="746"/>
        <v>0</v>
      </c>
      <c r="O1822" s="248">
        <f t="shared" ca="1" si="746"/>
        <v>0</v>
      </c>
      <c r="P1822" s="248">
        <f t="shared" ca="1" si="746"/>
        <v>0</v>
      </c>
      <c r="Q1822" s="248">
        <f t="shared" ca="1" si="746"/>
        <v>0</v>
      </c>
      <c r="R1822" s="248">
        <f t="shared" ca="1" si="746"/>
        <v>0</v>
      </c>
      <c r="S1822" s="248">
        <f t="shared" ca="1" si="746"/>
        <v>0</v>
      </c>
      <c r="T1822" s="248">
        <f t="shared" ca="1" si="746"/>
        <v>0</v>
      </c>
      <c r="U1822" s="248">
        <f t="shared" ca="1" si="746"/>
        <v>0</v>
      </c>
      <c r="V1822" s="248">
        <f t="shared" ca="1" si="746"/>
        <v>0</v>
      </c>
      <c r="W1822" s="248">
        <f t="shared" ca="1" si="746"/>
        <v>0</v>
      </c>
      <c r="X1822" s="248">
        <f t="shared" ca="1" si="746"/>
        <v>0</v>
      </c>
      <c r="Y1822" s="248">
        <f t="shared" ca="1" si="746"/>
        <v>0</v>
      </c>
      <c r="Z1822" s="248">
        <f t="shared" ca="1" si="746"/>
        <v>0</v>
      </c>
      <c r="AA1822" s="248">
        <f t="shared" ca="1" si="746"/>
        <v>0</v>
      </c>
    </row>
    <row r="1823" spans="6:27">
      <c r="G1823" s="307" t="str">
        <f t="shared" si="747"/>
        <v>BRT</v>
      </c>
      <c r="H1823" s="248">
        <f t="shared" si="746"/>
        <v>0</v>
      </c>
      <c r="I1823" s="248">
        <f t="shared" ca="1" si="746"/>
        <v>0</v>
      </c>
      <c r="J1823" s="248">
        <f t="shared" ca="1" si="746"/>
        <v>0</v>
      </c>
      <c r="K1823" s="248">
        <f t="shared" ca="1" si="746"/>
        <v>0</v>
      </c>
      <c r="L1823" s="248">
        <f t="shared" ca="1" si="746"/>
        <v>0</v>
      </c>
      <c r="M1823" s="248">
        <f t="shared" ca="1" si="746"/>
        <v>0</v>
      </c>
      <c r="N1823" s="248">
        <f t="shared" ca="1" si="746"/>
        <v>0</v>
      </c>
      <c r="O1823" s="248">
        <f t="shared" ca="1" si="746"/>
        <v>0</v>
      </c>
      <c r="P1823" s="248">
        <f t="shared" ca="1" si="746"/>
        <v>0</v>
      </c>
      <c r="Q1823" s="248">
        <f t="shared" ca="1" si="746"/>
        <v>0</v>
      </c>
      <c r="R1823" s="248">
        <f t="shared" ca="1" si="746"/>
        <v>0</v>
      </c>
      <c r="S1823" s="248">
        <f t="shared" ca="1" si="746"/>
        <v>0</v>
      </c>
      <c r="T1823" s="248">
        <f t="shared" ca="1" si="746"/>
        <v>0</v>
      </c>
      <c r="U1823" s="248">
        <f t="shared" ca="1" si="746"/>
        <v>0</v>
      </c>
      <c r="V1823" s="248">
        <f t="shared" ca="1" si="746"/>
        <v>0</v>
      </c>
      <c r="W1823" s="248">
        <f t="shared" ca="1" si="746"/>
        <v>0</v>
      </c>
      <c r="X1823" s="248">
        <f t="shared" ca="1" si="746"/>
        <v>0</v>
      </c>
      <c r="Y1823" s="248">
        <f t="shared" ca="1" si="746"/>
        <v>0</v>
      </c>
      <c r="Z1823" s="248">
        <f t="shared" ca="1" si="746"/>
        <v>0</v>
      </c>
      <c r="AA1823" s="248">
        <f t="shared" ca="1" si="746"/>
        <v>0</v>
      </c>
    </row>
    <row r="1826" spans="6:27">
      <c r="G1826" s="309" t="s">
        <v>415</v>
      </c>
    </row>
    <row r="1827" spans="6:27">
      <c r="G1827" s="306"/>
      <c r="H1827" s="244">
        <f>H1812</f>
        <v>0</v>
      </c>
      <c r="I1827" s="244">
        <f t="shared" ref="I1827:AA1827" si="748">I1812</f>
        <v>1</v>
      </c>
      <c r="J1827" s="244">
        <f t="shared" si="748"/>
        <v>2</v>
      </c>
      <c r="K1827" s="244">
        <f t="shared" si="748"/>
        <v>3</v>
      </c>
      <c r="L1827" s="244">
        <f t="shared" si="748"/>
        <v>4</v>
      </c>
      <c r="M1827" s="244">
        <f t="shared" si="748"/>
        <v>5</v>
      </c>
      <c r="N1827" s="244">
        <f t="shared" si="748"/>
        <v>6</v>
      </c>
      <c r="O1827" s="244">
        <f t="shared" si="748"/>
        <v>7</v>
      </c>
      <c r="P1827" s="244">
        <f t="shared" si="748"/>
        <v>8</v>
      </c>
      <c r="Q1827" s="244">
        <f t="shared" si="748"/>
        <v>9</v>
      </c>
      <c r="R1827" s="244">
        <f t="shared" si="748"/>
        <v>10</v>
      </c>
      <c r="S1827" s="244">
        <f t="shared" si="748"/>
        <v>11</v>
      </c>
      <c r="T1827" s="244">
        <f t="shared" si="748"/>
        <v>12</v>
      </c>
      <c r="U1827" s="244">
        <f t="shared" si="748"/>
        <v>13</v>
      </c>
      <c r="V1827" s="244">
        <f t="shared" si="748"/>
        <v>14</v>
      </c>
      <c r="W1827" s="244">
        <f t="shared" si="748"/>
        <v>15</v>
      </c>
      <c r="X1827" s="244">
        <f t="shared" si="748"/>
        <v>16</v>
      </c>
      <c r="Y1827" s="244">
        <f t="shared" si="748"/>
        <v>17</v>
      </c>
      <c r="Z1827" s="244">
        <f t="shared" si="748"/>
        <v>18</v>
      </c>
      <c r="AA1827" s="244">
        <f t="shared" si="748"/>
        <v>19</v>
      </c>
    </row>
    <row r="1828" spans="6:27">
      <c r="F1828" s="655" t="s">
        <v>530</v>
      </c>
      <c r="G1828" s="307" t="str">
        <f>G1813</f>
        <v>Cars</v>
      </c>
      <c r="H1828" s="248">
        <f t="shared" ref="H1828:AA1838" si="749">H391*H1141</f>
        <v>0</v>
      </c>
      <c r="I1828" s="248">
        <f t="shared" ca="1" si="749"/>
        <v>0</v>
      </c>
      <c r="J1828" s="248">
        <f t="shared" ca="1" si="749"/>
        <v>0</v>
      </c>
      <c r="K1828" s="248">
        <f t="shared" ca="1" si="749"/>
        <v>0</v>
      </c>
      <c r="L1828" s="248">
        <f t="shared" ca="1" si="749"/>
        <v>0</v>
      </c>
      <c r="M1828" s="248">
        <f t="shared" ca="1" si="749"/>
        <v>0</v>
      </c>
      <c r="N1828" s="248">
        <f t="shared" ca="1" si="749"/>
        <v>0</v>
      </c>
      <c r="O1828" s="248">
        <f t="shared" ca="1" si="749"/>
        <v>0</v>
      </c>
      <c r="P1828" s="248">
        <f t="shared" ca="1" si="749"/>
        <v>0</v>
      </c>
      <c r="Q1828" s="248">
        <f t="shared" ca="1" si="749"/>
        <v>0</v>
      </c>
      <c r="R1828" s="248">
        <f t="shared" ca="1" si="749"/>
        <v>0</v>
      </c>
      <c r="S1828" s="248">
        <f t="shared" ca="1" si="749"/>
        <v>0</v>
      </c>
      <c r="T1828" s="248">
        <f t="shared" ca="1" si="749"/>
        <v>0</v>
      </c>
      <c r="U1828" s="248">
        <f t="shared" ca="1" si="749"/>
        <v>0</v>
      </c>
      <c r="V1828" s="248">
        <f t="shared" ca="1" si="749"/>
        <v>0</v>
      </c>
      <c r="W1828" s="248">
        <f t="shared" ca="1" si="749"/>
        <v>0</v>
      </c>
      <c r="X1828" s="248">
        <f t="shared" ca="1" si="749"/>
        <v>0</v>
      </c>
      <c r="Y1828" s="248">
        <f t="shared" ca="1" si="749"/>
        <v>0</v>
      </c>
      <c r="Z1828" s="248">
        <f t="shared" ca="1" si="749"/>
        <v>0</v>
      </c>
      <c r="AA1828" s="248">
        <f t="shared" ca="1" si="749"/>
        <v>0</v>
      </c>
    </row>
    <row r="1829" spans="6:27">
      <c r="F1829" s="656"/>
      <c r="G1829" s="307" t="str">
        <f t="shared" ref="G1829:G1838" si="750">G1814</f>
        <v>2-wheeler</v>
      </c>
      <c r="H1829" s="248">
        <f t="shared" si="749"/>
        <v>0</v>
      </c>
      <c r="I1829" s="248">
        <f t="shared" ca="1" si="749"/>
        <v>0</v>
      </c>
      <c r="J1829" s="248">
        <f t="shared" ca="1" si="749"/>
        <v>0</v>
      </c>
      <c r="K1829" s="248">
        <f t="shared" ca="1" si="749"/>
        <v>0</v>
      </c>
      <c r="L1829" s="248">
        <f t="shared" ca="1" si="749"/>
        <v>0</v>
      </c>
      <c r="M1829" s="248">
        <f t="shared" ca="1" si="749"/>
        <v>0</v>
      </c>
      <c r="N1829" s="248">
        <f t="shared" ca="1" si="749"/>
        <v>0</v>
      </c>
      <c r="O1829" s="248">
        <f t="shared" ca="1" si="749"/>
        <v>0</v>
      </c>
      <c r="P1829" s="248">
        <f t="shared" ca="1" si="749"/>
        <v>0</v>
      </c>
      <c r="Q1829" s="248">
        <f t="shared" ca="1" si="749"/>
        <v>0</v>
      </c>
      <c r="R1829" s="248">
        <f t="shared" ca="1" si="749"/>
        <v>0</v>
      </c>
      <c r="S1829" s="248">
        <f t="shared" ca="1" si="749"/>
        <v>0</v>
      </c>
      <c r="T1829" s="248">
        <f t="shared" ca="1" si="749"/>
        <v>0</v>
      </c>
      <c r="U1829" s="248">
        <f t="shared" ca="1" si="749"/>
        <v>0</v>
      </c>
      <c r="V1829" s="248">
        <f t="shared" ca="1" si="749"/>
        <v>0</v>
      </c>
      <c r="W1829" s="248">
        <f t="shared" ca="1" si="749"/>
        <v>0</v>
      </c>
      <c r="X1829" s="248">
        <f t="shared" ca="1" si="749"/>
        <v>0</v>
      </c>
      <c r="Y1829" s="248">
        <f t="shared" ca="1" si="749"/>
        <v>0</v>
      </c>
      <c r="Z1829" s="248">
        <f t="shared" ca="1" si="749"/>
        <v>0</v>
      </c>
      <c r="AA1829" s="248">
        <f t="shared" ca="1" si="749"/>
        <v>0</v>
      </c>
    </row>
    <row r="1830" spans="6:27">
      <c r="F1830" s="656"/>
      <c r="G1830" s="307" t="str">
        <f t="shared" si="750"/>
        <v>Taxi</v>
      </c>
      <c r="H1830" s="248">
        <f t="shared" si="749"/>
        <v>0</v>
      </c>
      <c r="I1830" s="248">
        <f t="shared" ca="1" si="749"/>
        <v>0</v>
      </c>
      <c r="J1830" s="248">
        <f t="shared" ca="1" si="749"/>
        <v>0</v>
      </c>
      <c r="K1830" s="248">
        <f t="shared" ca="1" si="749"/>
        <v>0</v>
      </c>
      <c r="L1830" s="248">
        <f t="shared" ca="1" si="749"/>
        <v>0</v>
      </c>
      <c r="M1830" s="248">
        <f t="shared" ca="1" si="749"/>
        <v>0</v>
      </c>
      <c r="N1830" s="248">
        <f t="shared" ca="1" si="749"/>
        <v>0</v>
      </c>
      <c r="O1830" s="248">
        <f t="shared" ca="1" si="749"/>
        <v>0</v>
      </c>
      <c r="P1830" s="248">
        <f t="shared" ca="1" si="749"/>
        <v>0</v>
      </c>
      <c r="Q1830" s="248">
        <f t="shared" ca="1" si="749"/>
        <v>0</v>
      </c>
      <c r="R1830" s="248">
        <f t="shared" ca="1" si="749"/>
        <v>0</v>
      </c>
      <c r="S1830" s="248">
        <f t="shared" ca="1" si="749"/>
        <v>0</v>
      </c>
      <c r="T1830" s="248">
        <f t="shared" ca="1" si="749"/>
        <v>0</v>
      </c>
      <c r="U1830" s="248">
        <f t="shared" ca="1" si="749"/>
        <v>0</v>
      </c>
      <c r="V1830" s="248">
        <f t="shared" ca="1" si="749"/>
        <v>0</v>
      </c>
      <c r="W1830" s="248">
        <f t="shared" ca="1" si="749"/>
        <v>0</v>
      </c>
      <c r="X1830" s="248">
        <f t="shared" ca="1" si="749"/>
        <v>0</v>
      </c>
      <c r="Y1830" s="248">
        <f t="shared" ca="1" si="749"/>
        <v>0</v>
      </c>
      <c r="Z1830" s="248">
        <f t="shared" ca="1" si="749"/>
        <v>0</v>
      </c>
      <c r="AA1830" s="248">
        <f t="shared" ca="1" si="749"/>
        <v>0</v>
      </c>
    </row>
    <row r="1831" spans="6:27">
      <c r="F1831" s="656"/>
      <c r="G1831" s="307" t="str">
        <f t="shared" si="750"/>
        <v/>
      </c>
      <c r="H1831" s="248">
        <f t="shared" si="749"/>
        <v>0</v>
      </c>
      <c r="I1831" s="248">
        <f t="shared" ca="1" si="749"/>
        <v>0</v>
      </c>
      <c r="J1831" s="248">
        <f t="shared" ca="1" si="749"/>
        <v>0</v>
      </c>
      <c r="K1831" s="248">
        <f t="shared" ca="1" si="749"/>
        <v>0</v>
      </c>
      <c r="L1831" s="248">
        <f t="shared" ca="1" si="749"/>
        <v>0</v>
      </c>
      <c r="M1831" s="248">
        <f t="shared" ca="1" si="749"/>
        <v>0</v>
      </c>
      <c r="N1831" s="248">
        <f t="shared" ca="1" si="749"/>
        <v>0</v>
      </c>
      <c r="O1831" s="248">
        <f t="shared" ca="1" si="749"/>
        <v>0</v>
      </c>
      <c r="P1831" s="248">
        <f t="shared" ca="1" si="749"/>
        <v>0</v>
      </c>
      <c r="Q1831" s="248">
        <f t="shared" ca="1" si="749"/>
        <v>0</v>
      </c>
      <c r="R1831" s="248">
        <f t="shared" ca="1" si="749"/>
        <v>0</v>
      </c>
      <c r="S1831" s="248">
        <f t="shared" ca="1" si="749"/>
        <v>0</v>
      </c>
      <c r="T1831" s="248">
        <f t="shared" ca="1" si="749"/>
        <v>0</v>
      </c>
      <c r="U1831" s="248">
        <f t="shared" ca="1" si="749"/>
        <v>0</v>
      </c>
      <c r="V1831" s="248">
        <f t="shared" ca="1" si="749"/>
        <v>0</v>
      </c>
      <c r="W1831" s="248">
        <f t="shared" ca="1" si="749"/>
        <v>0</v>
      </c>
      <c r="X1831" s="248">
        <f t="shared" ca="1" si="749"/>
        <v>0</v>
      </c>
      <c r="Y1831" s="248">
        <f t="shared" ca="1" si="749"/>
        <v>0</v>
      </c>
      <c r="Z1831" s="248">
        <f t="shared" ca="1" si="749"/>
        <v>0</v>
      </c>
      <c r="AA1831" s="248">
        <f t="shared" ca="1" si="749"/>
        <v>0</v>
      </c>
    </row>
    <row r="1832" spans="6:27">
      <c r="F1832" s="656"/>
      <c r="G1832" s="307" t="str">
        <f t="shared" si="750"/>
        <v/>
      </c>
      <c r="H1832" s="248">
        <f t="shared" si="749"/>
        <v>0</v>
      </c>
      <c r="I1832" s="248">
        <f t="shared" ca="1" si="749"/>
        <v>0</v>
      </c>
      <c r="J1832" s="248">
        <f t="shared" ca="1" si="749"/>
        <v>0</v>
      </c>
      <c r="K1832" s="248">
        <f t="shared" ca="1" si="749"/>
        <v>0</v>
      </c>
      <c r="L1832" s="248">
        <f t="shared" ca="1" si="749"/>
        <v>0</v>
      </c>
      <c r="M1832" s="248">
        <f t="shared" ca="1" si="749"/>
        <v>0</v>
      </c>
      <c r="N1832" s="248">
        <f t="shared" ca="1" si="749"/>
        <v>0</v>
      </c>
      <c r="O1832" s="248">
        <f t="shared" ca="1" si="749"/>
        <v>0</v>
      </c>
      <c r="P1832" s="248">
        <f t="shared" ca="1" si="749"/>
        <v>0</v>
      </c>
      <c r="Q1832" s="248">
        <f t="shared" ca="1" si="749"/>
        <v>0</v>
      </c>
      <c r="R1832" s="248">
        <f t="shared" ca="1" si="749"/>
        <v>0</v>
      </c>
      <c r="S1832" s="248">
        <f t="shared" ca="1" si="749"/>
        <v>0</v>
      </c>
      <c r="T1832" s="248">
        <f t="shared" ca="1" si="749"/>
        <v>0</v>
      </c>
      <c r="U1832" s="248">
        <f t="shared" ca="1" si="749"/>
        <v>0</v>
      </c>
      <c r="V1832" s="248">
        <f t="shared" ca="1" si="749"/>
        <v>0</v>
      </c>
      <c r="W1832" s="248">
        <f t="shared" ca="1" si="749"/>
        <v>0</v>
      </c>
      <c r="X1832" s="248">
        <f t="shared" ca="1" si="749"/>
        <v>0</v>
      </c>
      <c r="Y1832" s="248">
        <f t="shared" ca="1" si="749"/>
        <v>0</v>
      </c>
      <c r="Z1832" s="248">
        <f t="shared" ca="1" si="749"/>
        <v>0</v>
      </c>
      <c r="AA1832" s="248">
        <f t="shared" ca="1" si="749"/>
        <v>0</v>
      </c>
    </row>
    <row r="1833" spans="6:27">
      <c r="F1833" s="656"/>
      <c r="G1833" s="307" t="str">
        <f t="shared" si="750"/>
        <v>3-wheeler</v>
      </c>
      <c r="H1833" s="248">
        <f t="shared" si="749"/>
        <v>0</v>
      </c>
      <c r="I1833" s="248">
        <f t="shared" ca="1" si="749"/>
        <v>0</v>
      </c>
      <c r="J1833" s="248">
        <f t="shared" ca="1" si="749"/>
        <v>0</v>
      </c>
      <c r="K1833" s="248">
        <f t="shared" ca="1" si="749"/>
        <v>0</v>
      </c>
      <c r="L1833" s="248">
        <f t="shared" ca="1" si="749"/>
        <v>0</v>
      </c>
      <c r="M1833" s="248">
        <f t="shared" ca="1" si="749"/>
        <v>0</v>
      </c>
      <c r="N1833" s="248">
        <f t="shared" ca="1" si="749"/>
        <v>0</v>
      </c>
      <c r="O1833" s="248">
        <f t="shared" ca="1" si="749"/>
        <v>0</v>
      </c>
      <c r="P1833" s="248">
        <f t="shared" ca="1" si="749"/>
        <v>0</v>
      </c>
      <c r="Q1833" s="248">
        <f t="shared" ca="1" si="749"/>
        <v>0</v>
      </c>
      <c r="R1833" s="248">
        <f t="shared" ca="1" si="749"/>
        <v>0</v>
      </c>
      <c r="S1833" s="248">
        <f t="shared" ca="1" si="749"/>
        <v>0</v>
      </c>
      <c r="T1833" s="248">
        <f t="shared" ca="1" si="749"/>
        <v>0</v>
      </c>
      <c r="U1833" s="248">
        <f t="shared" ca="1" si="749"/>
        <v>0</v>
      </c>
      <c r="V1833" s="248">
        <f t="shared" ca="1" si="749"/>
        <v>0</v>
      </c>
      <c r="W1833" s="248">
        <f t="shared" ca="1" si="749"/>
        <v>0</v>
      </c>
      <c r="X1833" s="248">
        <f t="shared" ca="1" si="749"/>
        <v>0</v>
      </c>
      <c r="Y1833" s="248">
        <f t="shared" ca="1" si="749"/>
        <v>0</v>
      </c>
      <c r="Z1833" s="248">
        <f t="shared" ca="1" si="749"/>
        <v>0</v>
      </c>
      <c r="AA1833" s="248">
        <f t="shared" ca="1" si="749"/>
        <v>0</v>
      </c>
    </row>
    <row r="1834" spans="6:27">
      <c r="F1834" s="656"/>
      <c r="G1834" s="307" t="str">
        <f t="shared" si="750"/>
        <v>Bus</v>
      </c>
      <c r="H1834" s="248">
        <f t="shared" si="749"/>
        <v>0</v>
      </c>
      <c r="I1834" s="248">
        <f t="shared" ca="1" si="749"/>
        <v>0</v>
      </c>
      <c r="J1834" s="248">
        <f t="shared" ca="1" si="749"/>
        <v>0</v>
      </c>
      <c r="K1834" s="248">
        <f t="shared" ca="1" si="749"/>
        <v>0</v>
      </c>
      <c r="L1834" s="248">
        <f t="shared" ca="1" si="749"/>
        <v>0</v>
      </c>
      <c r="M1834" s="248">
        <f t="shared" ca="1" si="749"/>
        <v>0</v>
      </c>
      <c r="N1834" s="248">
        <f t="shared" ca="1" si="749"/>
        <v>0</v>
      </c>
      <c r="O1834" s="248">
        <f t="shared" ca="1" si="749"/>
        <v>0</v>
      </c>
      <c r="P1834" s="248">
        <f t="shared" ca="1" si="749"/>
        <v>0</v>
      </c>
      <c r="Q1834" s="248">
        <f t="shared" ca="1" si="749"/>
        <v>0</v>
      </c>
      <c r="R1834" s="248">
        <f t="shared" ca="1" si="749"/>
        <v>0</v>
      </c>
      <c r="S1834" s="248">
        <f t="shared" ca="1" si="749"/>
        <v>0</v>
      </c>
      <c r="T1834" s="248">
        <f t="shared" ca="1" si="749"/>
        <v>0</v>
      </c>
      <c r="U1834" s="248">
        <f t="shared" ca="1" si="749"/>
        <v>0</v>
      </c>
      <c r="V1834" s="248">
        <f t="shared" ca="1" si="749"/>
        <v>0</v>
      </c>
      <c r="W1834" s="248">
        <f t="shared" ca="1" si="749"/>
        <v>0</v>
      </c>
      <c r="X1834" s="248">
        <f t="shared" ca="1" si="749"/>
        <v>0</v>
      </c>
      <c r="Y1834" s="248">
        <f t="shared" ca="1" si="749"/>
        <v>0</v>
      </c>
      <c r="Z1834" s="248">
        <f t="shared" ca="1" si="749"/>
        <v>0</v>
      </c>
      <c r="AA1834" s="248">
        <f t="shared" ca="1" si="749"/>
        <v>0</v>
      </c>
    </row>
    <row r="1835" spans="6:27">
      <c r="F1835" s="656"/>
      <c r="G1835" s="307" t="str">
        <f t="shared" si="750"/>
        <v>Mini-bus</v>
      </c>
      <c r="H1835" s="248">
        <f t="shared" si="749"/>
        <v>0</v>
      </c>
      <c r="I1835" s="248">
        <f t="shared" ca="1" si="749"/>
        <v>0</v>
      </c>
      <c r="J1835" s="248">
        <f t="shared" ca="1" si="749"/>
        <v>0</v>
      </c>
      <c r="K1835" s="248">
        <f t="shared" ca="1" si="749"/>
        <v>0</v>
      </c>
      <c r="L1835" s="248">
        <f t="shared" ca="1" si="749"/>
        <v>0</v>
      </c>
      <c r="M1835" s="248">
        <f t="shared" ca="1" si="749"/>
        <v>0</v>
      </c>
      <c r="N1835" s="248">
        <f t="shared" ca="1" si="749"/>
        <v>0</v>
      </c>
      <c r="O1835" s="248">
        <f t="shared" ca="1" si="749"/>
        <v>0</v>
      </c>
      <c r="P1835" s="248">
        <f t="shared" ca="1" si="749"/>
        <v>0</v>
      </c>
      <c r="Q1835" s="248">
        <f t="shared" ca="1" si="749"/>
        <v>0</v>
      </c>
      <c r="R1835" s="248">
        <f t="shared" ca="1" si="749"/>
        <v>0</v>
      </c>
      <c r="S1835" s="248">
        <f t="shared" ca="1" si="749"/>
        <v>0</v>
      </c>
      <c r="T1835" s="248">
        <f t="shared" ca="1" si="749"/>
        <v>0</v>
      </c>
      <c r="U1835" s="248">
        <f t="shared" ca="1" si="749"/>
        <v>0</v>
      </c>
      <c r="V1835" s="248">
        <f t="shared" ca="1" si="749"/>
        <v>0</v>
      </c>
      <c r="W1835" s="248">
        <f t="shared" ca="1" si="749"/>
        <v>0</v>
      </c>
      <c r="X1835" s="248">
        <f t="shared" ca="1" si="749"/>
        <v>0</v>
      </c>
      <c r="Y1835" s="248">
        <f t="shared" ca="1" si="749"/>
        <v>0</v>
      </c>
      <c r="Z1835" s="248">
        <f t="shared" ca="1" si="749"/>
        <v>0</v>
      </c>
      <c r="AA1835" s="248">
        <f t="shared" ca="1" si="749"/>
        <v>0</v>
      </c>
    </row>
    <row r="1836" spans="6:27">
      <c r="F1836" s="656"/>
      <c r="G1836" s="307" t="str">
        <f t="shared" si="750"/>
        <v/>
      </c>
      <c r="H1836" s="248">
        <f t="shared" si="749"/>
        <v>0</v>
      </c>
      <c r="I1836" s="248">
        <f t="shared" ca="1" si="749"/>
        <v>0</v>
      </c>
      <c r="J1836" s="248">
        <f t="shared" ca="1" si="749"/>
        <v>0</v>
      </c>
      <c r="K1836" s="248">
        <f t="shared" ca="1" si="749"/>
        <v>0</v>
      </c>
      <c r="L1836" s="248">
        <f t="shared" ca="1" si="749"/>
        <v>0</v>
      </c>
      <c r="M1836" s="248">
        <f t="shared" ca="1" si="749"/>
        <v>0</v>
      </c>
      <c r="N1836" s="248">
        <f t="shared" ca="1" si="749"/>
        <v>0</v>
      </c>
      <c r="O1836" s="248">
        <f t="shared" ca="1" si="749"/>
        <v>0</v>
      </c>
      <c r="P1836" s="248">
        <f t="shared" ca="1" si="749"/>
        <v>0</v>
      </c>
      <c r="Q1836" s="248">
        <f t="shared" ca="1" si="749"/>
        <v>0</v>
      </c>
      <c r="R1836" s="248">
        <f t="shared" ca="1" si="749"/>
        <v>0</v>
      </c>
      <c r="S1836" s="248">
        <f t="shared" ca="1" si="749"/>
        <v>0</v>
      </c>
      <c r="T1836" s="248">
        <f t="shared" ca="1" si="749"/>
        <v>0</v>
      </c>
      <c r="U1836" s="248">
        <f t="shared" ca="1" si="749"/>
        <v>0</v>
      </c>
      <c r="V1836" s="248">
        <f t="shared" ca="1" si="749"/>
        <v>0</v>
      </c>
      <c r="W1836" s="248">
        <f t="shared" ca="1" si="749"/>
        <v>0</v>
      </c>
      <c r="X1836" s="248">
        <f t="shared" ca="1" si="749"/>
        <v>0</v>
      </c>
      <c r="Y1836" s="248">
        <f t="shared" ca="1" si="749"/>
        <v>0</v>
      </c>
      <c r="Z1836" s="248">
        <f t="shared" ca="1" si="749"/>
        <v>0</v>
      </c>
      <c r="AA1836" s="248">
        <f t="shared" ca="1" si="749"/>
        <v>0</v>
      </c>
    </row>
    <row r="1837" spans="6:27">
      <c r="F1837" s="657"/>
      <c r="G1837" s="307" t="str">
        <f t="shared" si="750"/>
        <v/>
      </c>
      <c r="H1837" s="248">
        <f t="shared" si="749"/>
        <v>0</v>
      </c>
      <c r="I1837" s="248">
        <f t="shared" ca="1" si="749"/>
        <v>0</v>
      </c>
      <c r="J1837" s="248">
        <f t="shared" ca="1" si="749"/>
        <v>0</v>
      </c>
      <c r="K1837" s="248">
        <f t="shared" ca="1" si="749"/>
        <v>0</v>
      </c>
      <c r="L1837" s="248">
        <f t="shared" ca="1" si="749"/>
        <v>0</v>
      </c>
      <c r="M1837" s="248">
        <f t="shared" ca="1" si="749"/>
        <v>0</v>
      </c>
      <c r="N1837" s="248">
        <f t="shared" ca="1" si="749"/>
        <v>0</v>
      </c>
      <c r="O1837" s="248">
        <f t="shared" ca="1" si="749"/>
        <v>0</v>
      </c>
      <c r="P1837" s="248">
        <f t="shared" ca="1" si="749"/>
        <v>0</v>
      </c>
      <c r="Q1837" s="248">
        <f t="shared" ca="1" si="749"/>
        <v>0</v>
      </c>
      <c r="R1837" s="248">
        <f t="shared" ca="1" si="749"/>
        <v>0</v>
      </c>
      <c r="S1837" s="248">
        <f t="shared" ca="1" si="749"/>
        <v>0</v>
      </c>
      <c r="T1837" s="248">
        <f t="shared" ca="1" si="749"/>
        <v>0</v>
      </c>
      <c r="U1837" s="248">
        <f t="shared" ca="1" si="749"/>
        <v>0</v>
      </c>
      <c r="V1837" s="248">
        <f t="shared" ca="1" si="749"/>
        <v>0</v>
      </c>
      <c r="W1837" s="248">
        <f t="shared" ca="1" si="749"/>
        <v>0</v>
      </c>
      <c r="X1837" s="248">
        <f t="shared" ca="1" si="749"/>
        <v>0</v>
      </c>
      <c r="Y1837" s="248">
        <f t="shared" ca="1" si="749"/>
        <v>0</v>
      </c>
      <c r="Z1837" s="248">
        <f t="shared" ca="1" si="749"/>
        <v>0</v>
      </c>
      <c r="AA1837" s="248">
        <f t="shared" ca="1" si="749"/>
        <v>0</v>
      </c>
    </row>
    <row r="1838" spans="6:27">
      <c r="G1838" s="307" t="str">
        <f t="shared" si="750"/>
        <v>BRT</v>
      </c>
      <c r="H1838" s="248">
        <f t="shared" si="749"/>
        <v>0</v>
      </c>
      <c r="I1838" s="248">
        <f t="shared" ca="1" si="749"/>
        <v>0</v>
      </c>
      <c r="J1838" s="248">
        <f t="shared" ca="1" si="749"/>
        <v>0</v>
      </c>
      <c r="K1838" s="248">
        <f t="shared" ca="1" si="749"/>
        <v>0</v>
      </c>
      <c r="L1838" s="248">
        <f t="shared" ca="1" si="749"/>
        <v>0</v>
      </c>
      <c r="M1838" s="248">
        <f t="shared" ca="1" si="749"/>
        <v>0</v>
      </c>
      <c r="N1838" s="248">
        <f t="shared" ca="1" si="749"/>
        <v>0</v>
      </c>
      <c r="O1838" s="248">
        <f t="shared" ca="1" si="749"/>
        <v>0</v>
      </c>
      <c r="P1838" s="248">
        <f t="shared" ca="1" si="749"/>
        <v>0</v>
      </c>
      <c r="Q1838" s="248">
        <f t="shared" ca="1" si="749"/>
        <v>0</v>
      </c>
      <c r="R1838" s="248">
        <f t="shared" ca="1" si="749"/>
        <v>0</v>
      </c>
      <c r="S1838" s="248">
        <f t="shared" ca="1" si="749"/>
        <v>0</v>
      </c>
      <c r="T1838" s="248">
        <f t="shared" ca="1" si="749"/>
        <v>0</v>
      </c>
      <c r="U1838" s="248">
        <f t="shared" ca="1" si="749"/>
        <v>0</v>
      </c>
      <c r="V1838" s="248">
        <f t="shared" ca="1" si="749"/>
        <v>0</v>
      </c>
      <c r="W1838" s="248">
        <f t="shared" ca="1" si="749"/>
        <v>0</v>
      </c>
      <c r="X1838" s="248">
        <f t="shared" ca="1" si="749"/>
        <v>0</v>
      </c>
      <c r="Y1838" s="248">
        <f t="shared" ca="1" si="749"/>
        <v>0</v>
      </c>
      <c r="Z1838" s="248">
        <f t="shared" ca="1" si="749"/>
        <v>0</v>
      </c>
      <c r="AA1838" s="248">
        <f t="shared" ca="1" si="749"/>
        <v>0</v>
      </c>
    </row>
    <row r="1841" spans="6:27">
      <c r="G1841" s="309" t="s">
        <v>416</v>
      </c>
    </row>
    <row r="1842" spans="6:27">
      <c r="G1842" s="306"/>
      <c r="H1842" s="244">
        <f>H1827</f>
        <v>0</v>
      </c>
      <c r="I1842" s="244">
        <f t="shared" ref="I1842:AA1842" si="751">I1827</f>
        <v>1</v>
      </c>
      <c r="J1842" s="244">
        <f t="shared" si="751"/>
        <v>2</v>
      </c>
      <c r="K1842" s="244">
        <f t="shared" si="751"/>
        <v>3</v>
      </c>
      <c r="L1842" s="244">
        <f t="shared" si="751"/>
        <v>4</v>
      </c>
      <c r="M1842" s="244">
        <f t="shared" si="751"/>
        <v>5</v>
      </c>
      <c r="N1842" s="244">
        <f t="shared" si="751"/>
        <v>6</v>
      </c>
      <c r="O1842" s="244">
        <f t="shared" si="751"/>
        <v>7</v>
      </c>
      <c r="P1842" s="244">
        <f t="shared" si="751"/>
        <v>8</v>
      </c>
      <c r="Q1842" s="244">
        <f t="shared" si="751"/>
        <v>9</v>
      </c>
      <c r="R1842" s="244">
        <f t="shared" si="751"/>
        <v>10</v>
      </c>
      <c r="S1842" s="244">
        <f t="shared" si="751"/>
        <v>11</v>
      </c>
      <c r="T1842" s="244">
        <f t="shared" si="751"/>
        <v>12</v>
      </c>
      <c r="U1842" s="244">
        <f t="shared" si="751"/>
        <v>13</v>
      </c>
      <c r="V1842" s="244">
        <f t="shared" si="751"/>
        <v>14</v>
      </c>
      <c r="W1842" s="244">
        <f t="shared" si="751"/>
        <v>15</v>
      </c>
      <c r="X1842" s="244">
        <f t="shared" si="751"/>
        <v>16</v>
      </c>
      <c r="Y1842" s="244">
        <f t="shared" si="751"/>
        <v>17</v>
      </c>
      <c r="Z1842" s="244">
        <f t="shared" si="751"/>
        <v>18</v>
      </c>
      <c r="AA1842" s="244">
        <f t="shared" si="751"/>
        <v>19</v>
      </c>
    </row>
    <row r="1843" spans="6:27">
      <c r="F1843" s="655" t="s">
        <v>530</v>
      </c>
      <c r="G1843" s="307" t="str">
        <f>G1828</f>
        <v>Cars</v>
      </c>
      <c r="H1843" s="248">
        <f t="shared" ref="H1843:AA1853" si="752">H438*H1188</f>
        <v>0</v>
      </c>
      <c r="I1843" s="248">
        <f t="shared" ca="1" si="752"/>
        <v>0</v>
      </c>
      <c r="J1843" s="248">
        <f t="shared" ca="1" si="752"/>
        <v>0</v>
      </c>
      <c r="K1843" s="248">
        <f t="shared" ca="1" si="752"/>
        <v>0</v>
      </c>
      <c r="L1843" s="248">
        <f t="shared" ca="1" si="752"/>
        <v>0</v>
      </c>
      <c r="M1843" s="248">
        <f t="shared" ca="1" si="752"/>
        <v>0</v>
      </c>
      <c r="N1843" s="248">
        <f t="shared" ca="1" si="752"/>
        <v>0</v>
      </c>
      <c r="O1843" s="248">
        <f t="shared" ca="1" si="752"/>
        <v>0</v>
      </c>
      <c r="P1843" s="248">
        <f t="shared" ca="1" si="752"/>
        <v>0</v>
      </c>
      <c r="Q1843" s="248">
        <f t="shared" ca="1" si="752"/>
        <v>0</v>
      </c>
      <c r="R1843" s="248">
        <f t="shared" ca="1" si="752"/>
        <v>0</v>
      </c>
      <c r="S1843" s="248">
        <f t="shared" ca="1" si="752"/>
        <v>0</v>
      </c>
      <c r="T1843" s="248">
        <f t="shared" ca="1" si="752"/>
        <v>0</v>
      </c>
      <c r="U1843" s="248">
        <f t="shared" ca="1" si="752"/>
        <v>0</v>
      </c>
      <c r="V1843" s="248">
        <f t="shared" ca="1" si="752"/>
        <v>0</v>
      </c>
      <c r="W1843" s="248">
        <f t="shared" ca="1" si="752"/>
        <v>0</v>
      </c>
      <c r="X1843" s="248">
        <f t="shared" ca="1" si="752"/>
        <v>0</v>
      </c>
      <c r="Y1843" s="248">
        <f t="shared" ca="1" si="752"/>
        <v>0</v>
      </c>
      <c r="Z1843" s="248">
        <f t="shared" ca="1" si="752"/>
        <v>0</v>
      </c>
      <c r="AA1843" s="248">
        <f t="shared" ca="1" si="752"/>
        <v>0</v>
      </c>
    </row>
    <row r="1844" spans="6:27">
      <c r="F1844" s="656"/>
      <c r="G1844" s="307" t="str">
        <f t="shared" ref="G1844:G1853" si="753">G1829</f>
        <v>2-wheeler</v>
      </c>
      <c r="H1844" s="248">
        <f t="shared" si="752"/>
        <v>0</v>
      </c>
      <c r="I1844" s="248">
        <f t="shared" ca="1" si="752"/>
        <v>0</v>
      </c>
      <c r="J1844" s="248">
        <f t="shared" ca="1" si="752"/>
        <v>0</v>
      </c>
      <c r="K1844" s="248">
        <f t="shared" ca="1" si="752"/>
        <v>0</v>
      </c>
      <c r="L1844" s="248">
        <f t="shared" ca="1" si="752"/>
        <v>0</v>
      </c>
      <c r="M1844" s="248">
        <f t="shared" ca="1" si="752"/>
        <v>0</v>
      </c>
      <c r="N1844" s="248">
        <f t="shared" ca="1" si="752"/>
        <v>0</v>
      </c>
      <c r="O1844" s="248">
        <f t="shared" ca="1" si="752"/>
        <v>0</v>
      </c>
      <c r="P1844" s="248">
        <f t="shared" ca="1" si="752"/>
        <v>0</v>
      </c>
      <c r="Q1844" s="248">
        <f t="shared" ca="1" si="752"/>
        <v>0</v>
      </c>
      <c r="R1844" s="248">
        <f t="shared" ca="1" si="752"/>
        <v>0</v>
      </c>
      <c r="S1844" s="248">
        <f t="shared" ca="1" si="752"/>
        <v>0</v>
      </c>
      <c r="T1844" s="248">
        <f t="shared" ca="1" si="752"/>
        <v>0</v>
      </c>
      <c r="U1844" s="248">
        <f t="shared" ca="1" si="752"/>
        <v>0</v>
      </c>
      <c r="V1844" s="248">
        <f t="shared" ca="1" si="752"/>
        <v>0</v>
      </c>
      <c r="W1844" s="248">
        <f t="shared" ca="1" si="752"/>
        <v>0</v>
      </c>
      <c r="X1844" s="248">
        <f t="shared" ca="1" si="752"/>
        <v>0</v>
      </c>
      <c r="Y1844" s="248">
        <f t="shared" ca="1" si="752"/>
        <v>0</v>
      </c>
      <c r="Z1844" s="248">
        <f t="shared" ca="1" si="752"/>
        <v>0</v>
      </c>
      <c r="AA1844" s="248">
        <f t="shared" ca="1" si="752"/>
        <v>0</v>
      </c>
    </row>
    <row r="1845" spans="6:27">
      <c r="F1845" s="656"/>
      <c r="G1845" s="307" t="str">
        <f t="shared" si="753"/>
        <v>Taxi</v>
      </c>
      <c r="H1845" s="248">
        <f t="shared" si="752"/>
        <v>0</v>
      </c>
      <c r="I1845" s="248">
        <f t="shared" ca="1" si="752"/>
        <v>0</v>
      </c>
      <c r="J1845" s="248">
        <f t="shared" ca="1" si="752"/>
        <v>0</v>
      </c>
      <c r="K1845" s="248">
        <f t="shared" ca="1" si="752"/>
        <v>0</v>
      </c>
      <c r="L1845" s="248">
        <f t="shared" ca="1" si="752"/>
        <v>0</v>
      </c>
      <c r="M1845" s="248">
        <f t="shared" ca="1" si="752"/>
        <v>0</v>
      </c>
      <c r="N1845" s="248">
        <f t="shared" ca="1" si="752"/>
        <v>0</v>
      </c>
      <c r="O1845" s="248">
        <f t="shared" ca="1" si="752"/>
        <v>0</v>
      </c>
      <c r="P1845" s="248">
        <f t="shared" ca="1" si="752"/>
        <v>0</v>
      </c>
      <c r="Q1845" s="248">
        <f t="shared" ca="1" si="752"/>
        <v>0</v>
      </c>
      <c r="R1845" s="248">
        <f t="shared" ca="1" si="752"/>
        <v>0</v>
      </c>
      <c r="S1845" s="248">
        <f t="shared" ca="1" si="752"/>
        <v>0</v>
      </c>
      <c r="T1845" s="248">
        <f t="shared" ca="1" si="752"/>
        <v>0</v>
      </c>
      <c r="U1845" s="248">
        <f t="shared" ca="1" si="752"/>
        <v>0</v>
      </c>
      <c r="V1845" s="248">
        <f t="shared" ca="1" si="752"/>
        <v>0</v>
      </c>
      <c r="W1845" s="248">
        <f t="shared" ca="1" si="752"/>
        <v>0</v>
      </c>
      <c r="X1845" s="248">
        <f t="shared" ca="1" si="752"/>
        <v>0</v>
      </c>
      <c r="Y1845" s="248">
        <f t="shared" ca="1" si="752"/>
        <v>0</v>
      </c>
      <c r="Z1845" s="248">
        <f t="shared" ca="1" si="752"/>
        <v>0</v>
      </c>
      <c r="AA1845" s="248">
        <f t="shared" ca="1" si="752"/>
        <v>0</v>
      </c>
    </row>
    <row r="1846" spans="6:27">
      <c r="F1846" s="656"/>
      <c r="G1846" s="307" t="str">
        <f t="shared" si="753"/>
        <v/>
      </c>
      <c r="H1846" s="248">
        <f t="shared" si="752"/>
        <v>0</v>
      </c>
      <c r="I1846" s="248">
        <f t="shared" ca="1" si="752"/>
        <v>0</v>
      </c>
      <c r="J1846" s="248">
        <f t="shared" ca="1" si="752"/>
        <v>0</v>
      </c>
      <c r="K1846" s="248">
        <f t="shared" ca="1" si="752"/>
        <v>0</v>
      </c>
      <c r="L1846" s="248">
        <f t="shared" ca="1" si="752"/>
        <v>0</v>
      </c>
      <c r="M1846" s="248">
        <f t="shared" ca="1" si="752"/>
        <v>0</v>
      </c>
      <c r="N1846" s="248">
        <f t="shared" ca="1" si="752"/>
        <v>0</v>
      </c>
      <c r="O1846" s="248">
        <f t="shared" ca="1" si="752"/>
        <v>0</v>
      </c>
      <c r="P1846" s="248">
        <f t="shared" ca="1" si="752"/>
        <v>0</v>
      </c>
      <c r="Q1846" s="248">
        <f t="shared" ca="1" si="752"/>
        <v>0</v>
      </c>
      <c r="R1846" s="248">
        <f t="shared" ca="1" si="752"/>
        <v>0</v>
      </c>
      <c r="S1846" s="248">
        <f t="shared" ca="1" si="752"/>
        <v>0</v>
      </c>
      <c r="T1846" s="248">
        <f t="shared" ca="1" si="752"/>
        <v>0</v>
      </c>
      <c r="U1846" s="248">
        <f t="shared" ca="1" si="752"/>
        <v>0</v>
      </c>
      <c r="V1846" s="248">
        <f t="shared" ca="1" si="752"/>
        <v>0</v>
      </c>
      <c r="W1846" s="248">
        <f t="shared" ca="1" si="752"/>
        <v>0</v>
      </c>
      <c r="X1846" s="248">
        <f t="shared" ca="1" si="752"/>
        <v>0</v>
      </c>
      <c r="Y1846" s="248">
        <f t="shared" ca="1" si="752"/>
        <v>0</v>
      </c>
      <c r="Z1846" s="248">
        <f t="shared" ca="1" si="752"/>
        <v>0</v>
      </c>
      <c r="AA1846" s="248">
        <f t="shared" ca="1" si="752"/>
        <v>0</v>
      </c>
    </row>
    <row r="1847" spans="6:27">
      <c r="F1847" s="656"/>
      <c r="G1847" s="307" t="str">
        <f t="shared" si="753"/>
        <v/>
      </c>
      <c r="H1847" s="248">
        <f t="shared" si="752"/>
        <v>0</v>
      </c>
      <c r="I1847" s="248">
        <f t="shared" ca="1" si="752"/>
        <v>0</v>
      </c>
      <c r="J1847" s="248">
        <f t="shared" ca="1" si="752"/>
        <v>0</v>
      </c>
      <c r="K1847" s="248">
        <f t="shared" ca="1" si="752"/>
        <v>0</v>
      </c>
      <c r="L1847" s="248">
        <f t="shared" ca="1" si="752"/>
        <v>0</v>
      </c>
      <c r="M1847" s="248">
        <f t="shared" ca="1" si="752"/>
        <v>0</v>
      </c>
      <c r="N1847" s="248">
        <f t="shared" ca="1" si="752"/>
        <v>0</v>
      </c>
      <c r="O1847" s="248">
        <f t="shared" ca="1" si="752"/>
        <v>0</v>
      </c>
      <c r="P1847" s="248">
        <f t="shared" ca="1" si="752"/>
        <v>0</v>
      </c>
      <c r="Q1847" s="248">
        <f t="shared" ca="1" si="752"/>
        <v>0</v>
      </c>
      <c r="R1847" s="248">
        <f t="shared" ca="1" si="752"/>
        <v>0</v>
      </c>
      <c r="S1847" s="248">
        <f t="shared" ca="1" si="752"/>
        <v>0</v>
      </c>
      <c r="T1847" s="248">
        <f t="shared" ca="1" si="752"/>
        <v>0</v>
      </c>
      <c r="U1847" s="248">
        <f t="shared" ca="1" si="752"/>
        <v>0</v>
      </c>
      <c r="V1847" s="248">
        <f t="shared" ca="1" si="752"/>
        <v>0</v>
      </c>
      <c r="W1847" s="248">
        <f t="shared" ca="1" si="752"/>
        <v>0</v>
      </c>
      <c r="X1847" s="248">
        <f t="shared" ca="1" si="752"/>
        <v>0</v>
      </c>
      <c r="Y1847" s="248">
        <f t="shared" ca="1" si="752"/>
        <v>0</v>
      </c>
      <c r="Z1847" s="248">
        <f t="shared" ca="1" si="752"/>
        <v>0</v>
      </c>
      <c r="AA1847" s="248">
        <f t="shared" ca="1" si="752"/>
        <v>0</v>
      </c>
    </row>
    <row r="1848" spans="6:27">
      <c r="F1848" s="656"/>
      <c r="G1848" s="307" t="str">
        <f t="shared" si="753"/>
        <v>3-wheeler</v>
      </c>
      <c r="H1848" s="248">
        <f t="shared" si="752"/>
        <v>0</v>
      </c>
      <c r="I1848" s="248">
        <f t="shared" ca="1" si="752"/>
        <v>0</v>
      </c>
      <c r="J1848" s="248">
        <f t="shared" ca="1" si="752"/>
        <v>0</v>
      </c>
      <c r="K1848" s="248">
        <f t="shared" ca="1" si="752"/>
        <v>0</v>
      </c>
      <c r="L1848" s="248">
        <f t="shared" ca="1" si="752"/>
        <v>0</v>
      </c>
      <c r="M1848" s="248">
        <f t="shared" ca="1" si="752"/>
        <v>0</v>
      </c>
      <c r="N1848" s="248">
        <f t="shared" ca="1" si="752"/>
        <v>0</v>
      </c>
      <c r="O1848" s="248">
        <f t="shared" ca="1" si="752"/>
        <v>0</v>
      </c>
      <c r="P1848" s="248">
        <f t="shared" ca="1" si="752"/>
        <v>0</v>
      </c>
      <c r="Q1848" s="248">
        <f t="shared" ca="1" si="752"/>
        <v>0</v>
      </c>
      <c r="R1848" s="248">
        <f t="shared" ca="1" si="752"/>
        <v>0</v>
      </c>
      <c r="S1848" s="248">
        <f t="shared" ca="1" si="752"/>
        <v>0</v>
      </c>
      <c r="T1848" s="248">
        <f t="shared" ca="1" si="752"/>
        <v>0</v>
      </c>
      <c r="U1848" s="248">
        <f t="shared" ca="1" si="752"/>
        <v>0</v>
      </c>
      <c r="V1848" s="248">
        <f t="shared" ca="1" si="752"/>
        <v>0</v>
      </c>
      <c r="W1848" s="248">
        <f t="shared" ca="1" si="752"/>
        <v>0</v>
      </c>
      <c r="X1848" s="248">
        <f t="shared" ca="1" si="752"/>
        <v>0</v>
      </c>
      <c r="Y1848" s="248">
        <f t="shared" ca="1" si="752"/>
        <v>0</v>
      </c>
      <c r="Z1848" s="248">
        <f t="shared" ca="1" si="752"/>
        <v>0</v>
      </c>
      <c r="AA1848" s="248">
        <f t="shared" ca="1" si="752"/>
        <v>0</v>
      </c>
    </row>
    <row r="1849" spans="6:27">
      <c r="F1849" s="656"/>
      <c r="G1849" s="307" t="str">
        <f t="shared" si="753"/>
        <v>Bus</v>
      </c>
      <c r="H1849" s="248">
        <f t="shared" si="752"/>
        <v>0</v>
      </c>
      <c r="I1849" s="248">
        <f t="shared" ca="1" si="752"/>
        <v>0</v>
      </c>
      <c r="J1849" s="248">
        <f t="shared" ca="1" si="752"/>
        <v>0</v>
      </c>
      <c r="K1849" s="248">
        <f t="shared" ca="1" si="752"/>
        <v>0</v>
      </c>
      <c r="L1849" s="248">
        <f t="shared" ca="1" si="752"/>
        <v>0</v>
      </c>
      <c r="M1849" s="248">
        <f t="shared" ca="1" si="752"/>
        <v>0</v>
      </c>
      <c r="N1849" s="248">
        <f t="shared" ca="1" si="752"/>
        <v>0</v>
      </c>
      <c r="O1849" s="248">
        <f t="shared" ca="1" si="752"/>
        <v>0</v>
      </c>
      <c r="P1849" s="248">
        <f t="shared" ca="1" si="752"/>
        <v>0</v>
      </c>
      <c r="Q1849" s="248">
        <f t="shared" ca="1" si="752"/>
        <v>0</v>
      </c>
      <c r="R1849" s="248">
        <f t="shared" ca="1" si="752"/>
        <v>0</v>
      </c>
      <c r="S1849" s="248">
        <f t="shared" ca="1" si="752"/>
        <v>0</v>
      </c>
      <c r="T1849" s="248">
        <f t="shared" ca="1" si="752"/>
        <v>0</v>
      </c>
      <c r="U1849" s="248">
        <f t="shared" ca="1" si="752"/>
        <v>0</v>
      </c>
      <c r="V1849" s="248">
        <f t="shared" ca="1" si="752"/>
        <v>0</v>
      </c>
      <c r="W1849" s="248">
        <f t="shared" ca="1" si="752"/>
        <v>0</v>
      </c>
      <c r="X1849" s="248">
        <f t="shared" ca="1" si="752"/>
        <v>0</v>
      </c>
      <c r="Y1849" s="248">
        <f t="shared" ca="1" si="752"/>
        <v>0</v>
      </c>
      <c r="Z1849" s="248">
        <f t="shared" ca="1" si="752"/>
        <v>0</v>
      </c>
      <c r="AA1849" s="248">
        <f t="shared" ca="1" si="752"/>
        <v>0</v>
      </c>
    </row>
    <row r="1850" spans="6:27">
      <c r="F1850" s="656"/>
      <c r="G1850" s="307" t="str">
        <f t="shared" si="753"/>
        <v>Mini-bus</v>
      </c>
      <c r="H1850" s="248">
        <f t="shared" si="752"/>
        <v>0</v>
      </c>
      <c r="I1850" s="248">
        <f t="shared" ca="1" si="752"/>
        <v>0</v>
      </c>
      <c r="J1850" s="248">
        <f t="shared" ca="1" si="752"/>
        <v>0</v>
      </c>
      <c r="K1850" s="248">
        <f t="shared" ca="1" si="752"/>
        <v>0</v>
      </c>
      <c r="L1850" s="248">
        <f t="shared" ca="1" si="752"/>
        <v>0</v>
      </c>
      <c r="M1850" s="248">
        <f t="shared" ca="1" si="752"/>
        <v>0</v>
      </c>
      <c r="N1850" s="248">
        <f t="shared" ca="1" si="752"/>
        <v>0</v>
      </c>
      <c r="O1850" s="248">
        <f t="shared" ca="1" si="752"/>
        <v>0</v>
      </c>
      <c r="P1850" s="248">
        <f t="shared" ca="1" si="752"/>
        <v>0</v>
      </c>
      <c r="Q1850" s="248">
        <f t="shared" ca="1" si="752"/>
        <v>0</v>
      </c>
      <c r="R1850" s="248">
        <f t="shared" ca="1" si="752"/>
        <v>0</v>
      </c>
      <c r="S1850" s="248">
        <f t="shared" ca="1" si="752"/>
        <v>0</v>
      </c>
      <c r="T1850" s="248">
        <f t="shared" ca="1" si="752"/>
        <v>0</v>
      </c>
      <c r="U1850" s="248">
        <f t="shared" ca="1" si="752"/>
        <v>0</v>
      </c>
      <c r="V1850" s="248">
        <f t="shared" ca="1" si="752"/>
        <v>0</v>
      </c>
      <c r="W1850" s="248">
        <f t="shared" ca="1" si="752"/>
        <v>0</v>
      </c>
      <c r="X1850" s="248">
        <f t="shared" ca="1" si="752"/>
        <v>0</v>
      </c>
      <c r="Y1850" s="248">
        <f t="shared" ca="1" si="752"/>
        <v>0</v>
      </c>
      <c r="Z1850" s="248">
        <f t="shared" ca="1" si="752"/>
        <v>0</v>
      </c>
      <c r="AA1850" s="248">
        <f t="shared" ca="1" si="752"/>
        <v>0</v>
      </c>
    </row>
    <row r="1851" spans="6:27">
      <c r="F1851" s="656"/>
      <c r="G1851" s="307" t="str">
        <f t="shared" si="753"/>
        <v/>
      </c>
      <c r="H1851" s="248">
        <f t="shared" si="752"/>
        <v>0</v>
      </c>
      <c r="I1851" s="248">
        <f t="shared" ca="1" si="752"/>
        <v>0</v>
      </c>
      <c r="J1851" s="248">
        <f t="shared" ca="1" si="752"/>
        <v>0</v>
      </c>
      <c r="K1851" s="248">
        <f t="shared" ca="1" si="752"/>
        <v>0</v>
      </c>
      <c r="L1851" s="248">
        <f t="shared" ca="1" si="752"/>
        <v>0</v>
      </c>
      <c r="M1851" s="248">
        <f t="shared" ca="1" si="752"/>
        <v>0</v>
      </c>
      <c r="N1851" s="248">
        <f t="shared" ca="1" si="752"/>
        <v>0</v>
      </c>
      <c r="O1851" s="248">
        <f t="shared" ca="1" si="752"/>
        <v>0</v>
      </c>
      <c r="P1851" s="248">
        <f t="shared" ca="1" si="752"/>
        <v>0</v>
      </c>
      <c r="Q1851" s="248">
        <f t="shared" ca="1" si="752"/>
        <v>0</v>
      </c>
      <c r="R1851" s="248">
        <f t="shared" ca="1" si="752"/>
        <v>0</v>
      </c>
      <c r="S1851" s="248">
        <f t="shared" ca="1" si="752"/>
        <v>0</v>
      </c>
      <c r="T1851" s="248">
        <f t="shared" ca="1" si="752"/>
        <v>0</v>
      </c>
      <c r="U1851" s="248">
        <f t="shared" ca="1" si="752"/>
        <v>0</v>
      </c>
      <c r="V1851" s="248">
        <f t="shared" ca="1" si="752"/>
        <v>0</v>
      </c>
      <c r="W1851" s="248">
        <f t="shared" ca="1" si="752"/>
        <v>0</v>
      </c>
      <c r="X1851" s="248">
        <f t="shared" ca="1" si="752"/>
        <v>0</v>
      </c>
      <c r="Y1851" s="248">
        <f t="shared" ca="1" si="752"/>
        <v>0</v>
      </c>
      <c r="Z1851" s="248">
        <f t="shared" ca="1" si="752"/>
        <v>0</v>
      </c>
      <c r="AA1851" s="248">
        <f t="shared" ca="1" si="752"/>
        <v>0</v>
      </c>
    </row>
    <row r="1852" spans="6:27">
      <c r="F1852" s="657"/>
      <c r="G1852" s="307" t="str">
        <f t="shared" si="753"/>
        <v/>
      </c>
      <c r="H1852" s="248">
        <f t="shared" si="752"/>
        <v>0</v>
      </c>
      <c r="I1852" s="248">
        <f t="shared" ca="1" si="752"/>
        <v>0</v>
      </c>
      <c r="J1852" s="248">
        <f t="shared" ca="1" si="752"/>
        <v>0</v>
      </c>
      <c r="K1852" s="248">
        <f t="shared" ca="1" si="752"/>
        <v>0</v>
      </c>
      <c r="L1852" s="248">
        <f t="shared" ca="1" si="752"/>
        <v>0</v>
      </c>
      <c r="M1852" s="248">
        <f t="shared" ca="1" si="752"/>
        <v>0</v>
      </c>
      <c r="N1852" s="248">
        <f t="shared" ca="1" si="752"/>
        <v>0</v>
      </c>
      <c r="O1852" s="248">
        <f t="shared" ca="1" si="752"/>
        <v>0</v>
      </c>
      <c r="P1852" s="248">
        <f t="shared" ca="1" si="752"/>
        <v>0</v>
      </c>
      <c r="Q1852" s="248">
        <f t="shared" ca="1" si="752"/>
        <v>0</v>
      </c>
      <c r="R1852" s="248">
        <f t="shared" ca="1" si="752"/>
        <v>0</v>
      </c>
      <c r="S1852" s="248">
        <f t="shared" ca="1" si="752"/>
        <v>0</v>
      </c>
      <c r="T1852" s="248">
        <f t="shared" ca="1" si="752"/>
        <v>0</v>
      </c>
      <c r="U1852" s="248">
        <f t="shared" ca="1" si="752"/>
        <v>0</v>
      </c>
      <c r="V1852" s="248">
        <f t="shared" ca="1" si="752"/>
        <v>0</v>
      </c>
      <c r="W1852" s="248">
        <f t="shared" ca="1" si="752"/>
        <v>0</v>
      </c>
      <c r="X1852" s="248">
        <f t="shared" ca="1" si="752"/>
        <v>0</v>
      </c>
      <c r="Y1852" s="248">
        <f t="shared" ca="1" si="752"/>
        <v>0</v>
      </c>
      <c r="Z1852" s="248">
        <f t="shared" ca="1" si="752"/>
        <v>0</v>
      </c>
      <c r="AA1852" s="248">
        <f t="shared" ca="1" si="752"/>
        <v>0</v>
      </c>
    </row>
    <row r="1853" spans="6:27">
      <c r="G1853" s="307" t="str">
        <f t="shared" si="753"/>
        <v>BRT</v>
      </c>
      <c r="H1853" s="248">
        <f t="shared" si="752"/>
        <v>0</v>
      </c>
      <c r="I1853" s="248">
        <f t="shared" ca="1" si="752"/>
        <v>0</v>
      </c>
      <c r="J1853" s="248">
        <f t="shared" ca="1" si="752"/>
        <v>0</v>
      </c>
      <c r="K1853" s="248">
        <f t="shared" ca="1" si="752"/>
        <v>0</v>
      </c>
      <c r="L1853" s="248">
        <f t="shared" ca="1" si="752"/>
        <v>0</v>
      </c>
      <c r="M1853" s="248">
        <f t="shared" ca="1" si="752"/>
        <v>0</v>
      </c>
      <c r="N1853" s="248">
        <f t="shared" ca="1" si="752"/>
        <v>0</v>
      </c>
      <c r="O1853" s="248">
        <f t="shared" ca="1" si="752"/>
        <v>0</v>
      </c>
      <c r="P1853" s="248">
        <f t="shared" ca="1" si="752"/>
        <v>0</v>
      </c>
      <c r="Q1853" s="248">
        <f t="shared" ca="1" si="752"/>
        <v>0</v>
      </c>
      <c r="R1853" s="248">
        <f t="shared" ca="1" si="752"/>
        <v>0</v>
      </c>
      <c r="S1853" s="248">
        <f t="shared" ca="1" si="752"/>
        <v>0</v>
      </c>
      <c r="T1853" s="248">
        <f t="shared" ca="1" si="752"/>
        <v>0</v>
      </c>
      <c r="U1853" s="248">
        <f t="shared" ca="1" si="752"/>
        <v>0</v>
      </c>
      <c r="V1853" s="248">
        <f t="shared" ca="1" si="752"/>
        <v>0</v>
      </c>
      <c r="W1853" s="248">
        <f t="shared" ca="1" si="752"/>
        <v>0</v>
      </c>
      <c r="X1853" s="248">
        <f t="shared" ca="1" si="752"/>
        <v>0</v>
      </c>
      <c r="Y1853" s="248">
        <f t="shared" ca="1" si="752"/>
        <v>0</v>
      </c>
      <c r="Z1853" s="248">
        <f t="shared" ca="1" si="752"/>
        <v>0</v>
      </c>
      <c r="AA1853" s="248">
        <f t="shared" ca="1" si="752"/>
        <v>0</v>
      </c>
    </row>
    <row r="1857" spans="6:27">
      <c r="G1857" s="309" t="s">
        <v>417</v>
      </c>
    </row>
    <row r="1858" spans="6:27">
      <c r="G1858" s="306"/>
      <c r="H1858" s="244">
        <f>H1842</f>
        <v>0</v>
      </c>
      <c r="I1858" s="244">
        <f t="shared" ref="I1858:AA1858" si="754">I1842</f>
        <v>1</v>
      </c>
      <c r="J1858" s="244">
        <f t="shared" si="754"/>
        <v>2</v>
      </c>
      <c r="K1858" s="244">
        <f t="shared" si="754"/>
        <v>3</v>
      </c>
      <c r="L1858" s="244">
        <f t="shared" si="754"/>
        <v>4</v>
      </c>
      <c r="M1858" s="244">
        <f t="shared" si="754"/>
        <v>5</v>
      </c>
      <c r="N1858" s="244">
        <f t="shared" si="754"/>
        <v>6</v>
      </c>
      <c r="O1858" s="244">
        <f t="shared" si="754"/>
        <v>7</v>
      </c>
      <c r="P1858" s="244">
        <f t="shared" si="754"/>
        <v>8</v>
      </c>
      <c r="Q1858" s="244">
        <f t="shared" si="754"/>
        <v>9</v>
      </c>
      <c r="R1858" s="244">
        <f t="shared" si="754"/>
        <v>10</v>
      </c>
      <c r="S1858" s="244">
        <f t="shared" si="754"/>
        <v>11</v>
      </c>
      <c r="T1858" s="244">
        <f t="shared" si="754"/>
        <v>12</v>
      </c>
      <c r="U1858" s="244">
        <f t="shared" si="754"/>
        <v>13</v>
      </c>
      <c r="V1858" s="244">
        <f t="shared" si="754"/>
        <v>14</v>
      </c>
      <c r="W1858" s="244">
        <f t="shared" si="754"/>
        <v>15</v>
      </c>
      <c r="X1858" s="244">
        <f t="shared" si="754"/>
        <v>16</v>
      </c>
      <c r="Y1858" s="244">
        <f t="shared" si="754"/>
        <v>17</v>
      </c>
      <c r="Z1858" s="244">
        <f t="shared" si="754"/>
        <v>18</v>
      </c>
      <c r="AA1858" s="244">
        <f t="shared" si="754"/>
        <v>19</v>
      </c>
    </row>
    <row r="1859" spans="6:27">
      <c r="F1859" s="655" t="s">
        <v>530</v>
      </c>
      <c r="G1859" s="307" t="str">
        <f>G1843</f>
        <v>Cars</v>
      </c>
      <c r="H1859" s="248">
        <f t="shared" ref="H1859:AA1869" si="755">H203*H1235</f>
        <v>0</v>
      </c>
      <c r="I1859" s="248">
        <f t="shared" ca="1" si="755"/>
        <v>0</v>
      </c>
      <c r="J1859" s="248">
        <f t="shared" ca="1" si="755"/>
        <v>0</v>
      </c>
      <c r="K1859" s="248">
        <f t="shared" ca="1" si="755"/>
        <v>0</v>
      </c>
      <c r="L1859" s="248">
        <f t="shared" ca="1" si="755"/>
        <v>0</v>
      </c>
      <c r="M1859" s="248">
        <f t="shared" ca="1" si="755"/>
        <v>0</v>
      </c>
      <c r="N1859" s="248">
        <f t="shared" ca="1" si="755"/>
        <v>0</v>
      </c>
      <c r="O1859" s="248">
        <f t="shared" ca="1" si="755"/>
        <v>0</v>
      </c>
      <c r="P1859" s="248">
        <f t="shared" ca="1" si="755"/>
        <v>0</v>
      </c>
      <c r="Q1859" s="248">
        <f t="shared" ca="1" si="755"/>
        <v>0</v>
      </c>
      <c r="R1859" s="248">
        <f t="shared" ca="1" si="755"/>
        <v>0</v>
      </c>
      <c r="S1859" s="248">
        <f t="shared" ca="1" si="755"/>
        <v>0</v>
      </c>
      <c r="T1859" s="248">
        <f t="shared" ca="1" si="755"/>
        <v>0</v>
      </c>
      <c r="U1859" s="248">
        <f t="shared" ca="1" si="755"/>
        <v>0</v>
      </c>
      <c r="V1859" s="248">
        <f t="shared" ca="1" si="755"/>
        <v>0</v>
      </c>
      <c r="W1859" s="248">
        <f t="shared" ca="1" si="755"/>
        <v>0</v>
      </c>
      <c r="X1859" s="248">
        <f t="shared" ca="1" si="755"/>
        <v>0</v>
      </c>
      <c r="Y1859" s="248">
        <f t="shared" ca="1" si="755"/>
        <v>0</v>
      </c>
      <c r="Z1859" s="248">
        <f t="shared" ca="1" si="755"/>
        <v>0</v>
      </c>
      <c r="AA1859" s="248">
        <f t="shared" ca="1" si="755"/>
        <v>0</v>
      </c>
    </row>
    <row r="1860" spans="6:27">
      <c r="F1860" s="656"/>
      <c r="G1860" s="307" t="str">
        <f t="shared" ref="G1860:G1869" si="756">G1844</f>
        <v>2-wheeler</v>
      </c>
      <c r="H1860" s="248">
        <f t="shared" si="755"/>
        <v>0</v>
      </c>
      <c r="I1860" s="248">
        <f t="shared" ca="1" si="755"/>
        <v>0</v>
      </c>
      <c r="J1860" s="248">
        <f t="shared" ca="1" si="755"/>
        <v>0</v>
      </c>
      <c r="K1860" s="248">
        <f t="shared" ca="1" si="755"/>
        <v>0</v>
      </c>
      <c r="L1860" s="248">
        <f t="shared" ca="1" si="755"/>
        <v>0</v>
      </c>
      <c r="M1860" s="248">
        <f t="shared" ca="1" si="755"/>
        <v>0</v>
      </c>
      <c r="N1860" s="248">
        <f t="shared" ca="1" si="755"/>
        <v>0</v>
      </c>
      <c r="O1860" s="248">
        <f t="shared" ca="1" si="755"/>
        <v>0</v>
      </c>
      <c r="P1860" s="248">
        <f t="shared" ca="1" si="755"/>
        <v>0</v>
      </c>
      <c r="Q1860" s="248">
        <f t="shared" ca="1" si="755"/>
        <v>0</v>
      </c>
      <c r="R1860" s="248">
        <f t="shared" ca="1" si="755"/>
        <v>0</v>
      </c>
      <c r="S1860" s="248">
        <f t="shared" ca="1" si="755"/>
        <v>0</v>
      </c>
      <c r="T1860" s="248">
        <f t="shared" ca="1" si="755"/>
        <v>0</v>
      </c>
      <c r="U1860" s="248">
        <f t="shared" ca="1" si="755"/>
        <v>0</v>
      </c>
      <c r="V1860" s="248">
        <f t="shared" ca="1" si="755"/>
        <v>0</v>
      </c>
      <c r="W1860" s="248">
        <f t="shared" ca="1" si="755"/>
        <v>0</v>
      </c>
      <c r="X1860" s="248">
        <f t="shared" ca="1" si="755"/>
        <v>0</v>
      </c>
      <c r="Y1860" s="248">
        <f t="shared" ca="1" si="755"/>
        <v>0</v>
      </c>
      <c r="Z1860" s="248">
        <f t="shared" ca="1" si="755"/>
        <v>0</v>
      </c>
      <c r="AA1860" s="248">
        <f t="shared" ca="1" si="755"/>
        <v>0</v>
      </c>
    </row>
    <row r="1861" spans="6:27">
      <c r="F1861" s="656"/>
      <c r="G1861" s="307" t="str">
        <f t="shared" si="756"/>
        <v>Taxi</v>
      </c>
      <c r="H1861" s="248">
        <f t="shared" si="755"/>
        <v>0</v>
      </c>
      <c r="I1861" s="248">
        <f t="shared" ca="1" si="755"/>
        <v>0</v>
      </c>
      <c r="J1861" s="248">
        <f t="shared" ca="1" si="755"/>
        <v>0</v>
      </c>
      <c r="K1861" s="248">
        <f t="shared" ca="1" si="755"/>
        <v>0</v>
      </c>
      <c r="L1861" s="248">
        <f t="shared" ca="1" si="755"/>
        <v>0</v>
      </c>
      <c r="M1861" s="248">
        <f t="shared" ca="1" si="755"/>
        <v>0</v>
      </c>
      <c r="N1861" s="248">
        <f t="shared" ca="1" si="755"/>
        <v>0</v>
      </c>
      <c r="O1861" s="248">
        <f t="shared" ca="1" si="755"/>
        <v>0</v>
      </c>
      <c r="P1861" s="248">
        <f t="shared" ca="1" si="755"/>
        <v>0</v>
      </c>
      <c r="Q1861" s="248">
        <f t="shared" ca="1" si="755"/>
        <v>0</v>
      </c>
      <c r="R1861" s="248">
        <f t="shared" ca="1" si="755"/>
        <v>0</v>
      </c>
      <c r="S1861" s="248">
        <f t="shared" ca="1" si="755"/>
        <v>0</v>
      </c>
      <c r="T1861" s="248">
        <f t="shared" ca="1" si="755"/>
        <v>0</v>
      </c>
      <c r="U1861" s="248">
        <f t="shared" ca="1" si="755"/>
        <v>0</v>
      </c>
      <c r="V1861" s="248">
        <f t="shared" ca="1" si="755"/>
        <v>0</v>
      </c>
      <c r="W1861" s="248">
        <f t="shared" ca="1" si="755"/>
        <v>0</v>
      </c>
      <c r="X1861" s="248">
        <f t="shared" ca="1" si="755"/>
        <v>0</v>
      </c>
      <c r="Y1861" s="248">
        <f t="shared" ca="1" si="755"/>
        <v>0</v>
      </c>
      <c r="Z1861" s="248">
        <f t="shared" ca="1" si="755"/>
        <v>0</v>
      </c>
      <c r="AA1861" s="248">
        <f t="shared" ca="1" si="755"/>
        <v>0</v>
      </c>
    </row>
    <row r="1862" spans="6:27">
      <c r="F1862" s="656"/>
      <c r="G1862" s="307" t="str">
        <f t="shared" si="756"/>
        <v/>
      </c>
      <c r="H1862" s="248">
        <f t="shared" si="755"/>
        <v>0</v>
      </c>
      <c r="I1862" s="248">
        <f t="shared" ca="1" si="755"/>
        <v>0</v>
      </c>
      <c r="J1862" s="248">
        <f t="shared" ca="1" si="755"/>
        <v>0</v>
      </c>
      <c r="K1862" s="248">
        <f t="shared" ca="1" si="755"/>
        <v>0</v>
      </c>
      <c r="L1862" s="248">
        <f t="shared" ca="1" si="755"/>
        <v>0</v>
      </c>
      <c r="M1862" s="248">
        <f t="shared" ca="1" si="755"/>
        <v>0</v>
      </c>
      <c r="N1862" s="248">
        <f t="shared" ca="1" si="755"/>
        <v>0</v>
      </c>
      <c r="O1862" s="248">
        <f t="shared" ca="1" si="755"/>
        <v>0</v>
      </c>
      <c r="P1862" s="248">
        <f t="shared" ca="1" si="755"/>
        <v>0</v>
      </c>
      <c r="Q1862" s="248">
        <f t="shared" ca="1" si="755"/>
        <v>0</v>
      </c>
      <c r="R1862" s="248">
        <f t="shared" ca="1" si="755"/>
        <v>0</v>
      </c>
      <c r="S1862" s="248">
        <f t="shared" ca="1" si="755"/>
        <v>0</v>
      </c>
      <c r="T1862" s="248">
        <f t="shared" ca="1" si="755"/>
        <v>0</v>
      </c>
      <c r="U1862" s="248">
        <f t="shared" ca="1" si="755"/>
        <v>0</v>
      </c>
      <c r="V1862" s="248">
        <f t="shared" ca="1" si="755"/>
        <v>0</v>
      </c>
      <c r="W1862" s="248">
        <f t="shared" ca="1" si="755"/>
        <v>0</v>
      </c>
      <c r="X1862" s="248">
        <f t="shared" ca="1" si="755"/>
        <v>0</v>
      </c>
      <c r="Y1862" s="248">
        <f t="shared" ca="1" si="755"/>
        <v>0</v>
      </c>
      <c r="Z1862" s="248">
        <f t="shared" ca="1" si="755"/>
        <v>0</v>
      </c>
      <c r="AA1862" s="248">
        <f t="shared" ca="1" si="755"/>
        <v>0</v>
      </c>
    </row>
    <row r="1863" spans="6:27">
      <c r="F1863" s="656"/>
      <c r="G1863" s="307" t="str">
        <f t="shared" si="756"/>
        <v/>
      </c>
      <c r="H1863" s="248">
        <f t="shared" si="755"/>
        <v>0</v>
      </c>
      <c r="I1863" s="248">
        <f t="shared" ca="1" si="755"/>
        <v>0</v>
      </c>
      <c r="J1863" s="248">
        <f t="shared" ca="1" si="755"/>
        <v>0</v>
      </c>
      <c r="K1863" s="248">
        <f t="shared" ca="1" si="755"/>
        <v>0</v>
      </c>
      <c r="L1863" s="248">
        <f t="shared" ca="1" si="755"/>
        <v>0</v>
      </c>
      <c r="M1863" s="248">
        <f t="shared" ca="1" si="755"/>
        <v>0</v>
      </c>
      <c r="N1863" s="248">
        <f t="shared" ca="1" si="755"/>
        <v>0</v>
      </c>
      <c r="O1863" s="248">
        <f t="shared" ca="1" si="755"/>
        <v>0</v>
      </c>
      <c r="P1863" s="248">
        <f t="shared" ca="1" si="755"/>
        <v>0</v>
      </c>
      <c r="Q1863" s="248">
        <f t="shared" ca="1" si="755"/>
        <v>0</v>
      </c>
      <c r="R1863" s="248">
        <f t="shared" ca="1" si="755"/>
        <v>0</v>
      </c>
      <c r="S1863" s="248">
        <f t="shared" ca="1" si="755"/>
        <v>0</v>
      </c>
      <c r="T1863" s="248">
        <f t="shared" ca="1" si="755"/>
        <v>0</v>
      </c>
      <c r="U1863" s="248">
        <f t="shared" ca="1" si="755"/>
        <v>0</v>
      </c>
      <c r="V1863" s="248">
        <f t="shared" ca="1" si="755"/>
        <v>0</v>
      </c>
      <c r="W1863" s="248">
        <f t="shared" ca="1" si="755"/>
        <v>0</v>
      </c>
      <c r="X1863" s="248">
        <f t="shared" ca="1" si="755"/>
        <v>0</v>
      </c>
      <c r="Y1863" s="248">
        <f t="shared" ca="1" si="755"/>
        <v>0</v>
      </c>
      <c r="Z1863" s="248">
        <f t="shared" ca="1" si="755"/>
        <v>0</v>
      </c>
      <c r="AA1863" s="248">
        <f t="shared" ca="1" si="755"/>
        <v>0</v>
      </c>
    </row>
    <row r="1864" spans="6:27">
      <c r="F1864" s="656"/>
      <c r="G1864" s="307" t="str">
        <f t="shared" si="756"/>
        <v>3-wheeler</v>
      </c>
      <c r="H1864" s="248">
        <f t="shared" si="755"/>
        <v>0</v>
      </c>
      <c r="I1864" s="248">
        <f t="shared" ca="1" si="755"/>
        <v>0</v>
      </c>
      <c r="J1864" s="248">
        <f t="shared" ca="1" si="755"/>
        <v>0</v>
      </c>
      <c r="K1864" s="248">
        <f t="shared" ca="1" si="755"/>
        <v>0</v>
      </c>
      <c r="L1864" s="248">
        <f t="shared" ca="1" si="755"/>
        <v>0</v>
      </c>
      <c r="M1864" s="248">
        <f t="shared" ca="1" si="755"/>
        <v>0</v>
      </c>
      <c r="N1864" s="248">
        <f t="shared" ca="1" si="755"/>
        <v>0</v>
      </c>
      <c r="O1864" s="248">
        <f t="shared" ca="1" si="755"/>
        <v>0</v>
      </c>
      <c r="P1864" s="248">
        <f t="shared" ca="1" si="755"/>
        <v>0</v>
      </c>
      <c r="Q1864" s="248">
        <f t="shared" ca="1" si="755"/>
        <v>0</v>
      </c>
      <c r="R1864" s="248">
        <f t="shared" ca="1" si="755"/>
        <v>0</v>
      </c>
      <c r="S1864" s="248">
        <f t="shared" ca="1" si="755"/>
        <v>0</v>
      </c>
      <c r="T1864" s="248">
        <f t="shared" ca="1" si="755"/>
        <v>0</v>
      </c>
      <c r="U1864" s="248">
        <f t="shared" ca="1" si="755"/>
        <v>0</v>
      </c>
      <c r="V1864" s="248">
        <f t="shared" ca="1" si="755"/>
        <v>0</v>
      </c>
      <c r="W1864" s="248">
        <f t="shared" ca="1" si="755"/>
        <v>0</v>
      </c>
      <c r="X1864" s="248">
        <f t="shared" ca="1" si="755"/>
        <v>0</v>
      </c>
      <c r="Y1864" s="248">
        <f t="shared" ca="1" si="755"/>
        <v>0</v>
      </c>
      <c r="Z1864" s="248">
        <f t="shared" ca="1" si="755"/>
        <v>0</v>
      </c>
      <c r="AA1864" s="248">
        <f t="shared" ca="1" si="755"/>
        <v>0</v>
      </c>
    </row>
    <row r="1865" spans="6:27">
      <c r="F1865" s="656"/>
      <c r="G1865" s="307" t="str">
        <f t="shared" si="756"/>
        <v>Bus</v>
      </c>
      <c r="H1865" s="248">
        <f t="shared" si="755"/>
        <v>0</v>
      </c>
      <c r="I1865" s="248">
        <f t="shared" ca="1" si="755"/>
        <v>0</v>
      </c>
      <c r="J1865" s="248">
        <f t="shared" ca="1" si="755"/>
        <v>0</v>
      </c>
      <c r="K1865" s="248">
        <f t="shared" ca="1" si="755"/>
        <v>0</v>
      </c>
      <c r="L1865" s="248">
        <f t="shared" ca="1" si="755"/>
        <v>0</v>
      </c>
      <c r="M1865" s="248">
        <f t="shared" ca="1" si="755"/>
        <v>0</v>
      </c>
      <c r="N1865" s="248">
        <f t="shared" ca="1" si="755"/>
        <v>0</v>
      </c>
      <c r="O1865" s="248">
        <f t="shared" ca="1" si="755"/>
        <v>0</v>
      </c>
      <c r="P1865" s="248">
        <f t="shared" ca="1" si="755"/>
        <v>0</v>
      </c>
      <c r="Q1865" s="248">
        <f t="shared" ca="1" si="755"/>
        <v>0</v>
      </c>
      <c r="R1865" s="248">
        <f t="shared" ca="1" si="755"/>
        <v>0</v>
      </c>
      <c r="S1865" s="248">
        <f t="shared" ca="1" si="755"/>
        <v>0</v>
      </c>
      <c r="T1865" s="248">
        <f t="shared" ca="1" si="755"/>
        <v>0</v>
      </c>
      <c r="U1865" s="248">
        <f t="shared" ca="1" si="755"/>
        <v>0</v>
      </c>
      <c r="V1865" s="248">
        <f t="shared" ca="1" si="755"/>
        <v>0</v>
      </c>
      <c r="W1865" s="248">
        <f t="shared" ca="1" si="755"/>
        <v>0</v>
      </c>
      <c r="X1865" s="248">
        <f t="shared" ca="1" si="755"/>
        <v>0</v>
      </c>
      <c r="Y1865" s="248">
        <f t="shared" ca="1" si="755"/>
        <v>0</v>
      </c>
      <c r="Z1865" s="248">
        <f t="shared" ca="1" si="755"/>
        <v>0</v>
      </c>
      <c r="AA1865" s="248">
        <f t="shared" ca="1" si="755"/>
        <v>0</v>
      </c>
    </row>
    <row r="1866" spans="6:27">
      <c r="F1866" s="656"/>
      <c r="G1866" s="307" t="str">
        <f t="shared" si="756"/>
        <v>Mini-bus</v>
      </c>
      <c r="H1866" s="248">
        <f t="shared" si="755"/>
        <v>0</v>
      </c>
      <c r="I1866" s="248">
        <f t="shared" ca="1" si="755"/>
        <v>0</v>
      </c>
      <c r="J1866" s="248">
        <f t="shared" ca="1" si="755"/>
        <v>0</v>
      </c>
      <c r="K1866" s="248">
        <f t="shared" ca="1" si="755"/>
        <v>0</v>
      </c>
      <c r="L1866" s="248">
        <f t="shared" ca="1" si="755"/>
        <v>0</v>
      </c>
      <c r="M1866" s="248">
        <f t="shared" ca="1" si="755"/>
        <v>0</v>
      </c>
      <c r="N1866" s="248">
        <f t="shared" ca="1" si="755"/>
        <v>0</v>
      </c>
      <c r="O1866" s="248">
        <f t="shared" ca="1" si="755"/>
        <v>0</v>
      </c>
      <c r="P1866" s="248">
        <f t="shared" ca="1" si="755"/>
        <v>0</v>
      </c>
      <c r="Q1866" s="248">
        <f t="shared" ca="1" si="755"/>
        <v>0</v>
      </c>
      <c r="R1866" s="248">
        <f t="shared" ca="1" si="755"/>
        <v>0</v>
      </c>
      <c r="S1866" s="248">
        <f t="shared" ca="1" si="755"/>
        <v>0</v>
      </c>
      <c r="T1866" s="248">
        <f t="shared" ca="1" si="755"/>
        <v>0</v>
      </c>
      <c r="U1866" s="248">
        <f t="shared" ca="1" si="755"/>
        <v>0</v>
      </c>
      <c r="V1866" s="248">
        <f t="shared" ca="1" si="755"/>
        <v>0</v>
      </c>
      <c r="W1866" s="248">
        <f t="shared" ca="1" si="755"/>
        <v>0</v>
      </c>
      <c r="X1866" s="248">
        <f t="shared" ca="1" si="755"/>
        <v>0</v>
      </c>
      <c r="Y1866" s="248">
        <f t="shared" ca="1" si="755"/>
        <v>0</v>
      </c>
      <c r="Z1866" s="248">
        <f t="shared" ca="1" si="755"/>
        <v>0</v>
      </c>
      <c r="AA1866" s="248">
        <f t="shared" ca="1" si="755"/>
        <v>0</v>
      </c>
    </row>
    <row r="1867" spans="6:27">
      <c r="F1867" s="656"/>
      <c r="G1867" s="307" t="str">
        <f t="shared" si="756"/>
        <v/>
      </c>
      <c r="H1867" s="248">
        <f t="shared" si="755"/>
        <v>0</v>
      </c>
      <c r="I1867" s="248">
        <f t="shared" ca="1" si="755"/>
        <v>0</v>
      </c>
      <c r="J1867" s="248">
        <f t="shared" ca="1" si="755"/>
        <v>0</v>
      </c>
      <c r="K1867" s="248">
        <f t="shared" ca="1" si="755"/>
        <v>0</v>
      </c>
      <c r="L1867" s="248">
        <f t="shared" ca="1" si="755"/>
        <v>0</v>
      </c>
      <c r="M1867" s="248">
        <f t="shared" ca="1" si="755"/>
        <v>0</v>
      </c>
      <c r="N1867" s="248">
        <f t="shared" ca="1" si="755"/>
        <v>0</v>
      </c>
      <c r="O1867" s="248">
        <f t="shared" ca="1" si="755"/>
        <v>0</v>
      </c>
      <c r="P1867" s="248">
        <f t="shared" ca="1" si="755"/>
        <v>0</v>
      </c>
      <c r="Q1867" s="248">
        <f t="shared" ca="1" si="755"/>
        <v>0</v>
      </c>
      <c r="R1867" s="248">
        <f t="shared" ca="1" si="755"/>
        <v>0</v>
      </c>
      <c r="S1867" s="248">
        <f t="shared" ca="1" si="755"/>
        <v>0</v>
      </c>
      <c r="T1867" s="248">
        <f t="shared" ca="1" si="755"/>
        <v>0</v>
      </c>
      <c r="U1867" s="248">
        <f t="shared" ca="1" si="755"/>
        <v>0</v>
      </c>
      <c r="V1867" s="248">
        <f t="shared" ca="1" si="755"/>
        <v>0</v>
      </c>
      <c r="W1867" s="248">
        <f t="shared" ca="1" si="755"/>
        <v>0</v>
      </c>
      <c r="X1867" s="248">
        <f t="shared" ca="1" si="755"/>
        <v>0</v>
      </c>
      <c r="Y1867" s="248">
        <f t="shared" ca="1" si="755"/>
        <v>0</v>
      </c>
      <c r="Z1867" s="248">
        <f t="shared" ca="1" si="755"/>
        <v>0</v>
      </c>
      <c r="AA1867" s="248">
        <f t="shared" ca="1" si="755"/>
        <v>0</v>
      </c>
    </row>
    <row r="1868" spans="6:27">
      <c r="F1868" s="657"/>
      <c r="G1868" s="307" t="str">
        <f t="shared" si="756"/>
        <v/>
      </c>
      <c r="H1868" s="248">
        <f t="shared" si="755"/>
        <v>0</v>
      </c>
      <c r="I1868" s="248">
        <f t="shared" ca="1" si="755"/>
        <v>0</v>
      </c>
      <c r="J1868" s="248">
        <f t="shared" ca="1" si="755"/>
        <v>0</v>
      </c>
      <c r="K1868" s="248">
        <f t="shared" ca="1" si="755"/>
        <v>0</v>
      </c>
      <c r="L1868" s="248">
        <f t="shared" ca="1" si="755"/>
        <v>0</v>
      </c>
      <c r="M1868" s="248">
        <f t="shared" ca="1" si="755"/>
        <v>0</v>
      </c>
      <c r="N1868" s="248">
        <f t="shared" ca="1" si="755"/>
        <v>0</v>
      </c>
      <c r="O1868" s="248">
        <f t="shared" ca="1" si="755"/>
        <v>0</v>
      </c>
      <c r="P1868" s="248">
        <f t="shared" ca="1" si="755"/>
        <v>0</v>
      </c>
      <c r="Q1868" s="248">
        <f t="shared" ca="1" si="755"/>
        <v>0</v>
      </c>
      <c r="R1868" s="248">
        <f t="shared" ca="1" si="755"/>
        <v>0</v>
      </c>
      <c r="S1868" s="248">
        <f t="shared" ca="1" si="755"/>
        <v>0</v>
      </c>
      <c r="T1868" s="248">
        <f t="shared" ca="1" si="755"/>
        <v>0</v>
      </c>
      <c r="U1868" s="248">
        <f t="shared" ca="1" si="755"/>
        <v>0</v>
      </c>
      <c r="V1868" s="248">
        <f t="shared" ca="1" si="755"/>
        <v>0</v>
      </c>
      <c r="W1868" s="248">
        <f t="shared" ca="1" si="755"/>
        <v>0</v>
      </c>
      <c r="X1868" s="248">
        <f t="shared" ca="1" si="755"/>
        <v>0</v>
      </c>
      <c r="Y1868" s="248">
        <f t="shared" ca="1" si="755"/>
        <v>0</v>
      </c>
      <c r="Z1868" s="248">
        <f t="shared" ca="1" si="755"/>
        <v>0</v>
      </c>
      <c r="AA1868" s="248">
        <f t="shared" ca="1" si="755"/>
        <v>0</v>
      </c>
    </row>
    <row r="1869" spans="6:27">
      <c r="G1869" s="307" t="str">
        <f t="shared" si="756"/>
        <v>BRT</v>
      </c>
      <c r="H1869" s="248">
        <f t="shared" si="755"/>
        <v>0</v>
      </c>
      <c r="I1869" s="248">
        <f t="shared" ca="1" si="755"/>
        <v>0</v>
      </c>
      <c r="J1869" s="248">
        <f t="shared" ca="1" si="755"/>
        <v>0</v>
      </c>
      <c r="K1869" s="248">
        <f t="shared" ca="1" si="755"/>
        <v>0</v>
      </c>
      <c r="L1869" s="248">
        <f t="shared" ca="1" si="755"/>
        <v>0</v>
      </c>
      <c r="M1869" s="248">
        <f t="shared" ca="1" si="755"/>
        <v>0</v>
      </c>
      <c r="N1869" s="248">
        <f t="shared" ca="1" si="755"/>
        <v>0</v>
      </c>
      <c r="O1869" s="248">
        <f t="shared" ca="1" si="755"/>
        <v>0</v>
      </c>
      <c r="P1869" s="248">
        <f t="shared" ca="1" si="755"/>
        <v>0</v>
      </c>
      <c r="Q1869" s="248">
        <f t="shared" ca="1" si="755"/>
        <v>0</v>
      </c>
      <c r="R1869" s="248">
        <f t="shared" ca="1" si="755"/>
        <v>0</v>
      </c>
      <c r="S1869" s="248">
        <f t="shared" ca="1" si="755"/>
        <v>0</v>
      </c>
      <c r="T1869" s="248">
        <f t="shared" ca="1" si="755"/>
        <v>0</v>
      </c>
      <c r="U1869" s="248">
        <f t="shared" ca="1" si="755"/>
        <v>0</v>
      </c>
      <c r="V1869" s="248">
        <f t="shared" ca="1" si="755"/>
        <v>0</v>
      </c>
      <c r="W1869" s="248">
        <f t="shared" ca="1" si="755"/>
        <v>0</v>
      </c>
      <c r="X1869" s="248">
        <f t="shared" ca="1" si="755"/>
        <v>0</v>
      </c>
      <c r="Y1869" s="248">
        <f t="shared" ca="1" si="755"/>
        <v>0</v>
      </c>
      <c r="Z1869" s="248">
        <f t="shared" ca="1" si="755"/>
        <v>0</v>
      </c>
      <c r="AA1869" s="248">
        <f t="shared" ca="1" si="755"/>
        <v>0</v>
      </c>
    </row>
    <row r="1872" spans="6:27">
      <c r="G1872" s="309" t="s">
        <v>418</v>
      </c>
    </row>
    <row r="1873" spans="6:27">
      <c r="G1873" s="306"/>
      <c r="H1873" s="244">
        <f>H1858</f>
        <v>0</v>
      </c>
      <c r="I1873" s="244">
        <f t="shared" ref="I1873:AA1873" si="757">I1858</f>
        <v>1</v>
      </c>
      <c r="J1873" s="244">
        <f t="shared" si="757"/>
        <v>2</v>
      </c>
      <c r="K1873" s="244">
        <f t="shared" si="757"/>
        <v>3</v>
      </c>
      <c r="L1873" s="244">
        <f t="shared" si="757"/>
        <v>4</v>
      </c>
      <c r="M1873" s="244">
        <f t="shared" si="757"/>
        <v>5</v>
      </c>
      <c r="N1873" s="244">
        <f t="shared" si="757"/>
        <v>6</v>
      </c>
      <c r="O1873" s="244">
        <f t="shared" si="757"/>
        <v>7</v>
      </c>
      <c r="P1873" s="244">
        <f t="shared" si="757"/>
        <v>8</v>
      </c>
      <c r="Q1873" s="244">
        <f t="shared" si="757"/>
        <v>9</v>
      </c>
      <c r="R1873" s="244">
        <f t="shared" si="757"/>
        <v>10</v>
      </c>
      <c r="S1873" s="244">
        <f t="shared" si="757"/>
        <v>11</v>
      </c>
      <c r="T1873" s="244">
        <f t="shared" si="757"/>
        <v>12</v>
      </c>
      <c r="U1873" s="244">
        <f t="shared" si="757"/>
        <v>13</v>
      </c>
      <c r="V1873" s="244">
        <f t="shared" si="757"/>
        <v>14</v>
      </c>
      <c r="W1873" s="244">
        <f t="shared" si="757"/>
        <v>15</v>
      </c>
      <c r="X1873" s="244">
        <f t="shared" si="757"/>
        <v>16</v>
      </c>
      <c r="Y1873" s="244">
        <f t="shared" si="757"/>
        <v>17</v>
      </c>
      <c r="Z1873" s="244">
        <f t="shared" si="757"/>
        <v>18</v>
      </c>
      <c r="AA1873" s="244">
        <f t="shared" si="757"/>
        <v>19</v>
      </c>
    </row>
    <row r="1874" spans="6:27">
      <c r="F1874" s="655" t="s">
        <v>530</v>
      </c>
      <c r="G1874" s="307" t="str">
        <f>G1859</f>
        <v>Cars</v>
      </c>
      <c r="H1874" s="248">
        <f t="shared" ref="H1874:AA1884" si="758">H250*H1282</f>
        <v>0</v>
      </c>
      <c r="I1874" s="248">
        <f t="shared" ca="1" si="758"/>
        <v>0</v>
      </c>
      <c r="J1874" s="248">
        <f t="shared" ca="1" si="758"/>
        <v>0</v>
      </c>
      <c r="K1874" s="248">
        <f t="shared" ca="1" si="758"/>
        <v>0</v>
      </c>
      <c r="L1874" s="248">
        <f t="shared" ca="1" si="758"/>
        <v>0</v>
      </c>
      <c r="M1874" s="248">
        <f t="shared" ca="1" si="758"/>
        <v>0</v>
      </c>
      <c r="N1874" s="248">
        <f t="shared" ca="1" si="758"/>
        <v>0</v>
      </c>
      <c r="O1874" s="248">
        <f t="shared" ca="1" si="758"/>
        <v>0</v>
      </c>
      <c r="P1874" s="248">
        <f t="shared" ca="1" si="758"/>
        <v>0</v>
      </c>
      <c r="Q1874" s="248">
        <f t="shared" ca="1" si="758"/>
        <v>0</v>
      </c>
      <c r="R1874" s="248">
        <f t="shared" ca="1" si="758"/>
        <v>0</v>
      </c>
      <c r="S1874" s="248">
        <f t="shared" ca="1" si="758"/>
        <v>0</v>
      </c>
      <c r="T1874" s="248">
        <f t="shared" ca="1" si="758"/>
        <v>0</v>
      </c>
      <c r="U1874" s="248">
        <f t="shared" ca="1" si="758"/>
        <v>0</v>
      </c>
      <c r="V1874" s="248">
        <f t="shared" ca="1" si="758"/>
        <v>0</v>
      </c>
      <c r="W1874" s="248">
        <f t="shared" ca="1" si="758"/>
        <v>0</v>
      </c>
      <c r="X1874" s="248">
        <f t="shared" ca="1" si="758"/>
        <v>0</v>
      </c>
      <c r="Y1874" s="248">
        <f t="shared" ca="1" si="758"/>
        <v>0</v>
      </c>
      <c r="Z1874" s="248">
        <f t="shared" ca="1" si="758"/>
        <v>0</v>
      </c>
      <c r="AA1874" s="248">
        <f t="shared" ca="1" si="758"/>
        <v>0</v>
      </c>
    </row>
    <row r="1875" spans="6:27">
      <c r="F1875" s="656"/>
      <c r="G1875" s="307" t="str">
        <f t="shared" ref="G1875:G1884" si="759">G1860</f>
        <v>2-wheeler</v>
      </c>
      <c r="H1875" s="248">
        <f t="shared" si="758"/>
        <v>0</v>
      </c>
      <c r="I1875" s="248">
        <f t="shared" ca="1" si="758"/>
        <v>0</v>
      </c>
      <c r="J1875" s="248">
        <f t="shared" ca="1" si="758"/>
        <v>0</v>
      </c>
      <c r="K1875" s="248">
        <f t="shared" ca="1" si="758"/>
        <v>0</v>
      </c>
      <c r="L1875" s="248">
        <f t="shared" ca="1" si="758"/>
        <v>0</v>
      </c>
      <c r="M1875" s="248">
        <f t="shared" ca="1" si="758"/>
        <v>0</v>
      </c>
      <c r="N1875" s="248">
        <f t="shared" ca="1" si="758"/>
        <v>0</v>
      </c>
      <c r="O1875" s="248">
        <f t="shared" ca="1" si="758"/>
        <v>0</v>
      </c>
      <c r="P1875" s="248">
        <f t="shared" ca="1" si="758"/>
        <v>0</v>
      </c>
      <c r="Q1875" s="248">
        <f t="shared" ca="1" si="758"/>
        <v>0</v>
      </c>
      <c r="R1875" s="248">
        <f t="shared" ca="1" si="758"/>
        <v>0</v>
      </c>
      <c r="S1875" s="248">
        <f t="shared" ca="1" si="758"/>
        <v>0</v>
      </c>
      <c r="T1875" s="248">
        <f t="shared" ca="1" si="758"/>
        <v>0</v>
      </c>
      <c r="U1875" s="248">
        <f t="shared" ca="1" si="758"/>
        <v>0</v>
      </c>
      <c r="V1875" s="248">
        <f t="shared" ca="1" si="758"/>
        <v>0</v>
      </c>
      <c r="W1875" s="248">
        <f t="shared" ca="1" si="758"/>
        <v>0</v>
      </c>
      <c r="X1875" s="248">
        <f t="shared" ca="1" si="758"/>
        <v>0</v>
      </c>
      <c r="Y1875" s="248">
        <f t="shared" ca="1" si="758"/>
        <v>0</v>
      </c>
      <c r="Z1875" s="248">
        <f t="shared" ca="1" si="758"/>
        <v>0</v>
      </c>
      <c r="AA1875" s="248">
        <f t="shared" ca="1" si="758"/>
        <v>0</v>
      </c>
    </row>
    <row r="1876" spans="6:27">
      <c r="F1876" s="656"/>
      <c r="G1876" s="307" t="str">
        <f t="shared" si="759"/>
        <v>Taxi</v>
      </c>
      <c r="H1876" s="248">
        <f t="shared" si="758"/>
        <v>0</v>
      </c>
      <c r="I1876" s="248">
        <f t="shared" ca="1" si="758"/>
        <v>0</v>
      </c>
      <c r="J1876" s="248">
        <f t="shared" ca="1" si="758"/>
        <v>0</v>
      </c>
      <c r="K1876" s="248">
        <f t="shared" ca="1" si="758"/>
        <v>0</v>
      </c>
      <c r="L1876" s="248">
        <f t="shared" ca="1" si="758"/>
        <v>0</v>
      </c>
      <c r="M1876" s="248">
        <f t="shared" ca="1" si="758"/>
        <v>0</v>
      </c>
      <c r="N1876" s="248">
        <f t="shared" ca="1" si="758"/>
        <v>0</v>
      </c>
      <c r="O1876" s="248">
        <f t="shared" ca="1" si="758"/>
        <v>0</v>
      </c>
      <c r="P1876" s="248">
        <f t="shared" ca="1" si="758"/>
        <v>0</v>
      </c>
      <c r="Q1876" s="248">
        <f t="shared" ca="1" si="758"/>
        <v>0</v>
      </c>
      <c r="R1876" s="248">
        <f t="shared" ca="1" si="758"/>
        <v>0</v>
      </c>
      <c r="S1876" s="248">
        <f t="shared" ca="1" si="758"/>
        <v>0</v>
      </c>
      <c r="T1876" s="248">
        <f t="shared" ca="1" si="758"/>
        <v>0</v>
      </c>
      <c r="U1876" s="248">
        <f t="shared" ca="1" si="758"/>
        <v>0</v>
      </c>
      <c r="V1876" s="248">
        <f t="shared" ca="1" si="758"/>
        <v>0</v>
      </c>
      <c r="W1876" s="248">
        <f t="shared" ca="1" si="758"/>
        <v>0</v>
      </c>
      <c r="X1876" s="248">
        <f t="shared" ca="1" si="758"/>
        <v>0</v>
      </c>
      <c r="Y1876" s="248">
        <f t="shared" ca="1" si="758"/>
        <v>0</v>
      </c>
      <c r="Z1876" s="248">
        <f t="shared" ca="1" si="758"/>
        <v>0</v>
      </c>
      <c r="AA1876" s="248">
        <f t="shared" ca="1" si="758"/>
        <v>0</v>
      </c>
    </row>
    <row r="1877" spans="6:27">
      <c r="F1877" s="656"/>
      <c r="G1877" s="307" t="str">
        <f t="shared" si="759"/>
        <v/>
      </c>
      <c r="H1877" s="248">
        <f t="shared" si="758"/>
        <v>0</v>
      </c>
      <c r="I1877" s="248">
        <f t="shared" ca="1" si="758"/>
        <v>0</v>
      </c>
      <c r="J1877" s="248">
        <f t="shared" ca="1" si="758"/>
        <v>0</v>
      </c>
      <c r="K1877" s="248">
        <f t="shared" ca="1" si="758"/>
        <v>0</v>
      </c>
      <c r="L1877" s="248">
        <f t="shared" ca="1" si="758"/>
        <v>0</v>
      </c>
      <c r="M1877" s="248">
        <f t="shared" ca="1" si="758"/>
        <v>0</v>
      </c>
      <c r="N1877" s="248">
        <f t="shared" ca="1" si="758"/>
        <v>0</v>
      </c>
      <c r="O1877" s="248">
        <f t="shared" ca="1" si="758"/>
        <v>0</v>
      </c>
      <c r="P1877" s="248">
        <f t="shared" ca="1" si="758"/>
        <v>0</v>
      </c>
      <c r="Q1877" s="248">
        <f t="shared" ca="1" si="758"/>
        <v>0</v>
      </c>
      <c r="R1877" s="248">
        <f t="shared" ca="1" si="758"/>
        <v>0</v>
      </c>
      <c r="S1877" s="248">
        <f t="shared" ca="1" si="758"/>
        <v>0</v>
      </c>
      <c r="T1877" s="248">
        <f t="shared" ca="1" si="758"/>
        <v>0</v>
      </c>
      <c r="U1877" s="248">
        <f t="shared" ca="1" si="758"/>
        <v>0</v>
      </c>
      <c r="V1877" s="248">
        <f t="shared" ca="1" si="758"/>
        <v>0</v>
      </c>
      <c r="W1877" s="248">
        <f t="shared" ca="1" si="758"/>
        <v>0</v>
      </c>
      <c r="X1877" s="248">
        <f t="shared" ca="1" si="758"/>
        <v>0</v>
      </c>
      <c r="Y1877" s="248">
        <f t="shared" ca="1" si="758"/>
        <v>0</v>
      </c>
      <c r="Z1877" s="248">
        <f t="shared" ca="1" si="758"/>
        <v>0</v>
      </c>
      <c r="AA1877" s="248">
        <f t="shared" ca="1" si="758"/>
        <v>0</v>
      </c>
    </row>
    <row r="1878" spans="6:27">
      <c r="F1878" s="656"/>
      <c r="G1878" s="307" t="str">
        <f t="shared" si="759"/>
        <v/>
      </c>
      <c r="H1878" s="248">
        <f t="shared" si="758"/>
        <v>0</v>
      </c>
      <c r="I1878" s="248">
        <f t="shared" ca="1" si="758"/>
        <v>0</v>
      </c>
      <c r="J1878" s="248">
        <f t="shared" ca="1" si="758"/>
        <v>0</v>
      </c>
      <c r="K1878" s="248">
        <f t="shared" ca="1" si="758"/>
        <v>0</v>
      </c>
      <c r="L1878" s="248">
        <f t="shared" ca="1" si="758"/>
        <v>0</v>
      </c>
      <c r="M1878" s="248">
        <f t="shared" ca="1" si="758"/>
        <v>0</v>
      </c>
      <c r="N1878" s="248">
        <f t="shared" ca="1" si="758"/>
        <v>0</v>
      </c>
      <c r="O1878" s="248">
        <f t="shared" ca="1" si="758"/>
        <v>0</v>
      </c>
      <c r="P1878" s="248">
        <f t="shared" ca="1" si="758"/>
        <v>0</v>
      </c>
      <c r="Q1878" s="248">
        <f t="shared" ca="1" si="758"/>
        <v>0</v>
      </c>
      <c r="R1878" s="248">
        <f t="shared" ca="1" si="758"/>
        <v>0</v>
      </c>
      <c r="S1878" s="248">
        <f t="shared" ca="1" si="758"/>
        <v>0</v>
      </c>
      <c r="T1878" s="248">
        <f t="shared" ca="1" si="758"/>
        <v>0</v>
      </c>
      <c r="U1878" s="248">
        <f t="shared" ca="1" si="758"/>
        <v>0</v>
      </c>
      <c r="V1878" s="248">
        <f t="shared" ca="1" si="758"/>
        <v>0</v>
      </c>
      <c r="W1878" s="248">
        <f t="shared" ca="1" si="758"/>
        <v>0</v>
      </c>
      <c r="X1878" s="248">
        <f t="shared" ca="1" si="758"/>
        <v>0</v>
      </c>
      <c r="Y1878" s="248">
        <f t="shared" ca="1" si="758"/>
        <v>0</v>
      </c>
      <c r="Z1878" s="248">
        <f t="shared" ca="1" si="758"/>
        <v>0</v>
      </c>
      <c r="AA1878" s="248">
        <f t="shared" ca="1" si="758"/>
        <v>0</v>
      </c>
    </row>
    <row r="1879" spans="6:27">
      <c r="F1879" s="656"/>
      <c r="G1879" s="307" t="str">
        <f t="shared" si="759"/>
        <v>3-wheeler</v>
      </c>
      <c r="H1879" s="248">
        <f t="shared" si="758"/>
        <v>0</v>
      </c>
      <c r="I1879" s="248">
        <f t="shared" ca="1" si="758"/>
        <v>0</v>
      </c>
      <c r="J1879" s="248">
        <f t="shared" ca="1" si="758"/>
        <v>0</v>
      </c>
      <c r="K1879" s="248">
        <f t="shared" ca="1" si="758"/>
        <v>0</v>
      </c>
      <c r="L1879" s="248">
        <f t="shared" ca="1" si="758"/>
        <v>0</v>
      </c>
      <c r="M1879" s="248">
        <f t="shared" ca="1" si="758"/>
        <v>0</v>
      </c>
      <c r="N1879" s="248">
        <f t="shared" ca="1" si="758"/>
        <v>0</v>
      </c>
      <c r="O1879" s="248">
        <f t="shared" ca="1" si="758"/>
        <v>0</v>
      </c>
      <c r="P1879" s="248">
        <f t="shared" ca="1" si="758"/>
        <v>0</v>
      </c>
      <c r="Q1879" s="248">
        <f t="shared" ca="1" si="758"/>
        <v>0</v>
      </c>
      <c r="R1879" s="248">
        <f t="shared" ca="1" si="758"/>
        <v>0</v>
      </c>
      <c r="S1879" s="248">
        <f t="shared" ca="1" si="758"/>
        <v>0</v>
      </c>
      <c r="T1879" s="248">
        <f t="shared" ca="1" si="758"/>
        <v>0</v>
      </c>
      <c r="U1879" s="248">
        <f t="shared" ca="1" si="758"/>
        <v>0</v>
      </c>
      <c r="V1879" s="248">
        <f t="shared" ca="1" si="758"/>
        <v>0</v>
      </c>
      <c r="W1879" s="248">
        <f t="shared" ca="1" si="758"/>
        <v>0</v>
      </c>
      <c r="X1879" s="248">
        <f t="shared" ca="1" si="758"/>
        <v>0</v>
      </c>
      <c r="Y1879" s="248">
        <f t="shared" ca="1" si="758"/>
        <v>0</v>
      </c>
      <c r="Z1879" s="248">
        <f t="shared" ca="1" si="758"/>
        <v>0</v>
      </c>
      <c r="AA1879" s="248">
        <f t="shared" ca="1" si="758"/>
        <v>0</v>
      </c>
    </row>
    <row r="1880" spans="6:27">
      <c r="F1880" s="656"/>
      <c r="G1880" s="307" t="str">
        <f t="shared" si="759"/>
        <v>Bus</v>
      </c>
      <c r="H1880" s="248">
        <f t="shared" si="758"/>
        <v>0</v>
      </c>
      <c r="I1880" s="248">
        <f t="shared" ca="1" si="758"/>
        <v>0</v>
      </c>
      <c r="J1880" s="248">
        <f t="shared" ca="1" si="758"/>
        <v>0</v>
      </c>
      <c r="K1880" s="248">
        <f t="shared" ca="1" si="758"/>
        <v>0</v>
      </c>
      <c r="L1880" s="248">
        <f t="shared" ca="1" si="758"/>
        <v>0</v>
      </c>
      <c r="M1880" s="248">
        <f t="shared" ca="1" si="758"/>
        <v>0</v>
      </c>
      <c r="N1880" s="248">
        <f t="shared" ca="1" si="758"/>
        <v>0</v>
      </c>
      <c r="O1880" s="248">
        <f t="shared" ca="1" si="758"/>
        <v>0</v>
      </c>
      <c r="P1880" s="248">
        <f t="shared" ca="1" si="758"/>
        <v>0</v>
      </c>
      <c r="Q1880" s="248">
        <f t="shared" ca="1" si="758"/>
        <v>0</v>
      </c>
      <c r="R1880" s="248">
        <f t="shared" ca="1" si="758"/>
        <v>0</v>
      </c>
      <c r="S1880" s="248">
        <f t="shared" ca="1" si="758"/>
        <v>0</v>
      </c>
      <c r="T1880" s="248">
        <f t="shared" ca="1" si="758"/>
        <v>0</v>
      </c>
      <c r="U1880" s="248">
        <f t="shared" ca="1" si="758"/>
        <v>0</v>
      </c>
      <c r="V1880" s="248">
        <f t="shared" ca="1" si="758"/>
        <v>0</v>
      </c>
      <c r="W1880" s="248">
        <f t="shared" ca="1" si="758"/>
        <v>0</v>
      </c>
      <c r="X1880" s="248">
        <f t="shared" ca="1" si="758"/>
        <v>0</v>
      </c>
      <c r="Y1880" s="248">
        <f t="shared" ca="1" si="758"/>
        <v>0</v>
      </c>
      <c r="Z1880" s="248">
        <f t="shared" ca="1" si="758"/>
        <v>0</v>
      </c>
      <c r="AA1880" s="248">
        <f t="shared" ca="1" si="758"/>
        <v>0</v>
      </c>
    </row>
    <row r="1881" spans="6:27">
      <c r="F1881" s="656"/>
      <c r="G1881" s="307" t="str">
        <f t="shared" si="759"/>
        <v>Mini-bus</v>
      </c>
      <c r="H1881" s="248">
        <f t="shared" si="758"/>
        <v>0</v>
      </c>
      <c r="I1881" s="248">
        <f t="shared" ca="1" si="758"/>
        <v>0</v>
      </c>
      <c r="J1881" s="248">
        <f t="shared" ca="1" si="758"/>
        <v>0</v>
      </c>
      <c r="K1881" s="248">
        <f t="shared" ca="1" si="758"/>
        <v>0</v>
      </c>
      <c r="L1881" s="248">
        <f t="shared" ca="1" si="758"/>
        <v>0</v>
      </c>
      <c r="M1881" s="248">
        <f t="shared" ca="1" si="758"/>
        <v>0</v>
      </c>
      <c r="N1881" s="248">
        <f t="shared" ca="1" si="758"/>
        <v>0</v>
      </c>
      <c r="O1881" s="248">
        <f t="shared" ca="1" si="758"/>
        <v>0</v>
      </c>
      <c r="P1881" s="248">
        <f t="shared" ca="1" si="758"/>
        <v>0</v>
      </c>
      <c r="Q1881" s="248">
        <f t="shared" ca="1" si="758"/>
        <v>0</v>
      </c>
      <c r="R1881" s="248">
        <f t="shared" ca="1" si="758"/>
        <v>0</v>
      </c>
      <c r="S1881" s="248">
        <f t="shared" ca="1" si="758"/>
        <v>0</v>
      </c>
      <c r="T1881" s="248">
        <f t="shared" ca="1" si="758"/>
        <v>0</v>
      </c>
      <c r="U1881" s="248">
        <f t="shared" ca="1" si="758"/>
        <v>0</v>
      </c>
      <c r="V1881" s="248">
        <f t="shared" ca="1" si="758"/>
        <v>0</v>
      </c>
      <c r="W1881" s="248">
        <f t="shared" ca="1" si="758"/>
        <v>0</v>
      </c>
      <c r="X1881" s="248">
        <f t="shared" ca="1" si="758"/>
        <v>0</v>
      </c>
      <c r="Y1881" s="248">
        <f t="shared" ca="1" si="758"/>
        <v>0</v>
      </c>
      <c r="Z1881" s="248">
        <f t="shared" ca="1" si="758"/>
        <v>0</v>
      </c>
      <c r="AA1881" s="248">
        <f t="shared" ca="1" si="758"/>
        <v>0</v>
      </c>
    </row>
    <row r="1882" spans="6:27">
      <c r="F1882" s="656"/>
      <c r="G1882" s="307" t="str">
        <f t="shared" si="759"/>
        <v/>
      </c>
      <c r="H1882" s="248">
        <f t="shared" si="758"/>
        <v>0</v>
      </c>
      <c r="I1882" s="248">
        <f t="shared" ca="1" si="758"/>
        <v>0</v>
      </c>
      <c r="J1882" s="248">
        <f t="shared" ca="1" si="758"/>
        <v>0</v>
      </c>
      <c r="K1882" s="248">
        <f t="shared" ca="1" si="758"/>
        <v>0</v>
      </c>
      <c r="L1882" s="248">
        <f t="shared" ca="1" si="758"/>
        <v>0</v>
      </c>
      <c r="M1882" s="248">
        <f t="shared" ca="1" si="758"/>
        <v>0</v>
      </c>
      <c r="N1882" s="248">
        <f t="shared" ca="1" si="758"/>
        <v>0</v>
      </c>
      <c r="O1882" s="248">
        <f t="shared" ca="1" si="758"/>
        <v>0</v>
      </c>
      <c r="P1882" s="248">
        <f t="shared" ca="1" si="758"/>
        <v>0</v>
      </c>
      <c r="Q1882" s="248">
        <f t="shared" ca="1" si="758"/>
        <v>0</v>
      </c>
      <c r="R1882" s="248">
        <f t="shared" ca="1" si="758"/>
        <v>0</v>
      </c>
      <c r="S1882" s="248">
        <f t="shared" ca="1" si="758"/>
        <v>0</v>
      </c>
      <c r="T1882" s="248">
        <f t="shared" ca="1" si="758"/>
        <v>0</v>
      </c>
      <c r="U1882" s="248">
        <f t="shared" ca="1" si="758"/>
        <v>0</v>
      </c>
      <c r="V1882" s="248">
        <f t="shared" ca="1" si="758"/>
        <v>0</v>
      </c>
      <c r="W1882" s="248">
        <f t="shared" ca="1" si="758"/>
        <v>0</v>
      </c>
      <c r="X1882" s="248">
        <f t="shared" ca="1" si="758"/>
        <v>0</v>
      </c>
      <c r="Y1882" s="248">
        <f t="shared" ca="1" si="758"/>
        <v>0</v>
      </c>
      <c r="Z1882" s="248">
        <f t="shared" ca="1" si="758"/>
        <v>0</v>
      </c>
      <c r="AA1882" s="248">
        <f t="shared" ca="1" si="758"/>
        <v>0</v>
      </c>
    </row>
    <row r="1883" spans="6:27">
      <c r="F1883" s="657"/>
      <c r="G1883" s="307" t="str">
        <f t="shared" si="759"/>
        <v/>
      </c>
      <c r="H1883" s="248">
        <f t="shared" si="758"/>
        <v>0</v>
      </c>
      <c r="I1883" s="248">
        <f t="shared" ca="1" si="758"/>
        <v>0</v>
      </c>
      <c r="J1883" s="248">
        <f t="shared" ca="1" si="758"/>
        <v>0</v>
      </c>
      <c r="K1883" s="248">
        <f t="shared" ca="1" si="758"/>
        <v>0</v>
      </c>
      <c r="L1883" s="248">
        <f t="shared" ca="1" si="758"/>
        <v>0</v>
      </c>
      <c r="M1883" s="248">
        <f t="shared" ca="1" si="758"/>
        <v>0</v>
      </c>
      <c r="N1883" s="248">
        <f t="shared" ca="1" si="758"/>
        <v>0</v>
      </c>
      <c r="O1883" s="248">
        <f t="shared" ca="1" si="758"/>
        <v>0</v>
      </c>
      <c r="P1883" s="248">
        <f t="shared" ca="1" si="758"/>
        <v>0</v>
      </c>
      <c r="Q1883" s="248">
        <f t="shared" ca="1" si="758"/>
        <v>0</v>
      </c>
      <c r="R1883" s="248">
        <f t="shared" ca="1" si="758"/>
        <v>0</v>
      </c>
      <c r="S1883" s="248">
        <f t="shared" ca="1" si="758"/>
        <v>0</v>
      </c>
      <c r="T1883" s="248">
        <f t="shared" ca="1" si="758"/>
        <v>0</v>
      </c>
      <c r="U1883" s="248">
        <f t="shared" ca="1" si="758"/>
        <v>0</v>
      </c>
      <c r="V1883" s="248">
        <f t="shared" ca="1" si="758"/>
        <v>0</v>
      </c>
      <c r="W1883" s="248">
        <f t="shared" ca="1" si="758"/>
        <v>0</v>
      </c>
      <c r="X1883" s="248">
        <f t="shared" ca="1" si="758"/>
        <v>0</v>
      </c>
      <c r="Y1883" s="248">
        <f t="shared" ca="1" si="758"/>
        <v>0</v>
      </c>
      <c r="Z1883" s="248">
        <f t="shared" ca="1" si="758"/>
        <v>0</v>
      </c>
      <c r="AA1883" s="248">
        <f t="shared" ca="1" si="758"/>
        <v>0</v>
      </c>
    </row>
    <row r="1884" spans="6:27">
      <c r="G1884" s="307" t="str">
        <f t="shared" si="759"/>
        <v>BRT</v>
      </c>
      <c r="H1884" s="248">
        <f t="shared" si="758"/>
        <v>0</v>
      </c>
      <c r="I1884" s="248">
        <f t="shared" ca="1" si="758"/>
        <v>0</v>
      </c>
      <c r="J1884" s="248">
        <f t="shared" ca="1" si="758"/>
        <v>0</v>
      </c>
      <c r="K1884" s="248">
        <f t="shared" ca="1" si="758"/>
        <v>0</v>
      </c>
      <c r="L1884" s="248">
        <f t="shared" ca="1" si="758"/>
        <v>0</v>
      </c>
      <c r="M1884" s="248">
        <f t="shared" ca="1" si="758"/>
        <v>0</v>
      </c>
      <c r="N1884" s="248">
        <f t="shared" ca="1" si="758"/>
        <v>0</v>
      </c>
      <c r="O1884" s="248">
        <f t="shared" ca="1" si="758"/>
        <v>0</v>
      </c>
      <c r="P1884" s="248">
        <f t="shared" ca="1" si="758"/>
        <v>0</v>
      </c>
      <c r="Q1884" s="248">
        <f t="shared" ca="1" si="758"/>
        <v>0</v>
      </c>
      <c r="R1884" s="248">
        <f t="shared" ca="1" si="758"/>
        <v>0</v>
      </c>
      <c r="S1884" s="248">
        <f t="shared" ca="1" si="758"/>
        <v>0</v>
      </c>
      <c r="T1884" s="248">
        <f t="shared" ca="1" si="758"/>
        <v>0</v>
      </c>
      <c r="U1884" s="248">
        <f t="shared" ca="1" si="758"/>
        <v>0</v>
      </c>
      <c r="V1884" s="248">
        <f t="shared" ca="1" si="758"/>
        <v>0</v>
      </c>
      <c r="W1884" s="248">
        <f t="shared" ca="1" si="758"/>
        <v>0</v>
      </c>
      <c r="X1884" s="248">
        <f t="shared" ca="1" si="758"/>
        <v>0</v>
      </c>
      <c r="Y1884" s="248">
        <f t="shared" ca="1" si="758"/>
        <v>0</v>
      </c>
      <c r="Z1884" s="248">
        <f t="shared" ca="1" si="758"/>
        <v>0</v>
      </c>
      <c r="AA1884" s="248">
        <f t="shared" ca="1" si="758"/>
        <v>0</v>
      </c>
    </row>
    <row r="1887" spans="6:27">
      <c r="G1887" s="309" t="s">
        <v>419</v>
      </c>
    </row>
    <row r="1888" spans="6:27">
      <c r="G1888" s="306"/>
      <c r="H1888" s="244">
        <f>H1873</f>
        <v>0</v>
      </c>
      <c r="I1888" s="244">
        <f t="shared" ref="I1888:AA1888" si="760">I1873</f>
        <v>1</v>
      </c>
      <c r="J1888" s="244">
        <f t="shared" si="760"/>
        <v>2</v>
      </c>
      <c r="K1888" s="244">
        <f t="shared" si="760"/>
        <v>3</v>
      </c>
      <c r="L1888" s="244">
        <f t="shared" si="760"/>
        <v>4</v>
      </c>
      <c r="M1888" s="244">
        <f t="shared" si="760"/>
        <v>5</v>
      </c>
      <c r="N1888" s="244">
        <f t="shared" si="760"/>
        <v>6</v>
      </c>
      <c r="O1888" s="244">
        <f t="shared" si="760"/>
        <v>7</v>
      </c>
      <c r="P1888" s="244">
        <f t="shared" si="760"/>
        <v>8</v>
      </c>
      <c r="Q1888" s="244">
        <f t="shared" si="760"/>
        <v>9</v>
      </c>
      <c r="R1888" s="244">
        <f t="shared" si="760"/>
        <v>10</v>
      </c>
      <c r="S1888" s="244">
        <f t="shared" si="760"/>
        <v>11</v>
      </c>
      <c r="T1888" s="244">
        <f t="shared" si="760"/>
        <v>12</v>
      </c>
      <c r="U1888" s="244">
        <f t="shared" si="760"/>
        <v>13</v>
      </c>
      <c r="V1888" s="244">
        <f t="shared" si="760"/>
        <v>14</v>
      </c>
      <c r="W1888" s="244">
        <f t="shared" si="760"/>
        <v>15</v>
      </c>
      <c r="X1888" s="244">
        <f t="shared" si="760"/>
        <v>16</v>
      </c>
      <c r="Y1888" s="244">
        <f t="shared" si="760"/>
        <v>17</v>
      </c>
      <c r="Z1888" s="244">
        <f t="shared" si="760"/>
        <v>18</v>
      </c>
      <c r="AA1888" s="244">
        <f t="shared" si="760"/>
        <v>19</v>
      </c>
    </row>
    <row r="1889" spans="6:27">
      <c r="F1889" s="655" t="s">
        <v>530</v>
      </c>
      <c r="G1889" s="307" t="str">
        <f>G1874</f>
        <v>Cars</v>
      </c>
      <c r="H1889" s="248">
        <f t="shared" ref="H1889:AA1899" si="761">H297*H1329</f>
        <v>0</v>
      </c>
      <c r="I1889" s="248">
        <f t="shared" ca="1" si="761"/>
        <v>0</v>
      </c>
      <c r="J1889" s="248">
        <f t="shared" ca="1" si="761"/>
        <v>0</v>
      </c>
      <c r="K1889" s="248">
        <f t="shared" ca="1" si="761"/>
        <v>0</v>
      </c>
      <c r="L1889" s="248">
        <f t="shared" ca="1" si="761"/>
        <v>0</v>
      </c>
      <c r="M1889" s="248">
        <f t="shared" ca="1" si="761"/>
        <v>0</v>
      </c>
      <c r="N1889" s="248">
        <f t="shared" ca="1" si="761"/>
        <v>0</v>
      </c>
      <c r="O1889" s="248">
        <f t="shared" ca="1" si="761"/>
        <v>0</v>
      </c>
      <c r="P1889" s="248">
        <f t="shared" ca="1" si="761"/>
        <v>0</v>
      </c>
      <c r="Q1889" s="248">
        <f t="shared" ca="1" si="761"/>
        <v>0</v>
      </c>
      <c r="R1889" s="248">
        <f t="shared" ca="1" si="761"/>
        <v>0</v>
      </c>
      <c r="S1889" s="248">
        <f t="shared" ca="1" si="761"/>
        <v>0</v>
      </c>
      <c r="T1889" s="248">
        <f t="shared" ca="1" si="761"/>
        <v>0</v>
      </c>
      <c r="U1889" s="248">
        <f t="shared" ca="1" si="761"/>
        <v>0</v>
      </c>
      <c r="V1889" s="248">
        <f t="shared" ca="1" si="761"/>
        <v>0</v>
      </c>
      <c r="W1889" s="248">
        <f t="shared" ca="1" si="761"/>
        <v>0</v>
      </c>
      <c r="X1889" s="248">
        <f t="shared" ca="1" si="761"/>
        <v>0</v>
      </c>
      <c r="Y1889" s="248">
        <f t="shared" ca="1" si="761"/>
        <v>0</v>
      </c>
      <c r="Z1889" s="248">
        <f t="shared" ca="1" si="761"/>
        <v>0</v>
      </c>
      <c r="AA1889" s="248">
        <f t="shared" ca="1" si="761"/>
        <v>0</v>
      </c>
    </row>
    <row r="1890" spans="6:27">
      <c r="F1890" s="656"/>
      <c r="G1890" s="307" t="str">
        <f t="shared" ref="G1890:G1899" si="762">G1875</f>
        <v>2-wheeler</v>
      </c>
      <c r="H1890" s="248">
        <f t="shared" si="761"/>
        <v>0</v>
      </c>
      <c r="I1890" s="248">
        <f t="shared" ca="1" si="761"/>
        <v>0</v>
      </c>
      <c r="J1890" s="248">
        <f t="shared" ca="1" si="761"/>
        <v>0</v>
      </c>
      <c r="K1890" s="248">
        <f t="shared" ca="1" si="761"/>
        <v>0</v>
      </c>
      <c r="L1890" s="248">
        <f t="shared" ca="1" si="761"/>
        <v>0</v>
      </c>
      <c r="M1890" s="248">
        <f t="shared" ca="1" si="761"/>
        <v>0</v>
      </c>
      <c r="N1890" s="248">
        <f t="shared" ca="1" si="761"/>
        <v>0</v>
      </c>
      <c r="O1890" s="248">
        <f t="shared" ca="1" si="761"/>
        <v>0</v>
      </c>
      <c r="P1890" s="248">
        <f t="shared" ca="1" si="761"/>
        <v>0</v>
      </c>
      <c r="Q1890" s="248">
        <f t="shared" ca="1" si="761"/>
        <v>0</v>
      </c>
      <c r="R1890" s="248">
        <f t="shared" ca="1" si="761"/>
        <v>0</v>
      </c>
      <c r="S1890" s="248">
        <f t="shared" ca="1" si="761"/>
        <v>0</v>
      </c>
      <c r="T1890" s="248">
        <f t="shared" ca="1" si="761"/>
        <v>0</v>
      </c>
      <c r="U1890" s="248">
        <f t="shared" ca="1" si="761"/>
        <v>0</v>
      </c>
      <c r="V1890" s="248">
        <f t="shared" ca="1" si="761"/>
        <v>0</v>
      </c>
      <c r="W1890" s="248">
        <f t="shared" ca="1" si="761"/>
        <v>0</v>
      </c>
      <c r="X1890" s="248">
        <f t="shared" ca="1" si="761"/>
        <v>0</v>
      </c>
      <c r="Y1890" s="248">
        <f t="shared" ca="1" si="761"/>
        <v>0</v>
      </c>
      <c r="Z1890" s="248">
        <f t="shared" ca="1" si="761"/>
        <v>0</v>
      </c>
      <c r="AA1890" s="248">
        <f t="shared" ca="1" si="761"/>
        <v>0</v>
      </c>
    </row>
    <row r="1891" spans="6:27">
      <c r="F1891" s="656"/>
      <c r="G1891" s="307" t="str">
        <f t="shared" si="762"/>
        <v>Taxi</v>
      </c>
      <c r="H1891" s="248">
        <f t="shared" si="761"/>
        <v>0</v>
      </c>
      <c r="I1891" s="248">
        <f t="shared" ca="1" si="761"/>
        <v>0</v>
      </c>
      <c r="J1891" s="248">
        <f t="shared" ca="1" si="761"/>
        <v>0</v>
      </c>
      <c r="K1891" s="248">
        <f t="shared" ca="1" si="761"/>
        <v>0</v>
      </c>
      <c r="L1891" s="248">
        <f t="shared" ca="1" si="761"/>
        <v>0</v>
      </c>
      <c r="M1891" s="248">
        <f t="shared" ca="1" si="761"/>
        <v>0</v>
      </c>
      <c r="N1891" s="248">
        <f t="shared" ca="1" si="761"/>
        <v>0</v>
      </c>
      <c r="O1891" s="248">
        <f t="shared" ca="1" si="761"/>
        <v>0</v>
      </c>
      <c r="P1891" s="248">
        <f t="shared" ca="1" si="761"/>
        <v>0</v>
      </c>
      <c r="Q1891" s="248">
        <f t="shared" ca="1" si="761"/>
        <v>0</v>
      </c>
      <c r="R1891" s="248">
        <f t="shared" ca="1" si="761"/>
        <v>0</v>
      </c>
      <c r="S1891" s="248">
        <f t="shared" ca="1" si="761"/>
        <v>0</v>
      </c>
      <c r="T1891" s="248">
        <f t="shared" ca="1" si="761"/>
        <v>0</v>
      </c>
      <c r="U1891" s="248">
        <f t="shared" ca="1" si="761"/>
        <v>0</v>
      </c>
      <c r="V1891" s="248">
        <f t="shared" ca="1" si="761"/>
        <v>0</v>
      </c>
      <c r="W1891" s="248">
        <f t="shared" ca="1" si="761"/>
        <v>0</v>
      </c>
      <c r="X1891" s="248">
        <f t="shared" ca="1" si="761"/>
        <v>0</v>
      </c>
      <c r="Y1891" s="248">
        <f t="shared" ca="1" si="761"/>
        <v>0</v>
      </c>
      <c r="Z1891" s="248">
        <f t="shared" ca="1" si="761"/>
        <v>0</v>
      </c>
      <c r="AA1891" s="248">
        <f t="shared" ca="1" si="761"/>
        <v>0</v>
      </c>
    </row>
    <row r="1892" spans="6:27">
      <c r="F1892" s="656"/>
      <c r="G1892" s="307" t="str">
        <f t="shared" si="762"/>
        <v/>
      </c>
      <c r="H1892" s="248">
        <f t="shared" si="761"/>
        <v>0</v>
      </c>
      <c r="I1892" s="248">
        <f t="shared" ca="1" si="761"/>
        <v>0</v>
      </c>
      <c r="J1892" s="248">
        <f t="shared" ca="1" si="761"/>
        <v>0</v>
      </c>
      <c r="K1892" s="248">
        <f t="shared" ca="1" si="761"/>
        <v>0</v>
      </c>
      <c r="L1892" s="248">
        <f t="shared" ca="1" si="761"/>
        <v>0</v>
      </c>
      <c r="M1892" s="248">
        <f t="shared" ca="1" si="761"/>
        <v>0</v>
      </c>
      <c r="N1892" s="248">
        <f t="shared" ca="1" si="761"/>
        <v>0</v>
      </c>
      <c r="O1892" s="248">
        <f t="shared" ca="1" si="761"/>
        <v>0</v>
      </c>
      <c r="P1892" s="248">
        <f t="shared" ca="1" si="761"/>
        <v>0</v>
      </c>
      <c r="Q1892" s="248">
        <f t="shared" ca="1" si="761"/>
        <v>0</v>
      </c>
      <c r="R1892" s="248">
        <f t="shared" ca="1" si="761"/>
        <v>0</v>
      </c>
      <c r="S1892" s="248">
        <f t="shared" ca="1" si="761"/>
        <v>0</v>
      </c>
      <c r="T1892" s="248">
        <f t="shared" ca="1" si="761"/>
        <v>0</v>
      </c>
      <c r="U1892" s="248">
        <f t="shared" ca="1" si="761"/>
        <v>0</v>
      </c>
      <c r="V1892" s="248">
        <f t="shared" ca="1" si="761"/>
        <v>0</v>
      </c>
      <c r="W1892" s="248">
        <f t="shared" ca="1" si="761"/>
        <v>0</v>
      </c>
      <c r="X1892" s="248">
        <f t="shared" ca="1" si="761"/>
        <v>0</v>
      </c>
      <c r="Y1892" s="248">
        <f t="shared" ca="1" si="761"/>
        <v>0</v>
      </c>
      <c r="Z1892" s="248">
        <f t="shared" ca="1" si="761"/>
        <v>0</v>
      </c>
      <c r="AA1892" s="248">
        <f t="shared" ca="1" si="761"/>
        <v>0</v>
      </c>
    </row>
    <row r="1893" spans="6:27">
      <c r="F1893" s="656"/>
      <c r="G1893" s="307" t="str">
        <f t="shared" si="762"/>
        <v/>
      </c>
      <c r="H1893" s="248">
        <f t="shared" si="761"/>
        <v>0</v>
      </c>
      <c r="I1893" s="248">
        <f t="shared" ca="1" si="761"/>
        <v>0</v>
      </c>
      <c r="J1893" s="248">
        <f t="shared" ca="1" si="761"/>
        <v>0</v>
      </c>
      <c r="K1893" s="248">
        <f t="shared" ca="1" si="761"/>
        <v>0</v>
      </c>
      <c r="L1893" s="248">
        <f t="shared" ca="1" si="761"/>
        <v>0</v>
      </c>
      <c r="M1893" s="248">
        <f t="shared" ca="1" si="761"/>
        <v>0</v>
      </c>
      <c r="N1893" s="248">
        <f t="shared" ca="1" si="761"/>
        <v>0</v>
      </c>
      <c r="O1893" s="248">
        <f t="shared" ca="1" si="761"/>
        <v>0</v>
      </c>
      <c r="P1893" s="248">
        <f t="shared" ca="1" si="761"/>
        <v>0</v>
      </c>
      <c r="Q1893" s="248">
        <f t="shared" ca="1" si="761"/>
        <v>0</v>
      </c>
      <c r="R1893" s="248">
        <f t="shared" ca="1" si="761"/>
        <v>0</v>
      </c>
      <c r="S1893" s="248">
        <f t="shared" ca="1" si="761"/>
        <v>0</v>
      </c>
      <c r="T1893" s="248">
        <f t="shared" ca="1" si="761"/>
        <v>0</v>
      </c>
      <c r="U1893" s="248">
        <f t="shared" ca="1" si="761"/>
        <v>0</v>
      </c>
      <c r="V1893" s="248">
        <f t="shared" ca="1" si="761"/>
        <v>0</v>
      </c>
      <c r="W1893" s="248">
        <f t="shared" ca="1" si="761"/>
        <v>0</v>
      </c>
      <c r="X1893" s="248">
        <f t="shared" ca="1" si="761"/>
        <v>0</v>
      </c>
      <c r="Y1893" s="248">
        <f t="shared" ca="1" si="761"/>
        <v>0</v>
      </c>
      <c r="Z1893" s="248">
        <f t="shared" ca="1" si="761"/>
        <v>0</v>
      </c>
      <c r="AA1893" s="248">
        <f t="shared" ca="1" si="761"/>
        <v>0</v>
      </c>
    </row>
    <row r="1894" spans="6:27">
      <c r="F1894" s="656"/>
      <c r="G1894" s="307" t="str">
        <f t="shared" si="762"/>
        <v>3-wheeler</v>
      </c>
      <c r="H1894" s="248">
        <f t="shared" si="761"/>
        <v>0</v>
      </c>
      <c r="I1894" s="248">
        <f t="shared" ca="1" si="761"/>
        <v>0</v>
      </c>
      <c r="J1894" s="248">
        <f t="shared" ca="1" si="761"/>
        <v>0</v>
      </c>
      <c r="K1894" s="248">
        <f t="shared" ca="1" si="761"/>
        <v>0</v>
      </c>
      <c r="L1894" s="248">
        <f t="shared" ca="1" si="761"/>
        <v>0</v>
      </c>
      <c r="M1894" s="248">
        <f t="shared" ca="1" si="761"/>
        <v>0</v>
      </c>
      <c r="N1894" s="248">
        <f t="shared" ca="1" si="761"/>
        <v>0</v>
      </c>
      <c r="O1894" s="248">
        <f t="shared" ca="1" si="761"/>
        <v>0</v>
      </c>
      <c r="P1894" s="248">
        <f t="shared" ca="1" si="761"/>
        <v>0</v>
      </c>
      <c r="Q1894" s="248">
        <f t="shared" ca="1" si="761"/>
        <v>0</v>
      </c>
      <c r="R1894" s="248">
        <f t="shared" ca="1" si="761"/>
        <v>0</v>
      </c>
      <c r="S1894" s="248">
        <f t="shared" ca="1" si="761"/>
        <v>0</v>
      </c>
      <c r="T1894" s="248">
        <f t="shared" ca="1" si="761"/>
        <v>0</v>
      </c>
      <c r="U1894" s="248">
        <f t="shared" ca="1" si="761"/>
        <v>0</v>
      </c>
      <c r="V1894" s="248">
        <f t="shared" ca="1" si="761"/>
        <v>0</v>
      </c>
      <c r="W1894" s="248">
        <f t="shared" ca="1" si="761"/>
        <v>0</v>
      </c>
      <c r="X1894" s="248">
        <f t="shared" ca="1" si="761"/>
        <v>0</v>
      </c>
      <c r="Y1894" s="248">
        <f t="shared" ca="1" si="761"/>
        <v>0</v>
      </c>
      <c r="Z1894" s="248">
        <f t="shared" ca="1" si="761"/>
        <v>0</v>
      </c>
      <c r="AA1894" s="248">
        <f t="shared" ca="1" si="761"/>
        <v>0</v>
      </c>
    </row>
    <row r="1895" spans="6:27">
      <c r="F1895" s="656"/>
      <c r="G1895" s="307" t="str">
        <f t="shared" si="762"/>
        <v>Bus</v>
      </c>
      <c r="H1895" s="248">
        <f t="shared" si="761"/>
        <v>0</v>
      </c>
      <c r="I1895" s="248">
        <f t="shared" ca="1" si="761"/>
        <v>0</v>
      </c>
      <c r="J1895" s="248">
        <f t="shared" ca="1" si="761"/>
        <v>0</v>
      </c>
      <c r="K1895" s="248">
        <f t="shared" ca="1" si="761"/>
        <v>0</v>
      </c>
      <c r="L1895" s="248">
        <f t="shared" ca="1" si="761"/>
        <v>0</v>
      </c>
      <c r="M1895" s="248">
        <f t="shared" ca="1" si="761"/>
        <v>0</v>
      </c>
      <c r="N1895" s="248">
        <f t="shared" ca="1" si="761"/>
        <v>0</v>
      </c>
      <c r="O1895" s="248">
        <f t="shared" ca="1" si="761"/>
        <v>0</v>
      </c>
      <c r="P1895" s="248">
        <f t="shared" ca="1" si="761"/>
        <v>0</v>
      </c>
      <c r="Q1895" s="248">
        <f t="shared" ca="1" si="761"/>
        <v>0</v>
      </c>
      <c r="R1895" s="248">
        <f t="shared" ca="1" si="761"/>
        <v>0</v>
      </c>
      <c r="S1895" s="248">
        <f t="shared" ca="1" si="761"/>
        <v>0</v>
      </c>
      <c r="T1895" s="248">
        <f t="shared" ca="1" si="761"/>
        <v>0</v>
      </c>
      <c r="U1895" s="248">
        <f t="shared" ca="1" si="761"/>
        <v>0</v>
      </c>
      <c r="V1895" s="248">
        <f t="shared" ca="1" si="761"/>
        <v>0</v>
      </c>
      <c r="W1895" s="248">
        <f t="shared" ca="1" si="761"/>
        <v>0</v>
      </c>
      <c r="X1895" s="248">
        <f t="shared" ca="1" si="761"/>
        <v>0</v>
      </c>
      <c r="Y1895" s="248">
        <f t="shared" ca="1" si="761"/>
        <v>0</v>
      </c>
      <c r="Z1895" s="248">
        <f t="shared" ca="1" si="761"/>
        <v>0</v>
      </c>
      <c r="AA1895" s="248">
        <f t="shared" ca="1" si="761"/>
        <v>0</v>
      </c>
    </row>
    <row r="1896" spans="6:27">
      <c r="F1896" s="656"/>
      <c r="G1896" s="307" t="str">
        <f t="shared" si="762"/>
        <v>Mini-bus</v>
      </c>
      <c r="H1896" s="248">
        <f t="shared" si="761"/>
        <v>0</v>
      </c>
      <c r="I1896" s="248">
        <f t="shared" ca="1" si="761"/>
        <v>0</v>
      </c>
      <c r="J1896" s="248">
        <f t="shared" ca="1" si="761"/>
        <v>0</v>
      </c>
      <c r="K1896" s="248">
        <f t="shared" ca="1" si="761"/>
        <v>0</v>
      </c>
      <c r="L1896" s="248">
        <f t="shared" ca="1" si="761"/>
        <v>0</v>
      </c>
      <c r="M1896" s="248">
        <f t="shared" ca="1" si="761"/>
        <v>0</v>
      </c>
      <c r="N1896" s="248">
        <f t="shared" ca="1" si="761"/>
        <v>0</v>
      </c>
      <c r="O1896" s="248">
        <f t="shared" ca="1" si="761"/>
        <v>0</v>
      </c>
      <c r="P1896" s="248">
        <f t="shared" ca="1" si="761"/>
        <v>0</v>
      </c>
      <c r="Q1896" s="248">
        <f t="shared" ca="1" si="761"/>
        <v>0</v>
      </c>
      <c r="R1896" s="248">
        <f t="shared" ca="1" si="761"/>
        <v>0</v>
      </c>
      <c r="S1896" s="248">
        <f t="shared" ca="1" si="761"/>
        <v>0</v>
      </c>
      <c r="T1896" s="248">
        <f t="shared" ca="1" si="761"/>
        <v>0</v>
      </c>
      <c r="U1896" s="248">
        <f t="shared" ca="1" si="761"/>
        <v>0</v>
      </c>
      <c r="V1896" s="248">
        <f t="shared" ca="1" si="761"/>
        <v>0</v>
      </c>
      <c r="W1896" s="248">
        <f t="shared" ca="1" si="761"/>
        <v>0</v>
      </c>
      <c r="X1896" s="248">
        <f t="shared" ca="1" si="761"/>
        <v>0</v>
      </c>
      <c r="Y1896" s="248">
        <f t="shared" ca="1" si="761"/>
        <v>0</v>
      </c>
      <c r="Z1896" s="248">
        <f t="shared" ca="1" si="761"/>
        <v>0</v>
      </c>
      <c r="AA1896" s="248">
        <f t="shared" ca="1" si="761"/>
        <v>0</v>
      </c>
    </row>
    <row r="1897" spans="6:27">
      <c r="F1897" s="656"/>
      <c r="G1897" s="307" t="str">
        <f t="shared" si="762"/>
        <v/>
      </c>
      <c r="H1897" s="248">
        <f t="shared" si="761"/>
        <v>0</v>
      </c>
      <c r="I1897" s="248">
        <f t="shared" ca="1" si="761"/>
        <v>0</v>
      </c>
      <c r="J1897" s="248">
        <f t="shared" ca="1" si="761"/>
        <v>0</v>
      </c>
      <c r="K1897" s="248">
        <f t="shared" ca="1" si="761"/>
        <v>0</v>
      </c>
      <c r="L1897" s="248">
        <f t="shared" ca="1" si="761"/>
        <v>0</v>
      </c>
      <c r="M1897" s="248">
        <f t="shared" ca="1" si="761"/>
        <v>0</v>
      </c>
      <c r="N1897" s="248">
        <f t="shared" ca="1" si="761"/>
        <v>0</v>
      </c>
      <c r="O1897" s="248">
        <f t="shared" ca="1" si="761"/>
        <v>0</v>
      </c>
      <c r="P1897" s="248">
        <f t="shared" ca="1" si="761"/>
        <v>0</v>
      </c>
      <c r="Q1897" s="248">
        <f t="shared" ca="1" si="761"/>
        <v>0</v>
      </c>
      <c r="R1897" s="248">
        <f t="shared" ca="1" si="761"/>
        <v>0</v>
      </c>
      <c r="S1897" s="248">
        <f t="shared" ca="1" si="761"/>
        <v>0</v>
      </c>
      <c r="T1897" s="248">
        <f t="shared" ca="1" si="761"/>
        <v>0</v>
      </c>
      <c r="U1897" s="248">
        <f t="shared" ca="1" si="761"/>
        <v>0</v>
      </c>
      <c r="V1897" s="248">
        <f t="shared" ca="1" si="761"/>
        <v>0</v>
      </c>
      <c r="W1897" s="248">
        <f t="shared" ca="1" si="761"/>
        <v>0</v>
      </c>
      <c r="X1897" s="248">
        <f t="shared" ca="1" si="761"/>
        <v>0</v>
      </c>
      <c r="Y1897" s="248">
        <f t="shared" ca="1" si="761"/>
        <v>0</v>
      </c>
      <c r="Z1897" s="248">
        <f t="shared" ca="1" si="761"/>
        <v>0</v>
      </c>
      <c r="AA1897" s="248">
        <f t="shared" ca="1" si="761"/>
        <v>0</v>
      </c>
    </row>
    <row r="1898" spans="6:27">
      <c r="F1898" s="657"/>
      <c r="G1898" s="307" t="str">
        <f t="shared" si="762"/>
        <v/>
      </c>
      <c r="H1898" s="248">
        <f t="shared" si="761"/>
        <v>0</v>
      </c>
      <c r="I1898" s="248">
        <f t="shared" ca="1" si="761"/>
        <v>0</v>
      </c>
      <c r="J1898" s="248">
        <f t="shared" ca="1" si="761"/>
        <v>0</v>
      </c>
      <c r="K1898" s="248">
        <f t="shared" ca="1" si="761"/>
        <v>0</v>
      </c>
      <c r="L1898" s="248">
        <f t="shared" ca="1" si="761"/>
        <v>0</v>
      </c>
      <c r="M1898" s="248">
        <f t="shared" ca="1" si="761"/>
        <v>0</v>
      </c>
      <c r="N1898" s="248">
        <f t="shared" ca="1" si="761"/>
        <v>0</v>
      </c>
      <c r="O1898" s="248">
        <f t="shared" ca="1" si="761"/>
        <v>0</v>
      </c>
      <c r="P1898" s="248">
        <f t="shared" ca="1" si="761"/>
        <v>0</v>
      </c>
      <c r="Q1898" s="248">
        <f t="shared" ca="1" si="761"/>
        <v>0</v>
      </c>
      <c r="R1898" s="248">
        <f t="shared" ca="1" si="761"/>
        <v>0</v>
      </c>
      <c r="S1898" s="248">
        <f t="shared" ca="1" si="761"/>
        <v>0</v>
      </c>
      <c r="T1898" s="248">
        <f t="shared" ca="1" si="761"/>
        <v>0</v>
      </c>
      <c r="U1898" s="248">
        <f t="shared" ca="1" si="761"/>
        <v>0</v>
      </c>
      <c r="V1898" s="248">
        <f t="shared" ca="1" si="761"/>
        <v>0</v>
      </c>
      <c r="W1898" s="248">
        <f t="shared" ca="1" si="761"/>
        <v>0</v>
      </c>
      <c r="X1898" s="248">
        <f t="shared" ca="1" si="761"/>
        <v>0</v>
      </c>
      <c r="Y1898" s="248">
        <f t="shared" ca="1" si="761"/>
        <v>0</v>
      </c>
      <c r="Z1898" s="248">
        <f t="shared" ca="1" si="761"/>
        <v>0</v>
      </c>
      <c r="AA1898" s="248">
        <f t="shared" ca="1" si="761"/>
        <v>0</v>
      </c>
    </row>
    <row r="1899" spans="6:27">
      <c r="G1899" s="307" t="str">
        <f t="shared" si="762"/>
        <v>BRT</v>
      </c>
      <c r="H1899" s="248">
        <f t="shared" si="761"/>
        <v>0</v>
      </c>
      <c r="I1899" s="248">
        <f t="shared" ca="1" si="761"/>
        <v>0</v>
      </c>
      <c r="J1899" s="248">
        <f t="shared" ca="1" si="761"/>
        <v>0</v>
      </c>
      <c r="K1899" s="248">
        <f t="shared" ca="1" si="761"/>
        <v>0</v>
      </c>
      <c r="L1899" s="248">
        <f t="shared" ca="1" si="761"/>
        <v>0</v>
      </c>
      <c r="M1899" s="248">
        <f t="shared" ca="1" si="761"/>
        <v>0</v>
      </c>
      <c r="N1899" s="248">
        <f t="shared" ca="1" si="761"/>
        <v>0</v>
      </c>
      <c r="O1899" s="248">
        <f t="shared" ca="1" si="761"/>
        <v>0</v>
      </c>
      <c r="P1899" s="248">
        <f t="shared" ca="1" si="761"/>
        <v>0</v>
      </c>
      <c r="Q1899" s="248">
        <f t="shared" ca="1" si="761"/>
        <v>0</v>
      </c>
      <c r="R1899" s="248">
        <f t="shared" ca="1" si="761"/>
        <v>0</v>
      </c>
      <c r="S1899" s="248">
        <f t="shared" ca="1" si="761"/>
        <v>0</v>
      </c>
      <c r="T1899" s="248">
        <f t="shared" ca="1" si="761"/>
        <v>0</v>
      </c>
      <c r="U1899" s="248">
        <f t="shared" ca="1" si="761"/>
        <v>0</v>
      </c>
      <c r="V1899" s="248">
        <f t="shared" ca="1" si="761"/>
        <v>0</v>
      </c>
      <c r="W1899" s="248">
        <f t="shared" ca="1" si="761"/>
        <v>0</v>
      </c>
      <c r="X1899" s="248">
        <f t="shared" ca="1" si="761"/>
        <v>0</v>
      </c>
      <c r="Y1899" s="248">
        <f t="shared" ca="1" si="761"/>
        <v>0</v>
      </c>
      <c r="Z1899" s="248">
        <f t="shared" ca="1" si="761"/>
        <v>0</v>
      </c>
      <c r="AA1899" s="248">
        <f t="shared" ca="1" si="761"/>
        <v>0</v>
      </c>
    </row>
    <row r="1902" spans="6:27">
      <c r="G1902" s="309" t="s">
        <v>420</v>
      </c>
    </row>
    <row r="1903" spans="6:27">
      <c r="G1903" s="306"/>
      <c r="H1903" s="244">
        <f>H1888</f>
        <v>0</v>
      </c>
      <c r="I1903" s="244">
        <f t="shared" ref="I1903:AA1903" si="763">I1888</f>
        <v>1</v>
      </c>
      <c r="J1903" s="244">
        <f t="shared" si="763"/>
        <v>2</v>
      </c>
      <c r="K1903" s="244">
        <f t="shared" si="763"/>
        <v>3</v>
      </c>
      <c r="L1903" s="244">
        <f t="shared" si="763"/>
        <v>4</v>
      </c>
      <c r="M1903" s="244">
        <f t="shared" si="763"/>
        <v>5</v>
      </c>
      <c r="N1903" s="244">
        <f t="shared" si="763"/>
        <v>6</v>
      </c>
      <c r="O1903" s="244">
        <f t="shared" si="763"/>
        <v>7</v>
      </c>
      <c r="P1903" s="244">
        <f t="shared" si="763"/>
        <v>8</v>
      </c>
      <c r="Q1903" s="244">
        <f t="shared" si="763"/>
        <v>9</v>
      </c>
      <c r="R1903" s="244">
        <f t="shared" si="763"/>
        <v>10</v>
      </c>
      <c r="S1903" s="244">
        <f t="shared" si="763"/>
        <v>11</v>
      </c>
      <c r="T1903" s="244">
        <f t="shared" si="763"/>
        <v>12</v>
      </c>
      <c r="U1903" s="244">
        <f t="shared" si="763"/>
        <v>13</v>
      </c>
      <c r="V1903" s="244">
        <f t="shared" si="763"/>
        <v>14</v>
      </c>
      <c r="W1903" s="244">
        <f t="shared" si="763"/>
        <v>15</v>
      </c>
      <c r="X1903" s="244">
        <f t="shared" si="763"/>
        <v>16</v>
      </c>
      <c r="Y1903" s="244">
        <f t="shared" si="763"/>
        <v>17</v>
      </c>
      <c r="Z1903" s="244">
        <f t="shared" si="763"/>
        <v>18</v>
      </c>
      <c r="AA1903" s="244">
        <f t="shared" si="763"/>
        <v>19</v>
      </c>
    </row>
    <row r="1904" spans="6:27">
      <c r="F1904" s="655" t="s">
        <v>530</v>
      </c>
      <c r="G1904" s="307" t="str">
        <f>G1889</f>
        <v>Cars</v>
      </c>
      <c r="H1904" s="248">
        <f t="shared" ref="H1904:AA1914" si="764">H344*H1376</f>
        <v>0</v>
      </c>
      <c r="I1904" s="248">
        <f t="shared" ca="1" si="764"/>
        <v>0</v>
      </c>
      <c r="J1904" s="248">
        <f t="shared" ca="1" si="764"/>
        <v>0</v>
      </c>
      <c r="K1904" s="248">
        <f t="shared" ca="1" si="764"/>
        <v>0</v>
      </c>
      <c r="L1904" s="248">
        <f t="shared" ca="1" si="764"/>
        <v>0</v>
      </c>
      <c r="M1904" s="248">
        <f t="shared" ca="1" si="764"/>
        <v>0</v>
      </c>
      <c r="N1904" s="248">
        <f t="shared" ca="1" si="764"/>
        <v>0</v>
      </c>
      <c r="O1904" s="248">
        <f t="shared" ca="1" si="764"/>
        <v>0</v>
      </c>
      <c r="P1904" s="248">
        <f t="shared" ca="1" si="764"/>
        <v>0</v>
      </c>
      <c r="Q1904" s="248">
        <f t="shared" ca="1" si="764"/>
        <v>0</v>
      </c>
      <c r="R1904" s="248">
        <f t="shared" ca="1" si="764"/>
        <v>0</v>
      </c>
      <c r="S1904" s="248">
        <f t="shared" ca="1" si="764"/>
        <v>0</v>
      </c>
      <c r="T1904" s="248">
        <f t="shared" ca="1" si="764"/>
        <v>0</v>
      </c>
      <c r="U1904" s="248">
        <f t="shared" ca="1" si="764"/>
        <v>0</v>
      </c>
      <c r="V1904" s="248">
        <f t="shared" ca="1" si="764"/>
        <v>0</v>
      </c>
      <c r="W1904" s="248">
        <f t="shared" ca="1" si="764"/>
        <v>0</v>
      </c>
      <c r="X1904" s="248">
        <f t="shared" ca="1" si="764"/>
        <v>0</v>
      </c>
      <c r="Y1904" s="248">
        <f t="shared" ca="1" si="764"/>
        <v>0</v>
      </c>
      <c r="Z1904" s="248">
        <f t="shared" ca="1" si="764"/>
        <v>0</v>
      </c>
      <c r="AA1904" s="248">
        <f t="shared" ca="1" si="764"/>
        <v>0</v>
      </c>
    </row>
    <row r="1905" spans="6:27">
      <c r="F1905" s="656"/>
      <c r="G1905" s="307" t="str">
        <f t="shared" ref="G1905:G1914" si="765">G1890</f>
        <v>2-wheeler</v>
      </c>
      <c r="H1905" s="248">
        <f t="shared" si="764"/>
        <v>0</v>
      </c>
      <c r="I1905" s="248">
        <f t="shared" ca="1" si="764"/>
        <v>0</v>
      </c>
      <c r="J1905" s="248">
        <f t="shared" ca="1" si="764"/>
        <v>0</v>
      </c>
      <c r="K1905" s="248">
        <f t="shared" ca="1" si="764"/>
        <v>0</v>
      </c>
      <c r="L1905" s="248">
        <f t="shared" ca="1" si="764"/>
        <v>0</v>
      </c>
      <c r="M1905" s="248">
        <f t="shared" ca="1" si="764"/>
        <v>0</v>
      </c>
      <c r="N1905" s="248">
        <f t="shared" ca="1" si="764"/>
        <v>0</v>
      </c>
      <c r="O1905" s="248">
        <f t="shared" ca="1" si="764"/>
        <v>0</v>
      </c>
      <c r="P1905" s="248">
        <f t="shared" ca="1" si="764"/>
        <v>0</v>
      </c>
      <c r="Q1905" s="248">
        <f t="shared" ca="1" si="764"/>
        <v>0</v>
      </c>
      <c r="R1905" s="248">
        <f t="shared" ca="1" si="764"/>
        <v>0</v>
      </c>
      <c r="S1905" s="248">
        <f t="shared" ca="1" si="764"/>
        <v>0</v>
      </c>
      <c r="T1905" s="248">
        <f t="shared" ca="1" si="764"/>
        <v>0</v>
      </c>
      <c r="U1905" s="248">
        <f t="shared" ca="1" si="764"/>
        <v>0</v>
      </c>
      <c r="V1905" s="248">
        <f t="shared" ca="1" si="764"/>
        <v>0</v>
      </c>
      <c r="W1905" s="248">
        <f t="shared" ca="1" si="764"/>
        <v>0</v>
      </c>
      <c r="X1905" s="248">
        <f t="shared" ca="1" si="764"/>
        <v>0</v>
      </c>
      <c r="Y1905" s="248">
        <f t="shared" ca="1" si="764"/>
        <v>0</v>
      </c>
      <c r="Z1905" s="248">
        <f t="shared" ca="1" si="764"/>
        <v>0</v>
      </c>
      <c r="AA1905" s="248">
        <f t="shared" ca="1" si="764"/>
        <v>0</v>
      </c>
    </row>
    <row r="1906" spans="6:27">
      <c r="F1906" s="656"/>
      <c r="G1906" s="307" t="str">
        <f t="shared" si="765"/>
        <v>Taxi</v>
      </c>
      <c r="H1906" s="248">
        <f t="shared" si="764"/>
        <v>0</v>
      </c>
      <c r="I1906" s="248">
        <f t="shared" ca="1" si="764"/>
        <v>0</v>
      </c>
      <c r="J1906" s="248">
        <f t="shared" ca="1" si="764"/>
        <v>0</v>
      </c>
      <c r="K1906" s="248">
        <f t="shared" ca="1" si="764"/>
        <v>0</v>
      </c>
      <c r="L1906" s="248">
        <f t="shared" ca="1" si="764"/>
        <v>0</v>
      </c>
      <c r="M1906" s="248">
        <f t="shared" ca="1" si="764"/>
        <v>0</v>
      </c>
      <c r="N1906" s="248">
        <f t="shared" ca="1" si="764"/>
        <v>0</v>
      </c>
      <c r="O1906" s="248">
        <f t="shared" ca="1" si="764"/>
        <v>0</v>
      </c>
      <c r="P1906" s="248">
        <f t="shared" ca="1" si="764"/>
        <v>0</v>
      </c>
      <c r="Q1906" s="248">
        <f t="shared" ca="1" si="764"/>
        <v>0</v>
      </c>
      <c r="R1906" s="248">
        <f t="shared" ca="1" si="764"/>
        <v>0</v>
      </c>
      <c r="S1906" s="248">
        <f t="shared" ca="1" si="764"/>
        <v>0</v>
      </c>
      <c r="T1906" s="248">
        <f t="shared" ca="1" si="764"/>
        <v>0</v>
      </c>
      <c r="U1906" s="248">
        <f t="shared" ca="1" si="764"/>
        <v>0</v>
      </c>
      <c r="V1906" s="248">
        <f t="shared" ca="1" si="764"/>
        <v>0</v>
      </c>
      <c r="W1906" s="248">
        <f t="shared" ca="1" si="764"/>
        <v>0</v>
      </c>
      <c r="X1906" s="248">
        <f t="shared" ca="1" si="764"/>
        <v>0</v>
      </c>
      <c r="Y1906" s="248">
        <f t="shared" ca="1" si="764"/>
        <v>0</v>
      </c>
      <c r="Z1906" s="248">
        <f t="shared" ca="1" si="764"/>
        <v>0</v>
      </c>
      <c r="AA1906" s="248">
        <f t="shared" ca="1" si="764"/>
        <v>0</v>
      </c>
    </row>
    <row r="1907" spans="6:27">
      <c r="F1907" s="656"/>
      <c r="G1907" s="307" t="str">
        <f t="shared" si="765"/>
        <v/>
      </c>
      <c r="H1907" s="248">
        <f t="shared" si="764"/>
        <v>0</v>
      </c>
      <c r="I1907" s="248">
        <f t="shared" ca="1" si="764"/>
        <v>0</v>
      </c>
      <c r="J1907" s="248">
        <f t="shared" ca="1" si="764"/>
        <v>0</v>
      </c>
      <c r="K1907" s="248">
        <f t="shared" ca="1" si="764"/>
        <v>0</v>
      </c>
      <c r="L1907" s="248">
        <f t="shared" ca="1" si="764"/>
        <v>0</v>
      </c>
      <c r="M1907" s="248">
        <f t="shared" ca="1" si="764"/>
        <v>0</v>
      </c>
      <c r="N1907" s="248">
        <f t="shared" ca="1" si="764"/>
        <v>0</v>
      </c>
      <c r="O1907" s="248">
        <f t="shared" ca="1" si="764"/>
        <v>0</v>
      </c>
      <c r="P1907" s="248">
        <f t="shared" ca="1" si="764"/>
        <v>0</v>
      </c>
      <c r="Q1907" s="248">
        <f t="shared" ca="1" si="764"/>
        <v>0</v>
      </c>
      <c r="R1907" s="248">
        <f t="shared" ca="1" si="764"/>
        <v>0</v>
      </c>
      <c r="S1907" s="248">
        <f t="shared" ca="1" si="764"/>
        <v>0</v>
      </c>
      <c r="T1907" s="248">
        <f t="shared" ca="1" si="764"/>
        <v>0</v>
      </c>
      <c r="U1907" s="248">
        <f t="shared" ca="1" si="764"/>
        <v>0</v>
      </c>
      <c r="V1907" s="248">
        <f t="shared" ca="1" si="764"/>
        <v>0</v>
      </c>
      <c r="W1907" s="248">
        <f t="shared" ca="1" si="764"/>
        <v>0</v>
      </c>
      <c r="X1907" s="248">
        <f t="shared" ca="1" si="764"/>
        <v>0</v>
      </c>
      <c r="Y1907" s="248">
        <f t="shared" ca="1" si="764"/>
        <v>0</v>
      </c>
      <c r="Z1907" s="248">
        <f t="shared" ca="1" si="764"/>
        <v>0</v>
      </c>
      <c r="AA1907" s="248">
        <f t="shared" ca="1" si="764"/>
        <v>0</v>
      </c>
    </row>
    <row r="1908" spans="6:27">
      <c r="F1908" s="656"/>
      <c r="G1908" s="307" t="str">
        <f t="shared" si="765"/>
        <v/>
      </c>
      <c r="H1908" s="248">
        <f t="shared" si="764"/>
        <v>0</v>
      </c>
      <c r="I1908" s="248">
        <f t="shared" ca="1" si="764"/>
        <v>0</v>
      </c>
      <c r="J1908" s="248">
        <f t="shared" ca="1" si="764"/>
        <v>0</v>
      </c>
      <c r="K1908" s="248">
        <f t="shared" ca="1" si="764"/>
        <v>0</v>
      </c>
      <c r="L1908" s="248">
        <f t="shared" ca="1" si="764"/>
        <v>0</v>
      </c>
      <c r="M1908" s="248">
        <f t="shared" ca="1" si="764"/>
        <v>0</v>
      </c>
      <c r="N1908" s="248">
        <f t="shared" ca="1" si="764"/>
        <v>0</v>
      </c>
      <c r="O1908" s="248">
        <f t="shared" ca="1" si="764"/>
        <v>0</v>
      </c>
      <c r="P1908" s="248">
        <f t="shared" ca="1" si="764"/>
        <v>0</v>
      </c>
      <c r="Q1908" s="248">
        <f t="shared" ca="1" si="764"/>
        <v>0</v>
      </c>
      <c r="R1908" s="248">
        <f t="shared" ca="1" si="764"/>
        <v>0</v>
      </c>
      <c r="S1908" s="248">
        <f t="shared" ca="1" si="764"/>
        <v>0</v>
      </c>
      <c r="T1908" s="248">
        <f t="shared" ca="1" si="764"/>
        <v>0</v>
      </c>
      <c r="U1908" s="248">
        <f t="shared" ca="1" si="764"/>
        <v>0</v>
      </c>
      <c r="V1908" s="248">
        <f t="shared" ca="1" si="764"/>
        <v>0</v>
      </c>
      <c r="W1908" s="248">
        <f t="shared" ca="1" si="764"/>
        <v>0</v>
      </c>
      <c r="X1908" s="248">
        <f t="shared" ca="1" si="764"/>
        <v>0</v>
      </c>
      <c r="Y1908" s="248">
        <f t="shared" ca="1" si="764"/>
        <v>0</v>
      </c>
      <c r="Z1908" s="248">
        <f t="shared" ca="1" si="764"/>
        <v>0</v>
      </c>
      <c r="AA1908" s="248">
        <f t="shared" ca="1" si="764"/>
        <v>0</v>
      </c>
    </row>
    <row r="1909" spans="6:27">
      <c r="F1909" s="656"/>
      <c r="G1909" s="307" t="str">
        <f t="shared" si="765"/>
        <v>3-wheeler</v>
      </c>
      <c r="H1909" s="248">
        <f t="shared" si="764"/>
        <v>0</v>
      </c>
      <c r="I1909" s="248">
        <f t="shared" ca="1" si="764"/>
        <v>0</v>
      </c>
      <c r="J1909" s="248">
        <f t="shared" ca="1" si="764"/>
        <v>0</v>
      </c>
      <c r="K1909" s="248">
        <f t="shared" ca="1" si="764"/>
        <v>0</v>
      </c>
      <c r="L1909" s="248">
        <f t="shared" ca="1" si="764"/>
        <v>0</v>
      </c>
      <c r="M1909" s="248">
        <f t="shared" ca="1" si="764"/>
        <v>0</v>
      </c>
      <c r="N1909" s="248">
        <f t="shared" ca="1" si="764"/>
        <v>0</v>
      </c>
      <c r="O1909" s="248">
        <f t="shared" ca="1" si="764"/>
        <v>0</v>
      </c>
      <c r="P1909" s="248">
        <f t="shared" ca="1" si="764"/>
        <v>0</v>
      </c>
      <c r="Q1909" s="248">
        <f t="shared" ca="1" si="764"/>
        <v>0</v>
      </c>
      <c r="R1909" s="248">
        <f t="shared" ca="1" si="764"/>
        <v>0</v>
      </c>
      <c r="S1909" s="248">
        <f t="shared" ca="1" si="764"/>
        <v>0</v>
      </c>
      <c r="T1909" s="248">
        <f t="shared" ca="1" si="764"/>
        <v>0</v>
      </c>
      <c r="U1909" s="248">
        <f t="shared" ca="1" si="764"/>
        <v>0</v>
      </c>
      <c r="V1909" s="248">
        <f t="shared" ca="1" si="764"/>
        <v>0</v>
      </c>
      <c r="W1909" s="248">
        <f t="shared" ca="1" si="764"/>
        <v>0</v>
      </c>
      <c r="X1909" s="248">
        <f t="shared" ca="1" si="764"/>
        <v>0</v>
      </c>
      <c r="Y1909" s="248">
        <f t="shared" ca="1" si="764"/>
        <v>0</v>
      </c>
      <c r="Z1909" s="248">
        <f t="shared" ca="1" si="764"/>
        <v>0</v>
      </c>
      <c r="AA1909" s="248">
        <f t="shared" ca="1" si="764"/>
        <v>0</v>
      </c>
    </row>
    <row r="1910" spans="6:27">
      <c r="F1910" s="656"/>
      <c r="G1910" s="307" t="str">
        <f t="shared" si="765"/>
        <v>Bus</v>
      </c>
      <c r="H1910" s="248">
        <f t="shared" si="764"/>
        <v>0</v>
      </c>
      <c r="I1910" s="248">
        <f t="shared" ca="1" si="764"/>
        <v>0</v>
      </c>
      <c r="J1910" s="248">
        <f t="shared" ca="1" si="764"/>
        <v>0</v>
      </c>
      <c r="K1910" s="248">
        <f t="shared" ca="1" si="764"/>
        <v>0</v>
      </c>
      <c r="L1910" s="248">
        <f t="shared" ca="1" si="764"/>
        <v>0</v>
      </c>
      <c r="M1910" s="248">
        <f t="shared" ca="1" si="764"/>
        <v>0</v>
      </c>
      <c r="N1910" s="248">
        <f t="shared" ca="1" si="764"/>
        <v>0</v>
      </c>
      <c r="O1910" s="248">
        <f t="shared" ca="1" si="764"/>
        <v>0</v>
      </c>
      <c r="P1910" s="248">
        <f t="shared" ca="1" si="764"/>
        <v>0</v>
      </c>
      <c r="Q1910" s="248">
        <f t="shared" ca="1" si="764"/>
        <v>0</v>
      </c>
      <c r="R1910" s="248">
        <f t="shared" ca="1" si="764"/>
        <v>0</v>
      </c>
      <c r="S1910" s="248">
        <f t="shared" ca="1" si="764"/>
        <v>0</v>
      </c>
      <c r="T1910" s="248">
        <f t="shared" ca="1" si="764"/>
        <v>0</v>
      </c>
      <c r="U1910" s="248">
        <f t="shared" ca="1" si="764"/>
        <v>0</v>
      </c>
      <c r="V1910" s="248">
        <f t="shared" ca="1" si="764"/>
        <v>0</v>
      </c>
      <c r="W1910" s="248">
        <f t="shared" ca="1" si="764"/>
        <v>0</v>
      </c>
      <c r="X1910" s="248">
        <f t="shared" ca="1" si="764"/>
        <v>0</v>
      </c>
      <c r="Y1910" s="248">
        <f t="shared" ca="1" si="764"/>
        <v>0</v>
      </c>
      <c r="Z1910" s="248">
        <f t="shared" ca="1" si="764"/>
        <v>0</v>
      </c>
      <c r="AA1910" s="248">
        <f t="shared" ca="1" si="764"/>
        <v>0</v>
      </c>
    </row>
    <row r="1911" spans="6:27">
      <c r="F1911" s="656"/>
      <c r="G1911" s="307" t="str">
        <f t="shared" si="765"/>
        <v>Mini-bus</v>
      </c>
      <c r="H1911" s="248">
        <f t="shared" si="764"/>
        <v>0</v>
      </c>
      <c r="I1911" s="248">
        <f t="shared" ca="1" si="764"/>
        <v>0</v>
      </c>
      <c r="J1911" s="248">
        <f t="shared" ca="1" si="764"/>
        <v>0</v>
      </c>
      <c r="K1911" s="248">
        <f t="shared" ca="1" si="764"/>
        <v>0</v>
      </c>
      <c r="L1911" s="248">
        <f t="shared" ca="1" si="764"/>
        <v>0</v>
      </c>
      <c r="M1911" s="248">
        <f t="shared" ca="1" si="764"/>
        <v>0</v>
      </c>
      <c r="N1911" s="248">
        <f t="shared" ca="1" si="764"/>
        <v>0</v>
      </c>
      <c r="O1911" s="248">
        <f t="shared" ca="1" si="764"/>
        <v>0</v>
      </c>
      <c r="P1911" s="248">
        <f t="shared" ca="1" si="764"/>
        <v>0</v>
      </c>
      <c r="Q1911" s="248">
        <f t="shared" ca="1" si="764"/>
        <v>0</v>
      </c>
      <c r="R1911" s="248">
        <f t="shared" ca="1" si="764"/>
        <v>0</v>
      </c>
      <c r="S1911" s="248">
        <f t="shared" ca="1" si="764"/>
        <v>0</v>
      </c>
      <c r="T1911" s="248">
        <f t="shared" ca="1" si="764"/>
        <v>0</v>
      </c>
      <c r="U1911" s="248">
        <f t="shared" ca="1" si="764"/>
        <v>0</v>
      </c>
      <c r="V1911" s="248">
        <f t="shared" ca="1" si="764"/>
        <v>0</v>
      </c>
      <c r="W1911" s="248">
        <f t="shared" ca="1" si="764"/>
        <v>0</v>
      </c>
      <c r="X1911" s="248">
        <f t="shared" ca="1" si="764"/>
        <v>0</v>
      </c>
      <c r="Y1911" s="248">
        <f t="shared" ca="1" si="764"/>
        <v>0</v>
      </c>
      <c r="Z1911" s="248">
        <f t="shared" ca="1" si="764"/>
        <v>0</v>
      </c>
      <c r="AA1911" s="248">
        <f t="shared" ca="1" si="764"/>
        <v>0</v>
      </c>
    </row>
    <row r="1912" spans="6:27">
      <c r="F1912" s="656"/>
      <c r="G1912" s="307" t="str">
        <f t="shared" si="765"/>
        <v/>
      </c>
      <c r="H1912" s="248">
        <f t="shared" si="764"/>
        <v>0</v>
      </c>
      <c r="I1912" s="248">
        <f t="shared" ca="1" si="764"/>
        <v>0</v>
      </c>
      <c r="J1912" s="248">
        <f t="shared" ca="1" si="764"/>
        <v>0</v>
      </c>
      <c r="K1912" s="248">
        <f t="shared" ca="1" si="764"/>
        <v>0</v>
      </c>
      <c r="L1912" s="248">
        <f t="shared" ca="1" si="764"/>
        <v>0</v>
      </c>
      <c r="M1912" s="248">
        <f t="shared" ca="1" si="764"/>
        <v>0</v>
      </c>
      <c r="N1912" s="248">
        <f t="shared" ca="1" si="764"/>
        <v>0</v>
      </c>
      <c r="O1912" s="248">
        <f t="shared" ca="1" si="764"/>
        <v>0</v>
      </c>
      <c r="P1912" s="248">
        <f t="shared" ca="1" si="764"/>
        <v>0</v>
      </c>
      <c r="Q1912" s="248">
        <f t="shared" ca="1" si="764"/>
        <v>0</v>
      </c>
      <c r="R1912" s="248">
        <f t="shared" ca="1" si="764"/>
        <v>0</v>
      </c>
      <c r="S1912" s="248">
        <f t="shared" ca="1" si="764"/>
        <v>0</v>
      </c>
      <c r="T1912" s="248">
        <f t="shared" ca="1" si="764"/>
        <v>0</v>
      </c>
      <c r="U1912" s="248">
        <f t="shared" ca="1" si="764"/>
        <v>0</v>
      </c>
      <c r="V1912" s="248">
        <f t="shared" ca="1" si="764"/>
        <v>0</v>
      </c>
      <c r="W1912" s="248">
        <f t="shared" ca="1" si="764"/>
        <v>0</v>
      </c>
      <c r="X1912" s="248">
        <f t="shared" ca="1" si="764"/>
        <v>0</v>
      </c>
      <c r="Y1912" s="248">
        <f t="shared" ca="1" si="764"/>
        <v>0</v>
      </c>
      <c r="Z1912" s="248">
        <f t="shared" ca="1" si="764"/>
        <v>0</v>
      </c>
      <c r="AA1912" s="248">
        <f t="shared" ca="1" si="764"/>
        <v>0</v>
      </c>
    </row>
    <row r="1913" spans="6:27">
      <c r="F1913" s="657"/>
      <c r="G1913" s="307" t="str">
        <f t="shared" si="765"/>
        <v/>
      </c>
      <c r="H1913" s="248">
        <f t="shared" si="764"/>
        <v>0</v>
      </c>
      <c r="I1913" s="248">
        <f t="shared" ca="1" si="764"/>
        <v>0</v>
      </c>
      <c r="J1913" s="248">
        <f t="shared" ca="1" si="764"/>
        <v>0</v>
      </c>
      <c r="K1913" s="248">
        <f t="shared" ca="1" si="764"/>
        <v>0</v>
      </c>
      <c r="L1913" s="248">
        <f t="shared" ca="1" si="764"/>
        <v>0</v>
      </c>
      <c r="M1913" s="248">
        <f t="shared" ca="1" si="764"/>
        <v>0</v>
      </c>
      <c r="N1913" s="248">
        <f t="shared" ca="1" si="764"/>
        <v>0</v>
      </c>
      <c r="O1913" s="248">
        <f t="shared" ca="1" si="764"/>
        <v>0</v>
      </c>
      <c r="P1913" s="248">
        <f t="shared" ca="1" si="764"/>
        <v>0</v>
      </c>
      <c r="Q1913" s="248">
        <f t="shared" ca="1" si="764"/>
        <v>0</v>
      </c>
      <c r="R1913" s="248">
        <f t="shared" ca="1" si="764"/>
        <v>0</v>
      </c>
      <c r="S1913" s="248">
        <f t="shared" ca="1" si="764"/>
        <v>0</v>
      </c>
      <c r="T1913" s="248">
        <f t="shared" ca="1" si="764"/>
        <v>0</v>
      </c>
      <c r="U1913" s="248">
        <f t="shared" ca="1" si="764"/>
        <v>0</v>
      </c>
      <c r="V1913" s="248">
        <f t="shared" ca="1" si="764"/>
        <v>0</v>
      </c>
      <c r="W1913" s="248">
        <f t="shared" ca="1" si="764"/>
        <v>0</v>
      </c>
      <c r="X1913" s="248">
        <f t="shared" ca="1" si="764"/>
        <v>0</v>
      </c>
      <c r="Y1913" s="248">
        <f t="shared" ca="1" si="764"/>
        <v>0</v>
      </c>
      <c r="Z1913" s="248">
        <f t="shared" ca="1" si="764"/>
        <v>0</v>
      </c>
      <c r="AA1913" s="248">
        <f t="shared" ca="1" si="764"/>
        <v>0</v>
      </c>
    </row>
    <row r="1914" spans="6:27">
      <c r="G1914" s="307" t="str">
        <f t="shared" si="765"/>
        <v>BRT</v>
      </c>
      <c r="H1914" s="248">
        <f t="shared" si="764"/>
        <v>0</v>
      </c>
      <c r="I1914" s="248">
        <f t="shared" ca="1" si="764"/>
        <v>0</v>
      </c>
      <c r="J1914" s="248">
        <f t="shared" ca="1" si="764"/>
        <v>0</v>
      </c>
      <c r="K1914" s="248">
        <f t="shared" ca="1" si="764"/>
        <v>0</v>
      </c>
      <c r="L1914" s="248">
        <f t="shared" ca="1" si="764"/>
        <v>0</v>
      </c>
      <c r="M1914" s="248">
        <f t="shared" ca="1" si="764"/>
        <v>0</v>
      </c>
      <c r="N1914" s="248">
        <f t="shared" ca="1" si="764"/>
        <v>0</v>
      </c>
      <c r="O1914" s="248">
        <f t="shared" ca="1" si="764"/>
        <v>0</v>
      </c>
      <c r="P1914" s="248">
        <f t="shared" ca="1" si="764"/>
        <v>0</v>
      </c>
      <c r="Q1914" s="248">
        <f t="shared" ca="1" si="764"/>
        <v>0</v>
      </c>
      <c r="R1914" s="248">
        <f t="shared" ca="1" si="764"/>
        <v>0</v>
      </c>
      <c r="S1914" s="248">
        <f t="shared" ca="1" si="764"/>
        <v>0</v>
      </c>
      <c r="T1914" s="248">
        <f t="shared" ca="1" si="764"/>
        <v>0</v>
      </c>
      <c r="U1914" s="248">
        <f t="shared" ca="1" si="764"/>
        <v>0</v>
      </c>
      <c r="V1914" s="248">
        <f t="shared" ca="1" si="764"/>
        <v>0</v>
      </c>
      <c r="W1914" s="248">
        <f t="shared" ca="1" si="764"/>
        <v>0</v>
      </c>
      <c r="X1914" s="248">
        <f t="shared" ca="1" si="764"/>
        <v>0</v>
      </c>
      <c r="Y1914" s="248">
        <f t="shared" ca="1" si="764"/>
        <v>0</v>
      </c>
      <c r="Z1914" s="248">
        <f t="shared" ca="1" si="764"/>
        <v>0</v>
      </c>
      <c r="AA1914" s="248">
        <f t="shared" ca="1" si="764"/>
        <v>0</v>
      </c>
    </row>
    <row r="1917" spans="6:27">
      <c r="G1917" s="309" t="s">
        <v>421</v>
      </c>
    </row>
    <row r="1918" spans="6:27">
      <c r="G1918" s="306"/>
      <c r="H1918" s="244">
        <f>H1903</f>
        <v>0</v>
      </c>
      <c r="I1918" s="244">
        <f t="shared" ref="I1918:AA1918" si="766">I1903</f>
        <v>1</v>
      </c>
      <c r="J1918" s="244">
        <f t="shared" si="766"/>
        <v>2</v>
      </c>
      <c r="K1918" s="244">
        <f t="shared" si="766"/>
        <v>3</v>
      </c>
      <c r="L1918" s="244">
        <f t="shared" si="766"/>
        <v>4</v>
      </c>
      <c r="M1918" s="244">
        <f t="shared" si="766"/>
        <v>5</v>
      </c>
      <c r="N1918" s="244">
        <f t="shared" si="766"/>
        <v>6</v>
      </c>
      <c r="O1918" s="244">
        <f t="shared" si="766"/>
        <v>7</v>
      </c>
      <c r="P1918" s="244">
        <f t="shared" si="766"/>
        <v>8</v>
      </c>
      <c r="Q1918" s="244">
        <f t="shared" si="766"/>
        <v>9</v>
      </c>
      <c r="R1918" s="244">
        <f t="shared" si="766"/>
        <v>10</v>
      </c>
      <c r="S1918" s="244">
        <f t="shared" si="766"/>
        <v>11</v>
      </c>
      <c r="T1918" s="244">
        <f t="shared" si="766"/>
        <v>12</v>
      </c>
      <c r="U1918" s="244">
        <f t="shared" si="766"/>
        <v>13</v>
      </c>
      <c r="V1918" s="244">
        <f t="shared" si="766"/>
        <v>14</v>
      </c>
      <c r="W1918" s="244">
        <f t="shared" si="766"/>
        <v>15</v>
      </c>
      <c r="X1918" s="244">
        <f t="shared" si="766"/>
        <v>16</v>
      </c>
      <c r="Y1918" s="244">
        <f t="shared" si="766"/>
        <v>17</v>
      </c>
      <c r="Z1918" s="244">
        <f t="shared" si="766"/>
        <v>18</v>
      </c>
      <c r="AA1918" s="244">
        <f t="shared" si="766"/>
        <v>19</v>
      </c>
    </row>
    <row r="1919" spans="6:27">
      <c r="F1919" s="655" t="s">
        <v>530</v>
      </c>
      <c r="G1919" s="307" t="str">
        <f>G1904</f>
        <v>Cars</v>
      </c>
      <c r="H1919" s="248">
        <f t="shared" ref="H1919:AA1929" si="767">H391*H1423</f>
        <v>0</v>
      </c>
      <c r="I1919" s="248">
        <f t="shared" ca="1" si="767"/>
        <v>0</v>
      </c>
      <c r="J1919" s="248">
        <f t="shared" ca="1" si="767"/>
        <v>0</v>
      </c>
      <c r="K1919" s="248">
        <f t="shared" ca="1" si="767"/>
        <v>0</v>
      </c>
      <c r="L1919" s="248">
        <f t="shared" ca="1" si="767"/>
        <v>0</v>
      </c>
      <c r="M1919" s="248">
        <f t="shared" ca="1" si="767"/>
        <v>0</v>
      </c>
      <c r="N1919" s="248">
        <f t="shared" ca="1" si="767"/>
        <v>0</v>
      </c>
      <c r="O1919" s="248">
        <f t="shared" ca="1" si="767"/>
        <v>0</v>
      </c>
      <c r="P1919" s="248">
        <f t="shared" ca="1" si="767"/>
        <v>0</v>
      </c>
      <c r="Q1919" s="248">
        <f t="shared" ca="1" si="767"/>
        <v>0</v>
      </c>
      <c r="R1919" s="248">
        <f t="shared" ca="1" si="767"/>
        <v>0</v>
      </c>
      <c r="S1919" s="248">
        <f t="shared" ca="1" si="767"/>
        <v>0</v>
      </c>
      <c r="T1919" s="248">
        <f t="shared" ca="1" si="767"/>
        <v>0</v>
      </c>
      <c r="U1919" s="248">
        <f t="shared" ca="1" si="767"/>
        <v>0</v>
      </c>
      <c r="V1919" s="248">
        <f t="shared" ca="1" si="767"/>
        <v>0</v>
      </c>
      <c r="W1919" s="248">
        <f t="shared" ca="1" si="767"/>
        <v>0</v>
      </c>
      <c r="X1919" s="248">
        <f t="shared" ca="1" si="767"/>
        <v>0</v>
      </c>
      <c r="Y1919" s="248">
        <f t="shared" ca="1" si="767"/>
        <v>0</v>
      </c>
      <c r="Z1919" s="248">
        <f t="shared" ca="1" si="767"/>
        <v>0</v>
      </c>
      <c r="AA1919" s="248">
        <f t="shared" ca="1" si="767"/>
        <v>0</v>
      </c>
    </row>
    <row r="1920" spans="6:27">
      <c r="F1920" s="656"/>
      <c r="G1920" s="307" t="str">
        <f t="shared" ref="G1920:G1929" si="768">G1905</f>
        <v>2-wheeler</v>
      </c>
      <c r="H1920" s="248">
        <f t="shared" si="767"/>
        <v>0</v>
      </c>
      <c r="I1920" s="248">
        <f t="shared" ca="1" si="767"/>
        <v>0</v>
      </c>
      <c r="J1920" s="248">
        <f t="shared" ca="1" si="767"/>
        <v>0</v>
      </c>
      <c r="K1920" s="248">
        <f t="shared" ca="1" si="767"/>
        <v>0</v>
      </c>
      <c r="L1920" s="248">
        <f t="shared" ca="1" si="767"/>
        <v>0</v>
      </c>
      <c r="M1920" s="248">
        <f t="shared" ca="1" si="767"/>
        <v>0</v>
      </c>
      <c r="N1920" s="248">
        <f t="shared" ca="1" si="767"/>
        <v>0</v>
      </c>
      <c r="O1920" s="248">
        <f t="shared" ca="1" si="767"/>
        <v>0</v>
      </c>
      <c r="P1920" s="248">
        <f t="shared" ca="1" si="767"/>
        <v>0</v>
      </c>
      <c r="Q1920" s="248">
        <f t="shared" ca="1" si="767"/>
        <v>0</v>
      </c>
      <c r="R1920" s="248">
        <f t="shared" ca="1" si="767"/>
        <v>0</v>
      </c>
      <c r="S1920" s="248">
        <f t="shared" ca="1" si="767"/>
        <v>0</v>
      </c>
      <c r="T1920" s="248">
        <f t="shared" ca="1" si="767"/>
        <v>0</v>
      </c>
      <c r="U1920" s="248">
        <f t="shared" ca="1" si="767"/>
        <v>0</v>
      </c>
      <c r="V1920" s="248">
        <f t="shared" ca="1" si="767"/>
        <v>0</v>
      </c>
      <c r="W1920" s="248">
        <f t="shared" ca="1" si="767"/>
        <v>0</v>
      </c>
      <c r="X1920" s="248">
        <f t="shared" ca="1" si="767"/>
        <v>0</v>
      </c>
      <c r="Y1920" s="248">
        <f t="shared" ca="1" si="767"/>
        <v>0</v>
      </c>
      <c r="Z1920" s="248">
        <f t="shared" ca="1" si="767"/>
        <v>0</v>
      </c>
      <c r="AA1920" s="248">
        <f t="shared" ca="1" si="767"/>
        <v>0</v>
      </c>
    </row>
    <row r="1921" spans="6:27">
      <c r="F1921" s="656"/>
      <c r="G1921" s="307" t="str">
        <f t="shared" si="768"/>
        <v>Taxi</v>
      </c>
      <c r="H1921" s="248">
        <f t="shared" si="767"/>
        <v>0</v>
      </c>
      <c r="I1921" s="248">
        <f t="shared" ca="1" si="767"/>
        <v>0</v>
      </c>
      <c r="J1921" s="248">
        <f t="shared" ca="1" si="767"/>
        <v>0</v>
      </c>
      <c r="K1921" s="248">
        <f t="shared" ca="1" si="767"/>
        <v>0</v>
      </c>
      <c r="L1921" s="248">
        <f t="shared" ca="1" si="767"/>
        <v>0</v>
      </c>
      <c r="M1921" s="248">
        <f t="shared" ca="1" si="767"/>
        <v>0</v>
      </c>
      <c r="N1921" s="248">
        <f t="shared" ca="1" si="767"/>
        <v>0</v>
      </c>
      <c r="O1921" s="248">
        <f t="shared" ca="1" si="767"/>
        <v>0</v>
      </c>
      <c r="P1921" s="248">
        <f t="shared" ca="1" si="767"/>
        <v>0</v>
      </c>
      <c r="Q1921" s="248">
        <f t="shared" ca="1" si="767"/>
        <v>0</v>
      </c>
      <c r="R1921" s="248">
        <f t="shared" ca="1" si="767"/>
        <v>0</v>
      </c>
      <c r="S1921" s="248">
        <f t="shared" ca="1" si="767"/>
        <v>0</v>
      </c>
      <c r="T1921" s="248">
        <f t="shared" ca="1" si="767"/>
        <v>0</v>
      </c>
      <c r="U1921" s="248">
        <f t="shared" ca="1" si="767"/>
        <v>0</v>
      </c>
      <c r="V1921" s="248">
        <f t="shared" ca="1" si="767"/>
        <v>0</v>
      </c>
      <c r="W1921" s="248">
        <f t="shared" ca="1" si="767"/>
        <v>0</v>
      </c>
      <c r="X1921" s="248">
        <f t="shared" ca="1" si="767"/>
        <v>0</v>
      </c>
      <c r="Y1921" s="248">
        <f t="shared" ca="1" si="767"/>
        <v>0</v>
      </c>
      <c r="Z1921" s="248">
        <f t="shared" ca="1" si="767"/>
        <v>0</v>
      </c>
      <c r="AA1921" s="248">
        <f t="shared" ca="1" si="767"/>
        <v>0</v>
      </c>
    </row>
    <row r="1922" spans="6:27">
      <c r="F1922" s="656"/>
      <c r="G1922" s="307" t="str">
        <f t="shared" si="768"/>
        <v/>
      </c>
      <c r="H1922" s="248">
        <f t="shared" si="767"/>
        <v>0</v>
      </c>
      <c r="I1922" s="248">
        <f t="shared" ca="1" si="767"/>
        <v>0</v>
      </c>
      <c r="J1922" s="248">
        <f t="shared" ca="1" si="767"/>
        <v>0</v>
      </c>
      <c r="K1922" s="248">
        <f t="shared" ca="1" si="767"/>
        <v>0</v>
      </c>
      <c r="L1922" s="248">
        <f t="shared" ca="1" si="767"/>
        <v>0</v>
      </c>
      <c r="M1922" s="248">
        <f t="shared" ca="1" si="767"/>
        <v>0</v>
      </c>
      <c r="N1922" s="248">
        <f t="shared" ca="1" si="767"/>
        <v>0</v>
      </c>
      <c r="O1922" s="248">
        <f t="shared" ca="1" si="767"/>
        <v>0</v>
      </c>
      <c r="P1922" s="248">
        <f t="shared" ca="1" si="767"/>
        <v>0</v>
      </c>
      <c r="Q1922" s="248">
        <f t="shared" ca="1" si="767"/>
        <v>0</v>
      </c>
      <c r="R1922" s="248">
        <f t="shared" ca="1" si="767"/>
        <v>0</v>
      </c>
      <c r="S1922" s="248">
        <f t="shared" ca="1" si="767"/>
        <v>0</v>
      </c>
      <c r="T1922" s="248">
        <f t="shared" ca="1" si="767"/>
        <v>0</v>
      </c>
      <c r="U1922" s="248">
        <f t="shared" ca="1" si="767"/>
        <v>0</v>
      </c>
      <c r="V1922" s="248">
        <f t="shared" ca="1" si="767"/>
        <v>0</v>
      </c>
      <c r="W1922" s="248">
        <f t="shared" ca="1" si="767"/>
        <v>0</v>
      </c>
      <c r="X1922" s="248">
        <f t="shared" ca="1" si="767"/>
        <v>0</v>
      </c>
      <c r="Y1922" s="248">
        <f t="shared" ca="1" si="767"/>
        <v>0</v>
      </c>
      <c r="Z1922" s="248">
        <f t="shared" ca="1" si="767"/>
        <v>0</v>
      </c>
      <c r="AA1922" s="248">
        <f t="shared" ca="1" si="767"/>
        <v>0</v>
      </c>
    </row>
    <row r="1923" spans="6:27">
      <c r="F1923" s="656"/>
      <c r="G1923" s="307" t="str">
        <f t="shared" si="768"/>
        <v/>
      </c>
      <c r="H1923" s="248">
        <f t="shared" si="767"/>
        <v>0</v>
      </c>
      <c r="I1923" s="248">
        <f t="shared" ca="1" si="767"/>
        <v>0</v>
      </c>
      <c r="J1923" s="248">
        <f t="shared" ca="1" si="767"/>
        <v>0</v>
      </c>
      <c r="K1923" s="248">
        <f t="shared" ca="1" si="767"/>
        <v>0</v>
      </c>
      <c r="L1923" s="248">
        <f t="shared" ca="1" si="767"/>
        <v>0</v>
      </c>
      <c r="M1923" s="248">
        <f t="shared" ca="1" si="767"/>
        <v>0</v>
      </c>
      <c r="N1923" s="248">
        <f t="shared" ca="1" si="767"/>
        <v>0</v>
      </c>
      <c r="O1923" s="248">
        <f t="shared" ca="1" si="767"/>
        <v>0</v>
      </c>
      <c r="P1923" s="248">
        <f t="shared" ca="1" si="767"/>
        <v>0</v>
      </c>
      <c r="Q1923" s="248">
        <f t="shared" ca="1" si="767"/>
        <v>0</v>
      </c>
      <c r="R1923" s="248">
        <f t="shared" ca="1" si="767"/>
        <v>0</v>
      </c>
      <c r="S1923" s="248">
        <f t="shared" ca="1" si="767"/>
        <v>0</v>
      </c>
      <c r="T1923" s="248">
        <f t="shared" ca="1" si="767"/>
        <v>0</v>
      </c>
      <c r="U1923" s="248">
        <f t="shared" ca="1" si="767"/>
        <v>0</v>
      </c>
      <c r="V1923" s="248">
        <f t="shared" ca="1" si="767"/>
        <v>0</v>
      </c>
      <c r="W1923" s="248">
        <f t="shared" ca="1" si="767"/>
        <v>0</v>
      </c>
      <c r="X1923" s="248">
        <f t="shared" ca="1" si="767"/>
        <v>0</v>
      </c>
      <c r="Y1923" s="248">
        <f t="shared" ca="1" si="767"/>
        <v>0</v>
      </c>
      <c r="Z1923" s="248">
        <f t="shared" ca="1" si="767"/>
        <v>0</v>
      </c>
      <c r="AA1923" s="248">
        <f t="shared" ca="1" si="767"/>
        <v>0</v>
      </c>
    </row>
    <row r="1924" spans="6:27">
      <c r="F1924" s="656"/>
      <c r="G1924" s="307" t="str">
        <f t="shared" si="768"/>
        <v>3-wheeler</v>
      </c>
      <c r="H1924" s="248">
        <f t="shared" si="767"/>
        <v>0</v>
      </c>
      <c r="I1924" s="248">
        <f t="shared" ca="1" si="767"/>
        <v>0</v>
      </c>
      <c r="J1924" s="248">
        <f t="shared" ca="1" si="767"/>
        <v>0</v>
      </c>
      <c r="K1924" s="248">
        <f t="shared" ca="1" si="767"/>
        <v>0</v>
      </c>
      <c r="L1924" s="248">
        <f t="shared" ca="1" si="767"/>
        <v>0</v>
      </c>
      <c r="M1924" s="248">
        <f t="shared" ca="1" si="767"/>
        <v>0</v>
      </c>
      <c r="N1924" s="248">
        <f t="shared" ca="1" si="767"/>
        <v>0</v>
      </c>
      <c r="O1924" s="248">
        <f t="shared" ca="1" si="767"/>
        <v>0</v>
      </c>
      <c r="P1924" s="248">
        <f t="shared" ca="1" si="767"/>
        <v>0</v>
      </c>
      <c r="Q1924" s="248">
        <f t="shared" ca="1" si="767"/>
        <v>0</v>
      </c>
      <c r="R1924" s="248">
        <f t="shared" ca="1" si="767"/>
        <v>0</v>
      </c>
      <c r="S1924" s="248">
        <f t="shared" ca="1" si="767"/>
        <v>0</v>
      </c>
      <c r="T1924" s="248">
        <f t="shared" ca="1" si="767"/>
        <v>0</v>
      </c>
      <c r="U1924" s="248">
        <f t="shared" ca="1" si="767"/>
        <v>0</v>
      </c>
      <c r="V1924" s="248">
        <f t="shared" ca="1" si="767"/>
        <v>0</v>
      </c>
      <c r="W1924" s="248">
        <f t="shared" ca="1" si="767"/>
        <v>0</v>
      </c>
      <c r="X1924" s="248">
        <f t="shared" ca="1" si="767"/>
        <v>0</v>
      </c>
      <c r="Y1924" s="248">
        <f t="shared" ca="1" si="767"/>
        <v>0</v>
      </c>
      <c r="Z1924" s="248">
        <f t="shared" ca="1" si="767"/>
        <v>0</v>
      </c>
      <c r="AA1924" s="248">
        <f t="shared" ca="1" si="767"/>
        <v>0</v>
      </c>
    </row>
    <row r="1925" spans="6:27">
      <c r="F1925" s="656"/>
      <c r="G1925" s="307" t="str">
        <f t="shared" si="768"/>
        <v>Bus</v>
      </c>
      <c r="H1925" s="248">
        <f t="shared" si="767"/>
        <v>0</v>
      </c>
      <c r="I1925" s="248">
        <f t="shared" ca="1" si="767"/>
        <v>0</v>
      </c>
      <c r="J1925" s="248">
        <f t="shared" ca="1" si="767"/>
        <v>0</v>
      </c>
      <c r="K1925" s="248">
        <f t="shared" ca="1" si="767"/>
        <v>0</v>
      </c>
      <c r="L1925" s="248">
        <f t="shared" ca="1" si="767"/>
        <v>0</v>
      </c>
      <c r="M1925" s="248">
        <f t="shared" ca="1" si="767"/>
        <v>0</v>
      </c>
      <c r="N1925" s="248">
        <f t="shared" ca="1" si="767"/>
        <v>0</v>
      </c>
      <c r="O1925" s="248">
        <f t="shared" ca="1" si="767"/>
        <v>0</v>
      </c>
      <c r="P1925" s="248">
        <f t="shared" ca="1" si="767"/>
        <v>0</v>
      </c>
      <c r="Q1925" s="248">
        <f t="shared" ca="1" si="767"/>
        <v>0</v>
      </c>
      <c r="R1925" s="248">
        <f t="shared" ca="1" si="767"/>
        <v>0</v>
      </c>
      <c r="S1925" s="248">
        <f t="shared" ca="1" si="767"/>
        <v>0</v>
      </c>
      <c r="T1925" s="248">
        <f t="shared" ca="1" si="767"/>
        <v>0</v>
      </c>
      <c r="U1925" s="248">
        <f t="shared" ca="1" si="767"/>
        <v>0</v>
      </c>
      <c r="V1925" s="248">
        <f t="shared" ca="1" si="767"/>
        <v>0</v>
      </c>
      <c r="W1925" s="248">
        <f t="shared" ca="1" si="767"/>
        <v>0</v>
      </c>
      <c r="X1925" s="248">
        <f t="shared" ca="1" si="767"/>
        <v>0</v>
      </c>
      <c r="Y1925" s="248">
        <f t="shared" ca="1" si="767"/>
        <v>0</v>
      </c>
      <c r="Z1925" s="248">
        <f t="shared" ca="1" si="767"/>
        <v>0</v>
      </c>
      <c r="AA1925" s="248">
        <f t="shared" ca="1" si="767"/>
        <v>0</v>
      </c>
    </row>
    <row r="1926" spans="6:27">
      <c r="F1926" s="656"/>
      <c r="G1926" s="307" t="str">
        <f t="shared" si="768"/>
        <v>Mini-bus</v>
      </c>
      <c r="H1926" s="248">
        <f t="shared" si="767"/>
        <v>0</v>
      </c>
      <c r="I1926" s="248">
        <f t="shared" ca="1" si="767"/>
        <v>0</v>
      </c>
      <c r="J1926" s="248">
        <f t="shared" ca="1" si="767"/>
        <v>0</v>
      </c>
      <c r="K1926" s="248">
        <f t="shared" ca="1" si="767"/>
        <v>0</v>
      </c>
      <c r="L1926" s="248">
        <f t="shared" ca="1" si="767"/>
        <v>0</v>
      </c>
      <c r="M1926" s="248">
        <f t="shared" ca="1" si="767"/>
        <v>0</v>
      </c>
      <c r="N1926" s="248">
        <f t="shared" ca="1" si="767"/>
        <v>0</v>
      </c>
      <c r="O1926" s="248">
        <f t="shared" ca="1" si="767"/>
        <v>0</v>
      </c>
      <c r="P1926" s="248">
        <f t="shared" ca="1" si="767"/>
        <v>0</v>
      </c>
      <c r="Q1926" s="248">
        <f t="shared" ca="1" si="767"/>
        <v>0</v>
      </c>
      <c r="R1926" s="248">
        <f t="shared" ca="1" si="767"/>
        <v>0</v>
      </c>
      <c r="S1926" s="248">
        <f t="shared" ca="1" si="767"/>
        <v>0</v>
      </c>
      <c r="T1926" s="248">
        <f t="shared" ca="1" si="767"/>
        <v>0</v>
      </c>
      <c r="U1926" s="248">
        <f t="shared" ca="1" si="767"/>
        <v>0</v>
      </c>
      <c r="V1926" s="248">
        <f t="shared" ca="1" si="767"/>
        <v>0</v>
      </c>
      <c r="W1926" s="248">
        <f t="shared" ca="1" si="767"/>
        <v>0</v>
      </c>
      <c r="X1926" s="248">
        <f t="shared" ca="1" si="767"/>
        <v>0</v>
      </c>
      <c r="Y1926" s="248">
        <f t="shared" ca="1" si="767"/>
        <v>0</v>
      </c>
      <c r="Z1926" s="248">
        <f t="shared" ca="1" si="767"/>
        <v>0</v>
      </c>
      <c r="AA1926" s="248">
        <f t="shared" ca="1" si="767"/>
        <v>0</v>
      </c>
    </row>
    <row r="1927" spans="6:27">
      <c r="F1927" s="656"/>
      <c r="G1927" s="307" t="str">
        <f t="shared" si="768"/>
        <v/>
      </c>
      <c r="H1927" s="248">
        <f t="shared" si="767"/>
        <v>0</v>
      </c>
      <c r="I1927" s="248">
        <f t="shared" ca="1" si="767"/>
        <v>0</v>
      </c>
      <c r="J1927" s="248">
        <f t="shared" ca="1" si="767"/>
        <v>0</v>
      </c>
      <c r="K1927" s="248">
        <f t="shared" ca="1" si="767"/>
        <v>0</v>
      </c>
      <c r="L1927" s="248">
        <f t="shared" ca="1" si="767"/>
        <v>0</v>
      </c>
      <c r="M1927" s="248">
        <f t="shared" ca="1" si="767"/>
        <v>0</v>
      </c>
      <c r="N1927" s="248">
        <f t="shared" ca="1" si="767"/>
        <v>0</v>
      </c>
      <c r="O1927" s="248">
        <f t="shared" ca="1" si="767"/>
        <v>0</v>
      </c>
      <c r="P1927" s="248">
        <f t="shared" ca="1" si="767"/>
        <v>0</v>
      </c>
      <c r="Q1927" s="248">
        <f t="shared" ca="1" si="767"/>
        <v>0</v>
      </c>
      <c r="R1927" s="248">
        <f t="shared" ca="1" si="767"/>
        <v>0</v>
      </c>
      <c r="S1927" s="248">
        <f t="shared" ca="1" si="767"/>
        <v>0</v>
      </c>
      <c r="T1927" s="248">
        <f t="shared" ca="1" si="767"/>
        <v>0</v>
      </c>
      <c r="U1927" s="248">
        <f t="shared" ca="1" si="767"/>
        <v>0</v>
      </c>
      <c r="V1927" s="248">
        <f t="shared" ca="1" si="767"/>
        <v>0</v>
      </c>
      <c r="W1927" s="248">
        <f t="shared" ca="1" si="767"/>
        <v>0</v>
      </c>
      <c r="X1927" s="248">
        <f t="shared" ca="1" si="767"/>
        <v>0</v>
      </c>
      <c r="Y1927" s="248">
        <f t="shared" ca="1" si="767"/>
        <v>0</v>
      </c>
      <c r="Z1927" s="248">
        <f t="shared" ca="1" si="767"/>
        <v>0</v>
      </c>
      <c r="AA1927" s="248">
        <f t="shared" ca="1" si="767"/>
        <v>0</v>
      </c>
    </row>
    <row r="1928" spans="6:27">
      <c r="F1928" s="657"/>
      <c r="G1928" s="307" t="str">
        <f t="shared" si="768"/>
        <v/>
      </c>
      <c r="H1928" s="248">
        <f t="shared" si="767"/>
        <v>0</v>
      </c>
      <c r="I1928" s="248">
        <f t="shared" ca="1" si="767"/>
        <v>0</v>
      </c>
      <c r="J1928" s="248">
        <f t="shared" ca="1" si="767"/>
        <v>0</v>
      </c>
      <c r="K1928" s="248">
        <f t="shared" ca="1" si="767"/>
        <v>0</v>
      </c>
      <c r="L1928" s="248">
        <f t="shared" ca="1" si="767"/>
        <v>0</v>
      </c>
      <c r="M1928" s="248">
        <f t="shared" ca="1" si="767"/>
        <v>0</v>
      </c>
      <c r="N1928" s="248">
        <f t="shared" ca="1" si="767"/>
        <v>0</v>
      </c>
      <c r="O1928" s="248">
        <f t="shared" ca="1" si="767"/>
        <v>0</v>
      </c>
      <c r="P1928" s="248">
        <f t="shared" ca="1" si="767"/>
        <v>0</v>
      </c>
      <c r="Q1928" s="248">
        <f t="shared" ca="1" si="767"/>
        <v>0</v>
      </c>
      <c r="R1928" s="248">
        <f t="shared" ca="1" si="767"/>
        <v>0</v>
      </c>
      <c r="S1928" s="248">
        <f t="shared" ca="1" si="767"/>
        <v>0</v>
      </c>
      <c r="T1928" s="248">
        <f t="shared" ca="1" si="767"/>
        <v>0</v>
      </c>
      <c r="U1928" s="248">
        <f t="shared" ca="1" si="767"/>
        <v>0</v>
      </c>
      <c r="V1928" s="248">
        <f t="shared" ca="1" si="767"/>
        <v>0</v>
      </c>
      <c r="W1928" s="248">
        <f t="shared" ca="1" si="767"/>
        <v>0</v>
      </c>
      <c r="X1928" s="248">
        <f t="shared" ca="1" si="767"/>
        <v>0</v>
      </c>
      <c r="Y1928" s="248">
        <f t="shared" ca="1" si="767"/>
        <v>0</v>
      </c>
      <c r="Z1928" s="248">
        <f t="shared" ca="1" si="767"/>
        <v>0</v>
      </c>
      <c r="AA1928" s="248">
        <f t="shared" ca="1" si="767"/>
        <v>0</v>
      </c>
    </row>
    <row r="1929" spans="6:27">
      <c r="G1929" s="307" t="str">
        <f t="shared" si="768"/>
        <v>BRT</v>
      </c>
      <c r="H1929" s="248">
        <f t="shared" si="767"/>
        <v>0</v>
      </c>
      <c r="I1929" s="248">
        <f t="shared" ca="1" si="767"/>
        <v>0</v>
      </c>
      <c r="J1929" s="248">
        <f t="shared" ca="1" si="767"/>
        <v>0</v>
      </c>
      <c r="K1929" s="248">
        <f t="shared" ca="1" si="767"/>
        <v>0</v>
      </c>
      <c r="L1929" s="248">
        <f t="shared" ca="1" si="767"/>
        <v>0</v>
      </c>
      <c r="M1929" s="248">
        <f t="shared" ca="1" si="767"/>
        <v>0</v>
      </c>
      <c r="N1929" s="248">
        <f t="shared" ca="1" si="767"/>
        <v>0</v>
      </c>
      <c r="O1929" s="248">
        <f t="shared" ca="1" si="767"/>
        <v>0</v>
      </c>
      <c r="P1929" s="248">
        <f t="shared" ca="1" si="767"/>
        <v>0</v>
      </c>
      <c r="Q1929" s="248">
        <f t="shared" ca="1" si="767"/>
        <v>0</v>
      </c>
      <c r="R1929" s="248">
        <f t="shared" ca="1" si="767"/>
        <v>0</v>
      </c>
      <c r="S1929" s="248">
        <f t="shared" ca="1" si="767"/>
        <v>0</v>
      </c>
      <c r="T1929" s="248">
        <f t="shared" ca="1" si="767"/>
        <v>0</v>
      </c>
      <c r="U1929" s="248">
        <f t="shared" ca="1" si="767"/>
        <v>0</v>
      </c>
      <c r="V1929" s="248">
        <f t="shared" ca="1" si="767"/>
        <v>0</v>
      </c>
      <c r="W1929" s="248">
        <f t="shared" ca="1" si="767"/>
        <v>0</v>
      </c>
      <c r="X1929" s="248">
        <f t="shared" ca="1" si="767"/>
        <v>0</v>
      </c>
      <c r="Y1929" s="248">
        <f t="shared" ca="1" si="767"/>
        <v>0</v>
      </c>
      <c r="Z1929" s="248">
        <f t="shared" ca="1" si="767"/>
        <v>0</v>
      </c>
      <c r="AA1929" s="248">
        <f t="shared" ca="1" si="767"/>
        <v>0</v>
      </c>
    </row>
    <row r="1932" spans="6:27">
      <c r="G1932" s="309" t="s">
        <v>422</v>
      </c>
    </row>
    <row r="1933" spans="6:27">
      <c r="G1933" s="306"/>
      <c r="H1933" s="244">
        <f>H1918</f>
        <v>0</v>
      </c>
      <c r="I1933" s="244">
        <f t="shared" ref="I1933:AA1933" si="769">I1918</f>
        <v>1</v>
      </c>
      <c r="J1933" s="244">
        <f t="shared" si="769"/>
        <v>2</v>
      </c>
      <c r="K1933" s="244">
        <f t="shared" si="769"/>
        <v>3</v>
      </c>
      <c r="L1933" s="244">
        <f t="shared" si="769"/>
        <v>4</v>
      </c>
      <c r="M1933" s="244">
        <f t="shared" si="769"/>
        <v>5</v>
      </c>
      <c r="N1933" s="244">
        <f t="shared" si="769"/>
        <v>6</v>
      </c>
      <c r="O1933" s="244">
        <f t="shared" si="769"/>
        <v>7</v>
      </c>
      <c r="P1933" s="244">
        <f t="shared" si="769"/>
        <v>8</v>
      </c>
      <c r="Q1933" s="244">
        <f t="shared" si="769"/>
        <v>9</v>
      </c>
      <c r="R1933" s="244">
        <f t="shared" si="769"/>
        <v>10</v>
      </c>
      <c r="S1933" s="244">
        <f t="shared" si="769"/>
        <v>11</v>
      </c>
      <c r="T1933" s="244">
        <f t="shared" si="769"/>
        <v>12</v>
      </c>
      <c r="U1933" s="244">
        <f t="shared" si="769"/>
        <v>13</v>
      </c>
      <c r="V1933" s="244">
        <f t="shared" si="769"/>
        <v>14</v>
      </c>
      <c r="W1933" s="244">
        <f t="shared" si="769"/>
        <v>15</v>
      </c>
      <c r="X1933" s="244">
        <f t="shared" si="769"/>
        <v>16</v>
      </c>
      <c r="Y1933" s="244">
        <f t="shared" si="769"/>
        <v>17</v>
      </c>
      <c r="Z1933" s="244">
        <f t="shared" si="769"/>
        <v>18</v>
      </c>
      <c r="AA1933" s="244">
        <f t="shared" si="769"/>
        <v>19</v>
      </c>
    </row>
    <row r="1934" spans="6:27">
      <c r="F1934" s="655" t="s">
        <v>530</v>
      </c>
      <c r="G1934" s="307" t="str">
        <f>G1919</f>
        <v>Cars</v>
      </c>
      <c r="H1934" s="248">
        <f t="shared" ref="H1934:AA1944" si="770">H438*H1470</f>
        <v>0</v>
      </c>
      <c r="I1934" s="248">
        <f t="shared" ca="1" si="770"/>
        <v>0</v>
      </c>
      <c r="J1934" s="248">
        <f t="shared" ca="1" si="770"/>
        <v>0</v>
      </c>
      <c r="K1934" s="248">
        <f t="shared" ca="1" si="770"/>
        <v>0</v>
      </c>
      <c r="L1934" s="248">
        <f t="shared" ca="1" si="770"/>
        <v>0</v>
      </c>
      <c r="M1934" s="248">
        <f t="shared" ca="1" si="770"/>
        <v>0</v>
      </c>
      <c r="N1934" s="248">
        <f t="shared" ca="1" si="770"/>
        <v>0</v>
      </c>
      <c r="O1934" s="248">
        <f t="shared" ca="1" si="770"/>
        <v>0</v>
      </c>
      <c r="P1934" s="248">
        <f t="shared" ca="1" si="770"/>
        <v>0</v>
      </c>
      <c r="Q1934" s="248">
        <f t="shared" ca="1" si="770"/>
        <v>0</v>
      </c>
      <c r="R1934" s="248">
        <f t="shared" ca="1" si="770"/>
        <v>0</v>
      </c>
      <c r="S1934" s="248">
        <f t="shared" ca="1" si="770"/>
        <v>0</v>
      </c>
      <c r="T1934" s="248">
        <f t="shared" ca="1" si="770"/>
        <v>0</v>
      </c>
      <c r="U1934" s="248">
        <f t="shared" ca="1" si="770"/>
        <v>0</v>
      </c>
      <c r="V1934" s="248">
        <f t="shared" ca="1" si="770"/>
        <v>0</v>
      </c>
      <c r="W1934" s="248">
        <f t="shared" ca="1" si="770"/>
        <v>0</v>
      </c>
      <c r="X1934" s="248">
        <f t="shared" ca="1" si="770"/>
        <v>0</v>
      </c>
      <c r="Y1934" s="248">
        <f t="shared" ca="1" si="770"/>
        <v>0</v>
      </c>
      <c r="Z1934" s="248">
        <f t="shared" ca="1" si="770"/>
        <v>0</v>
      </c>
      <c r="AA1934" s="248">
        <f t="shared" ca="1" si="770"/>
        <v>0</v>
      </c>
    </row>
    <row r="1935" spans="6:27">
      <c r="F1935" s="656"/>
      <c r="G1935" s="307" t="str">
        <f t="shared" ref="G1935:G1944" si="771">G1920</f>
        <v>2-wheeler</v>
      </c>
      <c r="H1935" s="248">
        <f t="shared" si="770"/>
        <v>0</v>
      </c>
      <c r="I1935" s="248">
        <f t="shared" ca="1" si="770"/>
        <v>0</v>
      </c>
      <c r="J1935" s="248">
        <f t="shared" ca="1" si="770"/>
        <v>0</v>
      </c>
      <c r="K1935" s="248">
        <f t="shared" ca="1" si="770"/>
        <v>0</v>
      </c>
      <c r="L1935" s="248">
        <f t="shared" ca="1" si="770"/>
        <v>0</v>
      </c>
      <c r="M1935" s="248">
        <f t="shared" ca="1" si="770"/>
        <v>0</v>
      </c>
      <c r="N1935" s="248">
        <f t="shared" ca="1" si="770"/>
        <v>0</v>
      </c>
      <c r="O1935" s="248">
        <f t="shared" ca="1" si="770"/>
        <v>0</v>
      </c>
      <c r="P1935" s="248">
        <f t="shared" ca="1" si="770"/>
        <v>0</v>
      </c>
      <c r="Q1935" s="248">
        <f t="shared" ca="1" si="770"/>
        <v>0</v>
      </c>
      <c r="R1935" s="248">
        <f t="shared" ca="1" si="770"/>
        <v>0</v>
      </c>
      <c r="S1935" s="248">
        <f t="shared" ca="1" si="770"/>
        <v>0</v>
      </c>
      <c r="T1935" s="248">
        <f t="shared" ca="1" si="770"/>
        <v>0</v>
      </c>
      <c r="U1935" s="248">
        <f t="shared" ca="1" si="770"/>
        <v>0</v>
      </c>
      <c r="V1935" s="248">
        <f t="shared" ca="1" si="770"/>
        <v>0</v>
      </c>
      <c r="W1935" s="248">
        <f t="shared" ca="1" si="770"/>
        <v>0</v>
      </c>
      <c r="X1935" s="248">
        <f t="shared" ca="1" si="770"/>
        <v>0</v>
      </c>
      <c r="Y1935" s="248">
        <f t="shared" ca="1" si="770"/>
        <v>0</v>
      </c>
      <c r="Z1935" s="248">
        <f t="shared" ca="1" si="770"/>
        <v>0</v>
      </c>
      <c r="AA1935" s="248">
        <f t="shared" ca="1" si="770"/>
        <v>0</v>
      </c>
    </row>
    <row r="1936" spans="6:27">
      <c r="F1936" s="656"/>
      <c r="G1936" s="307" t="str">
        <f t="shared" si="771"/>
        <v>Taxi</v>
      </c>
      <c r="H1936" s="248">
        <f t="shared" si="770"/>
        <v>0</v>
      </c>
      <c r="I1936" s="248">
        <f t="shared" ca="1" si="770"/>
        <v>0</v>
      </c>
      <c r="J1936" s="248">
        <f t="shared" ca="1" si="770"/>
        <v>0</v>
      </c>
      <c r="K1936" s="248">
        <f t="shared" ca="1" si="770"/>
        <v>0</v>
      </c>
      <c r="L1936" s="248">
        <f t="shared" ca="1" si="770"/>
        <v>0</v>
      </c>
      <c r="M1936" s="248">
        <f t="shared" ca="1" si="770"/>
        <v>0</v>
      </c>
      <c r="N1936" s="248">
        <f t="shared" ca="1" si="770"/>
        <v>0</v>
      </c>
      <c r="O1936" s="248">
        <f t="shared" ca="1" si="770"/>
        <v>0</v>
      </c>
      <c r="P1936" s="248">
        <f t="shared" ca="1" si="770"/>
        <v>0</v>
      </c>
      <c r="Q1936" s="248">
        <f t="shared" ca="1" si="770"/>
        <v>0</v>
      </c>
      <c r="R1936" s="248">
        <f t="shared" ca="1" si="770"/>
        <v>0</v>
      </c>
      <c r="S1936" s="248">
        <f t="shared" ca="1" si="770"/>
        <v>0</v>
      </c>
      <c r="T1936" s="248">
        <f t="shared" ca="1" si="770"/>
        <v>0</v>
      </c>
      <c r="U1936" s="248">
        <f t="shared" ca="1" si="770"/>
        <v>0</v>
      </c>
      <c r="V1936" s="248">
        <f t="shared" ca="1" si="770"/>
        <v>0</v>
      </c>
      <c r="W1936" s="248">
        <f t="shared" ca="1" si="770"/>
        <v>0</v>
      </c>
      <c r="X1936" s="248">
        <f t="shared" ca="1" si="770"/>
        <v>0</v>
      </c>
      <c r="Y1936" s="248">
        <f t="shared" ca="1" si="770"/>
        <v>0</v>
      </c>
      <c r="Z1936" s="248">
        <f t="shared" ca="1" si="770"/>
        <v>0</v>
      </c>
      <c r="AA1936" s="248">
        <f t="shared" ca="1" si="770"/>
        <v>0</v>
      </c>
    </row>
    <row r="1937" spans="6:27">
      <c r="F1937" s="656"/>
      <c r="G1937" s="307" t="str">
        <f t="shared" si="771"/>
        <v/>
      </c>
      <c r="H1937" s="248">
        <f t="shared" si="770"/>
        <v>0</v>
      </c>
      <c r="I1937" s="248">
        <f t="shared" ca="1" si="770"/>
        <v>0</v>
      </c>
      <c r="J1937" s="248">
        <f t="shared" ca="1" si="770"/>
        <v>0</v>
      </c>
      <c r="K1937" s="248">
        <f t="shared" ca="1" si="770"/>
        <v>0</v>
      </c>
      <c r="L1937" s="248">
        <f t="shared" ca="1" si="770"/>
        <v>0</v>
      </c>
      <c r="M1937" s="248">
        <f t="shared" ca="1" si="770"/>
        <v>0</v>
      </c>
      <c r="N1937" s="248">
        <f t="shared" ca="1" si="770"/>
        <v>0</v>
      </c>
      <c r="O1937" s="248">
        <f t="shared" ca="1" si="770"/>
        <v>0</v>
      </c>
      <c r="P1937" s="248">
        <f t="shared" ca="1" si="770"/>
        <v>0</v>
      </c>
      <c r="Q1937" s="248">
        <f t="shared" ca="1" si="770"/>
        <v>0</v>
      </c>
      <c r="R1937" s="248">
        <f t="shared" ca="1" si="770"/>
        <v>0</v>
      </c>
      <c r="S1937" s="248">
        <f t="shared" ca="1" si="770"/>
        <v>0</v>
      </c>
      <c r="T1937" s="248">
        <f t="shared" ca="1" si="770"/>
        <v>0</v>
      </c>
      <c r="U1937" s="248">
        <f t="shared" ca="1" si="770"/>
        <v>0</v>
      </c>
      <c r="V1937" s="248">
        <f t="shared" ca="1" si="770"/>
        <v>0</v>
      </c>
      <c r="W1937" s="248">
        <f t="shared" ca="1" si="770"/>
        <v>0</v>
      </c>
      <c r="X1937" s="248">
        <f t="shared" ca="1" si="770"/>
        <v>0</v>
      </c>
      <c r="Y1937" s="248">
        <f t="shared" ca="1" si="770"/>
        <v>0</v>
      </c>
      <c r="Z1937" s="248">
        <f t="shared" ca="1" si="770"/>
        <v>0</v>
      </c>
      <c r="AA1937" s="248">
        <f t="shared" ca="1" si="770"/>
        <v>0</v>
      </c>
    </row>
    <row r="1938" spans="6:27">
      <c r="F1938" s="656"/>
      <c r="G1938" s="307" t="str">
        <f t="shared" si="771"/>
        <v/>
      </c>
      <c r="H1938" s="248">
        <f t="shared" si="770"/>
        <v>0</v>
      </c>
      <c r="I1938" s="248">
        <f t="shared" ca="1" si="770"/>
        <v>0</v>
      </c>
      <c r="J1938" s="248">
        <f t="shared" ca="1" si="770"/>
        <v>0</v>
      </c>
      <c r="K1938" s="248">
        <f t="shared" ca="1" si="770"/>
        <v>0</v>
      </c>
      <c r="L1938" s="248">
        <f t="shared" ca="1" si="770"/>
        <v>0</v>
      </c>
      <c r="M1938" s="248">
        <f t="shared" ca="1" si="770"/>
        <v>0</v>
      </c>
      <c r="N1938" s="248">
        <f t="shared" ca="1" si="770"/>
        <v>0</v>
      </c>
      <c r="O1938" s="248">
        <f t="shared" ca="1" si="770"/>
        <v>0</v>
      </c>
      <c r="P1938" s="248">
        <f t="shared" ca="1" si="770"/>
        <v>0</v>
      </c>
      <c r="Q1938" s="248">
        <f t="shared" ca="1" si="770"/>
        <v>0</v>
      </c>
      <c r="R1938" s="248">
        <f t="shared" ca="1" si="770"/>
        <v>0</v>
      </c>
      <c r="S1938" s="248">
        <f t="shared" ca="1" si="770"/>
        <v>0</v>
      </c>
      <c r="T1938" s="248">
        <f t="shared" ca="1" si="770"/>
        <v>0</v>
      </c>
      <c r="U1938" s="248">
        <f t="shared" ca="1" si="770"/>
        <v>0</v>
      </c>
      <c r="V1938" s="248">
        <f t="shared" ca="1" si="770"/>
        <v>0</v>
      </c>
      <c r="W1938" s="248">
        <f t="shared" ca="1" si="770"/>
        <v>0</v>
      </c>
      <c r="X1938" s="248">
        <f t="shared" ca="1" si="770"/>
        <v>0</v>
      </c>
      <c r="Y1938" s="248">
        <f t="shared" ca="1" si="770"/>
        <v>0</v>
      </c>
      <c r="Z1938" s="248">
        <f t="shared" ca="1" si="770"/>
        <v>0</v>
      </c>
      <c r="AA1938" s="248">
        <f t="shared" ca="1" si="770"/>
        <v>0</v>
      </c>
    </row>
    <row r="1939" spans="6:27">
      <c r="F1939" s="656"/>
      <c r="G1939" s="307" t="str">
        <f t="shared" si="771"/>
        <v>3-wheeler</v>
      </c>
      <c r="H1939" s="248">
        <f t="shared" si="770"/>
        <v>0</v>
      </c>
      <c r="I1939" s="248">
        <f t="shared" ca="1" si="770"/>
        <v>0</v>
      </c>
      <c r="J1939" s="248">
        <f t="shared" ca="1" si="770"/>
        <v>0</v>
      </c>
      <c r="K1939" s="248">
        <f t="shared" ca="1" si="770"/>
        <v>0</v>
      </c>
      <c r="L1939" s="248">
        <f t="shared" ca="1" si="770"/>
        <v>0</v>
      </c>
      <c r="M1939" s="248">
        <f t="shared" ca="1" si="770"/>
        <v>0</v>
      </c>
      <c r="N1939" s="248">
        <f t="shared" ca="1" si="770"/>
        <v>0</v>
      </c>
      <c r="O1939" s="248">
        <f t="shared" ca="1" si="770"/>
        <v>0</v>
      </c>
      <c r="P1939" s="248">
        <f t="shared" ca="1" si="770"/>
        <v>0</v>
      </c>
      <c r="Q1939" s="248">
        <f t="shared" ca="1" si="770"/>
        <v>0</v>
      </c>
      <c r="R1939" s="248">
        <f t="shared" ca="1" si="770"/>
        <v>0</v>
      </c>
      <c r="S1939" s="248">
        <f t="shared" ca="1" si="770"/>
        <v>0</v>
      </c>
      <c r="T1939" s="248">
        <f t="shared" ca="1" si="770"/>
        <v>0</v>
      </c>
      <c r="U1939" s="248">
        <f t="shared" ca="1" si="770"/>
        <v>0</v>
      </c>
      <c r="V1939" s="248">
        <f t="shared" ca="1" si="770"/>
        <v>0</v>
      </c>
      <c r="W1939" s="248">
        <f t="shared" ca="1" si="770"/>
        <v>0</v>
      </c>
      <c r="X1939" s="248">
        <f t="shared" ca="1" si="770"/>
        <v>0</v>
      </c>
      <c r="Y1939" s="248">
        <f t="shared" ca="1" si="770"/>
        <v>0</v>
      </c>
      <c r="Z1939" s="248">
        <f t="shared" ca="1" si="770"/>
        <v>0</v>
      </c>
      <c r="AA1939" s="248">
        <f t="shared" ca="1" si="770"/>
        <v>0</v>
      </c>
    </row>
    <row r="1940" spans="6:27">
      <c r="F1940" s="656"/>
      <c r="G1940" s="307" t="str">
        <f t="shared" si="771"/>
        <v>Bus</v>
      </c>
      <c r="H1940" s="248">
        <f t="shared" si="770"/>
        <v>0</v>
      </c>
      <c r="I1940" s="248">
        <f t="shared" ca="1" si="770"/>
        <v>0</v>
      </c>
      <c r="J1940" s="248">
        <f t="shared" ca="1" si="770"/>
        <v>0</v>
      </c>
      <c r="K1940" s="248">
        <f t="shared" ca="1" si="770"/>
        <v>0</v>
      </c>
      <c r="L1940" s="248">
        <f t="shared" ca="1" si="770"/>
        <v>0</v>
      </c>
      <c r="M1940" s="248">
        <f t="shared" ca="1" si="770"/>
        <v>0</v>
      </c>
      <c r="N1940" s="248">
        <f t="shared" ca="1" si="770"/>
        <v>0</v>
      </c>
      <c r="O1940" s="248">
        <f t="shared" ca="1" si="770"/>
        <v>0</v>
      </c>
      <c r="P1940" s="248">
        <f t="shared" ca="1" si="770"/>
        <v>0</v>
      </c>
      <c r="Q1940" s="248">
        <f t="shared" ca="1" si="770"/>
        <v>0</v>
      </c>
      <c r="R1940" s="248">
        <f t="shared" ca="1" si="770"/>
        <v>0</v>
      </c>
      <c r="S1940" s="248">
        <f t="shared" ca="1" si="770"/>
        <v>0</v>
      </c>
      <c r="T1940" s="248">
        <f t="shared" ca="1" si="770"/>
        <v>0</v>
      </c>
      <c r="U1940" s="248">
        <f t="shared" ca="1" si="770"/>
        <v>0</v>
      </c>
      <c r="V1940" s="248">
        <f t="shared" ca="1" si="770"/>
        <v>0</v>
      </c>
      <c r="W1940" s="248">
        <f t="shared" ca="1" si="770"/>
        <v>0</v>
      </c>
      <c r="X1940" s="248">
        <f t="shared" ca="1" si="770"/>
        <v>0</v>
      </c>
      <c r="Y1940" s="248">
        <f t="shared" ca="1" si="770"/>
        <v>0</v>
      </c>
      <c r="Z1940" s="248">
        <f t="shared" ca="1" si="770"/>
        <v>0</v>
      </c>
      <c r="AA1940" s="248">
        <f t="shared" ca="1" si="770"/>
        <v>0</v>
      </c>
    </row>
    <row r="1941" spans="6:27">
      <c r="F1941" s="656"/>
      <c r="G1941" s="307" t="str">
        <f t="shared" si="771"/>
        <v>Mini-bus</v>
      </c>
      <c r="H1941" s="248">
        <f t="shared" si="770"/>
        <v>0</v>
      </c>
      <c r="I1941" s="248">
        <f t="shared" ca="1" si="770"/>
        <v>0</v>
      </c>
      <c r="J1941" s="248">
        <f t="shared" ca="1" si="770"/>
        <v>0</v>
      </c>
      <c r="K1941" s="248">
        <f t="shared" ca="1" si="770"/>
        <v>0</v>
      </c>
      <c r="L1941" s="248">
        <f t="shared" ca="1" si="770"/>
        <v>0</v>
      </c>
      <c r="M1941" s="248">
        <f t="shared" ca="1" si="770"/>
        <v>0</v>
      </c>
      <c r="N1941" s="248">
        <f t="shared" ca="1" si="770"/>
        <v>0</v>
      </c>
      <c r="O1941" s="248">
        <f t="shared" ca="1" si="770"/>
        <v>0</v>
      </c>
      <c r="P1941" s="248">
        <f t="shared" ca="1" si="770"/>
        <v>0</v>
      </c>
      <c r="Q1941" s="248">
        <f t="shared" ca="1" si="770"/>
        <v>0</v>
      </c>
      <c r="R1941" s="248">
        <f t="shared" ca="1" si="770"/>
        <v>0</v>
      </c>
      <c r="S1941" s="248">
        <f t="shared" ca="1" si="770"/>
        <v>0</v>
      </c>
      <c r="T1941" s="248">
        <f t="shared" ca="1" si="770"/>
        <v>0</v>
      </c>
      <c r="U1941" s="248">
        <f t="shared" ca="1" si="770"/>
        <v>0</v>
      </c>
      <c r="V1941" s="248">
        <f t="shared" ca="1" si="770"/>
        <v>0</v>
      </c>
      <c r="W1941" s="248">
        <f t="shared" ca="1" si="770"/>
        <v>0</v>
      </c>
      <c r="X1941" s="248">
        <f t="shared" ca="1" si="770"/>
        <v>0</v>
      </c>
      <c r="Y1941" s="248">
        <f t="shared" ca="1" si="770"/>
        <v>0</v>
      </c>
      <c r="Z1941" s="248">
        <f t="shared" ca="1" si="770"/>
        <v>0</v>
      </c>
      <c r="AA1941" s="248">
        <f t="shared" ca="1" si="770"/>
        <v>0</v>
      </c>
    </row>
    <row r="1942" spans="6:27">
      <c r="F1942" s="656"/>
      <c r="G1942" s="307" t="str">
        <f t="shared" si="771"/>
        <v/>
      </c>
      <c r="H1942" s="248">
        <f t="shared" si="770"/>
        <v>0</v>
      </c>
      <c r="I1942" s="248">
        <f t="shared" ca="1" si="770"/>
        <v>0</v>
      </c>
      <c r="J1942" s="248">
        <f t="shared" ca="1" si="770"/>
        <v>0</v>
      </c>
      <c r="K1942" s="248">
        <f t="shared" ca="1" si="770"/>
        <v>0</v>
      </c>
      <c r="L1942" s="248">
        <f t="shared" ca="1" si="770"/>
        <v>0</v>
      </c>
      <c r="M1942" s="248">
        <f t="shared" ca="1" si="770"/>
        <v>0</v>
      </c>
      <c r="N1942" s="248">
        <f t="shared" ca="1" si="770"/>
        <v>0</v>
      </c>
      <c r="O1942" s="248">
        <f t="shared" ca="1" si="770"/>
        <v>0</v>
      </c>
      <c r="P1942" s="248">
        <f t="shared" ca="1" si="770"/>
        <v>0</v>
      </c>
      <c r="Q1942" s="248">
        <f t="shared" ca="1" si="770"/>
        <v>0</v>
      </c>
      <c r="R1942" s="248">
        <f t="shared" ca="1" si="770"/>
        <v>0</v>
      </c>
      <c r="S1942" s="248">
        <f t="shared" ca="1" si="770"/>
        <v>0</v>
      </c>
      <c r="T1942" s="248">
        <f t="shared" ca="1" si="770"/>
        <v>0</v>
      </c>
      <c r="U1942" s="248">
        <f t="shared" ca="1" si="770"/>
        <v>0</v>
      </c>
      <c r="V1942" s="248">
        <f t="shared" ca="1" si="770"/>
        <v>0</v>
      </c>
      <c r="W1942" s="248">
        <f t="shared" ca="1" si="770"/>
        <v>0</v>
      </c>
      <c r="X1942" s="248">
        <f t="shared" ca="1" si="770"/>
        <v>0</v>
      </c>
      <c r="Y1942" s="248">
        <f t="shared" ca="1" si="770"/>
        <v>0</v>
      </c>
      <c r="Z1942" s="248">
        <f t="shared" ca="1" si="770"/>
        <v>0</v>
      </c>
      <c r="AA1942" s="248">
        <f t="shared" ca="1" si="770"/>
        <v>0</v>
      </c>
    </row>
    <row r="1943" spans="6:27">
      <c r="F1943" s="657"/>
      <c r="G1943" s="307" t="str">
        <f t="shared" si="771"/>
        <v/>
      </c>
      <c r="H1943" s="248">
        <f t="shared" si="770"/>
        <v>0</v>
      </c>
      <c r="I1943" s="248">
        <f t="shared" ca="1" si="770"/>
        <v>0</v>
      </c>
      <c r="J1943" s="248">
        <f t="shared" ca="1" si="770"/>
        <v>0</v>
      </c>
      <c r="K1943" s="248">
        <f t="shared" ca="1" si="770"/>
        <v>0</v>
      </c>
      <c r="L1943" s="248">
        <f t="shared" ca="1" si="770"/>
        <v>0</v>
      </c>
      <c r="M1943" s="248">
        <f t="shared" ca="1" si="770"/>
        <v>0</v>
      </c>
      <c r="N1943" s="248">
        <f t="shared" ca="1" si="770"/>
        <v>0</v>
      </c>
      <c r="O1943" s="248">
        <f t="shared" ca="1" si="770"/>
        <v>0</v>
      </c>
      <c r="P1943" s="248">
        <f t="shared" ca="1" si="770"/>
        <v>0</v>
      </c>
      <c r="Q1943" s="248">
        <f t="shared" ca="1" si="770"/>
        <v>0</v>
      </c>
      <c r="R1943" s="248">
        <f t="shared" ca="1" si="770"/>
        <v>0</v>
      </c>
      <c r="S1943" s="248">
        <f t="shared" ca="1" si="770"/>
        <v>0</v>
      </c>
      <c r="T1943" s="248">
        <f t="shared" ca="1" si="770"/>
        <v>0</v>
      </c>
      <c r="U1943" s="248">
        <f t="shared" ca="1" si="770"/>
        <v>0</v>
      </c>
      <c r="V1943" s="248">
        <f t="shared" ca="1" si="770"/>
        <v>0</v>
      </c>
      <c r="W1943" s="248">
        <f t="shared" ca="1" si="770"/>
        <v>0</v>
      </c>
      <c r="X1943" s="248">
        <f t="shared" ca="1" si="770"/>
        <v>0</v>
      </c>
      <c r="Y1943" s="248">
        <f t="shared" ca="1" si="770"/>
        <v>0</v>
      </c>
      <c r="Z1943" s="248">
        <f t="shared" ca="1" si="770"/>
        <v>0</v>
      </c>
      <c r="AA1943" s="248">
        <f t="shared" ca="1" si="770"/>
        <v>0</v>
      </c>
    </row>
    <row r="1944" spans="6:27">
      <c r="G1944" s="307" t="str">
        <f t="shared" si="771"/>
        <v>BRT</v>
      </c>
      <c r="H1944" s="248">
        <f t="shared" si="770"/>
        <v>0</v>
      </c>
      <c r="I1944" s="248">
        <f t="shared" ca="1" si="770"/>
        <v>0</v>
      </c>
      <c r="J1944" s="248">
        <f t="shared" ca="1" si="770"/>
        <v>0</v>
      </c>
      <c r="K1944" s="248">
        <f t="shared" ca="1" si="770"/>
        <v>0</v>
      </c>
      <c r="L1944" s="248">
        <f t="shared" ca="1" si="770"/>
        <v>0</v>
      </c>
      <c r="M1944" s="248">
        <f t="shared" ca="1" si="770"/>
        <v>0</v>
      </c>
      <c r="N1944" s="248">
        <f t="shared" ca="1" si="770"/>
        <v>0</v>
      </c>
      <c r="O1944" s="248">
        <f t="shared" ca="1" si="770"/>
        <v>0</v>
      </c>
      <c r="P1944" s="248">
        <f t="shared" ca="1" si="770"/>
        <v>0</v>
      </c>
      <c r="Q1944" s="248">
        <f t="shared" ca="1" si="770"/>
        <v>0</v>
      </c>
      <c r="R1944" s="248">
        <f t="shared" ca="1" si="770"/>
        <v>0</v>
      </c>
      <c r="S1944" s="248">
        <f t="shared" ca="1" si="770"/>
        <v>0</v>
      </c>
      <c r="T1944" s="248">
        <f t="shared" ca="1" si="770"/>
        <v>0</v>
      </c>
      <c r="U1944" s="248">
        <f t="shared" ca="1" si="770"/>
        <v>0</v>
      </c>
      <c r="V1944" s="248">
        <f t="shared" ca="1" si="770"/>
        <v>0</v>
      </c>
      <c r="W1944" s="248">
        <f t="shared" ca="1" si="770"/>
        <v>0</v>
      </c>
      <c r="X1944" s="248">
        <f t="shared" ca="1" si="770"/>
        <v>0</v>
      </c>
      <c r="Y1944" s="248">
        <f t="shared" ca="1" si="770"/>
        <v>0</v>
      </c>
      <c r="Z1944" s="248">
        <f t="shared" ca="1" si="770"/>
        <v>0</v>
      </c>
      <c r="AA1944" s="248">
        <f t="shared" ca="1" si="770"/>
        <v>0</v>
      </c>
    </row>
    <row r="1948" spans="6:27">
      <c r="G1948" s="309" t="s">
        <v>423</v>
      </c>
    </row>
    <row r="1949" spans="6:27">
      <c r="G1949" s="306"/>
      <c r="H1949" s="244">
        <f>H1933</f>
        <v>0</v>
      </c>
      <c r="I1949" s="244">
        <f t="shared" ref="I1949:AA1949" si="772">I1933</f>
        <v>1</v>
      </c>
      <c r="J1949" s="244">
        <f t="shared" si="772"/>
        <v>2</v>
      </c>
      <c r="K1949" s="244">
        <f t="shared" si="772"/>
        <v>3</v>
      </c>
      <c r="L1949" s="244">
        <f t="shared" si="772"/>
        <v>4</v>
      </c>
      <c r="M1949" s="244">
        <f t="shared" si="772"/>
        <v>5</v>
      </c>
      <c r="N1949" s="244">
        <f t="shared" si="772"/>
        <v>6</v>
      </c>
      <c r="O1949" s="244">
        <f t="shared" si="772"/>
        <v>7</v>
      </c>
      <c r="P1949" s="244">
        <f t="shared" si="772"/>
        <v>8</v>
      </c>
      <c r="Q1949" s="244">
        <f t="shared" si="772"/>
        <v>9</v>
      </c>
      <c r="R1949" s="244">
        <f t="shared" si="772"/>
        <v>10</v>
      </c>
      <c r="S1949" s="244">
        <f t="shared" si="772"/>
        <v>11</v>
      </c>
      <c r="T1949" s="244">
        <f t="shared" si="772"/>
        <v>12</v>
      </c>
      <c r="U1949" s="244">
        <f t="shared" si="772"/>
        <v>13</v>
      </c>
      <c r="V1949" s="244">
        <f t="shared" si="772"/>
        <v>14</v>
      </c>
      <c r="W1949" s="244">
        <f t="shared" si="772"/>
        <v>15</v>
      </c>
      <c r="X1949" s="244">
        <f t="shared" si="772"/>
        <v>16</v>
      </c>
      <c r="Y1949" s="244">
        <f t="shared" si="772"/>
        <v>17</v>
      </c>
      <c r="Z1949" s="244">
        <f t="shared" si="772"/>
        <v>18</v>
      </c>
      <c r="AA1949" s="244">
        <f t="shared" si="772"/>
        <v>19</v>
      </c>
    </row>
    <row r="1950" spans="6:27">
      <c r="F1950" s="655" t="s">
        <v>530</v>
      </c>
      <c r="G1950" s="307" t="str">
        <f>G1934</f>
        <v>Cars</v>
      </c>
      <c r="H1950" s="248">
        <f>H831*H1503</f>
        <v>0</v>
      </c>
      <c r="I1950" s="248">
        <f t="shared" ref="I1950:AA1960" ca="1" si="773">I831*I1503</f>
        <v>0</v>
      </c>
      <c r="J1950" s="248">
        <f t="shared" ca="1" si="773"/>
        <v>0</v>
      </c>
      <c r="K1950" s="248">
        <f t="shared" ca="1" si="773"/>
        <v>0</v>
      </c>
      <c r="L1950" s="248">
        <f t="shared" ca="1" si="773"/>
        <v>0</v>
      </c>
      <c r="M1950" s="248">
        <f t="shared" ca="1" si="773"/>
        <v>0</v>
      </c>
      <c r="N1950" s="248">
        <f t="shared" ca="1" si="773"/>
        <v>0</v>
      </c>
      <c r="O1950" s="248">
        <f t="shared" ca="1" si="773"/>
        <v>0</v>
      </c>
      <c r="P1950" s="248">
        <f t="shared" ca="1" si="773"/>
        <v>0</v>
      </c>
      <c r="Q1950" s="248">
        <f t="shared" ca="1" si="773"/>
        <v>0</v>
      </c>
      <c r="R1950" s="248">
        <f t="shared" ca="1" si="773"/>
        <v>0</v>
      </c>
      <c r="S1950" s="248">
        <f t="shared" ca="1" si="773"/>
        <v>0</v>
      </c>
      <c r="T1950" s="248">
        <f t="shared" ca="1" si="773"/>
        <v>0</v>
      </c>
      <c r="U1950" s="248">
        <f t="shared" ca="1" si="773"/>
        <v>0</v>
      </c>
      <c r="V1950" s="248">
        <f t="shared" ca="1" si="773"/>
        <v>0</v>
      </c>
      <c r="W1950" s="248">
        <f t="shared" ca="1" si="773"/>
        <v>0</v>
      </c>
      <c r="X1950" s="248">
        <f t="shared" ca="1" si="773"/>
        <v>0</v>
      </c>
      <c r="Y1950" s="248">
        <f t="shared" ca="1" si="773"/>
        <v>0</v>
      </c>
      <c r="Z1950" s="248">
        <f t="shared" ca="1" si="773"/>
        <v>0</v>
      </c>
      <c r="AA1950" s="248">
        <f t="shared" ca="1" si="773"/>
        <v>0</v>
      </c>
    </row>
    <row r="1951" spans="6:27">
      <c r="F1951" s="656"/>
      <c r="G1951" s="307" t="str">
        <f t="shared" ref="G1951:G1960" si="774">G1935</f>
        <v>2-wheeler</v>
      </c>
      <c r="H1951" s="248">
        <f t="shared" ref="H1951:W1960" si="775">H832*H1504</f>
        <v>0</v>
      </c>
      <c r="I1951" s="248">
        <f t="shared" ca="1" si="775"/>
        <v>0</v>
      </c>
      <c r="J1951" s="248">
        <f t="shared" ca="1" si="775"/>
        <v>0</v>
      </c>
      <c r="K1951" s="248">
        <f t="shared" ca="1" si="775"/>
        <v>0</v>
      </c>
      <c r="L1951" s="248">
        <f t="shared" ca="1" si="775"/>
        <v>0</v>
      </c>
      <c r="M1951" s="248">
        <f t="shared" ca="1" si="775"/>
        <v>0</v>
      </c>
      <c r="N1951" s="248">
        <f t="shared" ca="1" si="775"/>
        <v>0</v>
      </c>
      <c r="O1951" s="248">
        <f t="shared" ca="1" si="775"/>
        <v>0</v>
      </c>
      <c r="P1951" s="248">
        <f t="shared" ca="1" si="775"/>
        <v>0</v>
      </c>
      <c r="Q1951" s="248">
        <f t="shared" ca="1" si="775"/>
        <v>0</v>
      </c>
      <c r="R1951" s="248">
        <f t="shared" ca="1" si="775"/>
        <v>0</v>
      </c>
      <c r="S1951" s="248">
        <f t="shared" ca="1" si="775"/>
        <v>0</v>
      </c>
      <c r="T1951" s="248">
        <f t="shared" ca="1" si="775"/>
        <v>0</v>
      </c>
      <c r="U1951" s="248">
        <f t="shared" ca="1" si="775"/>
        <v>0</v>
      </c>
      <c r="V1951" s="248">
        <f t="shared" ca="1" si="775"/>
        <v>0</v>
      </c>
      <c r="W1951" s="248">
        <f t="shared" ca="1" si="775"/>
        <v>0</v>
      </c>
      <c r="X1951" s="248">
        <f t="shared" ca="1" si="773"/>
        <v>0</v>
      </c>
      <c r="Y1951" s="248">
        <f t="shared" ca="1" si="773"/>
        <v>0</v>
      </c>
      <c r="Z1951" s="248">
        <f t="shared" ca="1" si="773"/>
        <v>0</v>
      </c>
      <c r="AA1951" s="248">
        <f t="shared" ca="1" si="773"/>
        <v>0</v>
      </c>
    </row>
    <row r="1952" spans="6:27">
      <c r="F1952" s="656"/>
      <c r="G1952" s="307" t="str">
        <f t="shared" si="774"/>
        <v>Taxi</v>
      </c>
      <c r="H1952" s="248">
        <f t="shared" si="775"/>
        <v>0</v>
      </c>
      <c r="I1952" s="248">
        <f t="shared" ca="1" si="773"/>
        <v>0</v>
      </c>
      <c r="J1952" s="248">
        <f t="shared" ca="1" si="773"/>
        <v>0</v>
      </c>
      <c r="K1952" s="248">
        <f t="shared" ca="1" si="773"/>
        <v>0</v>
      </c>
      <c r="L1952" s="248">
        <f t="shared" ca="1" si="773"/>
        <v>0</v>
      </c>
      <c r="M1952" s="248">
        <f t="shared" ca="1" si="773"/>
        <v>0</v>
      </c>
      <c r="N1952" s="248">
        <f t="shared" ca="1" si="773"/>
        <v>0</v>
      </c>
      <c r="O1952" s="248">
        <f t="shared" ca="1" si="773"/>
        <v>0</v>
      </c>
      <c r="P1952" s="248">
        <f t="shared" ca="1" si="773"/>
        <v>0</v>
      </c>
      <c r="Q1952" s="248">
        <f t="shared" ca="1" si="773"/>
        <v>0</v>
      </c>
      <c r="R1952" s="248">
        <f t="shared" ca="1" si="773"/>
        <v>0</v>
      </c>
      <c r="S1952" s="248">
        <f t="shared" ca="1" si="773"/>
        <v>0</v>
      </c>
      <c r="T1952" s="248">
        <f t="shared" ca="1" si="773"/>
        <v>0</v>
      </c>
      <c r="U1952" s="248">
        <f t="shared" ca="1" si="773"/>
        <v>0</v>
      </c>
      <c r="V1952" s="248">
        <f t="shared" ca="1" si="773"/>
        <v>0</v>
      </c>
      <c r="W1952" s="248">
        <f t="shared" ca="1" si="773"/>
        <v>0</v>
      </c>
      <c r="X1952" s="248">
        <f t="shared" ca="1" si="773"/>
        <v>0</v>
      </c>
      <c r="Y1952" s="248">
        <f t="shared" ca="1" si="773"/>
        <v>0</v>
      </c>
      <c r="Z1952" s="248">
        <f t="shared" ca="1" si="773"/>
        <v>0</v>
      </c>
      <c r="AA1952" s="248">
        <f t="shared" ca="1" si="773"/>
        <v>0</v>
      </c>
    </row>
    <row r="1953" spans="6:27">
      <c r="F1953" s="656"/>
      <c r="G1953" s="307" t="str">
        <f t="shared" si="774"/>
        <v/>
      </c>
      <c r="H1953" s="248">
        <f t="shared" si="775"/>
        <v>0</v>
      </c>
      <c r="I1953" s="248">
        <f t="shared" ca="1" si="773"/>
        <v>0</v>
      </c>
      <c r="J1953" s="248">
        <f t="shared" ca="1" si="773"/>
        <v>0</v>
      </c>
      <c r="K1953" s="248">
        <f t="shared" ca="1" si="773"/>
        <v>0</v>
      </c>
      <c r="L1953" s="248">
        <f t="shared" ca="1" si="773"/>
        <v>0</v>
      </c>
      <c r="M1953" s="248">
        <f t="shared" ca="1" si="773"/>
        <v>0</v>
      </c>
      <c r="N1953" s="248">
        <f t="shared" ca="1" si="773"/>
        <v>0</v>
      </c>
      <c r="O1953" s="248">
        <f t="shared" ca="1" si="773"/>
        <v>0</v>
      </c>
      <c r="P1953" s="248">
        <f t="shared" ca="1" si="773"/>
        <v>0</v>
      </c>
      <c r="Q1953" s="248">
        <f t="shared" ca="1" si="773"/>
        <v>0</v>
      </c>
      <c r="R1953" s="248">
        <f t="shared" ca="1" si="773"/>
        <v>0</v>
      </c>
      <c r="S1953" s="248">
        <f t="shared" ca="1" si="773"/>
        <v>0</v>
      </c>
      <c r="T1953" s="248">
        <f t="shared" ca="1" si="773"/>
        <v>0</v>
      </c>
      <c r="U1953" s="248">
        <f t="shared" ca="1" si="773"/>
        <v>0</v>
      </c>
      <c r="V1953" s="248">
        <f t="shared" ca="1" si="773"/>
        <v>0</v>
      </c>
      <c r="W1953" s="248">
        <f t="shared" ca="1" si="773"/>
        <v>0</v>
      </c>
      <c r="X1953" s="248">
        <f t="shared" ca="1" si="773"/>
        <v>0</v>
      </c>
      <c r="Y1953" s="248">
        <f t="shared" ca="1" si="773"/>
        <v>0</v>
      </c>
      <c r="Z1953" s="248">
        <f t="shared" ca="1" si="773"/>
        <v>0</v>
      </c>
      <c r="AA1953" s="248">
        <f t="shared" ca="1" si="773"/>
        <v>0</v>
      </c>
    </row>
    <row r="1954" spans="6:27">
      <c r="F1954" s="656"/>
      <c r="G1954" s="307" t="str">
        <f t="shared" si="774"/>
        <v/>
      </c>
      <c r="H1954" s="248">
        <f t="shared" si="775"/>
        <v>0</v>
      </c>
      <c r="I1954" s="248">
        <f t="shared" ca="1" si="773"/>
        <v>0</v>
      </c>
      <c r="J1954" s="248">
        <f t="shared" ca="1" si="773"/>
        <v>0</v>
      </c>
      <c r="K1954" s="248">
        <f t="shared" ca="1" si="773"/>
        <v>0</v>
      </c>
      <c r="L1954" s="248">
        <f t="shared" ca="1" si="773"/>
        <v>0</v>
      </c>
      <c r="M1954" s="248">
        <f t="shared" ca="1" si="773"/>
        <v>0</v>
      </c>
      <c r="N1954" s="248">
        <f t="shared" ca="1" si="773"/>
        <v>0</v>
      </c>
      <c r="O1954" s="248">
        <f t="shared" ca="1" si="773"/>
        <v>0</v>
      </c>
      <c r="P1954" s="248">
        <f t="shared" ca="1" si="773"/>
        <v>0</v>
      </c>
      <c r="Q1954" s="248">
        <f t="shared" ca="1" si="773"/>
        <v>0</v>
      </c>
      <c r="R1954" s="248">
        <f t="shared" ca="1" si="773"/>
        <v>0</v>
      </c>
      <c r="S1954" s="248">
        <f t="shared" ca="1" si="773"/>
        <v>0</v>
      </c>
      <c r="T1954" s="248">
        <f t="shared" ca="1" si="773"/>
        <v>0</v>
      </c>
      <c r="U1954" s="248">
        <f t="shared" ca="1" si="773"/>
        <v>0</v>
      </c>
      <c r="V1954" s="248">
        <f t="shared" ca="1" si="773"/>
        <v>0</v>
      </c>
      <c r="W1954" s="248">
        <f t="shared" ca="1" si="773"/>
        <v>0</v>
      </c>
      <c r="X1954" s="248">
        <f t="shared" ca="1" si="773"/>
        <v>0</v>
      </c>
      <c r="Y1954" s="248">
        <f t="shared" ca="1" si="773"/>
        <v>0</v>
      </c>
      <c r="Z1954" s="248">
        <f t="shared" ca="1" si="773"/>
        <v>0</v>
      </c>
      <c r="AA1954" s="248">
        <f t="shared" ca="1" si="773"/>
        <v>0</v>
      </c>
    </row>
    <row r="1955" spans="6:27">
      <c r="F1955" s="656"/>
      <c r="G1955" s="307" t="str">
        <f t="shared" si="774"/>
        <v>3-wheeler</v>
      </c>
      <c r="H1955" s="248">
        <f t="shared" si="775"/>
        <v>0</v>
      </c>
      <c r="I1955" s="248">
        <f t="shared" ca="1" si="773"/>
        <v>0</v>
      </c>
      <c r="J1955" s="248">
        <f t="shared" ca="1" si="773"/>
        <v>0</v>
      </c>
      <c r="K1955" s="248">
        <f t="shared" ca="1" si="773"/>
        <v>0</v>
      </c>
      <c r="L1955" s="248">
        <f t="shared" ca="1" si="773"/>
        <v>0</v>
      </c>
      <c r="M1955" s="248">
        <f t="shared" ca="1" si="773"/>
        <v>0</v>
      </c>
      <c r="N1955" s="248">
        <f t="shared" ca="1" si="773"/>
        <v>0</v>
      </c>
      <c r="O1955" s="248">
        <f t="shared" ca="1" si="773"/>
        <v>0</v>
      </c>
      <c r="P1955" s="248">
        <f t="shared" ca="1" si="773"/>
        <v>0</v>
      </c>
      <c r="Q1955" s="248">
        <f t="shared" ca="1" si="773"/>
        <v>0</v>
      </c>
      <c r="R1955" s="248">
        <f t="shared" ca="1" si="773"/>
        <v>0</v>
      </c>
      <c r="S1955" s="248">
        <f t="shared" ca="1" si="773"/>
        <v>0</v>
      </c>
      <c r="T1955" s="248">
        <f t="shared" ca="1" si="773"/>
        <v>0</v>
      </c>
      <c r="U1955" s="248">
        <f t="shared" ca="1" si="773"/>
        <v>0</v>
      </c>
      <c r="V1955" s="248">
        <f t="shared" ca="1" si="773"/>
        <v>0</v>
      </c>
      <c r="W1955" s="248">
        <f t="shared" ca="1" si="773"/>
        <v>0</v>
      </c>
      <c r="X1955" s="248">
        <f t="shared" ca="1" si="773"/>
        <v>0</v>
      </c>
      <c r="Y1955" s="248">
        <f t="shared" ca="1" si="773"/>
        <v>0</v>
      </c>
      <c r="Z1955" s="248">
        <f t="shared" ca="1" si="773"/>
        <v>0</v>
      </c>
      <c r="AA1955" s="248">
        <f t="shared" ca="1" si="773"/>
        <v>0</v>
      </c>
    </row>
    <row r="1956" spans="6:27">
      <c r="F1956" s="656"/>
      <c r="G1956" s="307" t="str">
        <f t="shared" si="774"/>
        <v>Bus</v>
      </c>
      <c r="H1956" s="248">
        <f t="shared" si="775"/>
        <v>0</v>
      </c>
      <c r="I1956" s="248">
        <f t="shared" ca="1" si="773"/>
        <v>0</v>
      </c>
      <c r="J1956" s="248">
        <f t="shared" ca="1" si="773"/>
        <v>0</v>
      </c>
      <c r="K1956" s="248">
        <f t="shared" ca="1" si="773"/>
        <v>0</v>
      </c>
      <c r="L1956" s="248">
        <f t="shared" ca="1" si="773"/>
        <v>0</v>
      </c>
      <c r="M1956" s="248">
        <f t="shared" ca="1" si="773"/>
        <v>0</v>
      </c>
      <c r="N1956" s="248">
        <f t="shared" ca="1" si="773"/>
        <v>0</v>
      </c>
      <c r="O1956" s="248">
        <f t="shared" ca="1" si="773"/>
        <v>0</v>
      </c>
      <c r="P1956" s="248">
        <f t="shared" ca="1" si="773"/>
        <v>0</v>
      </c>
      <c r="Q1956" s="248">
        <f t="shared" ca="1" si="773"/>
        <v>0</v>
      </c>
      <c r="R1956" s="248">
        <f t="shared" ca="1" si="773"/>
        <v>0</v>
      </c>
      <c r="S1956" s="248">
        <f t="shared" ca="1" si="773"/>
        <v>0</v>
      </c>
      <c r="T1956" s="248">
        <f t="shared" ca="1" si="773"/>
        <v>0</v>
      </c>
      <c r="U1956" s="248">
        <f t="shared" ca="1" si="773"/>
        <v>0</v>
      </c>
      <c r="V1956" s="248">
        <f t="shared" ca="1" si="773"/>
        <v>0</v>
      </c>
      <c r="W1956" s="248">
        <f t="shared" ca="1" si="773"/>
        <v>0</v>
      </c>
      <c r="X1956" s="248">
        <f t="shared" ca="1" si="773"/>
        <v>0</v>
      </c>
      <c r="Y1956" s="248">
        <f t="shared" ca="1" si="773"/>
        <v>0</v>
      </c>
      <c r="Z1956" s="248">
        <f t="shared" ca="1" si="773"/>
        <v>0</v>
      </c>
      <c r="AA1956" s="248">
        <f t="shared" ca="1" si="773"/>
        <v>0</v>
      </c>
    </row>
    <row r="1957" spans="6:27">
      <c r="F1957" s="656"/>
      <c r="G1957" s="307" t="str">
        <f t="shared" si="774"/>
        <v>Mini-bus</v>
      </c>
      <c r="H1957" s="248">
        <f t="shared" si="775"/>
        <v>0</v>
      </c>
      <c r="I1957" s="248">
        <f t="shared" ca="1" si="773"/>
        <v>0</v>
      </c>
      <c r="J1957" s="248">
        <f t="shared" ca="1" si="773"/>
        <v>0</v>
      </c>
      <c r="K1957" s="248">
        <f t="shared" ca="1" si="773"/>
        <v>0</v>
      </c>
      <c r="L1957" s="248">
        <f t="shared" ca="1" si="773"/>
        <v>0</v>
      </c>
      <c r="M1957" s="248">
        <f t="shared" ca="1" si="773"/>
        <v>0</v>
      </c>
      <c r="N1957" s="248">
        <f t="shared" ca="1" si="773"/>
        <v>0</v>
      </c>
      <c r="O1957" s="248">
        <f t="shared" ca="1" si="773"/>
        <v>0</v>
      </c>
      <c r="P1957" s="248">
        <f t="shared" ca="1" si="773"/>
        <v>0</v>
      </c>
      <c r="Q1957" s="248">
        <f t="shared" ca="1" si="773"/>
        <v>0</v>
      </c>
      <c r="R1957" s="248">
        <f t="shared" ca="1" si="773"/>
        <v>0</v>
      </c>
      <c r="S1957" s="248">
        <f t="shared" ca="1" si="773"/>
        <v>0</v>
      </c>
      <c r="T1957" s="248">
        <f t="shared" ca="1" si="773"/>
        <v>0</v>
      </c>
      <c r="U1957" s="248">
        <f t="shared" ca="1" si="773"/>
        <v>0</v>
      </c>
      <c r="V1957" s="248">
        <f t="shared" ca="1" si="773"/>
        <v>0</v>
      </c>
      <c r="W1957" s="248">
        <f t="shared" ca="1" si="773"/>
        <v>0</v>
      </c>
      <c r="X1957" s="248">
        <f t="shared" ca="1" si="773"/>
        <v>0</v>
      </c>
      <c r="Y1957" s="248">
        <f t="shared" ca="1" si="773"/>
        <v>0</v>
      </c>
      <c r="Z1957" s="248">
        <f t="shared" ca="1" si="773"/>
        <v>0</v>
      </c>
      <c r="AA1957" s="248">
        <f t="shared" ca="1" si="773"/>
        <v>0</v>
      </c>
    </row>
    <row r="1958" spans="6:27">
      <c r="F1958" s="656"/>
      <c r="G1958" s="307" t="str">
        <f t="shared" si="774"/>
        <v/>
      </c>
      <c r="H1958" s="248">
        <f t="shared" si="775"/>
        <v>0</v>
      </c>
      <c r="I1958" s="248">
        <f t="shared" ca="1" si="773"/>
        <v>0</v>
      </c>
      <c r="J1958" s="248">
        <f t="shared" ca="1" si="773"/>
        <v>0</v>
      </c>
      <c r="K1958" s="248">
        <f t="shared" ca="1" si="773"/>
        <v>0</v>
      </c>
      <c r="L1958" s="248">
        <f t="shared" ca="1" si="773"/>
        <v>0</v>
      </c>
      <c r="M1958" s="248">
        <f t="shared" ca="1" si="773"/>
        <v>0</v>
      </c>
      <c r="N1958" s="248">
        <f t="shared" ca="1" si="773"/>
        <v>0</v>
      </c>
      <c r="O1958" s="248">
        <f t="shared" ca="1" si="773"/>
        <v>0</v>
      </c>
      <c r="P1958" s="248">
        <f t="shared" ca="1" si="773"/>
        <v>0</v>
      </c>
      <c r="Q1958" s="248">
        <f t="shared" ca="1" si="773"/>
        <v>0</v>
      </c>
      <c r="R1958" s="248">
        <f t="shared" ca="1" si="773"/>
        <v>0</v>
      </c>
      <c r="S1958" s="248">
        <f t="shared" ca="1" si="773"/>
        <v>0</v>
      </c>
      <c r="T1958" s="248">
        <f t="shared" ca="1" si="773"/>
        <v>0</v>
      </c>
      <c r="U1958" s="248">
        <f t="shared" ca="1" si="773"/>
        <v>0</v>
      </c>
      <c r="V1958" s="248">
        <f t="shared" ca="1" si="773"/>
        <v>0</v>
      </c>
      <c r="W1958" s="248">
        <f t="shared" ca="1" si="773"/>
        <v>0</v>
      </c>
      <c r="X1958" s="248">
        <f t="shared" ca="1" si="773"/>
        <v>0</v>
      </c>
      <c r="Y1958" s="248">
        <f t="shared" ca="1" si="773"/>
        <v>0</v>
      </c>
      <c r="Z1958" s="248">
        <f t="shared" ca="1" si="773"/>
        <v>0</v>
      </c>
      <c r="AA1958" s="248">
        <f t="shared" ca="1" si="773"/>
        <v>0</v>
      </c>
    </row>
    <row r="1959" spans="6:27">
      <c r="F1959" s="657"/>
      <c r="G1959" s="307" t="str">
        <f t="shared" si="774"/>
        <v/>
      </c>
      <c r="H1959" s="248">
        <f t="shared" si="775"/>
        <v>0</v>
      </c>
      <c r="I1959" s="248">
        <f t="shared" ca="1" si="773"/>
        <v>0</v>
      </c>
      <c r="J1959" s="248">
        <f t="shared" ca="1" si="773"/>
        <v>0</v>
      </c>
      <c r="K1959" s="248">
        <f t="shared" ca="1" si="773"/>
        <v>0</v>
      </c>
      <c r="L1959" s="248">
        <f t="shared" ca="1" si="773"/>
        <v>0</v>
      </c>
      <c r="M1959" s="248">
        <f t="shared" ca="1" si="773"/>
        <v>0</v>
      </c>
      <c r="N1959" s="248">
        <f t="shared" ca="1" si="773"/>
        <v>0</v>
      </c>
      <c r="O1959" s="248">
        <f t="shared" ca="1" si="773"/>
        <v>0</v>
      </c>
      <c r="P1959" s="248">
        <f t="shared" ca="1" si="773"/>
        <v>0</v>
      </c>
      <c r="Q1959" s="248">
        <f t="shared" ca="1" si="773"/>
        <v>0</v>
      </c>
      <c r="R1959" s="248">
        <f t="shared" ca="1" si="773"/>
        <v>0</v>
      </c>
      <c r="S1959" s="248">
        <f t="shared" ca="1" si="773"/>
        <v>0</v>
      </c>
      <c r="T1959" s="248">
        <f t="shared" ca="1" si="773"/>
        <v>0</v>
      </c>
      <c r="U1959" s="248">
        <f t="shared" ca="1" si="773"/>
        <v>0</v>
      </c>
      <c r="V1959" s="248">
        <f t="shared" ca="1" si="773"/>
        <v>0</v>
      </c>
      <c r="W1959" s="248">
        <f t="shared" ca="1" si="773"/>
        <v>0</v>
      </c>
      <c r="X1959" s="248">
        <f t="shared" ca="1" si="773"/>
        <v>0</v>
      </c>
      <c r="Y1959" s="248">
        <f t="shared" ca="1" si="773"/>
        <v>0</v>
      </c>
      <c r="Z1959" s="248">
        <f t="shared" ca="1" si="773"/>
        <v>0</v>
      </c>
      <c r="AA1959" s="248">
        <f t="shared" ca="1" si="773"/>
        <v>0</v>
      </c>
    </row>
    <row r="1960" spans="6:27">
      <c r="G1960" s="307" t="str">
        <f t="shared" si="774"/>
        <v>BRT</v>
      </c>
      <c r="H1960" s="248">
        <f t="shared" si="775"/>
        <v>0</v>
      </c>
      <c r="I1960" s="248">
        <f t="shared" ca="1" si="773"/>
        <v>0</v>
      </c>
      <c r="J1960" s="248">
        <f t="shared" ca="1" si="773"/>
        <v>0</v>
      </c>
      <c r="K1960" s="248">
        <f t="shared" ca="1" si="773"/>
        <v>0</v>
      </c>
      <c r="L1960" s="248">
        <f t="shared" ca="1" si="773"/>
        <v>0</v>
      </c>
      <c r="M1960" s="248">
        <f t="shared" ca="1" si="773"/>
        <v>0</v>
      </c>
      <c r="N1960" s="248">
        <f t="shared" ca="1" si="773"/>
        <v>0</v>
      </c>
      <c r="O1960" s="248">
        <f t="shared" ca="1" si="773"/>
        <v>0</v>
      </c>
      <c r="P1960" s="248">
        <f t="shared" ca="1" si="773"/>
        <v>0</v>
      </c>
      <c r="Q1960" s="248">
        <f t="shared" ca="1" si="773"/>
        <v>0</v>
      </c>
      <c r="R1960" s="248">
        <f t="shared" ca="1" si="773"/>
        <v>0</v>
      </c>
      <c r="S1960" s="248">
        <f t="shared" ca="1" si="773"/>
        <v>0</v>
      </c>
      <c r="T1960" s="248">
        <f t="shared" ca="1" si="773"/>
        <v>0</v>
      </c>
      <c r="U1960" s="248">
        <f t="shared" ca="1" si="773"/>
        <v>0</v>
      </c>
      <c r="V1960" s="248">
        <f t="shared" ca="1" si="773"/>
        <v>0</v>
      </c>
      <c r="W1960" s="248">
        <f t="shared" ca="1" si="773"/>
        <v>0</v>
      </c>
      <c r="X1960" s="248">
        <f t="shared" ca="1" si="773"/>
        <v>0</v>
      </c>
      <c r="Y1960" s="248">
        <f t="shared" ca="1" si="773"/>
        <v>0</v>
      </c>
      <c r="Z1960" s="248">
        <f t="shared" ca="1" si="773"/>
        <v>0</v>
      </c>
      <c r="AA1960" s="248">
        <f t="shared" ca="1" si="773"/>
        <v>0</v>
      </c>
    </row>
    <row r="1963" spans="6:27">
      <c r="G1963" s="309" t="s">
        <v>424</v>
      </c>
    </row>
    <row r="1964" spans="6:27">
      <c r="G1964" s="306"/>
      <c r="H1964" s="244">
        <f>H1949</f>
        <v>0</v>
      </c>
      <c r="I1964" s="244">
        <f t="shared" ref="I1964:AA1964" si="776">I1949</f>
        <v>1</v>
      </c>
      <c r="J1964" s="244">
        <f t="shared" si="776"/>
        <v>2</v>
      </c>
      <c r="K1964" s="244">
        <f t="shared" si="776"/>
        <v>3</v>
      </c>
      <c r="L1964" s="244">
        <f t="shared" si="776"/>
        <v>4</v>
      </c>
      <c r="M1964" s="244">
        <f t="shared" si="776"/>
        <v>5</v>
      </c>
      <c r="N1964" s="244">
        <f t="shared" si="776"/>
        <v>6</v>
      </c>
      <c r="O1964" s="244">
        <f t="shared" si="776"/>
        <v>7</v>
      </c>
      <c r="P1964" s="244">
        <f t="shared" si="776"/>
        <v>8</v>
      </c>
      <c r="Q1964" s="244">
        <f t="shared" si="776"/>
        <v>9</v>
      </c>
      <c r="R1964" s="244">
        <f t="shared" si="776"/>
        <v>10</v>
      </c>
      <c r="S1964" s="244">
        <f t="shared" si="776"/>
        <v>11</v>
      </c>
      <c r="T1964" s="244">
        <f t="shared" si="776"/>
        <v>12</v>
      </c>
      <c r="U1964" s="244">
        <f t="shared" si="776"/>
        <v>13</v>
      </c>
      <c r="V1964" s="244">
        <f t="shared" si="776"/>
        <v>14</v>
      </c>
      <c r="W1964" s="244">
        <f t="shared" si="776"/>
        <v>15</v>
      </c>
      <c r="X1964" s="244">
        <f t="shared" si="776"/>
        <v>16</v>
      </c>
      <c r="Y1964" s="244">
        <f t="shared" si="776"/>
        <v>17</v>
      </c>
      <c r="Z1964" s="244">
        <f t="shared" si="776"/>
        <v>18</v>
      </c>
      <c r="AA1964" s="244">
        <f t="shared" si="776"/>
        <v>19</v>
      </c>
    </row>
    <row r="1965" spans="6:27">
      <c r="F1965" s="655" t="s">
        <v>530</v>
      </c>
      <c r="G1965" s="307" t="str">
        <f>G1950</f>
        <v>Cars</v>
      </c>
      <c r="H1965" s="248">
        <f>H846*H1550</f>
        <v>0</v>
      </c>
      <c r="I1965" s="248">
        <f t="shared" ref="I1965:AA1975" ca="1" si="777">I846*I1550</f>
        <v>0</v>
      </c>
      <c r="J1965" s="248">
        <f t="shared" ca="1" si="777"/>
        <v>0</v>
      </c>
      <c r="K1965" s="248">
        <f t="shared" ca="1" si="777"/>
        <v>0</v>
      </c>
      <c r="L1965" s="248">
        <f t="shared" ca="1" si="777"/>
        <v>0</v>
      </c>
      <c r="M1965" s="248">
        <f t="shared" ca="1" si="777"/>
        <v>0</v>
      </c>
      <c r="N1965" s="248">
        <f t="shared" ca="1" si="777"/>
        <v>0</v>
      </c>
      <c r="O1965" s="248">
        <f t="shared" ca="1" si="777"/>
        <v>0</v>
      </c>
      <c r="P1965" s="248">
        <f t="shared" ca="1" si="777"/>
        <v>0</v>
      </c>
      <c r="Q1965" s="248">
        <f t="shared" ca="1" si="777"/>
        <v>0</v>
      </c>
      <c r="R1965" s="248">
        <f t="shared" ca="1" si="777"/>
        <v>0</v>
      </c>
      <c r="S1965" s="248">
        <f t="shared" ca="1" si="777"/>
        <v>0</v>
      </c>
      <c r="T1965" s="248">
        <f t="shared" ca="1" si="777"/>
        <v>0</v>
      </c>
      <c r="U1965" s="248">
        <f t="shared" ca="1" si="777"/>
        <v>0</v>
      </c>
      <c r="V1965" s="248">
        <f t="shared" ca="1" si="777"/>
        <v>0</v>
      </c>
      <c r="W1965" s="248">
        <f t="shared" ca="1" si="777"/>
        <v>0</v>
      </c>
      <c r="X1965" s="248">
        <f t="shared" ca="1" si="777"/>
        <v>0</v>
      </c>
      <c r="Y1965" s="248">
        <f t="shared" ca="1" si="777"/>
        <v>0</v>
      </c>
      <c r="Z1965" s="248">
        <f t="shared" ca="1" si="777"/>
        <v>0</v>
      </c>
      <c r="AA1965" s="248">
        <f t="shared" ca="1" si="777"/>
        <v>0</v>
      </c>
    </row>
    <row r="1966" spans="6:27">
      <c r="F1966" s="656"/>
      <c r="G1966" s="307" t="str">
        <f t="shared" ref="G1966:G1975" si="778">G1951</f>
        <v>2-wheeler</v>
      </c>
      <c r="H1966" s="248">
        <f t="shared" ref="H1966:W1975" si="779">H847*H1551</f>
        <v>0</v>
      </c>
      <c r="I1966" s="248">
        <f t="shared" ca="1" si="779"/>
        <v>0</v>
      </c>
      <c r="J1966" s="248">
        <f t="shared" ca="1" si="779"/>
        <v>0</v>
      </c>
      <c r="K1966" s="248">
        <f t="shared" ca="1" si="779"/>
        <v>0</v>
      </c>
      <c r="L1966" s="248">
        <f t="shared" ca="1" si="779"/>
        <v>0</v>
      </c>
      <c r="M1966" s="248">
        <f t="shared" ca="1" si="779"/>
        <v>0</v>
      </c>
      <c r="N1966" s="248">
        <f t="shared" ca="1" si="779"/>
        <v>0</v>
      </c>
      <c r="O1966" s="248">
        <f t="shared" ca="1" si="779"/>
        <v>0</v>
      </c>
      <c r="P1966" s="248">
        <f t="shared" ca="1" si="779"/>
        <v>0</v>
      </c>
      <c r="Q1966" s="248">
        <f t="shared" ca="1" si="779"/>
        <v>0</v>
      </c>
      <c r="R1966" s="248">
        <f t="shared" ca="1" si="779"/>
        <v>0</v>
      </c>
      <c r="S1966" s="248">
        <f t="shared" ca="1" si="779"/>
        <v>0</v>
      </c>
      <c r="T1966" s="248">
        <f t="shared" ca="1" si="779"/>
        <v>0</v>
      </c>
      <c r="U1966" s="248">
        <f t="shared" ca="1" si="779"/>
        <v>0</v>
      </c>
      <c r="V1966" s="248">
        <f t="shared" ca="1" si="779"/>
        <v>0</v>
      </c>
      <c r="W1966" s="248">
        <f t="shared" ca="1" si="779"/>
        <v>0</v>
      </c>
      <c r="X1966" s="248">
        <f t="shared" ca="1" si="777"/>
        <v>0</v>
      </c>
      <c r="Y1966" s="248">
        <f t="shared" ca="1" si="777"/>
        <v>0</v>
      </c>
      <c r="Z1966" s="248">
        <f t="shared" ca="1" si="777"/>
        <v>0</v>
      </c>
      <c r="AA1966" s="248">
        <f t="shared" ca="1" si="777"/>
        <v>0</v>
      </c>
    </row>
    <row r="1967" spans="6:27">
      <c r="F1967" s="656"/>
      <c r="G1967" s="307" t="str">
        <f t="shared" si="778"/>
        <v>Taxi</v>
      </c>
      <c r="H1967" s="248">
        <f t="shared" si="779"/>
        <v>0</v>
      </c>
      <c r="I1967" s="248">
        <f t="shared" ca="1" si="777"/>
        <v>0</v>
      </c>
      <c r="J1967" s="248">
        <f t="shared" ca="1" si="777"/>
        <v>0</v>
      </c>
      <c r="K1967" s="248">
        <f t="shared" ca="1" si="777"/>
        <v>0</v>
      </c>
      <c r="L1967" s="248">
        <f t="shared" ca="1" si="777"/>
        <v>0</v>
      </c>
      <c r="M1967" s="248">
        <f t="shared" ca="1" si="777"/>
        <v>0</v>
      </c>
      <c r="N1967" s="248">
        <f t="shared" ca="1" si="777"/>
        <v>0</v>
      </c>
      <c r="O1967" s="248">
        <f t="shared" ca="1" si="777"/>
        <v>0</v>
      </c>
      <c r="P1967" s="248">
        <f t="shared" ca="1" si="777"/>
        <v>0</v>
      </c>
      <c r="Q1967" s="248">
        <f t="shared" ca="1" si="777"/>
        <v>0</v>
      </c>
      <c r="R1967" s="248">
        <f t="shared" ca="1" si="777"/>
        <v>0</v>
      </c>
      <c r="S1967" s="248">
        <f t="shared" ca="1" si="777"/>
        <v>0</v>
      </c>
      <c r="T1967" s="248">
        <f t="shared" ca="1" si="777"/>
        <v>0</v>
      </c>
      <c r="U1967" s="248">
        <f t="shared" ca="1" si="777"/>
        <v>0</v>
      </c>
      <c r="V1967" s="248">
        <f t="shared" ca="1" si="777"/>
        <v>0</v>
      </c>
      <c r="W1967" s="248">
        <f t="shared" ca="1" si="777"/>
        <v>0</v>
      </c>
      <c r="X1967" s="248">
        <f t="shared" ca="1" si="777"/>
        <v>0</v>
      </c>
      <c r="Y1967" s="248">
        <f t="shared" ca="1" si="777"/>
        <v>0</v>
      </c>
      <c r="Z1967" s="248">
        <f t="shared" ca="1" si="777"/>
        <v>0</v>
      </c>
      <c r="AA1967" s="248">
        <f t="shared" ca="1" si="777"/>
        <v>0</v>
      </c>
    </row>
    <row r="1968" spans="6:27">
      <c r="F1968" s="656"/>
      <c r="G1968" s="307" t="str">
        <f t="shared" si="778"/>
        <v/>
      </c>
      <c r="H1968" s="248">
        <f t="shared" si="779"/>
        <v>0</v>
      </c>
      <c r="I1968" s="248">
        <f t="shared" ca="1" si="777"/>
        <v>0</v>
      </c>
      <c r="J1968" s="248">
        <f t="shared" ca="1" si="777"/>
        <v>0</v>
      </c>
      <c r="K1968" s="248">
        <f t="shared" ca="1" si="777"/>
        <v>0</v>
      </c>
      <c r="L1968" s="248">
        <f t="shared" ca="1" si="777"/>
        <v>0</v>
      </c>
      <c r="M1968" s="248">
        <f t="shared" ca="1" si="777"/>
        <v>0</v>
      </c>
      <c r="N1968" s="248">
        <f t="shared" ca="1" si="777"/>
        <v>0</v>
      </c>
      <c r="O1968" s="248">
        <f t="shared" ca="1" si="777"/>
        <v>0</v>
      </c>
      <c r="P1968" s="248">
        <f t="shared" ca="1" si="777"/>
        <v>0</v>
      </c>
      <c r="Q1968" s="248">
        <f t="shared" ca="1" si="777"/>
        <v>0</v>
      </c>
      <c r="R1968" s="248">
        <f t="shared" ca="1" si="777"/>
        <v>0</v>
      </c>
      <c r="S1968" s="248">
        <f t="shared" ca="1" si="777"/>
        <v>0</v>
      </c>
      <c r="T1968" s="248">
        <f t="shared" ca="1" si="777"/>
        <v>0</v>
      </c>
      <c r="U1968" s="248">
        <f t="shared" ca="1" si="777"/>
        <v>0</v>
      </c>
      <c r="V1968" s="248">
        <f t="shared" ca="1" si="777"/>
        <v>0</v>
      </c>
      <c r="W1968" s="248">
        <f t="shared" ca="1" si="777"/>
        <v>0</v>
      </c>
      <c r="X1968" s="248">
        <f t="shared" ca="1" si="777"/>
        <v>0</v>
      </c>
      <c r="Y1968" s="248">
        <f t="shared" ca="1" si="777"/>
        <v>0</v>
      </c>
      <c r="Z1968" s="248">
        <f t="shared" ca="1" si="777"/>
        <v>0</v>
      </c>
      <c r="AA1968" s="248">
        <f t="shared" ca="1" si="777"/>
        <v>0</v>
      </c>
    </row>
    <row r="1969" spans="6:27">
      <c r="F1969" s="656"/>
      <c r="G1969" s="307" t="str">
        <f t="shared" si="778"/>
        <v/>
      </c>
      <c r="H1969" s="248">
        <f t="shared" si="779"/>
        <v>0</v>
      </c>
      <c r="I1969" s="248">
        <f t="shared" ca="1" si="777"/>
        <v>0</v>
      </c>
      <c r="J1969" s="248">
        <f t="shared" ca="1" si="777"/>
        <v>0</v>
      </c>
      <c r="K1969" s="248">
        <f t="shared" ca="1" si="777"/>
        <v>0</v>
      </c>
      <c r="L1969" s="248">
        <f t="shared" ca="1" si="777"/>
        <v>0</v>
      </c>
      <c r="M1969" s="248">
        <f t="shared" ca="1" si="777"/>
        <v>0</v>
      </c>
      <c r="N1969" s="248">
        <f t="shared" ca="1" si="777"/>
        <v>0</v>
      </c>
      <c r="O1969" s="248">
        <f t="shared" ca="1" si="777"/>
        <v>0</v>
      </c>
      <c r="P1969" s="248">
        <f t="shared" ca="1" si="777"/>
        <v>0</v>
      </c>
      <c r="Q1969" s="248">
        <f t="shared" ca="1" si="777"/>
        <v>0</v>
      </c>
      <c r="R1969" s="248">
        <f t="shared" ca="1" si="777"/>
        <v>0</v>
      </c>
      <c r="S1969" s="248">
        <f t="shared" ca="1" si="777"/>
        <v>0</v>
      </c>
      <c r="T1969" s="248">
        <f t="shared" ca="1" si="777"/>
        <v>0</v>
      </c>
      <c r="U1969" s="248">
        <f t="shared" ca="1" si="777"/>
        <v>0</v>
      </c>
      <c r="V1969" s="248">
        <f t="shared" ca="1" si="777"/>
        <v>0</v>
      </c>
      <c r="W1969" s="248">
        <f t="shared" ca="1" si="777"/>
        <v>0</v>
      </c>
      <c r="X1969" s="248">
        <f t="shared" ca="1" si="777"/>
        <v>0</v>
      </c>
      <c r="Y1969" s="248">
        <f t="shared" ca="1" si="777"/>
        <v>0</v>
      </c>
      <c r="Z1969" s="248">
        <f t="shared" ca="1" si="777"/>
        <v>0</v>
      </c>
      <c r="AA1969" s="248">
        <f t="shared" ca="1" si="777"/>
        <v>0</v>
      </c>
    </row>
    <row r="1970" spans="6:27">
      <c r="F1970" s="656"/>
      <c r="G1970" s="307" t="str">
        <f t="shared" si="778"/>
        <v>3-wheeler</v>
      </c>
      <c r="H1970" s="248">
        <f t="shared" si="779"/>
        <v>0</v>
      </c>
      <c r="I1970" s="248">
        <f t="shared" ca="1" si="777"/>
        <v>0</v>
      </c>
      <c r="J1970" s="248">
        <f t="shared" ca="1" si="777"/>
        <v>0</v>
      </c>
      <c r="K1970" s="248">
        <f t="shared" ca="1" si="777"/>
        <v>0</v>
      </c>
      <c r="L1970" s="248">
        <f t="shared" ca="1" si="777"/>
        <v>0</v>
      </c>
      <c r="M1970" s="248">
        <f t="shared" ca="1" si="777"/>
        <v>0</v>
      </c>
      <c r="N1970" s="248">
        <f t="shared" ca="1" si="777"/>
        <v>0</v>
      </c>
      <c r="O1970" s="248">
        <f t="shared" ca="1" si="777"/>
        <v>0</v>
      </c>
      <c r="P1970" s="248">
        <f t="shared" ca="1" si="777"/>
        <v>0</v>
      </c>
      <c r="Q1970" s="248">
        <f t="shared" ca="1" si="777"/>
        <v>0</v>
      </c>
      <c r="R1970" s="248">
        <f t="shared" ca="1" si="777"/>
        <v>0</v>
      </c>
      <c r="S1970" s="248">
        <f t="shared" ca="1" si="777"/>
        <v>0</v>
      </c>
      <c r="T1970" s="248">
        <f t="shared" ca="1" si="777"/>
        <v>0</v>
      </c>
      <c r="U1970" s="248">
        <f t="shared" ca="1" si="777"/>
        <v>0</v>
      </c>
      <c r="V1970" s="248">
        <f t="shared" ca="1" si="777"/>
        <v>0</v>
      </c>
      <c r="W1970" s="248">
        <f t="shared" ca="1" si="777"/>
        <v>0</v>
      </c>
      <c r="X1970" s="248">
        <f t="shared" ca="1" si="777"/>
        <v>0</v>
      </c>
      <c r="Y1970" s="248">
        <f t="shared" ca="1" si="777"/>
        <v>0</v>
      </c>
      <c r="Z1970" s="248">
        <f t="shared" ca="1" si="777"/>
        <v>0</v>
      </c>
      <c r="AA1970" s="248">
        <f t="shared" ca="1" si="777"/>
        <v>0</v>
      </c>
    </row>
    <row r="1971" spans="6:27">
      <c r="F1971" s="656"/>
      <c r="G1971" s="307" t="str">
        <f t="shared" si="778"/>
        <v>Bus</v>
      </c>
      <c r="H1971" s="248">
        <f t="shared" si="779"/>
        <v>0</v>
      </c>
      <c r="I1971" s="248">
        <f t="shared" ca="1" si="777"/>
        <v>0</v>
      </c>
      <c r="J1971" s="248">
        <f t="shared" ca="1" si="777"/>
        <v>0</v>
      </c>
      <c r="K1971" s="248">
        <f t="shared" ca="1" si="777"/>
        <v>0</v>
      </c>
      <c r="L1971" s="248">
        <f t="shared" ca="1" si="777"/>
        <v>0</v>
      </c>
      <c r="M1971" s="248">
        <f t="shared" ca="1" si="777"/>
        <v>0</v>
      </c>
      <c r="N1971" s="248">
        <f t="shared" ca="1" si="777"/>
        <v>0</v>
      </c>
      <c r="O1971" s="248">
        <f t="shared" ca="1" si="777"/>
        <v>0</v>
      </c>
      <c r="P1971" s="248">
        <f t="shared" ca="1" si="777"/>
        <v>0</v>
      </c>
      <c r="Q1971" s="248">
        <f t="shared" ca="1" si="777"/>
        <v>0</v>
      </c>
      <c r="R1971" s="248">
        <f t="shared" ca="1" si="777"/>
        <v>0</v>
      </c>
      <c r="S1971" s="248">
        <f t="shared" ca="1" si="777"/>
        <v>0</v>
      </c>
      <c r="T1971" s="248">
        <f t="shared" ca="1" si="777"/>
        <v>0</v>
      </c>
      <c r="U1971" s="248">
        <f t="shared" ca="1" si="777"/>
        <v>0</v>
      </c>
      <c r="V1971" s="248">
        <f t="shared" ca="1" si="777"/>
        <v>0</v>
      </c>
      <c r="W1971" s="248">
        <f t="shared" ca="1" si="777"/>
        <v>0</v>
      </c>
      <c r="X1971" s="248">
        <f t="shared" ca="1" si="777"/>
        <v>0</v>
      </c>
      <c r="Y1971" s="248">
        <f t="shared" ca="1" si="777"/>
        <v>0</v>
      </c>
      <c r="Z1971" s="248">
        <f t="shared" ca="1" si="777"/>
        <v>0</v>
      </c>
      <c r="AA1971" s="248">
        <f t="shared" ca="1" si="777"/>
        <v>0</v>
      </c>
    </row>
    <row r="1972" spans="6:27">
      <c r="F1972" s="656"/>
      <c r="G1972" s="307" t="str">
        <f t="shared" si="778"/>
        <v>Mini-bus</v>
      </c>
      <c r="H1972" s="248">
        <f t="shared" si="779"/>
        <v>0</v>
      </c>
      <c r="I1972" s="248">
        <f t="shared" ca="1" si="777"/>
        <v>0</v>
      </c>
      <c r="J1972" s="248">
        <f t="shared" ca="1" si="777"/>
        <v>0</v>
      </c>
      <c r="K1972" s="248">
        <f t="shared" ca="1" si="777"/>
        <v>0</v>
      </c>
      <c r="L1972" s="248">
        <f t="shared" ca="1" si="777"/>
        <v>0</v>
      </c>
      <c r="M1972" s="248">
        <f t="shared" ca="1" si="777"/>
        <v>0</v>
      </c>
      <c r="N1972" s="248">
        <f t="shared" ca="1" si="777"/>
        <v>0</v>
      </c>
      <c r="O1972" s="248">
        <f t="shared" ca="1" si="777"/>
        <v>0</v>
      </c>
      <c r="P1972" s="248">
        <f t="shared" ca="1" si="777"/>
        <v>0</v>
      </c>
      <c r="Q1972" s="248">
        <f t="shared" ca="1" si="777"/>
        <v>0</v>
      </c>
      <c r="R1972" s="248">
        <f t="shared" ca="1" si="777"/>
        <v>0</v>
      </c>
      <c r="S1972" s="248">
        <f t="shared" ca="1" si="777"/>
        <v>0</v>
      </c>
      <c r="T1972" s="248">
        <f t="shared" ca="1" si="777"/>
        <v>0</v>
      </c>
      <c r="U1972" s="248">
        <f t="shared" ca="1" si="777"/>
        <v>0</v>
      </c>
      <c r="V1972" s="248">
        <f t="shared" ca="1" si="777"/>
        <v>0</v>
      </c>
      <c r="W1972" s="248">
        <f t="shared" ca="1" si="777"/>
        <v>0</v>
      </c>
      <c r="X1972" s="248">
        <f t="shared" ca="1" si="777"/>
        <v>0</v>
      </c>
      <c r="Y1972" s="248">
        <f t="shared" ca="1" si="777"/>
        <v>0</v>
      </c>
      <c r="Z1972" s="248">
        <f t="shared" ca="1" si="777"/>
        <v>0</v>
      </c>
      <c r="AA1972" s="248">
        <f t="shared" ca="1" si="777"/>
        <v>0</v>
      </c>
    </row>
    <row r="1973" spans="6:27">
      <c r="F1973" s="656"/>
      <c r="G1973" s="307" t="str">
        <f t="shared" si="778"/>
        <v/>
      </c>
      <c r="H1973" s="248">
        <f t="shared" si="779"/>
        <v>0</v>
      </c>
      <c r="I1973" s="248">
        <f t="shared" ca="1" si="777"/>
        <v>0</v>
      </c>
      <c r="J1973" s="248">
        <f t="shared" ca="1" si="777"/>
        <v>0</v>
      </c>
      <c r="K1973" s="248">
        <f t="shared" ca="1" si="777"/>
        <v>0</v>
      </c>
      <c r="L1973" s="248">
        <f t="shared" ca="1" si="777"/>
        <v>0</v>
      </c>
      <c r="M1973" s="248">
        <f t="shared" ca="1" si="777"/>
        <v>0</v>
      </c>
      <c r="N1973" s="248">
        <f t="shared" ca="1" si="777"/>
        <v>0</v>
      </c>
      <c r="O1973" s="248">
        <f t="shared" ca="1" si="777"/>
        <v>0</v>
      </c>
      <c r="P1973" s="248">
        <f t="shared" ca="1" si="777"/>
        <v>0</v>
      </c>
      <c r="Q1973" s="248">
        <f t="shared" ca="1" si="777"/>
        <v>0</v>
      </c>
      <c r="R1973" s="248">
        <f t="shared" ca="1" si="777"/>
        <v>0</v>
      </c>
      <c r="S1973" s="248">
        <f t="shared" ca="1" si="777"/>
        <v>0</v>
      </c>
      <c r="T1973" s="248">
        <f t="shared" ca="1" si="777"/>
        <v>0</v>
      </c>
      <c r="U1973" s="248">
        <f t="shared" ca="1" si="777"/>
        <v>0</v>
      </c>
      <c r="V1973" s="248">
        <f t="shared" ca="1" si="777"/>
        <v>0</v>
      </c>
      <c r="W1973" s="248">
        <f t="shared" ca="1" si="777"/>
        <v>0</v>
      </c>
      <c r="X1973" s="248">
        <f t="shared" ca="1" si="777"/>
        <v>0</v>
      </c>
      <c r="Y1973" s="248">
        <f t="shared" ca="1" si="777"/>
        <v>0</v>
      </c>
      <c r="Z1973" s="248">
        <f t="shared" ca="1" si="777"/>
        <v>0</v>
      </c>
      <c r="AA1973" s="248">
        <f t="shared" ca="1" si="777"/>
        <v>0</v>
      </c>
    </row>
    <row r="1974" spans="6:27">
      <c r="F1974" s="657"/>
      <c r="G1974" s="307" t="str">
        <f t="shared" si="778"/>
        <v/>
      </c>
      <c r="H1974" s="248">
        <f t="shared" si="779"/>
        <v>0</v>
      </c>
      <c r="I1974" s="248">
        <f t="shared" ca="1" si="777"/>
        <v>0</v>
      </c>
      <c r="J1974" s="248">
        <f t="shared" ca="1" si="777"/>
        <v>0</v>
      </c>
      <c r="K1974" s="248">
        <f t="shared" ca="1" si="777"/>
        <v>0</v>
      </c>
      <c r="L1974" s="248">
        <f t="shared" ca="1" si="777"/>
        <v>0</v>
      </c>
      <c r="M1974" s="248">
        <f t="shared" ca="1" si="777"/>
        <v>0</v>
      </c>
      <c r="N1974" s="248">
        <f t="shared" ca="1" si="777"/>
        <v>0</v>
      </c>
      <c r="O1974" s="248">
        <f t="shared" ca="1" si="777"/>
        <v>0</v>
      </c>
      <c r="P1974" s="248">
        <f t="shared" ca="1" si="777"/>
        <v>0</v>
      </c>
      <c r="Q1974" s="248">
        <f t="shared" ca="1" si="777"/>
        <v>0</v>
      </c>
      <c r="R1974" s="248">
        <f t="shared" ca="1" si="777"/>
        <v>0</v>
      </c>
      <c r="S1974" s="248">
        <f t="shared" ca="1" si="777"/>
        <v>0</v>
      </c>
      <c r="T1974" s="248">
        <f t="shared" ca="1" si="777"/>
        <v>0</v>
      </c>
      <c r="U1974" s="248">
        <f t="shared" ca="1" si="777"/>
        <v>0</v>
      </c>
      <c r="V1974" s="248">
        <f t="shared" ca="1" si="777"/>
        <v>0</v>
      </c>
      <c r="W1974" s="248">
        <f t="shared" ca="1" si="777"/>
        <v>0</v>
      </c>
      <c r="X1974" s="248">
        <f t="shared" ca="1" si="777"/>
        <v>0</v>
      </c>
      <c r="Y1974" s="248">
        <f t="shared" ca="1" si="777"/>
        <v>0</v>
      </c>
      <c r="Z1974" s="248">
        <f t="shared" ca="1" si="777"/>
        <v>0</v>
      </c>
      <c r="AA1974" s="248">
        <f t="shared" ca="1" si="777"/>
        <v>0</v>
      </c>
    </row>
    <row r="1975" spans="6:27">
      <c r="G1975" s="307" t="str">
        <f t="shared" si="778"/>
        <v>BRT</v>
      </c>
      <c r="H1975" s="248">
        <f t="shared" si="779"/>
        <v>0</v>
      </c>
      <c r="I1975" s="248">
        <f t="shared" ca="1" si="777"/>
        <v>0</v>
      </c>
      <c r="J1975" s="248">
        <f t="shared" ca="1" si="777"/>
        <v>0</v>
      </c>
      <c r="K1975" s="248">
        <f t="shared" ca="1" si="777"/>
        <v>0</v>
      </c>
      <c r="L1975" s="248">
        <f t="shared" ca="1" si="777"/>
        <v>0</v>
      </c>
      <c r="M1975" s="248">
        <f t="shared" ca="1" si="777"/>
        <v>0</v>
      </c>
      <c r="N1975" s="248">
        <f t="shared" ca="1" si="777"/>
        <v>0</v>
      </c>
      <c r="O1975" s="248">
        <f t="shared" ca="1" si="777"/>
        <v>0</v>
      </c>
      <c r="P1975" s="248">
        <f t="shared" ca="1" si="777"/>
        <v>0</v>
      </c>
      <c r="Q1975" s="248">
        <f ca="1">Q856*Q1560</f>
        <v>0</v>
      </c>
      <c r="R1975" s="248">
        <f t="shared" ca="1" si="777"/>
        <v>0</v>
      </c>
      <c r="S1975" s="248">
        <f t="shared" ca="1" si="777"/>
        <v>0</v>
      </c>
      <c r="T1975" s="248">
        <f t="shared" ca="1" si="777"/>
        <v>0</v>
      </c>
      <c r="U1975" s="248">
        <f t="shared" ca="1" si="777"/>
        <v>0</v>
      </c>
      <c r="V1975" s="248">
        <f t="shared" ca="1" si="777"/>
        <v>0</v>
      </c>
      <c r="W1975" s="248">
        <f t="shared" ca="1" si="777"/>
        <v>0</v>
      </c>
      <c r="X1975" s="248">
        <f t="shared" ca="1" si="777"/>
        <v>0</v>
      </c>
      <c r="Y1975" s="248">
        <f t="shared" ca="1" si="777"/>
        <v>0</v>
      </c>
      <c r="Z1975" s="248">
        <f t="shared" ca="1" si="777"/>
        <v>0</v>
      </c>
      <c r="AA1975" s="248">
        <f t="shared" ca="1" si="777"/>
        <v>0</v>
      </c>
    </row>
    <row r="1978" spans="6:27">
      <c r="G1978" s="309" t="s">
        <v>425</v>
      </c>
    </row>
    <row r="1979" spans="6:27">
      <c r="G1979" s="306"/>
      <c r="H1979" s="244">
        <f>H1964</f>
        <v>0</v>
      </c>
      <c r="I1979" s="244">
        <f t="shared" ref="I1979:AA1979" si="780">I1964</f>
        <v>1</v>
      </c>
      <c r="J1979" s="244">
        <f t="shared" si="780"/>
        <v>2</v>
      </c>
      <c r="K1979" s="244">
        <f t="shared" si="780"/>
        <v>3</v>
      </c>
      <c r="L1979" s="244">
        <f t="shared" si="780"/>
        <v>4</v>
      </c>
      <c r="M1979" s="244">
        <f t="shared" si="780"/>
        <v>5</v>
      </c>
      <c r="N1979" s="244">
        <f t="shared" si="780"/>
        <v>6</v>
      </c>
      <c r="O1979" s="244">
        <f t="shared" si="780"/>
        <v>7</v>
      </c>
      <c r="P1979" s="244">
        <f t="shared" si="780"/>
        <v>8</v>
      </c>
      <c r="Q1979" s="244">
        <f t="shared" si="780"/>
        <v>9</v>
      </c>
      <c r="R1979" s="244">
        <f t="shared" si="780"/>
        <v>10</v>
      </c>
      <c r="S1979" s="244">
        <f t="shared" si="780"/>
        <v>11</v>
      </c>
      <c r="T1979" s="244">
        <f t="shared" si="780"/>
        <v>12</v>
      </c>
      <c r="U1979" s="244">
        <f t="shared" si="780"/>
        <v>13</v>
      </c>
      <c r="V1979" s="244">
        <f t="shared" si="780"/>
        <v>14</v>
      </c>
      <c r="W1979" s="244">
        <f t="shared" si="780"/>
        <v>15</v>
      </c>
      <c r="X1979" s="244">
        <f t="shared" si="780"/>
        <v>16</v>
      </c>
      <c r="Y1979" s="244">
        <f t="shared" si="780"/>
        <v>17</v>
      </c>
      <c r="Z1979" s="244">
        <f t="shared" si="780"/>
        <v>18</v>
      </c>
      <c r="AA1979" s="244">
        <f t="shared" si="780"/>
        <v>19</v>
      </c>
    </row>
    <row r="1980" spans="6:27">
      <c r="F1980" s="655" t="s">
        <v>530</v>
      </c>
      <c r="G1980" s="307" t="str">
        <f>G1965</f>
        <v>Cars</v>
      </c>
      <c r="H1980" s="248">
        <f>H861*H1597</f>
        <v>0</v>
      </c>
      <c r="I1980" s="248">
        <f t="shared" ref="I1980:AA1990" ca="1" si="781">I861*I1597</f>
        <v>0</v>
      </c>
      <c r="J1980" s="248">
        <f t="shared" ca="1" si="781"/>
        <v>0</v>
      </c>
      <c r="K1980" s="248">
        <f t="shared" ca="1" si="781"/>
        <v>0</v>
      </c>
      <c r="L1980" s="248">
        <f t="shared" ca="1" si="781"/>
        <v>0</v>
      </c>
      <c r="M1980" s="248">
        <f t="shared" ca="1" si="781"/>
        <v>0</v>
      </c>
      <c r="N1980" s="248">
        <f t="shared" ca="1" si="781"/>
        <v>0</v>
      </c>
      <c r="O1980" s="248">
        <f t="shared" ca="1" si="781"/>
        <v>0</v>
      </c>
      <c r="P1980" s="248">
        <f t="shared" ca="1" si="781"/>
        <v>0</v>
      </c>
      <c r="Q1980" s="248">
        <f t="shared" ca="1" si="781"/>
        <v>0</v>
      </c>
      <c r="R1980" s="248">
        <f t="shared" ca="1" si="781"/>
        <v>0</v>
      </c>
      <c r="S1980" s="248">
        <f t="shared" ca="1" si="781"/>
        <v>0</v>
      </c>
      <c r="T1980" s="248">
        <f t="shared" ca="1" si="781"/>
        <v>0</v>
      </c>
      <c r="U1980" s="248">
        <f t="shared" ca="1" si="781"/>
        <v>0</v>
      </c>
      <c r="V1980" s="248">
        <f t="shared" ca="1" si="781"/>
        <v>0</v>
      </c>
      <c r="W1980" s="248">
        <f t="shared" ca="1" si="781"/>
        <v>0</v>
      </c>
      <c r="X1980" s="248">
        <f t="shared" ca="1" si="781"/>
        <v>0</v>
      </c>
      <c r="Y1980" s="248">
        <f t="shared" ca="1" si="781"/>
        <v>0</v>
      </c>
      <c r="Z1980" s="248">
        <f t="shared" ca="1" si="781"/>
        <v>0</v>
      </c>
      <c r="AA1980" s="248">
        <f t="shared" ca="1" si="781"/>
        <v>0</v>
      </c>
    </row>
    <row r="1981" spans="6:27">
      <c r="F1981" s="656"/>
      <c r="G1981" s="307" t="str">
        <f t="shared" ref="G1981:G1990" si="782">G1966</f>
        <v>2-wheeler</v>
      </c>
      <c r="H1981" s="248">
        <f t="shared" ref="H1981:W1990" si="783">H862*H1598</f>
        <v>0</v>
      </c>
      <c r="I1981" s="248">
        <f t="shared" ca="1" si="783"/>
        <v>0</v>
      </c>
      <c r="J1981" s="248">
        <f t="shared" ca="1" si="783"/>
        <v>0</v>
      </c>
      <c r="K1981" s="248">
        <f t="shared" ca="1" si="783"/>
        <v>0</v>
      </c>
      <c r="L1981" s="248">
        <f t="shared" ca="1" si="783"/>
        <v>0</v>
      </c>
      <c r="M1981" s="248">
        <f t="shared" ca="1" si="783"/>
        <v>0</v>
      </c>
      <c r="N1981" s="248">
        <f t="shared" ca="1" si="783"/>
        <v>0</v>
      </c>
      <c r="O1981" s="248">
        <f t="shared" ca="1" si="783"/>
        <v>0</v>
      </c>
      <c r="P1981" s="248">
        <f t="shared" ca="1" si="783"/>
        <v>0</v>
      </c>
      <c r="Q1981" s="248">
        <f t="shared" ca="1" si="783"/>
        <v>0</v>
      </c>
      <c r="R1981" s="248">
        <f t="shared" ca="1" si="783"/>
        <v>0</v>
      </c>
      <c r="S1981" s="248">
        <f t="shared" ca="1" si="783"/>
        <v>0</v>
      </c>
      <c r="T1981" s="248">
        <f t="shared" ca="1" si="783"/>
        <v>0</v>
      </c>
      <c r="U1981" s="248">
        <f t="shared" ca="1" si="783"/>
        <v>0</v>
      </c>
      <c r="V1981" s="248">
        <f t="shared" ca="1" si="783"/>
        <v>0</v>
      </c>
      <c r="W1981" s="248">
        <f t="shared" ca="1" si="783"/>
        <v>0</v>
      </c>
      <c r="X1981" s="248">
        <f t="shared" ca="1" si="781"/>
        <v>0</v>
      </c>
      <c r="Y1981" s="248">
        <f t="shared" ca="1" si="781"/>
        <v>0</v>
      </c>
      <c r="Z1981" s="248">
        <f t="shared" ca="1" si="781"/>
        <v>0</v>
      </c>
      <c r="AA1981" s="248">
        <f t="shared" ca="1" si="781"/>
        <v>0</v>
      </c>
    </row>
    <row r="1982" spans="6:27">
      <c r="F1982" s="656"/>
      <c r="G1982" s="307" t="str">
        <f t="shared" si="782"/>
        <v>Taxi</v>
      </c>
      <c r="H1982" s="248">
        <f t="shared" si="783"/>
        <v>0</v>
      </c>
      <c r="I1982" s="248">
        <f t="shared" ca="1" si="781"/>
        <v>0</v>
      </c>
      <c r="J1982" s="248">
        <f t="shared" ca="1" si="781"/>
        <v>0</v>
      </c>
      <c r="K1982" s="248">
        <f t="shared" ca="1" si="781"/>
        <v>0</v>
      </c>
      <c r="L1982" s="248">
        <f t="shared" ca="1" si="781"/>
        <v>0</v>
      </c>
      <c r="M1982" s="248">
        <f t="shared" ca="1" si="781"/>
        <v>0</v>
      </c>
      <c r="N1982" s="248">
        <f t="shared" ca="1" si="781"/>
        <v>0</v>
      </c>
      <c r="O1982" s="248">
        <f t="shared" ca="1" si="781"/>
        <v>0</v>
      </c>
      <c r="P1982" s="248">
        <f t="shared" ca="1" si="781"/>
        <v>0</v>
      </c>
      <c r="Q1982" s="248">
        <f t="shared" ca="1" si="781"/>
        <v>0</v>
      </c>
      <c r="R1982" s="248">
        <f t="shared" ca="1" si="781"/>
        <v>0</v>
      </c>
      <c r="S1982" s="248">
        <f t="shared" ca="1" si="781"/>
        <v>0</v>
      </c>
      <c r="T1982" s="248">
        <f t="shared" ca="1" si="781"/>
        <v>0</v>
      </c>
      <c r="U1982" s="248">
        <f t="shared" ca="1" si="781"/>
        <v>0</v>
      </c>
      <c r="V1982" s="248">
        <f t="shared" ca="1" si="781"/>
        <v>0</v>
      </c>
      <c r="W1982" s="248">
        <f t="shared" ca="1" si="781"/>
        <v>0</v>
      </c>
      <c r="X1982" s="248">
        <f t="shared" ca="1" si="781"/>
        <v>0</v>
      </c>
      <c r="Y1982" s="248">
        <f t="shared" ca="1" si="781"/>
        <v>0</v>
      </c>
      <c r="Z1982" s="248">
        <f t="shared" ca="1" si="781"/>
        <v>0</v>
      </c>
      <c r="AA1982" s="248">
        <f t="shared" ca="1" si="781"/>
        <v>0</v>
      </c>
    </row>
    <row r="1983" spans="6:27">
      <c r="F1983" s="656"/>
      <c r="G1983" s="307" t="str">
        <f t="shared" si="782"/>
        <v/>
      </c>
      <c r="H1983" s="248">
        <f t="shared" si="783"/>
        <v>0</v>
      </c>
      <c r="I1983" s="248">
        <f t="shared" ca="1" si="781"/>
        <v>0</v>
      </c>
      <c r="J1983" s="248">
        <f t="shared" ca="1" si="781"/>
        <v>0</v>
      </c>
      <c r="K1983" s="248">
        <f t="shared" ca="1" si="781"/>
        <v>0</v>
      </c>
      <c r="L1983" s="248">
        <f t="shared" ca="1" si="781"/>
        <v>0</v>
      </c>
      <c r="M1983" s="248">
        <f t="shared" ca="1" si="781"/>
        <v>0</v>
      </c>
      <c r="N1983" s="248">
        <f t="shared" ca="1" si="781"/>
        <v>0</v>
      </c>
      <c r="O1983" s="248">
        <f t="shared" ca="1" si="781"/>
        <v>0</v>
      </c>
      <c r="P1983" s="248">
        <f t="shared" ca="1" si="781"/>
        <v>0</v>
      </c>
      <c r="Q1983" s="248">
        <f t="shared" ca="1" si="781"/>
        <v>0</v>
      </c>
      <c r="R1983" s="248">
        <f t="shared" ca="1" si="781"/>
        <v>0</v>
      </c>
      <c r="S1983" s="248">
        <f t="shared" ca="1" si="781"/>
        <v>0</v>
      </c>
      <c r="T1983" s="248">
        <f t="shared" ca="1" si="781"/>
        <v>0</v>
      </c>
      <c r="U1983" s="248">
        <f t="shared" ca="1" si="781"/>
        <v>0</v>
      </c>
      <c r="V1983" s="248">
        <f t="shared" ca="1" si="781"/>
        <v>0</v>
      </c>
      <c r="W1983" s="248">
        <f t="shared" ca="1" si="781"/>
        <v>0</v>
      </c>
      <c r="X1983" s="248">
        <f t="shared" ca="1" si="781"/>
        <v>0</v>
      </c>
      <c r="Y1983" s="248">
        <f t="shared" ca="1" si="781"/>
        <v>0</v>
      </c>
      <c r="Z1983" s="248">
        <f t="shared" ca="1" si="781"/>
        <v>0</v>
      </c>
      <c r="AA1983" s="248">
        <f t="shared" ca="1" si="781"/>
        <v>0</v>
      </c>
    </row>
    <row r="1984" spans="6:27">
      <c r="F1984" s="656"/>
      <c r="G1984" s="307" t="str">
        <f t="shared" si="782"/>
        <v/>
      </c>
      <c r="H1984" s="248">
        <f t="shared" si="783"/>
        <v>0</v>
      </c>
      <c r="I1984" s="248">
        <f t="shared" ca="1" si="781"/>
        <v>0</v>
      </c>
      <c r="J1984" s="248">
        <f t="shared" ca="1" si="781"/>
        <v>0</v>
      </c>
      <c r="K1984" s="248">
        <f t="shared" ca="1" si="781"/>
        <v>0</v>
      </c>
      <c r="L1984" s="248">
        <f t="shared" ca="1" si="781"/>
        <v>0</v>
      </c>
      <c r="M1984" s="248">
        <f t="shared" ca="1" si="781"/>
        <v>0</v>
      </c>
      <c r="N1984" s="248">
        <f t="shared" ca="1" si="781"/>
        <v>0</v>
      </c>
      <c r="O1984" s="248">
        <f t="shared" ca="1" si="781"/>
        <v>0</v>
      </c>
      <c r="P1984" s="248">
        <f t="shared" ca="1" si="781"/>
        <v>0</v>
      </c>
      <c r="Q1984" s="248">
        <f t="shared" ca="1" si="781"/>
        <v>0</v>
      </c>
      <c r="R1984" s="248">
        <f t="shared" ca="1" si="781"/>
        <v>0</v>
      </c>
      <c r="S1984" s="248">
        <f t="shared" ca="1" si="781"/>
        <v>0</v>
      </c>
      <c r="T1984" s="248">
        <f t="shared" ca="1" si="781"/>
        <v>0</v>
      </c>
      <c r="U1984" s="248">
        <f t="shared" ca="1" si="781"/>
        <v>0</v>
      </c>
      <c r="V1984" s="248">
        <f t="shared" ca="1" si="781"/>
        <v>0</v>
      </c>
      <c r="W1984" s="248">
        <f t="shared" ca="1" si="781"/>
        <v>0</v>
      </c>
      <c r="X1984" s="248">
        <f t="shared" ca="1" si="781"/>
        <v>0</v>
      </c>
      <c r="Y1984" s="248">
        <f t="shared" ca="1" si="781"/>
        <v>0</v>
      </c>
      <c r="Z1984" s="248">
        <f t="shared" ca="1" si="781"/>
        <v>0</v>
      </c>
      <c r="AA1984" s="248">
        <f t="shared" ca="1" si="781"/>
        <v>0</v>
      </c>
    </row>
    <row r="1985" spans="6:27">
      <c r="F1985" s="656"/>
      <c r="G1985" s="307" t="str">
        <f t="shared" si="782"/>
        <v>3-wheeler</v>
      </c>
      <c r="H1985" s="248">
        <f t="shared" si="783"/>
        <v>0</v>
      </c>
      <c r="I1985" s="248">
        <f t="shared" ca="1" si="781"/>
        <v>0</v>
      </c>
      <c r="J1985" s="248">
        <f t="shared" ca="1" si="781"/>
        <v>0</v>
      </c>
      <c r="K1985" s="248">
        <f t="shared" ca="1" si="781"/>
        <v>0</v>
      </c>
      <c r="L1985" s="248">
        <f t="shared" ca="1" si="781"/>
        <v>0</v>
      </c>
      <c r="M1985" s="248">
        <f t="shared" ca="1" si="781"/>
        <v>0</v>
      </c>
      <c r="N1985" s="248">
        <f t="shared" ca="1" si="781"/>
        <v>0</v>
      </c>
      <c r="O1985" s="248">
        <f t="shared" ca="1" si="781"/>
        <v>0</v>
      </c>
      <c r="P1985" s="248">
        <f t="shared" ca="1" si="781"/>
        <v>0</v>
      </c>
      <c r="Q1985" s="248">
        <f t="shared" ca="1" si="781"/>
        <v>0</v>
      </c>
      <c r="R1985" s="248">
        <f t="shared" ca="1" si="781"/>
        <v>0</v>
      </c>
      <c r="S1985" s="248">
        <f t="shared" ca="1" si="781"/>
        <v>0</v>
      </c>
      <c r="T1985" s="248">
        <f t="shared" ca="1" si="781"/>
        <v>0</v>
      </c>
      <c r="U1985" s="248">
        <f t="shared" ca="1" si="781"/>
        <v>0</v>
      </c>
      <c r="V1985" s="248">
        <f t="shared" ca="1" si="781"/>
        <v>0</v>
      </c>
      <c r="W1985" s="248">
        <f t="shared" ca="1" si="781"/>
        <v>0</v>
      </c>
      <c r="X1985" s="248">
        <f t="shared" ca="1" si="781"/>
        <v>0</v>
      </c>
      <c r="Y1985" s="248">
        <f t="shared" ca="1" si="781"/>
        <v>0</v>
      </c>
      <c r="Z1985" s="248">
        <f t="shared" ca="1" si="781"/>
        <v>0</v>
      </c>
      <c r="AA1985" s="248">
        <f t="shared" ca="1" si="781"/>
        <v>0</v>
      </c>
    </row>
    <row r="1986" spans="6:27">
      <c r="F1986" s="656"/>
      <c r="G1986" s="307" t="str">
        <f t="shared" si="782"/>
        <v>Bus</v>
      </c>
      <c r="H1986" s="248">
        <f t="shared" si="783"/>
        <v>0</v>
      </c>
      <c r="I1986" s="248">
        <f t="shared" ca="1" si="781"/>
        <v>0</v>
      </c>
      <c r="J1986" s="248">
        <f t="shared" ca="1" si="781"/>
        <v>0</v>
      </c>
      <c r="K1986" s="248">
        <f t="shared" ca="1" si="781"/>
        <v>0</v>
      </c>
      <c r="L1986" s="248">
        <f t="shared" ca="1" si="781"/>
        <v>0</v>
      </c>
      <c r="M1986" s="248">
        <f t="shared" ca="1" si="781"/>
        <v>0</v>
      </c>
      <c r="N1986" s="248">
        <f t="shared" ca="1" si="781"/>
        <v>0</v>
      </c>
      <c r="O1986" s="248">
        <f t="shared" ca="1" si="781"/>
        <v>0</v>
      </c>
      <c r="P1986" s="248">
        <f t="shared" ca="1" si="781"/>
        <v>0</v>
      </c>
      <c r="Q1986" s="248">
        <f t="shared" ca="1" si="781"/>
        <v>0</v>
      </c>
      <c r="R1986" s="248">
        <f t="shared" ca="1" si="781"/>
        <v>0</v>
      </c>
      <c r="S1986" s="248">
        <f t="shared" ca="1" si="781"/>
        <v>0</v>
      </c>
      <c r="T1986" s="248">
        <f t="shared" ca="1" si="781"/>
        <v>0</v>
      </c>
      <c r="U1986" s="248">
        <f t="shared" ca="1" si="781"/>
        <v>0</v>
      </c>
      <c r="V1986" s="248">
        <f t="shared" ca="1" si="781"/>
        <v>0</v>
      </c>
      <c r="W1986" s="248">
        <f t="shared" ca="1" si="781"/>
        <v>0</v>
      </c>
      <c r="X1986" s="248">
        <f t="shared" ca="1" si="781"/>
        <v>0</v>
      </c>
      <c r="Y1986" s="248">
        <f t="shared" ca="1" si="781"/>
        <v>0</v>
      </c>
      <c r="Z1986" s="248">
        <f t="shared" ca="1" si="781"/>
        <v>0</v>
      </c>
      <c r="AA1986" s="248">
        <f t="shared" ca="1" si="781"/>
        <v>0</v>
      </c>
    </row>
    <row r="1987" spans="6:27">
      <c r="F1987" s="656"/>
      <c r="G1987" s="307" t="str">
        <f t="shared" si="782"/>
        <v>Mini-bus</v>
      </c>
      <c r="H1987" s="248">
        <f t="shared" si="783"/>
        <v>0</v>
      </c>
      <c r="I1987" s="248">
        <f t="shared" ca="1" si="781"/>
        <v>0</v>
      </c>
      <c r="J1987" s="248">
        <f t="shared" ca="1" si="781"/>
        <v>0</v>
      </c>
      <c r="K1987" s="248">
        <f t="shared" ca="1" si="781"/>
        <v>0</v>
      </c>
      <c r="L1987" s="248">
        <f t="shared" ca="1" si="781"/>
        <v>0</v>
      </c>
      <c r="M1987" s="248">
        <f t="shared" ca="1" si="781"/>
        <v>0</v>
      </c>
      <c r="N1987" s="248">
        <f t="shared" ca="1" si="781"/>
        <v>0</v>
      </c>
      <c r="O1987" s="248">
        <f t="shared" ca="1" si="781"/>
        <v>0</v>
      </c>
      <c r="P1987" s="248">
        <f t="shared" ca="1" si="781"/>
        <v>0</v>
      </c>
      <c r="Q1987" s="248">
        <f t="shared" ca="1" si="781"/>
        <v>0</v>
      </c>
      <c r="R1987" s="248">
        <f t="shared" ca="1" si="781"/>
        <v>0</v>
      </c>
      <c r="S1987" s="248">
        <f t="shared" ca="1" si="781"/>
        <v>0</v>
      </c>
      <c r="T1987" s="248">
        <f t="shared" ca="1" si="781"/>
        <v>0</v>
      </c>
      <c r="U1987" s="248">
        <f t="shared" ca="1" si="781"/>
        <v>0</v>
      </c>
      <c r="V1987" s="248">
        <f t="shared" ca="1" si="781"/>
        <v>0</v>
      </c>
      <c r="W1987" s="248">
        <f t="shared" ca="1" si="781"/>
        <v>0</v>
      </c>
      <c r="X1987" s="248">
        <f t="shared" ca="1" si="781"/>
        <v>0</v>
      </c>
      <c r="Y1987" s="248">
        <f t="shared" ca="1" si="781"/>
        <v>0</v>
      </c>
      <c r="Z1987" s="248">
        <f t="shared" ca="1" si="781"/>
        <v>0</v>
      </c>
      <c r="AA1987" s="248">
        <f t="shared" ca="1" si="781"/>
        <v>0</v>
      </c>
    </row>
    <row r="1988" spans="6:27">
      <c r="F1988" s="656"/>
      <c r="G1988" s="307" t="str">
        <f t="shared" si="782"/>
        <v/>
      </c>
      <c r="H1988" s="248">
        <f t="shared" si="783"/>
        <v>0</v>
      </c>
      <c r="I1988" s="248">
        <f t="shared" ca="1" si="781"/>
        <v>0</v>
      </c>
      <c r="J1988" s="248">
        <f t="shared" ca="1" si="781"/>
        <v>0</v>
      </c>
      <c r="K1988" s="248">
        <f t="shared" ca="1" si="781"/>
        <v>0</v>
      </c>
      <c r="L1988" s="248">
        <f t="shared" ca="1" si="781"/>
        <v>0</v>
      </c>
      <c r="M1988" s="248">
        <f t="shared" ca="1" si="781"/>
        <v>0</v>
      </c>
      <c r="N1988" s="248">
        <f t="shared" ca="1" si="781"/>
        <v>0</v>
      </c>
      <c r="O1988" s="248">
        <f t="shared" ca="1" si="781"/>
        <v>0</v>
      </c>
      <c r="P1988" s="248">
        <f t="shared" ca="1" si="781"/>
        <v>0</v>
      </c>
      <c r="Q1988" s="248">
        <f t="shared" ca="1" si="781"/>
        <v>0</v>
      </c>
      <c r="R1988" s="248">
        <f t="shared" ca="1" si="781"/>
        <v>0</v>
      </c>
      <c r="S1988" s="248">
        <f t="shared" ca="1" si="781"/>
        <v>0</v>
      </c>
      <c r="T1988" s="248">
        <f t="shared" ca="1" si="781"/>
        <v>0</v>
      </c>
      <c r="U1988" s="248">
        <f t="shared" ca="1" si="781"/>
        <v>0</v>
      </c>
      <c r="V1988" s="248">
        <f t="shared" ca="1" si="781"/>
        <v>0</v>
      </c>
      <c r="W1988" s="248">
        <f t="shared" ca="1" si="781"/>
        <v>0</v>
      </c>
      <c r="X1988" s="248">
        <f t="shared" ca="1" si="781"/>
        <v>0</v>
      </c>
      <c r="Y1988" s="248">
        <f t="shared" ca="1" si="781"/>
        <v>0</v>
      </c>
      <c r="Z1988" s="248">
        <f t="shared" ca="1" si="781"/>
        <v>0</v>
      </c>
      <c r="AA1988" s="248">
        <f t="shared" ca="1" si="781"/>
        <v>0</v>
      </c>
    </row>
    <row r="1989" spans="6:27">
      <c r="F1989" s="657"/>
      <c r="G1989" s="307" t="str">
        <f t="shared" si="782"/>
        <v/>
      </c>
      <c r="H1989" s="248">
        <f t="shared" si="783"/>
        <v>0</v>
      </c>
      <c r="I1989" s="248">
        <f t="shared" ca="1" si="781"/>
        <v>0</v>
      </c>
      <c r="J1989" s="248">
        <f t="shared" ca="1" si="781"/>
        <v>0</v>
      </c>
      <c r="K1989" s="248">
        <f t="shared" ca="1" si="781"/>
        <v>0</v>
      </c>
      <c r="L1989" s="248">
        <f t="shared" ca="1" si="781"/>
        <v>0</v>
      </c>
      <c r="M1989" s="248">
        <f t="shared" ca="1" si="781"/>
        <v>0</v>
      </c>
      <c r="N1989" s="248">
        <f t="shared" ca="1" si="781"/>
        <v>0</v>
      </c>
      <c r="O1989" s="248">
        <f t="shared" ca="1" si="781"/>
        <v>0</v>
      </c>
      <c r="P1989" s="248">
        <f t="shared" ca="1" si="781"/>
        <v>0</v>
      </c>
      <c r="Q1989" s="248">
        <f t="shared" ca="1" si="781"/>
        <v>0</v>
      </c>
      <c r="R1989" s="248">
        <f t="shared" ca="1" si="781"/>
        <v>0</v>
      </c>
      <c r="S1989" s="248">
        <f t="shared" ca="1" si="781"/>
        <v>0</v>
      </c>
      <c r="T1989" s="248">
        <f t="shared" ca="1" si="781"/>
        <v>0</v>
      </c>
      <c r="U1989" s="248">
        <f t="shared" ca="1" si="781"/>
        <v>0</v>
      </c>
      <c r="V1989" s="248">
        <f t="shared" ca="1" si="781"/>
        <v>0</v>
      </c>
      <c r="W1989" s="248">
        <f t="shared" ca="1" si="781"/>
        <v>0</v>
      </c>
      <c r="X1989" s="248">
        <f t="shared" ca="1" si="781"/>
        <v>0</v>
      </c>
      <c r="Y1989" s="248">
        <f t="shared" ca="1" si="781"/>
        <v>0</v>
      </c>
      <c r="Z1989" s="248">
        <f t="shared" ca="1" si="781"/>
        <v>0</v>
      </c>
      <c r="AA1989" s="248">
        <f t="shared" ca="1" si="781"/>
        <v>0</v>
      </c>
    </row>
    <row r="1990" spans="6:27">
      <c r="G1990" s="307" t="str">
        <f t="shared" si="782"/>
        <v>BRT</v>
      </c>
      <c r="H1990" s="248">
        <f t="shared" si="783"/>
        <v>0</v>
      </c>
      <c r="I1990" s="248">
        <f t="shared" ca="1" si="781"/>
        <v>0</v>
      </c>
      <c r="J1990" s="248">
        <f t="shared" ca="1" si="781"/>
        <v>0</v>
      </c>
      <c r="K1990" s="248">
        <f t="shared" ca="1" si="781"/>
        <v>0</v>
      </c>
      <c r="L1990" s="248">
        <f t="shared" ca="1" si="781"/>
        <v>0</v>
      </c>
      <c r="M1990" s="248">
        <f t="shared" ca="1" si="781"/>
        <v>0</v>
      </c>
      <c r="N1990" s="248">
        <f t="shared" ca="1" si="781"/>
        <v>0</v>
      </c>
      <c r="O1990" s="248">
        <f t="shared" ca="1" si="781"/>
        <v>0</v>
      </c>
      <c r="P1990" s="248">
        <f t="shared" ca="1" si="781"/>
        <v>0</v>
      </c>
      <c r="Q1990" s="248">
        <f t="shared" ca="1" si="781"/>
        <v>0</v>
      </c>
      <c r="R1990" s="248">
        <f t="shared" ca="1" si="781"/>
        <v>0</v>
      </c>
      <c r="S1990" s="248">
        <f t="shared" ca="1" si="781"/>
        <v>0</v>
      </c>
      <c r="T1990" s="248">
        <f t="shared" ca="1" si="781"/>
        <v>0</v>
      </c>
      <c r="U1990" s="248">
        <f t="shared" ca="1" si="781"/>
        <v>0</v>
      </c>
      <c r="V1990" s="248">
        <f t="shared" ca="1" si="781"/>
        <v>0</v>
      </c>
      <c r="W1990" s="248">
        <f t="shared" ca="1" si="781"/>
        <v>0</v>
      </c>
      <c r="X1990" s="248">
        <f t="shared" ca="1" si="781"/>
        <v>0</v>
      </c>
      <c r="Y1990" s="248">
        <f t="shared" ca="1" si="781"/>
        <v>0</v>
      </c>
      <c r="Z1990" s="248">
        <f t="shared" ca="1" si="781"/>
        <v>0</v>
      </c>
      <c r="AA1990" s="248">
        <f t="shared" ca="1" si="781"/>
        <v>0</v>
      </c>
    </row>
    <row r="1993" spans="6:27">
      <c r="G1993" s="309" t="s">
        <v>426</v>
      </c>
    </row>
    <row r="1994" spans="6:27">
      <c r="G1994" s="306"/>
      <c r="H1994" s="244">
        <f>H1979</f>
        <v>0</v>
      </c>
      <c r="I1994" s="244">
        <f t="shared" ref="I1994:AA1994" si="784">I1979</f>
        <v>1</v>
      </c>
      <c r="J1994" s="244">
        <f t="shared" si="784"/>
        <v>2</v>
      </c>
      <c r="K1994" s="244">
        <f t="shared" si="784"/>
        <v>3</v>
      </c>
      <c r="L1994" s="244">
        <f t="shared" si="784"/>
        <v>4</v>
      </c>
      <c r="M1994" s="244">
        <f t="shared" si="784"/>
        <v>5</v>
      </c>
      <c r="N1994" s="244">
        <f t="shared" si="784"/>
        <v>6</v>
      </c>
      <c r="O1994" s="244">
        <f t="shared" si="784"/>
        <v>7</v>
      </c>
      <c r="P1994" s="244">
        <f t="shared" si="784"/>
        <v>8</v>
      </c>
      <c r="Q1994" s="244">
        <f t="shared" si="784"/>
        <v>9</v>
      </c>
      <c r="R1994" s="244">
        <f t="shared" si="784"/>
        <v>10</v>
      </c>
      <c r="S1994" s="244">
        <f t="shared" si="784"/>
        <v>11</v>
      </c>
      <c r="T1994" s="244">
        <f t="shared" si="784"/>
        <v>12</v>
      </c>
      <c r="U1994" s="244">
        <f t="shared" si="784"/>
        <v>13</v>
      </c>
      <c r="V1994" s="244">
        <f t="shared" si="784"/>
        <v>14</v>
      </c>
      <c r="W1994" s="244">
        <f t="shared" si="784"/>
        <v>15</v>
      </c>
      <c r="X1994" s="244">
        <f t="shared" si="784"/>
        <v>16</v>
      </c>
      <c r="Y1994" s="244">
        <f t="shared" si="784"/>
        <v>17</v>
      </c>
      <c r="Z1994" s="244">
        <f t="shared" si="784"/>
        <v>18</v>
      </c>
      <c r="AA1994" s="244">
        <f t="shared" si="784"/>
        <v>19</v>
      </c>
    </row>
    <row r="1995" spans="6:27">
      <c r="F1995" s="655" t="s">
        <v>530</v>
      </c>
      <c r="G1995" s="307" t="str">
        <f>G1980</f>
        <v>Cars</v>
      </c>
      <c r="H1995" s="248">
        <f>H876*H1644</f>
        <v>0</v>
      </c>
      <c r="I1995" s="248">
        <f t="shared" ref="I1995:AA2005" ca="1" si="785">I876*I1644</f>
        <v>0</v>
      </c>
      <c r="J1995" s="248">
        <f t="shared" ca="1" si="785"/>
        <v>0</v>
      </c>
      <c r="K1995" s="248">
        <f t="shared" ca="1" si="785"/>
        <v>0</v>
      </c>
      <c r="L1995" s="248">
        <f t="shared" ca="1" si="785"/>
        <v>0</v>
      </c>
      <c r="M1995" s="248">
        <f t="shared" ca="1" si="785"/>
        <v>0</v>
      </c>
      <c r="N1995" s="248">
        <f t="shared" ca="1" si="785"/>
        <v>0</v>
      </c>
      <c r="O1995" s="248">
        <f t="shared" ca="1" si="785"/>
        <v>0</v>
      </c>
      <c r="P1995" s="248">
        <f t="shared" ca="1" si="785"/>
        <v>0</v>
      </c>
      <c r="Q1995" s="248">
        <f t="shared" ca="1" si="785"/>
        <v>0</v>
      </c>
      <c r="R1995" s="248">
        <f t="shared" ca="1" si="785"/>
        <v>0</v>
      </c>
      <c r="S1995" s="248">
        <f t="shared" ca="1" si="785"/>
        <v>0</v>
      </c>
      <c r="T1995" s="248">
        <f t="shared" ca="1" si="785"/>
        <v>0</v>
      </c>
      <c r="U1995" s="248">
        <f t="shared" ca="1" si="785"/>
        <v>0</v>
      </c>
      <c r="V1995" s="248">
        <f t="shared" ca="1" si="785"/>
        <v>0</v>
      </c>
      <c r="W1995" s="248">
        <f t="shared" ca="1" si="785"/>
        <v>0</v>
      </c>
      <c r="X1995" s="248">
        <f t="shared" ca="1" si="785"/>
        <v>0</v>
      </c>
      <c r="Y1995" s="248">
        <f t="shared" ca="1" si="785"/>
        <v>0</v>
      </c>
      <c r="Z1995" s="248">
        <f t="shared" ca="1" si="785"/>
        <v>0</v>
      </c>
      <c r="AA1995" s="248">
        <f t="shared" ca="1" si="785"/>
        <v>0</v>
      </c>
    </row>
    <row r="1996" spans="6:27">
      <c r="F1996" s="656"/>
      <c r="G1996" s="307" t="str">
        <f t="shared" ref="G1996:G2005" si="786">G1981</f>
        <v>2-wheeler</v>
      </c>
      <c r="H1996" s="248">
        <f t="shared" ref="H1996:W2005" si="787">H877*H1645</f>
        <v>0</v>
      </c>
      <c r="I1996" s="248">
        <f t="shared" ca="1" si="787"/>
        <v>0</v>
      </c>
      <c r="J1996" s="248">
        <f t="shared" ca="1" si="787"/>
        <v>0</v>
      </c>
      <c r="K1996" s="248">
        <f t="shared" ca="1" si="787"/>
        <v>0</v>
      </c>
      <c r="L1996" s="248">
        <f t="shared" ca="1" si="787"/>
        <v>0</v>
      </c>
      <c r="M1996" s="248">
        <f t="shared" ca="1" si="787"/>
        <v>0</v>
      </c>
      <c r="N1996" s="248">
        <f t="shared" ca="1" si="787"/>
        <v>0</v>
      </c>
      <c r="O1996" s="248">
        <f t="shared" ca="1" si="787"/>
        <v>0</v>
      </c>
      <c r="P1996" s="248">
        <f t="shared" ca="1" si="787"/>
        <v>0</v>
      </c>
      <c r="Q1996" s="248">
        <f t="shared" ca="1" si="787"/>
        <v>0</v>
      </c>
      <c r="R1996" s="248">
        <f t="shared" ca="1" si="787"/>
        <v>0</v>
      </c>
      <c r="S1996" s="248">
        <f t="shared" ca="1" si="787"/>
        <v>0</v>
      </c>
      <c r="T1996" s="248">
        <f t="shared" ca="1" si="787"/>
        <v>0</v>
      </c>
      <c r="U1996" s="248">
        <f t="shared" ca="1" si="787"/>
        <v>0</v>
      </c>
      <c r="V1996" s="248">
        <f t="shared" ca="1" si="787"/>
        <v>0</v>
      </c>
      <c r="W1996" s="248">
        <f t="shared" ca="1" si="787"/>
        <v>0</v>
      </c>
      <c r="X1996" s="248">
        <f t="shared" ca="1" si="785"/>
        <v>0</v>
      </c>
      <c r="Y1996" s="248">
        <f t="shared" ca="1" si="785"/>
        <v>0</v>
      </c>
      <c r="Z1996" s="248">
        <f t="shared" ca="1" si="785"/>
        <v>0</v>
      </c>
      <c r="AA1996" s="248">
        <f t="shared" ca="1" si="785"/>
        <v>0</v>
      </c>
    </row>
    <row r="1997" spans="6:27">
      <c r="F1997" s="656"/>
      <c r="G1997" s="307" t="str">
        <f t="shared" si="786"/>
        <v>Taxi</v>
      </c>
      <c r="H1997" s="248">
        <f t="shared" si="787"/>
        <v>0</v>
      </c>
      <c r="I1997" s="248">
        <f t="shared" ca="1" si="785"/>
        <v>0</v>
      </c>
      <c r="J1997" s="248">
        <f t="shared" ca="1" si="785"/>
        <v>0</v>
      </c>
      <c r="K1997" s="248">
        <f t="shared" ca="1" si="785"/>
        <v>0</v>
      </c>
      <c r="L1997" s="248">
        <f t="shared" ca="1" si="785"/>
        <v>0</v>
      </c>
      <c r="M1997" s="248">
        <f t="shared" ca="1" si="785"/>
        <v>0</v>
      </c>
      <c r="N1997" s="248">
        <f t="shared" ca="1" si="785"/>
        <v>0</v>
      </c>
      <c r="O1997" s="248">
        <f t="shared" ca="1" si="785"/>
        <v>0</v>
      </c>
      <c r="P1997" s="248">
        <f t="shared" ca="1" si="785"/>
        <v>0</v>
      </c>
      <c r="Q1997" s="248">
        <f t="shared" ca="1" si="785"/>
        <v>0</v>
      </c>
      <c r="R1997" s="248">
        <f t="shared" ca="1" si="785"/>
        <v>0</v>
      </c>
      <c r="S1997" s="248">
        <f t="shared" ca="1" si="785"/>
        <v>0</v>
      </c>
      <c r="T1997" s="248">
        <f t="shared" ca="1" si="785"/>
        <v>0</v>
      </c>
      <c r="U1997" s="248">
        <f t="shared" ca="1" si="785"/>
        <v>0</v>
      </c>
      <c r="V1997" s="248">
        <f t="shared" ca="1" si="785"/>
        <v>0</v>
      </c>
      <c r="W1997" s="248">
        <f t="shared" ca="1" si="785"/>
        <v>0</v>
      </c>
      <c r="X1997" s="248">
        <f t="shared" ca="1" si="785"/>
        <v>0</v>
      </c>
      <c r="Y1997" s="248">
        <f t="shared" ca="1" si="785"/>
        <v>0</v>
      </c>
      <c r="Z1997" s="248">
        <f t="shared" ca="1" si="785"/>
        <v>0</v>
      </c>
      <c r="AA1997" s="248">
        <f t="shared" ca="1" si="785"/>
        <v>0</v>
      </c>
    </row>
    <row r="1998" spans="6:27">
      <c r="F1998" s="656"/>
      <c r="G1998" s="307" t="str">
        <f t="shared" si="786"/>
        <v/>
      </c>
      <c r="H1998" s="248">
        <f t="shared" si="787"/>
        <v>0</v>
      </c>
      <c r="I1998" s="248">
        <f t="shared" ca="1" si="785"/>
        <v>0</v>
      </c>
      <c r="J1998" s="248">
        <f t="shared" ca="1" si="785"/>
        <v>0</v>
      </c>
      <c r="K1998" s="248">
        <f t="shared" ca="1" si="785"/>
        <v>0</v>
      </c>
      <c r="L1998" s="248">
        <f t="shared" ca="1" si="785"/>
        <v>0</v>
      </c>
      <c r="M1998" s="248">
        <f t="shared" ca="1" si="785"/>
        <v>0</v>
      </c>
      <c r="N1998" s="248">
        <f t="shared" ca="1" si="785"/>
        <v>0</v>
      </c>
      <c r="O1998" s="248">
        <f t="shared" ca="1" si="785"/>
        <v>0</v>
      </c>
      <c r="P1998" s="248">
        <f t="shared" ca="1" si="785"/>
        <v>0</v>
      </c>
      <c r="Q1998" s="248">
        <f t="shared" ca="1" si="785"/>
        <v>0</v>
      </c>
      <c r="R1998" s="248">
        <f t="shared" ca="1" si="785"/>
        <v>0</v>
      </c>
      <c r="S1998" s="248">
        <f t="shared" ca="1" si="785"/>
        <v>0</v>
      </c>
      <c r="T1998" s="248">
        <f t="shared" ca="1" si="785"/>
        <v>0</v>
      </c>
      <c r="U1998" s="248">
        <f t="shared" ca="1" si="785"/>
        <v>0</v>
      </c>
      <c r="V1998" s="248">
        <f t="shared" ca="1" si="785"/>
        <v>0</v>
      </c>
      <c r="W1998" s="248">
        <f t="shared" ca="1" si="785"/>
        <v>0</v>
      </c>
      <c r="X1998" s="248">
        <f t="shared" ca="1" si="785"/>
        <v>0</v>
      </c>
      <c r="Y1998" s="248">
        <f t="shared" ca="1" si="785"/>
        <v>0</v>
      </c>
      <c r="Z1998" s="248">
        <f t="shared" ca="1" si="785"/>
        <v>0</v>
      </c>
      <c r="AA1998" s="248">
        <f t="shared" ca="1" si="785"/>
        <v>0</v>
      </c>
    </row>
    <row r="1999" spans="6:27">
      <c r="F1999" s="656"/>
      <c r="G1999" s="307" t="str">
        <f t="shared" si="786"/>
        <v/>
      </c>
      <c r="H1999" s="248">
        <f t="shared" si="787"/>
        <v>0</v>
      </c>
      <c r="I1999" s="248">
        <f t="shared" ca="1" si="785"/>
        <v>0</v>
      </c>
      <c r="J1999" s="248">
        <f t="shared" ca="1" si="785"/>
        <v>0</v>
      </c>
      <c r="K1999" s="248">
        <f t="shared" ca="1" si="785"/>
        <v>0</v>
      </c>
      <c r="L1999" s="248">
        <f t="shared" ca="1" si="785"/>
        <v>0</v>
      </c>
      <c r="M1999" s="248">
        <f t="shared" ca="1" si="785"/>
        <v>0</v>
      </c>
      <c r="N1999" s="248">
        <f t="shared" ca="1" si="785"/>
        <v>0</v>
      </c>
      <c r="O1999" s="248">
        <f t="shared" ca="1" si="785"/>
        <v>0</v>
      </c>
      <c r="P1999" s="248">
        <f t="shared" ca="1" si="785"/>
        <v>0</v>
      </c>
      <c r="Q1999" s="248">
        <f t="shared" ca="1" si="785"/>
        <v>0</v>
      </c>
      <c r="R1999" s="248">
        <f t="shared" ca="1" si="785"/>
        <v>0</v>
      </c>
      <c r="S1999" s="248">
        <f t="shared" ca="1" si="785"/>
        <v>0</v>
      </c>
      <c r="T1999" s="248">
        <f t="shared" ca="1" si="785"/>
        <v>0</v>
      </c>
      <c r="U1999" s="248">
        <f t="shared" ca="1" si="785"/>
        <v>0</v>
      </c>
      <c r="V1999" s="248">
        <f t="shared" ca="1" si="785"/>
        <v>0</v>
      </c>
      <c r="W1999" s="248">
        <f t="shared" ca="1" si="785"/>
        <v>0</v>
      </c>
      <c r="X1999" s="248">
        <f t="shared" ca="1" si="785"/>
        <v>0</v>
      </c>
      <c r="Y1999" s="248">
        <f t="shared" ca="1" si="785"/>
        <v>0</v>
      </c>
      <c r="Z1999" s="248">
        <f t="shared" ca="1" si="785"/>
        <v>0</v>
      </c>
      <c r="AA1999" s="248">
        <f t="shared" ca="1" si="785"/>
        <v>0</v>
      </c>
    </row>
    <row r="2000" spans="6:27">
      <c r="F2000" s="656"/>
      <c r="G2000" s="307" t="str">
        <f t="shared" si="786"/>
        <v>3-wheeler</v>
      </c>
      <c r="H2000" s="248">
        <f t="shared" si="787"/>
        <v>0</v>
      </c>
      <c r="I2000" s="248">
        <f t="shared" ca="1" si="785"/>
        <v>0</v>
      </c>
      <c r="J2000" s="248">
        <f t="shared" ca="1" si="785"/>
        <v>0</v>
      </c>
      <c r="K2000" s="248">
        <f t="shared" ca="1" si="785"/>
        <v>0</v>
      </c>
      <c r="L2000" s="248">
        <f t="shared" ca="1" si="785"/>
        <v>0</v>
      </c>
      <c r="M2000" s="248">
        <f t="shared" ca="1" si="785"/>
        <v>0</v>
      </c>
      <c r="N2000" s="248">
        <f t="shared" ca="1" si="785"/>
        <v>0</v>
      </c>
      <c r="O2000" s="248">
        <f t="shared" ca="1" si="785"/>
        <v>0</v>
      </c>
      <c r="P2000" s="248">
        <f t="shared" ca="1" si="785"/>
        <v>0</v>
      </c>
      <c r="Q2000" s="248">
        <f t="shared" ca="1" si="785"/>
        <v>0</v>
      </c>
      <c r="R2000" s="248">
        <f t="shared" ca="1" si="785"/>
        <v>0</v>
      </c>
      <c r="S2000" s="248">
        <f t="shared" ca="1" si="785"/>
        <v>0</v>
      </c>
      <c r="T2000" s="248">
        <f t="shared" ca="1" si="785"/>
        <v>0</v>
      </c>
      <c r="U2000" s="248">
        <f t="shared" ca="1" si="785"/>
        <v>0</v>
      </c>
      <c r="V2000" s="248">
        <f t="shared" ca="1" si="785"/>
        <v>0</v>
      </c>
      <c r="W2000" s="248">
        <f t="shared" ca="1" si="785"/>
        <v>0</v>
      </c>
      <c r="X2000" s="248">
        <f t="shared" ca="1" si="785"/>
        <v>0</v>
      </c>
      <c r="Y2000" s="248">
        <f t="shared" ca="1" si="785"/>
        <v>0</v>
      </c>
      <c r="Z2000" s="248">
        <f t="shared" ca="1" si="785"/>
        <v>0</v>
      </c>
      <c r="AA2000" s="248">
        <f t="shared" ca="1" si="785"/>
        <v>0</v>
      </c>
    </row>
    <row r="2001" spans="6:27">
      <c r="F2001" s="656"/>
      <c r="G2001" s="307" t="str">
        <f t="shared" si="786"/>
        <v>Bus</v>
      </c>
      <c r="H2001" s="248">
        <f t="shared" si="787"/>
        <v>0</v>
      </c>
      <c r="I2001" s="248">
        <f t="shared" ca="1" si="785"/>
        <v>0</v>
      </c>
      <c r="J2001" s="248">
        <f t="shared" ca="1" si="785"/>
        <v>0</v>
      </c>
      <c r="K2001" s="248">
        <f t="shared" ca="1" si="785"/>
        <v>0</v>
      </c>
      <c r="L2001" s="248">
        <f t="shared" ca="1" si="785"/>
        <v>0</v>
      </c>
      <c r="M2001" s="248">
        <f t="shared" ca="1" si="785"/>
        <v>0</v>
      </c>
      <c r="N2001" s="248">
        <f t="shared" ca="1" si="785"/>
        <v>0</v>
      </c>
      <c r="O2001" s="248">
        <f t="shared" ca="1" si="785"/>
        <v>0</v>
      </c>
      <c r="P2001" s="248">
        <f t="shared" ca="1" si="785"/>
        <v>0</v>
      </c>
      <c r="Q2001" s="248">
        <f t="shared" ca="1" si="785"/>
        <v>0</v>
      </c>
      <c r="R2001" s="248">
        <f t="shared" ca="1" si="785"/>
        <v>0</v>
      </c>
      <c r="S2001" s="248">
        <f t="shared" ca="1" si="785"/>
        <v>0</v>
      </c>
      <c r="T2001" s="248">
        <f t="shared" ca="1" si="785"/>
        <v>0</v>
      </c>
      <c r="U2001" s="248">
        <f t="shared" ca="1" si="785"/>
        <v>0</v>
      </c>
      <c r="V2001" s="248">
        <f t="shared" ca="1" si="785"/>
        <v>0</v>
      </c>
      <c r="W2001" s="248">
        <f t="shared" ca="1" si="785"/>
        <v>0</v>
      </c>
      <c r="X2001" s="248">
        <f t="shared" ca="1" si="785"/>
        <v>0</v>
      </c>
      <c r="Y2001" s="248">
        <f t="shared" ca="1" si="785"/>
        <v>0</v>
      </c>
      <c r="Z2001" s="248">
        <f t="shared" ca="1" si="785"/>
        <v>0</v>
      </c>
      <c r="AA2001" s="248">
        <f t="shared" ca="1" si="785"/>
        <v>0</v>
      </c>
    </row>
    <row r="2002" spans="6:27">
      <c r="F2002" s="656"/>
      <c r="G2002" s="307" t="str">
        <f t="shared" si="786"/>
        <v>Mini-bus</v>
      </c>
      <c r="H2002" s="248">
        <f t="shared" si="787"/>
        <v>0</v>
      </c>
      <c r="I2002" s="248">
        <f t="shared" ca="1" si="785"/>
        <v>0</v>
      </c>
      <c r="J2002" s="248">
        <f t="shared" ca="1" si="785"/>
        <v>0</v>
      </c>
      <c r="K2002" s="248">
        <f t="shared" ca="1" si="785"/>
        <v>0</v>
      </c>
      <c r="L2002" s="248">
        <f t="shared" ca="1" si="785"/>
        <v>0</v>
      </c>
      <c r="M2002" s="248">
        <f t="shared" ca="1" si="785"/>
        <v>0</v>
      </c>
      <c r="N2002" s="248">
        <f t="shared" ca="1" si="785"/>
        <v>0</v>
      </c>
      <c r="O2002" s="248">
        <f t="shared" ca="1" si="785"/>
        <v>0</v>
      </c>
      <c r="P2002" s="248">
        <f t="shared" ca="1" si="785"/>
        <v>0</v>
      </c>
      <c r="Q2002" s="248">
        <f t="shared" ca="1" si="785"/>
        <v>0</v>
      </c>
      <c r="R2002" s="248">
        <f t="shared" ca="1" si="785"/>
        <v>0</v>
      </c>
      <c r="S2002" s="248">
        <f t="shared" ca="1" si="785"/>
        <v>0</v>
      </c>
      <c r="T2002" s="248">
        <f t="shared" ca="1" si="785"/>
        <v>0</v>
      </c>
      <c r="U2002" s="248">
        <f t="shared" ca="1" si="785"/>
        <v>0</v>
      </c>
      <c r="V2002" s="248">
        <f t="shared" ca="1" si="785"/>
        <v>0</v>
      </c>
      <c r="W2002" s="248">
        <f t="shared" ca="1" si="785"/>
        <v>0</v>
      </c>
      <c r="X2002" s="248">
        <f t="shared" ca="1" si="785"/>
        <v>0</v>
      </c>
      <c r="Y2002" s="248">
        <f t="shared" ca="1" si="785"/>
        <v>0</v>
      </c>
      <c r="Z2002" s="248">
        <f t="shared" ca="1" si="785"/>
        <v>0</v>
      </c>
      <c r="AA2002" s="248">
        <f t="shared" ca="1" si="785"/>
        <v>0</v>
      </c>
    </row>
    <row r="2003" spans="6:27">
      <c r="F2003" s="656"/>
      <c r="G2003" s="307" t="str">
        <f t="shared" si="786"/>
        <v/>
      </c>
      <c r="H2003" s="248">
        <f t="shared" si="787"/>
        <v>0</v>
      </c>
      <c r="I2003" s="248">
        <f t="shared" ca="1" si="785"/>
        <v>0</v>
      </c>
      <c r="J2003" s="248">
        <f t="shared" ca="1" si="785"/>
        <v>0</v>
      </c>
      <c r="K2003" s="248">
        <f t="shared" ca="1" si="785"/>
        <v>0</v>
      </c>
      <c r="L2003" s="248">
        <f t="shared" ca="1" si="785"/>
        <v>0</v>
      </c>
      <c r="M2003" s="248">
        <f t="shared" ca="1" si="785"/>
        <v>0</v>
      </c>
      <c r="N2003" s="248">
        <f t="shared" ca="1" si="785"/>
        <v>0</v>
      </c>
      <c r="O2003" s="248">
        <f t="shared" ca="1" si="785"/>
        <v>0</v>
      </c>
      <c r="P2003" s="248">
        <f t="shared" ca="1" si="785"/>
        <v>0</v>
      </c>
      <c r="Q2003" s="248">
        <f t="shared" ca="1" si="785"/>
        <v>0</v>
      </c>
      <c r="R2003" s="248">
        <f t="shared" ca="1" si="785"/>
        <v>0</v>
      </c>
      <c r="S2003" s="248">
        <f t="shared" ca="1" si="785"/>
        <v>0</v>
      </c>
      <c r="T2003" s="248">
        <f t="shared" ca="1" si="785"/>
        <v>0</v>
      </c>
      <c r="U2003" s="248">
        <f t="shared" ca="1" si="785"/>
        <v>0</v>
      </c>
      <c r="V2003" s="248">
        <f t="shared" ca="1" si="785"/>
        <v>0</v>
      </c>
      <c r="W2003" s="248">
        <f t="shared" ca="1" si="785"/>
        <v>0</v>
      </c>
      <c r="X2003" s="248">
        <f t="shared" ca="1" si="785"/>
        <v>0</v>
      </c>
      <c r="Y2003" s="248">
        <f t="shared" ca="1" si="785"/>
        <v>0</v>
      </c>
      <c r="Z2003" s="248">
        <f t="shared" ca="1" si="785"/>
        <v>0</v>
      </c>
      <c r="AA2003" s="248">
        <f t="shared" ca="1" si="785"/>
        <v>0</v>
      </c>
    </row>
    <row r="2004" spans="6:27">
      <c r="F2004" s="657"/>
      <c r="G2004" s="307" t="str">
        <f t="shared" si="786"/>
        <v/>
      </c>
      <c r="H2004" s="248">
        <f t="shared" si="787"/>
        <v>0</v>
      </c>
      <c r="I2004" s="248">
        <f t="shared" ca="1" si="785"/>
        <v>0</v>
      </c>
      <c r="J2004" s="248">
        <f t="shared" ca="1" si="785"/>
        <v>0</v>
      </c>
      <c r="K2004" s="248">
        <f t="shared" ca="1" si="785"/>
        <v>0</v>
      </c>
      <c r="L2004" s="248">
        <f t="shared" ca="1" si="785"/>
        <v>0</v>
      </c>
      <c r="M2004" s="248">
        <f t="shared" ca="1" si="785"/>
        <v>0</v>
      </c>
      <c r="N2004" s="248">
        <f t="shared" ca="1" si="785"/>
        <v>0</v>
      </c>
      <c r="O2004" s="248">
        <f t="shared" ca="1" si="785"/>
        <v>0</v>
      </c>
      <c r="P2004" s="248">
        <f t="shared" ca="1" si="785"/>
        <v>0</v>
      </c>
      <c r="Q2004" s="248">
        <f t="shared" ca="1" si="785"/>
        <v>0</v>
      </c>
      <c r="R2004" s="248">
        <f t="shared" ca="1" si="785"/>
        <v>0</v>
      </c>
      <c r="S2004" s="248">
        <f t="shared" ca="1" si="785"/>
        <v>0</v>
      </c>
      <c r="T2004" s="248">
        <f t="shared" ca="1" si="785"/>
        <v>0</v>
      </c>
      <c r="U2004" s="248">
        <f t="shared" ca="1" si="785"/>
        <v>0</v>
      </c>
      <c r="V2004" s="248">
        <f t="shared" ca="1" si="785"/>
        <v>0</v>
      </c>
      <c r="W2004" s="248">
        <f t="shared" ca="1" si="785"/>
        <v>0</v>
      </c>
      <c r="X2004" s="248">
        <f t="shared" ca="1" si="785"/>
        <v>0</v>
      </c>
      <c r="Y2004" s="248">
        <f t="shared" ca="1" si="785"/>
        <v>0</v>
      </c>
      <c r="Z2004" s="248">
        <f t="shared" ca="1" si="785"/>
        <v>0</v>
      </c>
      <c r="AA2004" s="248">
        <f t="shared" ca="1" si="785"/>
        <v>0</v>
      </c>
    </row>
    <row r="2005" spans="6:27">
      <c r="G2005" s="307" t="str">
        <f t="shared" si="786"/>
        <v>BRT</v>
      </c>
      <c r="H2005" s="248">
        <f t="shared" si="787"/>
        <v>0</v>
      </c>
      <c r="I2005" s="248">
        <f t="shared" ca="1" si="785"/>
        <v>0</v>
      </c>
      <c r="J2005" s="248">
        <f t="shared" ca="1" si="785"/>
        <v>0</v>
      </c>
      <c r="K2005" s="248">
        <f t="shared" ca="1" si="785"/>
        <v>0</v>
      </c>
      <c r="L2005" s="248">
        <f t="shared" ca="1" si="785"/>
        <v>0</v>
      </c>
      <c r="M2005" s="248">
        <f t="shared" ca="1" si="785"/>
        <v>0</v>
      </c>
      <c r="N2005" s="248">
        <f t="shared" ca="1" si="785"/>
        <v>0</v>
      </c>
      <c r="O2005" s="248">
        <f t="shared" ca="1" si="785"/>
        <v>0</v>
      </c>
      <c r="P2005" s="248">
        <f t="shared" ca="1" si="785"/>
        <v>0</v>
      </c>
      <c r="Q2005" s="248">
        <f t="shared" ca="1" si="785"/>
        <v>0</v>
      </c>
      <c r="R2005" s="248">
        <f t="shared" ca="1" si="785"/>
        <v>0</v>
      </c>
      <c r="S2005" s="248">
        <f t="shared" ca="1" si="785"/>
        <v>0</v>
      </c>
      <c r="T2005" s="248">
        <f t="shared" ca="1" si="785"/>
        <v>0</v>
      </c>
      <c r="U2005" s="248">
        <f t="shared" ca="1" si="785"/>
        <v>0</v>
      </c>
      <c r="V2005" s="248">
        <f t="shared" ca="1" si="785"/>
        <v>0</v>
      </c>
      <c r="W2005" s="248">
        <f t="shared" ca="1" si="785"/>
        <v>0</v>
      </c>
      <c r="X2005" s="248">
        <f t="shared" ca="1" si="785"/>
        <v>0</v>
      </c>
      <c r="Y2005" s="248">
        <f t="shared" ca="1" si="785"/>
        <v>0</v>
      </c>
      <c r="Z2005" s="248">
        <f t="shared" ca="1" si="785"/>
        <v>0</v>
      </c>
      <c r="AA2005" s="248">
        <f t="shared" ca="1" si="785"/>
        <v>0</v>
      </c>
    </row>
    <row r="2008" spans="6:27">
      <c r="G2008" s="309" t="s">
        <v>427</v>
      </c>
    </row>
    <row r="2009" spans="6:27">
      <c r="G2009" s="306"/>
      <c r="H2009" s="244">
        <f>H1994</f>
        <v>0</v>
      </c>
      <c r="I2009" s="244">
        <f t="shared" ref="I2009:AA2009" si="788">I1994</f>
        <v>1</v>
      </c>
      <c r="J2009" s="244">
        <f t="shared" si="788"/>
        <v>2</v>
      </c>
      <c r="K2009" s="244">
        <f t="shared" si="788"/>
        <v>3</v>
      </c>
      <c r="L2009" s="244">
        <f t="shared" si="788"/>
        <v>4</v>
      </c>
      <c r="M2009" s="244">
        <f t="shared" si="788"/>
        <v>5</v>
      </c>
      <c r="N2009" s="244">
        <f t="shared" si="788"/>
        <v>6</v>
      </c>
      <c r="O2009" s="244">
        <f t="shared" si="788"/>
        <v>7</v>
      </c>
      <c r="P2009" s="244">
        <f t="shared" si="788"/>
        <v>8</v>
      </c>
      <c r="Q2009" s="244">
        <f t="shared" si="788"/>
        <v>9</v>
      </c>
      <c r="R2009" s="244">
        <f t="shared" si="788"/>
        <v>10</v>
      </c>
      <c r="S2009" s="244">
        <f t="shared" si="788"/>
        <v>11</v>
      </c>
      <c r="T2009" s="244">
        <f t="shared" si="788"/>
        <v>12</v>
      </c>
      <c r="U2009" s="244">
        <f t="shared" si="788"/>
        <v>13</v>
      </c>
      <c r="V2009" s="244">
        <f t="shared" si="788"/>
        <v>14</v>
      </c>
      <c r="W2009" s="244">
        <f t="shared" si="788"/>
        <v>15</v>
      </c>
      <c r="X2009" s="244">
        <f t="shared" si="788"/>
        <v>16</v>
      </c>
      <c r="Y2009" s="244">
        <f t="shared" si="788"/>
        <v>17</v>
      </c>
      <c r="Z2009" s="244">
        <f t="shared" si="788"/>
        <v>18</v>
      </c>
      <c r="AA2009" s="244">
        <f t="shared" si="788"/>
        <v>19</v>
      </c>
    </row>
    <row r="2010" spans="6:27">
      <c r="F2010" s="655" t="s">
        <v>530</v>
      </c>
      <c r="G2010" s="307" t="str">
        <f>G1995</f>
        <v>Cars</v>
      </c>
      <c r="H2010" s="248">
        <f>H891*H1691</f>
        <v>0</v>
      </c>
      <c r="I2010" s="248">
        <f t="shared" ref="I2010:AA2020" ca="1" si="789">I891*I1691</f>
        <v>0</v>
      </c>
      <c r="J2010" s="248">
        <f t="shared" ca="1" si="789"/>
        <v>0</v>
      </c>
      <c r="K2010" s="248">
        <f t="shared" ca="1" si="789"/>
        <v>0</v>
      </c>
      <c r="L2010" s="248">
        <f t="shared" ca="1" si="789"/>
        <v>0</v>
      </c>
      <c r="M2010" s="248">
        <f t="shared" ca="1" si="789"/>
        <v>0</v>
      </c>
      <c r="N2010" s="248">
        <f t="shared" ca="1" si="789"/>
        <v>0</v>
      </c>
      <c r="O2010" s="248">
        <f t="shared" ca="1" si="789"/>
        <v>0</v>
      </c>
      <c r="P2010" s="248">
        <f t="shared" ca="1" si="789"/>
        <v>0</v>
      </c>
      <c r="Q2010" s="248">
        <f t="shared" ca="1" si="789"/>
        <v>0</v>
      </c>
      <c r="R2010" s="248">
        <f t="shared" ca="1" si="789"/>
        <v>0</v>
      </c>
      <c r="S2010" s="248">
        <f t="shared" ca="1" si="789"/>
        <v>0</v>
      </c>
      <c r="T2010" s="248">
        <f t="shared" ca="1" si="789"/>
        <v>0</v>
      </c>
      <c r="U2010" s="248">
        <f t="shared" ca="1" si="789"/>
        <v>0</v>
      </c>
      <c r="V2010" s="248">
        <f t="shared" ca="1" si="789"/>
        <v>0</v>
      </c>
      <c r="W2010" s="248">
        <f t="shared" ca="1" si="789"/>
        <v>0</v>
      </c>
      <c r="X2010" s="248">
        <f t="shared" ca="1" si="789"/>
        <v>0</v>
      </c>
      <c r="Y2010" s="248">
        <f t="shared" ca="1" si="789"/>
        <v>0</v>
      </c>
      <c r="Z2010" s="248">
        <f t="shared" ca="1" si="789"/>
        <v>0</v>
      </c>
      <c r="AA2010" s="248">
        <f t="shared" ca="1" si="789"/>
        <v>0</v>
      </c>
    </row>
    <row r="2011" spans="6:27">
      <c r="F2011" s="656"/>
      <c r="G2011" s="307" t="str">
        <f t="shared" ref="G2011:G2020" si="790">G1996</f>
        <v>2-wheeler</v>
      </c>
      <c r="H2011" s="248">
        <f t="shared" ref="H2011:W2020" si="791">H892*H1692</f>
        <v>0</v>
      </c>
      <c r="I2011" s="248">
        <f t="shared" ca="1" si="791"/>
        <v>0</v>
      </c>
      <c r="J2011" s="248">
        <f t="shared" ca="1" si="791"/>
        <v>0</v>
      </c>
      <c r="K2011" s="248">
        <f t="shared" ca="1" si="791"/>
        <v>0</v>
      </c>
      <c r="L2011" s="248">
        <f t="shared" ca="1" si="791"/>
        <v>0</v>
      </c>
      <c r="M2011" s="248">
        <f t="shared" ca="1" si="791"/>
        <v>0</v>
      </c>
      <c r="N2011" s="248">
        <f t="shared" ca="1" si="791"/>
        <v>0</v>
      </c>
      <c r="O2011" s="248">
        <f t="shared" ca="1" si="791"/>
        <v>0</v>
      </c>
      <c r="P2011" s="248">
        <f t="shared" ca="1" si="791"/>
        <v>0</v>
      </c>
      <c r="Q2011" s="248">
        <f t="shared" ca="1" si="791"/>
        <v>0</v>
      </c>
      <c r="R2011" s="248">
        <f t="shared" ca="1" si="791"/>
        <v>0</v>
      </c>
      <c r="S2011" s="248">
        <f t="shared" ca="1" si="791"/>
        <v>0</v>
      </c>
      <c r="T2011" s="248">
        <f t="shared" ca="1" si="791"/>
        <v>0</v>
      </c>
      <c r="U2011" s="248">
        <f t="shared" ca="1" si="791"/>
        <v>0</v>
      </c>
      <c r="V2011" s="248">
        <f t="shared" ca="1" si="791"/>
        <v>0</v>
      </c>
      <c r="W2011" s="248">
        <f t="shared" ca="1" si="791"/>
        <v>0</v>
      </c>
      <c r="X2011" s="248">
        <f t="shared" ca="1" si="789"/>
        <v>0</v>
      </c>
      <c r="Y2011" s="248">
        <f t="shared" ca="1" si="789"/>
        <v>0</v>
      </c>
      <c r="Z2011" s="248">
        <f t="shared" ca="1" si="789"/>
        <v>0</v>
      </c>
      <c r="AA2011" s="248">
        <f t="shared" ca="1" si="789"/>
        <v>0</v>
      </c>
    </row>
    <row r="2012" spans="6:27">
      <c r="F2012" s="656"/>
      <c r="G2012" s="307" t="str">
        <f t="shared" si="790"/>
        <v>Taxi</v>
      </c>
      <c r="H2012" s="248">
        <f t="shared" si="791"/>
        <v>0</v>
      </c>
      <c r="I2012" s="248">
        <f t="shared" ca="1" si="789"/>
        <v>0</v>
      </c>
      <c r="J2012" s="248">
        <f t="shared" ca="1" si="789"/>
        <v>0</v>
      </c>
      <c r="K2012" s="248">
        <f t="shared" ca="1" si="789"/>
        <v>0</v>
      </c>
      <c r="L2012" s="248">
        <f t="shared" ca="1" si="789"/>
        <v>0</v>
      </c>
      <c r="M2012" s="248">
        <f t="shared" ca="1" si="789"/>
        <v>0</v>
      </c>
      <c r="N2012" s="248">
        <f t="shared" ca="1" si="789"/>
        <v>0</v>
      </c>
      <c r="O2012" s="248">
        <f t="shared" ca="1" si="789"/>
        <v>0</v>
      </c>
      <c r="P2012" s="248">
        <f t="shared" ca="1" si="789"/>
        <v>0</v>
      </c>
      <c r="Q2012" s="248">
        <f t="shared" ca="1" si="789"/>
        <v>0</v>
      </c>
      <c r="R2012" s="248">
        <f t="shared" ca="1" si="789"/>
        <v>0</v>
      </c>
      <c r="S2012" s="248">
        <f t="shared" ca="1" si="789"/>
        <v>0</v>
      </c>
      <c r="T2012" s="248">
        <f t="shared" ca="1" si="789"/>
        <v>0</v>
      </c>
      <c r="U2012" s="248">
        <f t="shared" ca="1" si="789"/>
        <v>0</v>
      </c>
      <c r="V2012" s="248">
        <f t="shared" ca="1" si="789"/>
        <v>0</v>
      </c>
      <c r="W2012" s="248">
        <f t="shared" ca="1" si="789"/>
        <v>0</v>
      </c>
      <c r="X2012" s="248">
        <f t="shared" ca="1" si="789"/>
        <v>0</v>
      </c>
      <c r="Y2012" s="248">
        <f t="shared" ca="1" si="789"/>
        <v>0</v>
      </c>
      <c r="Z2012" s="248">
        <f t="shared" ca="1" si="789"/>
        <v>0</v>
      </c>
      <c r="AA2012" s="248">
        <f t="shared" ca="1" si="789"/>
        <v>0</v>
      </c>
    </row>
    <row r="2013" spans="6:27">
      <c r="F2013" s="656"/>
      <c r="G2013" s="307" t="str">
        <f t="shared" si="790"/>
        <v/>
      </c>
      <c r="H2013" s="248">
        <f t="shared" si="791"/>
        <v>0</v>
      </c>
      <c r="I2013" s="248">
        <f t="shared" ca="1" si="789"/>
        <v>0</v>
      </c>
      <c r="J2013" s="248">
        <f t="shared" ca="1" si="789"/>
        <v>0</v>
      </c>
      <c r="K2013" s="248">
        <f t="shared" ca="1" si="789"/>
        <v>0</v>
      </c>
      <c r="L2013" s="248">
        <f t="shared" ca="1" si="789"/>
        <v>0</v>
      </c>
      <c r="M2013" s="248">
        <f t="shared" ca="1" si="789"/>
        <v>0</v>
      </c>
      <c r="N2013" s="248">
        <f t="shared" ca="1" si="789"/>
        <v>0</v>
      </c>
      <c r="O2013" s="248">
        <f t="shared" ca="1" si="789"/>
        <v>0</v>
      </c>
      <c r="P2013" s="248">
        <f t="shared" ca="1" si="789"/>
        <v>0</v>
      </c>
      <c r="Q2013" s="248">
        <f t="shared" ca="1" si="789"/>
        <v>0</v>
      </c>
      <c r="R2013" s="248">
        <f t="shared" ca="1" si="789"/>
        <v>0</v>
      </c>
      <c r="S2013" s="248">
        <f t="shared" ca="1" si="789"/>
        <v>0</v>
      </c>
      <c r="T2013" s="248">
        <f t="shared" ca="1" si="789"/>
        <v>0</v>
      </c>
      <c r="U2013" s="248">
        <f t="shared" ca="1" si="789"/>
        <v>0</v>
      </c>
      <c r="V2013" s="248">
        <f t="shared" ca="1" si="789"/>
        <v>0</v>
      </c>
      <c r="W2013" s="248">
        <f t="shared" ca="1" si="789"/>
        <v>0</v>
      </c>
      <c r="X2013" s="248">
        <f t="shared" ca="1" si="789"/>
        <v>0</v>
      </c>
      <c r="Y2013" s="248">
        <f t="shared" ca="1" si="789"/>
        <v>0</v>
      </c>
      <c r="Z2013" s="248">
        <f t="shared" ca="1" si="789"/>
        <v>0</v>
      </c>
      <c r="AA2013" s="248">
        <f t="shared" ca="1" si="789"/>
        <v>0</v>
      </c>
    </row>
    <row r="2014" spans="6:27">
      <c r="F2014" s="656"/>
      <c r="G2014" s="307" t="str">
        <f t="shared" si="790"/>
        <v/>
      </c>
      <c r="H2014" s="248">
        <f t="shared" si="791"/>
        <v>0</v>
      </c>
      <c r="I2014" s="248">
        <f t="shared" ca="1" si="789"/>
        <v>0</v>
      </c>
      <c r="J2014" s="248">
        <f t="shared" ca="1" si="789"/>
        <v>0</v>
      </c>
      <c r="K2014" s="248">
        <f t="shared" ca="1" si="789"/>
        <v>0</v>
      </c>
      <c r="L2014" s="248">
        <f t="shared" ca="1" si="789"/>
        <v>0</v>
      </c>
      <c r="M2014" s="248">
        <f t="shared" ca="1" si="789"/>
        <v>0</v>
      </c>
      <c r="N2014" s="248">
        <f t="shared" ca="1" si="789"/>
        <v>0</v>
      </c>
      <c r="O2014" s="248">
        <f t="shared" ca="1" si="789"/>
        <v>0</v>
      </c>
      <c r="P2014" s="248">
        <f t="shared" ca="1" si="789"/>
        <v>0</v>
      </c>
      <c r="Q2014" s="248">
        <f t="shared" ca="1" si="789"/>
        <v>0</v>
      </c>
      <c r="R2014" s="248">
        <f t="shared" ca="1" si="789"/>
        <v>0</v>
      </c>
      <c r="S2014" s="248">
        <f t="shared" ca="1" si="789"/>
        <v>0</v>
      </c>
      <c r="T2014" s="248">
        <f t="shared" ca="1" si="789"/>
        <v>0</v>
      </c>
      <c r="U2014" s="248">
        <f t="shared" ca="1" si="789"/>
        <v>0</v>
      </c>
      <c r="V2014" s="248">
        <f t="shared" ca="1" si="789"/>
        <v>0</v>
      </c>
      <c r="W2014" s="248">
        <f t="shared" ca="1" si="789"/>
        <v>0</v>
      </c>
      <c r="X2014" s="248">
        <f t="shared" ca="1" si="789"/>
        <v>0</v>
      </c>
      <c r="Y2014" s="248">
        <f t="shared" ca="1" si="789"/>
        <v>0</v>
      </c>
      <c r="Z2014" s="248">
        <f t="shared" ca="1" si="789"/>
        <v>0</v>
      </c>
      <c r="AA2014" s="248">
        <f t="shared" ca="1" si="789"/>
        <v>0</v>
      </c>
    </row>
    <row r="2015" spans="6:27">
      <c r="F2015" s="656"/>
      <c r="G2015" s="307" t="str">
        <f t="shared" si="790"/>
        <v>3-wheeler</v>
      </c>
      <c r="H2015" s="248">
        <f t="shared" si="791"/>
        <v>0</v>
      </c>
      <c r="I2015" s="248">
        <f t="shared" ca="1" si="789"/>
        <v>0</v>
      </c>
      <c r="J2015" s="248">
        <f t="shared" ca="1" si="789"/>
        <v>0</v>
      </c>
      <c r="K2015" s="248">
        <f t="shared" ca="1" si="789"/>
        <v>0</v>
      </c>
      <c r="L2015" s="248">
        <f t="shared" ca="1" si="789"/>
        <v>0</v>
      </c>
      <c r="M2015" s="248">
        <f t="shared" ca="1" si="789"/>
        <v>0</v>
      </c>
      <c r="N2015" s="248">
        <f t="shared" ca="1" si="789"/>
        <v>0</v>
      </c>
      <c r="O2015" s="248">
        <f t="shared" ca="1" si="789"/>
        <v>0</v>
      </c>
      <c r="P2015" s="248">
        <f t="shared" ca="1" si="789"/>
        <v>0</v>
      </c>
      <c r="Q2015" s="248">
        <f t="shared" ca="1" si="789"/>
        <v>0</v>
      </c>
      <c r="R2015" s="248">
        <f t="shared" ca="1" si="789"/>
        <v>0</v>
      </c>
      <c r="S2015" s="248">
        <f t="shared" ca="1" si="789"/>
        <v>0</v>
      </c>
      <c r="T2015" s="248">
        <f t="shared" ca="1" si="789"/>
        <v>0</v>
      </c>
      <c r="U2015" s="248">
        <f t="shared" ca="1" si="789"/>
        <v>0</v>
      </c>
      <c r="V2015" s="248">
        <f t="shared" ca="1" si="789"/>
        <v>0</v>
      </c>
      <c r="W2015" s="248">
        <f t="shared" ca="1" si="789"/>
        <v>0</v>
      </c>
      <c r="X2015" s="248">
        <f t="shared" ca="1" si="789"/>
        <v>0</v>
      </c>
      <c r="Y2015" s="248">
        <f t="shared" ca="1" si="789"/>
        <v>0</v>
      </c>
      <c r="Z2015" s="248">
        <f t="shared" ca="1" si="789"/>
        <v>0</v>
      </c>
      <c r="AA2015" s="248">
        <f t="shared" ca="1" si="789"/>
        <v>0</v>
      </c>
    </row>
    <row r="2016" spans="6:27">
      <c r="F2016" s="656"/>
      <c r="G2016" s="307" t="str">
        <f t="shared" si="790"/>
        <v>Bus</v>
      </c>
      <c r="H2016" s="248">
        <f t="shared" si="791"/>
        <v>0</v>
      </c>
      <c r="I2016" s="248">
        <f t="shared" ca="1" si="789"/>
        <v>0</v>
      </c>
      <c r="J2016" s="248">
        <f t="shared" ca="1" si="789"/>
        <v>0</v>
      </c>
      <c r="K2016" s="248">
        <f t="shared" ca="1" si="789"/>
        <v>0</v>
      </c>
      <c r="L2016" s="248">
        <f t="shared" ca="1" si="789"/>
        <v>0</v>
      </c>
      <c r="M2016" s="248">
        <f t="shared" ca="1" si="789"/>
        <v>0</v>
      </c>
      <c r="N2016" s="248">
        <f t="shared" ca="1" si="789"/>
        <v>0</v>
      </c>
      <c r="O2016" s="248">
        <f t="shared" ca="1" si="789"/>
        <v>0</v>
      </c>
      <c r="P2016" s="248">
        <f t="shared" ca="1" si="789"/>
        <v>0</v>
      </c>
      <c r="Q2016" s="248">
        <f t="shared" ca="1" si="789"/>
        <v>0</v>
      </c>
      <c r="R2016" s="248">
        <f t="shared" ca="1" si="789"/>
        <v>0</v>
      </c>
      <c r="S2016" s="248">
        <f t="shared" ca="1" si="789"/>
        <v>0</v>
      </c>
      <c r="T2016" s="248">
        <f t="shared" ca="1" si="789"/>
        <v>0</v>
      </c>
      <c r="U2016" s="248">
        <f t="shared" ca="1" si="789"/>
        <v>0</v>
      </c>
      <c r="V2016" s="248">
        <f t="shared" ca="1" si="789"/>
        <v>0</v>
      </c>
      <c r="W2016" s="248">
        <f t="shared" ca="1" si="789"/>
        <v>0</v>
      </c>
      <c r="X2016" s="248">
        <f t="shared" ca="1" si="789"/>
        <v>0</v>
      </c>
      <c r="Y2016" s="248">
        <f t="shared" ca="1" si="789"/>
        <v>0</v>
      </c>
      <c r="Z2016" s="248">
        <f t="shared" ca="1" si="789"/>
        <v>0</v>
      </c>
      <c r="AA2016" s="248">
        <f t="shared" ca="1" si="789"/>
        <v>0</v>
      </c>
    </row>
    <row r="2017" spans="6:27">
      <c r="F2017" s="656"/>
      <c r="G2017" s="307" t="str">
        <f t="shared" si="790"/>
        <v>Mini-bus</v>
      </c>
      <c r="H2017" s="248">
        <f t="shared" si="791"/>
        <v>0</v>
      </c>
      <c r="I2017" s="248">
        <f t="shared" ca="1" si="789"/>
        <v>0</v>
      </c>
      <c r="J2017" s="248">
        <f t="shared" ca="1" si="789"/>
        <v>0</v>
      </c>
      <c r="K2017" s="248">
        <f t="shared" ca="1" si="789"/>
        <v>0</v>
      </c>
      <c r="L2017" s="248">
        <f t="shared" ca="1" si="789"/>
        <v>0</v>
      </c>
      <c r="M2017" s="248">
        <f t="shared" ca="1" si="789"/>
        <v>0</v>
      </c>
      <c r="N2017" s="248">
        <f t="shared" ca="1" si="789"/>
        <v>0</v>
      </c>
      <c r="O2017" s="248">
        <f t="shared" ca="1" si="789"/>
        <v>0</v>
      </c>
      <c r="P2017" s="248">
        <f t="shared" ca="1" si="789"/>
        <v>0</v>
      </c>
      <c r="Q2017" s="248">
        <f t="shared" ca="1" si="789"/>
        <v>0</v>
      </c>
      <c r="R2017" s="248">
        <f t="shared" ca="1" si="789"/>
        <v>0</v>
      </c>
      <c r="S2017" s="248">
        <f t="shared" ca="1" si="789"/>
        <v>0</v>
      </c>
      <c r="T2017" s="248">
        <f t="shared" ca="1" si="789"/>
        <v>0</v>
      </c>
      <c r="U2017" s="248">
        <f t="shared" ca="1" si="789"/>
        <v>0</v>
      </c>
      <c r="V2017" s="248">
        <f t="shared" ca="1" si="789"/>
        <v>0</v>
      </c>
      <c r="W2017" s="248">
        <f t="shared" ca="1" si="789"/>
        <v>0</v>
      </c>
      <c r="X2017" s="248">
        <f t="shared" ca="1" si="789"/>
        <v>0</v>
      </c>
      <c r="Y2017" s="248">
        <f t="shared" ca="1" si="789"/>
        <v>0</v>
      </c>
      <c r="Z2017" s="248">
        <f t="shared" ca="1" si="789"/>
        <v>0</v>
      </c>
      <c r="AA2017" s="248">
        <f t="shared" ca="1" si="789"/>
        <v>0</v>
      </c>
    </row>
    <row r="2018" spans="6:27">
      <c r="F2018" s="656"/>
      <c r="G2018" s="307" t="str">
        <f t="shared" si="790"/>
        <v/>
      </c>
      <c r="H2018" s="248">
        <f t="shared" si="791"/>
        <v>0</v>
      </c>
      <c r="I2018" s="248">
        <f t="shared" ca="1" si="789"/>
        <v>0</v>
      </c>
      <c r="J2018" s="248">
        <f t="shared" ca="1" si="789"/>
        <v>0</v>
      </c>
      <c r="K2018" s="248">
        <f t="shared" ca="1" si="789"/>
        <v>0</v>
      </c>
      <c r="L2018" s="248">
        <f t="shared" ca="1" si="789"/>
        <v>0</v>
      </c>
      <c r="M2018" s="248">
        <f t="shared" ca="1" si="789"/>
        <v>0</v>
      </c>
      <c r="N2018" s="248">
        <f t="shared" ca="1" si="789"/>
        <v>0</v>
      </c>
      <c r="O2018" s="248">
        <f t="shared" ca="1" si="789"/>
        <v>0</v>
      </c>
      <c r="P2018" s="248">
        <f t="shared" ca="1" si="789"/>
        <v>0</v>
      </c>
      <c r="Q2018" s="248">
        <f t="shared" ca="1" si="789"/>
        <v>0</v>
      </c>
      <c r="R2018" s="248">
        <f t="shared" ca="1" si="789"/>
        <v>0</v>
      </c>
      <c r="S2018" s="248">
        <f t="shared" ca="1" si="789"/>
        <v>0</v>
      </c>
      <c r="T2018" s="248">
        <f t="shared" ca="1" si="789"/>
        <v>0</v>
      </c>
      <c r="U2018" s="248">
        <f t="shared" ca="1" si="789"/>
        <v>0</v>
      </c>
      <c r="V2018" s="248">
        <f t="shared" ca="1" si="789"/>
        <v>0</v>
      </c>
      <c r="W2018" s="248">
        <f t="shared" ca="1" si="789"/>
        <v>0</v>
      </c>
      <c r="X2018" s="248">
        <f t="shared" ca="1" si="789"/>
        <v>0</v>
      </c>
      <c r="Y2018" s="248">
        <f t="shared" ca="1" si="789"/>
        <v>0</v>
      </c>
      <c r="Z2018" s="248">
        <f t="shared" ca="1" si="789"/>
        <v>0</v>
      </c>
      <c r="AA2018" s="248">
        <f t="shared" ca="1" si="789"/>
        <v>0</v>
      </c>
    </row>
    <row r="2019" spans="6:27">
      <c r="F2019" s="657"/>
      <c r="G2019" s="307" t="str">
        <f t="shared" si="790"/>
        <v/>
      </c>
      <c r="H2019" s="248">
        <f t="shared" si="791"/>
        <v>0</v>
      </c>
      <c r="I2019" s="248">
        <f t="shared" ca="1" si="789"/>
        <v>0</v>
      </c>
      <c r="J2019" s="248">
        <f t="shared" ca="1" si="789"/>
        <v>0</v>
      </c>
      <c r="K2019" s="248">
        <f t="shared" ca="1" si="789"/>
        <v>0</v>
      </c>
      <c r="L2019" s="248">
        <f t="shared" ca="1" si="789"/>
        <v>0</v>
      </c>
      <c r="M2019" s="248">
        <f t="shared" ca="1" si="789"/>
        <v>0</v>
      </c>
      <c r="N2019" s="248">
        <f t="shared" ca="1" si="789"/>
        <v>0</v>
      </c>
      <c r="O2019" s="248">
        <f t="shared" ca="1" si="789"/>
        <v>0</v>
      </c>
      <c r="P2019" s="248">
        <f t="shared" ca="1" si="789"/>
        <v>0</v>
      </c>
      <c r="Q2019" s="248">
        <f t="shared" ca="1" si="789"/>
        <v>0</v>
      </c>
      <c r="R2019" s="248">
        <f t="shared" ca="1" si="789"/>
        <v>0</v>
      </c>
      <c r="S2019" s="248">
        <f t="shared" ca="1" si="789"/>
        <v>0</v>
      </c>
      <c r="T2019" s="248">
        <f t="shared" ca="1" si="789"/>
        <v>0</v>
      </c>
      <c r="U2019" s="248">
        <f t="shared" ca="1" si="789"/>
        <v>0</v>
      </c>
      <c r="V2019" s="248">
        <f t="shared" ca="1" si="789"/>
        <v>0</v>
      </c>
      <c r="W2019" s="248">
        <f t="shared" ca="1" si="789"/>
        <v>0</v>
      </c>
      <c r="X2019" s="248">
        <f t="shared" ca="1" si="789"/>
        <v>0</v>
      </c>
      <c r="Y2019" s="248">
        <f t="shared" ca="1" si="789"/>
        <v>0</v>
      </c>
      <c r="Z2019" s="248">
        <f t="shared" ca="1" si="789"/>
        <v>0</v>
      </c>
      <c r="AA2019" s="248">
        <f t="shared" ca="1" si="789"/>
        <v>0</v>
      </c>
    </row>
    <row r="2020" spans="6:27">
      <c r="G2020" s="307" t="str">
        <f t="shared" si="790"/>
        <v>BRT</v>
      </c>
      <c r="H2020" s="248">
        <f t="shared" si="791"/>
        <v>0</v>
      </c>
      <c r="I2020" s="248">
        <f t="shared" ca="1" si="789"/>
        <v>0</v>
      </c>
      <c r="J2020" s="248">
        <f t="shared" ca="1" si="789"/>
        <v>0</v>
      </c>
      <c r="K2020" s="248">
        <f t="shared" ca="1" si="789"/>
        <v>0</v>
      </c>
      <c r="L2020" s="248">
        <f t="shared" ca="1" si="789"/>
        <v>0</v>
      </c>
      <c r="M2020" s="248">
        <f t="shared" ca="1" si="789"/>
        <v>0</v>
      </c>
      <c r="N2020" s="248">
        <f t="shared" ca="1" si="789"/>
        <v>0</v>
      </c>
      <c r="O2020" s="248">
        <f t="shared" ca="1" si="789"/>
        <v>0</v>
      </c>
      <c r="P2020" s="248">
        <f t="shared" ca="1" si="789"/>
        <v>0</v>
      </c>
      <c r="Q2020" s="248">
        <f t="shared" ca="1" si="789"/>
        <v>0</v>
      </c>
      <c r="R2020" s="248">
        <f t="shared" ca="1" si="789"/>
        <v>0</v>
      </c>
      <c r="S2020" s="248">
        <f t="shared" ca="1" si="789"/>
        <v>0</v>
      </c>
      <c r="T2020" s="248">
        <f t="shared" ca="1" si="789"/>
        <v>0</v>
      </c>
      <c r="U2020" s="248">
        <f t="shared" ca="1" si="789"/>
        <v>0</v>
      </c>
      <c r="V2020" s="248">
        <f t="shared" ca="1" si="789"/>
        <v>0</v>
      </c>
      <c r="W2020" s="248">
        <f t="shared" ca="1" si="789"/>
        <v>0</v>
      </c>
      <c r="X2020" s="248">
        <f t="shared" ca="1" si="789"/>
        <v>0</v>
      </c>
      <c r="Y2020" s="248">
        <f t="shared" ca="1" si="789"/>
        <v>0</v>
      </c>
      <c r="Z2020" s="248">
        <f t="shared" ca="1" si="789"/>
        <v>0</v>
      </c>
      <c r="AA2020" s="248">
        <f t="shared" ca="1" si="789"/>
        <v>0</v>
      </c>
    </row>
    <row r="2023" spans="6:27">
      <c r="G2023" s="309" t="s">
        <v>428</v>
      </c>
    </row>
    <row r="2024" spans="6:27">
      <c r="G2024" s="306"/>
      <c r="H2024" s="244">
        <f>H2009</f>
        <v>0</v>
      </c>
      <c r="I2024" s="244">
        <f t="shared" ref="I2024:AA2024" si="792">I2009</f>
        <v>1</v>
      </c>
      <c r="J2024" s="244">
        <f t="shared" si="792"/>
        <v>2</v>
      </c>
      <c r="K2024" s="244">
        <f t="shared" si="792"/>
        <v>3</v>
      </c>
      <c r="L2024" s="244">
        <f t="shared" si="792"/>
        <v>4</v>
      </c>
      <c r="M2024" s="244">
        <f t="shared" si="792"/>
        <v>5</v>
      </c>
      <c r="N2024" s="244">
        <f t="shared" si="792"/>
        <v>6</v>
      </c>
      <c r="O2024" s="244">
        <f t="shared" si="792"/>
        <v>7</v>
      </c>
      <c r="P2024" s="244">
        <f t="shared" si="792"/>
        <v>8</v>
      </c>
      <c r="Q2024" s="244">
        <f t="shared" si="792"/>
        <v>9</v>
      </c>
      <c r="R2024" s="244">
        <f t="shared" si="792"/>
        <v>10</v>
      </c>
      <c r="S2024" s="244">
        <f t="shared" si="792"/>
        <v>11</v>
      </c>
      <c r="T2024" s="244">
        <f t="shared" si="792"/>
        <v>12</v>
      </c>
      <c r="U2024" s="244">
        <f t="shared" si="792"/>
        <v>13</v>
      </c>
      <c r="V2024" s="244">
        <f t="shared" si="792"/>
        <v>14</v>
      </c>
      <c r="W2024" s="244">
        <f t="shared" si="792"/>
        <v>15</v>
      </c>
      <c r="X2024" s="244">
        <f t="shared" si="792"/>
        <v>16</v>
      </c>
      <c r="Y2024" s="244">
        <f t="shared" si="792"/>
        <v>17</v>
      </c>
      <c r="Z2024" s="244">
        <f t="shared" si="792"/>
        <v>18</v>
      </c>
      <c r="AA2024" s="244">
        <f t="shared" si="792"/>
        <v>19</v>
      </c>
    </row>
    <row r="2025" spans="6:27">
      <c r="F2025" s="655" t="s">
        <v>530</v>
      </c>
      <c r="G2025" s="307" t="str">
        <f>G2010</f>
        <v>Cars</v>
      </c>
      <c r="H2025" s="248">
        <f>H906*H1738</f>
        <v>0</v>
      </c>
      <c r="I2025" s="248">
        <f t="shared" ref="I2025:AA2035" ca="1" si="793">I906*I1738</f>
        <v>0</v>
      </c>
      <c r="J2025" s="248">
        <f t="shared" ca="1" si="793"/>
        <v>0</v>
      </c>
      <c r="K2025" s="248">
        <f t="shared" ca="1" si="793"/>
        <v>0</v>
      </c>
      <c r="L2025" s="248">
        <f t="shared" ca="1" si="793"/>
        <v>0</v>
      </c>
      <c r="M2025" s="248">
        <f t="shared" ca="1" si="793"/>
        <v>0</v>
      </c>
      <c r="N2025" s="248">
        <f t="shared" ca="1" si="793"/>
        <v>0</v>
      </c>
      <c r="O2025" s="248">
        <f t="shared" ca="1" si="793"/>
        <v>0</v>
      </c>
      <c r="P2025" s="248">
        <f t="shared" ca="1" si="793"/>
        <v>0</v>
      </c>
      <c r="Q2025" s="248">
        <f t="shared" ca="1" si="793"/>
        <v>0</v>
      </c>
      <c r="R2025" s="248">
        <f t="shared" ca="1" si="793"/>
        <v>0</v>
      </c>
      <c r="S2025" s="248">
        <f t="shared" ca="1" si="793"/>
        <v>0</v>
      </c>
      <c r="T2025" s="248">
        <f t="shared" ca="1" si="793"/>
        <v>0</v>
      </c>
      <c r="U2025" s="248">
        <f t="shared" ca="1" si="793"/>
        <v>0</v>
      </c>
      <c r="V2025" s="248">
        <f t="shared" ca="1" si="793"/>
        <v>0</v>
      </c>
      <c r="W2025" s="248">
        <f t="shared" ca="1" si="793"/>
        <v>0</v>
      </c>
      <c r="X2025" s="248">
        <f t="shared" ca="1" si="793"/>
        <v>0</v>
      </c>
      <c r="Y2025" s="248">
        <f t="shared" ca="1" si="793"/>
        <v>0</v>
      </c>
      <c r="Z2025" s="248">
        <f t="shared" ca="1" si="793"/>
        <v>0</v>
      </c>
      <c r="AA2025" s="248">
        <f t="shared" ca="1" si="793"/>
        <v>0</v>
      </c>
    </row>
    <row r="2026" spans="6:27">
      <c r="F2026" s="656"/>
      <c r="G2026" s="307" t="str">
        <f t="shared" ref="G2026:G2035" si="794">G2011</f>
        <v>2-wheeler</v>
      </c>
      <c r="H2026" s="248">
        <f t="shared" ref="H2026:W2035" si="795">H907*H1739</f>
        <v>0</v>
      </c>
      <c r="I2026" s="248">
        <f t="shared" ca="1" si="795"/>
        <v>0</v>
      </c>
      <c r="J2026" s="248">
        <f t="shared" ca="1" si="795"/>
        <v>0</v>
      </c>
      <c r="K2026" s="248">
        <f t="shared" ca="1" si="795"/>
        <v>0</v>
      </c>
      <c r="L2026" s="248">
        <f t="shared" ca="1" si="795"/>
        <v>0</v>
      </c>
      <c r="M2026" s="248">
        <f t="shared" ca="1" si="795"/>
        <v>0</v>
      </c>
      <c r="N2026" s="248">
        <f t="shared" ca="1" si="795"/>
        <v>0</v>
      </c>
      <c r="O2026" s="248">
        <f t="shared" ca="1" si="795"/>
        <v>0</v>
      </c>
      <c r="P2026" s="248">
        <f t="shared" ca="1" si="795"/>
        <v>0</v>
      </c>
      <c r="Q2026" s="248">
        <f t="shared" ca="1" si="795"/>
        <v>0</v>
      </c>
      <c r="R2026" s="248">
        <f t="shared" ca="1" si="795"/>
        <v>0</v>
      </c>
      <c r="S2026" s="248">
        <f t="shared" ca="1" si="795"/>
        <v>0</v>
      </c>
      <c r="T2026" s="248">
        <f t="shared" ca="1" si="795"/>
        <v>0</v>
      </c>
      <c r="U2026" s="248">
        <f t="shared" ca="1" si="795"/>
        <v>0</v>
      </c>
      <c r="V2026" s="248">
        <f t="shared" ca="1" si="795"/>
        <v>0</v>
      </c>
      <c r="W2026" s="248">
        <f t="shared" ca="1" si="795"/>
        <v>0</v>
      </c>
      <c r="X2026" s="248">
        <f t="shared" ca="1" si="793"/>
        <v>0</v>
      </c>
      <c r="Y2026" s="248">
        <f t="shared" ca="1" si="793"/>
        <v>0</v>
      </c>
      <c r="Z2026" s="248">
        <f t="shared" ca="1" si="793"/>
        <v>0</v>
      </c>
      <c r="AA2026" s="248">
        <f t="shared" ca="1" si="793"/>
        <v>0</v>
      </c>
    </row>
    <row r="2027" spans="6:27">
      <c r="F2027" s="656"/>
      <c r="G2027" s="307" t="str">
        <f t="shared" si="794"/>
        <v>Taxi</v>
      </c>
      <c r="H2027" s="248">
        <f t="shared" si="795"/>
        <v>0</v>
      </c>
      <c r="I2027" s="248">
        <f t="shared" ca="1" si="793"/>
        <v>0</v>
      </c>
      <c r="J2027" s="248">
        <f t="shared" ca="1" si="793"/>
        <v>0</v>
      </c>
      <c r="K2027" s="248">
        <f t="shared" ca="1" si="793"/>
        <v>0</v>
      </c>
      <c r="L2027" s="248">
        <f t="shared" ca="1" si="793"/>
        <v>0</v>
      </c>
      <c r="M2027" s="248">
        <f t="shared" ca="1" si="793"/>
        <v>0</v>
      </c>
      <c r="N2027" s="248">
        <f t="shared" ca="1" si="793"/>
        <v>0</v>
      </c>
      <c r="O2027" s="248">
        <f t="shared" ca="1" si="793"/>
        <v>0</v>
      </c>
      <c r="P2027" s="248">
        <f t="shared" ca="1" si="793"/>
        <v>0</v>
      </c>
      <c r="Q2027" s="248">
        <f t="shared" ca="1" si="793"/>
        <v>0</v>
      </c>
      <c r="R2027" s="248">
        <f t="shared" ca="1" si="793"/>
        <v>0</v>
      </c>
      <c r="S2027" s="248">
        <f t="shared" ca="1" si="793"/>
        <v>0</v>
      </c>
      <c r="T2027" s="248">
        <f t="shared" ca="1" si="793"/>
        <v>0</v>
      </c>
      <c r="U2027" s="248">
        <f t="shared" ca="1" si="793"/>
        <v>0</v>
      </c>
      <c r="V2027" s="248">
        <f t="shared" ca="1" si="793"/>
        <v>0</v>
      </c>
      <c r="W2027" s="248">
        <f t="shared" ca="1" si="793"/>
        <v>0</v>
      </c>
      <c r="X2027" s="248">
        <f t="shared" ca="1" si="793"/>
        <v>0</v>
      </c>
      <c r="Y2027" s="248">
        <f t="shared" ca="1" si="793"/>
        <v>0</v>
      </c>
      <c r="Z2027" s="248">
        <f t="shared" ca="1" si="793"/>
        <v>0</v>
      </c>
      <c r="AA2027" s="248">
        <f t="shared" ca="1" si="793"/>
        <v>0</v>
      </c>
    </row>
    <row r="2028" spans="6:27">
      <c r="F2028" s="656"/>
      <c r="G2028" s="307" t="str">
        <f t="shared" si="794"/>
        <v/>
      </c>
      <c r="H2028" s="248">
        <f t="shared" si="795"/>
        <v>0</v>
      </c>
      <c r="I2028" s="248">
        <f t="shared" ca="1" si="793"/>
        <v>0</v>
      </c>
      <c r="J2028" s="248">
        <f t="shared" ca="1" si="793"/>
        <v>0</v>
      </c>
      <c r="K2028" s="248">
        <f t="shared" ca="1" si="793"/>
        <v>0</v>
      </c>
      <c r="L2028" s="248">
        <f t="shared" ca="1" si="793"/>
        <v>0</v>
      </c>
      <c r="M2028" s="248">
        <f t="shared" ca="1" si="793"/>
        <v>0</v>
      </c>
      <c r="N2028" s="248">
        <f t="shared" ca="1" si="793"/>
        <v>0</v>
      </c>
      <c r="O2028" s="248">
        <f t="shared" ca="1" si="793"/>
        <v>0</v>
      </c>
      <c r="P2028" s="248">
        <f t="shared" ca="1" si="793"/>
        <v>0</v>
      </c>
      <c r="Q2028" s="248">
        <f t="shared" ca="1" si="793"/>
        <v>0</v>
      </c>
      <c r="R2028" s="248">
        <f t="shared" ca="1" si="793"/>
        <v>0</v>
      </c>
      <c r="S2028" s="248">
        <f t="shared" ca="1" si="793"/>
        <v>0</v>
      </c>
      <c r="T2028" s="248">
        <f t="shared" ca="1" si="793"/>
        <v>0</v>
      </c>
      <c r="U2028" s="248">
        <f t="shared" ca="1" si="793"/>
        <v>0</v>
      </c>
      <c r="V2028" s="248">
        <f t="shared" ca="1" si="793"/>
        <v>0</v>
      </c>
      <c r="W2028" s="248">
        <f t="shared" ca="1" si="793"/>
        <v>0</v>
      </c>
      <c r="X2028" s="248">
        <f t="shared" ca="1" si="793"/>
        <v>0</v>
      </c>
      <c r="Y2028" s="248">
        <f t="shared" ca="1" si="793"/>
        <v>0</v>
      </c>
      <c r="Z2028" s="248">
        <f t="shared" ca="1" si="793"/>
        <v>0</v>
      </c>
      <c r="AA2028" s="248">
        <f t="shared" ca="1" si="793"/>
        <v>0</v>
      </c>
    </row>
    <row r="2029" spans="6:27">
      <c r="F2029" s="656"/>
      <c r="G2029" s="307" t="str">
        <f t="shared" si="794"/>
        <v/>
      </c>
      <c r="H2029" s="248">
        <f t="shared" si="795"/>
        <v>0</v>
      </c>
      <c r="I2029" s="248">
        <f t="shared" ca="1" si="793"/>
        <v>0</v>
      </c>
      <c r="J2029" s="248">
        <f t="shared" ca="1" si="793"/>
        <v>0</v>
      </c>
      <c r="K2029" s="248">
        <f t="shared" ca="1" si="793"/>
        <v>0</v>
      </c>
      <c r="L2029" s="248">
        <f t="shared" ca="1" si="793"/>
        <v>0</v>
      </c>
      <c r="M2029" s="248">
        <f t="shared" ca="1" si="793"/>
        <v>0</v>
      </c>
      <c r="N2029" s="248">
        <f t="shared" ca="1" si="793"/>
        <v>0</v>
      </c>
      <c r="O2029" s="248">
        <f t="shared" ca="1" si="793"/>
        <v>0</v>
      </c>
      <c r="P2029" s="248">
        <f t="shared" ca="1" si="793"/>
        <v>0</v>
      </c>
      <c r="Q2029" s="248">
        <f t="shared" ca="1" si="793"/>
        <v>0</v>
      </c>
      <c r="R2029" s="248">
        <f t="shared" ca="1" si="793"/>
        <v>0</v>
      </c>
      <c r="S2029" s="248">
        <f t="shared" ca="1" si="793"/>
        <v>0</v>
      </c>
      <c r="T2029" s="248">
        <f t="shared" ca="1" si="793"/>
        <v>0</v>
      </c>
      <c r="U2029" s="248">
        <f t="shared" ca="1" si="793"/>
        <v>0</v>
      </c>
      <c r="V2029" s="248">
        <f t="shared" ca="1" si="793"/>
        <v>0</v>
      </c>
      <c r="W2029" s="248">
        <f t="shared" ca="1" si="793"/>
        <v>0</v>
      </c>
      <c r="X2029" s="248">
        <f t="shared" ca="1" si="793"/>
        <v>0</v>
      </c>
      <c r="Y2029" s="248">
        <f t="shared" ca="1" si="793"/>
        <v>0</v>
      </c>
      <c r="Z2029" s="248">
        <f t="shared" ca="1" si="793"/>
        <v>0</v>
      </c>
      <c r="AA2029" s="248">
        <f t="shared" ca="1" si="793"/>
        <v>0</v>
      </c>
    </row>
    <row r="2030" spans="6:27">
      <c r="F2030" s="656"/>
      <c r="G2030" s="307" t="str">
        <f t="shared" si="794"/>
        <v>3-wheeler</v>
      </c>
      <c r="H2030" s="248">
        <f t="shared" si="795"/>
        <v>0</v>
      </c>
      <c r="I2030" s="248">
        <f t="shared" ca="1" si="793"/>
        <v>0</v>
      </c>
      <c r="J2030" s="248">
        <f t="shared" ca="1" si="793"/>
        <v>0</v>
      </c>
      <c r="K2030" s="248">
        <f t="shared" ca="1" si="793"/>
        <v>0</v>
      </c>
      <c r="L2030" s="248">
        <f t="shared" ca="1" si="793"/>
        <v>0</v>
      </c>
      <c r="M2030" s="248">
        <f t="shared" ca="1" si="793"/>
        <v>0</v>
      </c>
      <c r="N2030" s="248">
        <f t="shared" ca="1" si="793"/>
        <v>0</v>
      </c>
      <c r="O2030" s="248">
        <f t="shared" ca="1" si="793"/>
        <v>0</v>
      </c>
      <c r="P2030" s="248">
        <f t="shared" ca="1" si="793"/>
        <v>0</v>
      </c>
      <c r="Q2030" s="248">
        <f t="shared" ca="1" si="793"/>
        <v>0</v>
      </c>
      <c r="R2030" s="248">
        <f t="shared" ca="1" si="793"/>
        <v>0</v>
      </c>
      <c r="S2030" s="248">
        <f t="shared" ca="1" si="793"/>
        <v>0</v>
      </c>
      <c r="T2030" s="248">
        <f t="shared" ca="1" si="793"/>
        <v>0</v>
      </c>
      <c r="U2030" s="248">
        <f t="shared" ca="1" si="793"/>
        <v>0</v>
      </c>
      <c r="V2030" s="248">
        <f t="shared" ca="1" si="793"/>
        <v>0</v>
      </c>
      <c r="W2030" s="248">
        <f t="shared" ca="1" si="793"/>
        <v>0</v>
      </c>
      <c r="X2030" s="248">
        <f t="shared" ca="1" si="793"/>
        <v>0</v>
      </c>
      <c r="Y2030" s="248">
        <f t="shared" ca="1" si="793"/>
        <v>0</v>
      </c>
      <c r="Z2030" s="248">
        <f t="shared" ca="1" si="793"/>
        <v>0</v>
      </c>
      <c r="AA2030" s="248">
        <f t="shared" ca="1" si="793"/>
        <v>0</v>
      </c>
    </row>
    <row r="2031" spans="6:27">
      <c r="F2031" s="656"/>
      <c r="G2031" s="307" t="str">
        <f t="shared" si="794"/>
        <v>Bus</v>
      </c>
      <c r="H2031" s="248">
        <f t="shared" si="795"/>
        <v>0</v>
      </c>
      <c r="I2031" s="248">
        <f t="shared" ca="1" si="793"/>
        <v>0</v>
      </c>
      <c r="J2031" s="248">
        <f t="shared" ca="1" si="793"/>
        <v>0</v>
      </c>
      <c r="K2031" s="248">
        <f t="shared" ca="1" si="793"/>
        <v>0</v>
      </c>
      <c r="L2031" s="248">
        <f t="shared" ca="1" si="793"/>
        <v>0</v>
      </c>
      <c r="M2031" s="248">
        <f t="shared" ca="1" si="793"/>
        <v>0</v>
      </c>
      <c r="N2031" s="248">
        <f t="shared" ca="1" si="793"/>
        <v>0</v>
      </c>
      <c r="O2031" s="248">
        <f t="shared" ca="1" si="793"/>
        <v>0</v>
      </c>
      <c r="P2031" s="248">
        <f t="shared" ca="1" si="793"/>
        <v>0</v>
      </c>
      <c r="Q2031" s="248">
        <f t="shared" ca="1" si="793"/>
        <v>0</v>
      </c>
      <c r="R2031" s="248">
        <f t="shared" ca="1" si="793"/>
        <v>0</v>
      </c>
      <c r="S2031" s="248">
        <f t="shared" ca="1" si="793"/>
        <v>0</v>
      </c>
      <c r="T2031" s="248">
        <f t="shared" ca="1" si="793"/>
        <v>0</v>
      </c>
      <c r="U2031" s="248">
        <f t="shared" ca="1" si="793"/>
        <v>0</v>
      </c>
      <c r="V2031" s="248">
        <f t="shared" ca="1" si="793"/>
        <v>0</v>
      </c>
      <c r="W2031" s="248">
        <f t="shared" ca="1" si="793"/>
        <v>0</v>
      </c>
      <c r="X2031" s="248">
        <f t="shared" ca="1" si="793"/>
        <v>0</v>
      </c>
      <c r="Y2031" s="248">
        <f t="shared" ca="1" si="793"/>
        <v>0</v>
      </c>
      <c r="Z2031" s="248">
        <f t="shared" ca="1" si="793"/>
        <v>0</v>
      </c>
      <c r="AA2031" s="248">
        <f t="shared" ca="1" si="793"/>
        <v>0</v>
      </c>
    </row>
    <row r="2032" spans="6:27">
      <c r="F2032" s="656"/>
      <c r="G2032" s="307" t="str">
        <f t="shared" si="794"/>
        <v>Mini-bus</v>
      </c>
      <c r="H2032" s="248">
        <f t="shared" si="795"/>
        <v>0</v>
      </c>
      <c r="I2032" s="248">
        <f t="shared" ca="1" si="793"/>
        <v>0</v>
      </c>
      <c r="J2032" s="248">
        <f t="shared" ca="1" si="793"/>
        <v>0</v>
      </c>
      <c r="K2032" s="248">
        <f t="shared" ca="1" si="793"/>
        <v>0</v>
      </c>
      <c r="L2032" s="248">
        <f t="shared" ca="1" si="793"/>
        <v>0</v>
      </c>
      <c r="M2032" s="248">
        <f t="shared" ca="1" si="793"/>
        <v>0</v>
      </c>
      <c r="N2032" s="248">
        <f t="shared" ca="1" si="793"/>
        <v>0</v>
      </c>
      <c r="O2032" s="248">
        <f t="shared" ca="1" si="793"/>
        <v>0</v>
      </c>
      <c r="P2032" s="248">
        <f t="shared" ca="1" si="793"/>
        <v>0</v>
      </c>
      <c r="Q2032" s="248">
        <f t="shared" ca="1" si="793"/>
        <v>0</v>
      </c>
      <c r="R2032" s="248">
        <f t="shared" ca="1" si="793"/>
        <v>0</v>
      </c>
      <c r="S2032" s="248">
        <f t="shared" ca="1" si="793"/>
        <v>0</v>
      </c>
      <c r="T2032" s="248">
        <f t="shared" ca="1" si="793"/>
        <v>0</v>
      </c>
      <c r="U2032" s="248">
        <f t="shared" ca="1" si="793"/>
        <v>0</v>
      </c>
      <c r="V2032" s="248">
        <f t="shared" ca="1" si="793"/>
        <v>0</v>
      </c>
      <c r="W2032" s="248">
        <f t="shared" ca="1" si="793"/>
        <v>0</v>
      </c>
      <c r="X2032" s="248">
        <f t="shared" ca="1" si="793"/>
        <v>0</v>
      </c>
      <c r="Y2032" s="248">
        <f t="shared" ca="1" si="793"/>
        <v>0</v>
      </c>
      <c r="Z2032" s="248">
        <f t="shared" ca="1" si="793"/>
        <v>0</v>
      </c>
      <c r="AA2032" s="248">
        <f t="shared" ca="1" si="793"/>
        <v>0</v>
      </c>
    </row>
    <row r="2033" spans="6:29">
      <c r="F2033" s="656"/>
      <c r="G2033" s="307" t="str">
        <f t="shared" si="794"/>
        <v/>
      </c>
      <c r="H2033" s="248">
        <f t="shared" si="795"/>
        <v>0</v>
      </c>
      <c r="I2033" s="248">
        <f t="shared" ca="1" si="793"/>
        <v>0</v>
      </c>
      <c r="J2033" s="248">
        <f t="shared" ca="1" si="793"/>
        <v>0</v>
      </c>
      <c r="K2033" s="248">
        <f t="shared" ca="1" si="793"/>
        <v>0</v>
      </c>
      <c r="L2033" s="248">
        <f t="shared" ca="1" si="793"/>
        <v>0</v>
      </c>
      <c r="M2033" s="248">
        <f t="shared" ca="1" si="793"/>
        <v>0</v>
      </c>
      <c r="N2033" s="248">
        <f t="shared" ca="1" si="793"/>
        <v>0</v>
      </c>
      <c r="O2033" s="248">
        <f t="shared" ca="1" si="793"/>
        <v>0</v>
      </c>
      <c r="P2033" s="248">
        <f t="shared" ca="1" si="793"/>
        <v>0</v>
      </c>
      <c r="Q2033" s="248">
        <f t="shared" ca="1" si="793"/>
        <v>0</v>
      </c>
      <c r="R2033" s="248">
        <f t="shared" ca="1" si="793"/>
        <v>0</v>
      </c>
      <c r="S2033" s="248">
        <f t="shared" ca="1" si="793"/>
        <v>0</v>
      </c>
      <c r="T2033" s="248">
        <f t="shared" ca="1" si="793"/>
        <v>0</v>
      </c>
      <c r="U2033" s="248">
        <f t="shared" ca="1" si="793"/>
        <v>0</v>
      </c>
      <c r="V2033" s="248">
        <f t="shared" ca="1" si="793"/>
        <v>0</v>
      </c>
      <c r="W2033" s="248">
        <f t="shared" ca="1" si="793"/>
        <v>0</v>
      </c>
      <c r="X2033" s="248">
        <f t="shared" ca="1" si="793"/>
        <v>0</v>
      </c>
      <c r="Y2033" s="248">
        <f t="shared" ca="1" si="793"/>
        <v>0</v>
      </c>
      <c r="Z2033" s="248">
        <f t="shared" ca="1" si="793"/>
        <v>0</v>
      </c>
      <c r="AA2033" s="248">
        <f t="shared" ca="1" si="793"/>
        <v>0</v>
      </c>
    </row>
    <row r="2034" spans="6:29">
      <c r="F2034" s="657"/>
      <c r="G2034" s="307" t="str">
        <f t="shared" si="794"/>
        <v/>
      </c>
      <c r="H2034" s="248">
        <f t="shared" si="795"/>
        <v>0</v>
      </c>
      <c r="I2034" s="248">
        <f t="shared" ca="1" si="793"/>
        <v>0</v>
      </c>
      <c r="J2034" s="248">
        <f t="shared" ca="1" si="793"/>
        <v>0</v>
      </c>
      <c r="K2034" s="248">
        <f t="shared" ca="1" si="793"/>
        <v>0</v>
      </c>
      <c r="L2034" s="248">
        <f t="shared" ca="1" si="793"/>
        <v>0</v>
      </c>
      <c r="M2034" s="248">
        <f t="shared" ca="1" si="793"/>
        <v>0</v>
      </c>
      <c r="N2034" s="248">
        <f t="shared" ca="1" si="793"/>
        <v>0</v>
      </c>
      <c r="O2034" s="248">
        <f t="shared" ca="1" si="793"/>
        <v>0</v>
      </c>
      <c r="P2034" s="248">
        <f t="shared" ca="1" si="793"/>
        <v>0</v>
      </c>
      <c r="Q2034" s="248">
        <f t="shared" ca="1" si="793"/>
        <v>0</v>
      </c>
      <c r="R2034" s="248">
        <f t="shared" ca="1" si="793"/>
        <v>0</v>
      </c>
      <c r="S2034" s="248">
        <f t="shared" ca="1" si="793"/>
        <v>0</v>
      </c>
      <c r="T2034" s="248">
        <f t="shared" ca="1" si="793"/>
        <v>0</v>
      </c>
      <c r="U2034" s="248">
        <f t="shared" ca="1" si="793"/>
        <v>0</v>
      </c>
      <c r="V2034" s="248">
        <f t="shared" ca="1" si="793"/>
        <v>0</v>
      </c>
      <c r="W2034" s="248">
        <f t="shared" ca="1" si="793"/>
        <v>0</v>
      </c>
      <c r="X2034" s="248">
        <f t="shared" ca="1" si="793"/>
        <v>0</v>
      </c>
      <c r="Y2034" s="248">
        <f t="shared" ca="1" si="793"/>
        <v>0</v>
      </c>
      <c r="Z2034" s="248">
        <f t="shared" ca="1" si="793"/>
        <v>0</v>
      </c>
      <c r="AA2034" s="248">
        <f t="shared" ca="1" si="793"/>
        <v>0</v>
      </c>
    </row>
    <row r="2035" spans="6:29">
      <c r="G2035" s="307" t="str">
        <f t="shared" si="794"/>
        <v>BRT</v>
      </c>
      <c r="H2035" s="248">
        <f t="shared" si="795"/>
        <v>0</v>
      </c>
      <c r="I2035" s="248">
        <f t="shared" ca="1" si="793"/>
        <v>0</v>
      </c>
      <c r="J2035" s="248">
        <f t="shared" ca="1" si="793"/>
        <v>0</v>
      </c>
      <c r="K2035" s="248">
        <f t="shared" ca="1" si="793"/>
        <v>0</v>
      </c>
      <c r="L2035" s="248">
        <f t="shared" ca="1" si="793"/>
        <v>0</v>
      </c>
      <c r="M2035" s="248">
        <f t="shared" ca="1" si="793"/>
        <v>0</v>
      </c>
      <c r="N2035" s="248">
        <f t="shared" ca="1" si="793"/>
        <v>0</v>
      </c>
      <c r="O2035" s="248">
        <f t="shared" ca="1" si="793"/>
        <v>0</v>
      </c>
      <c r="P2035" s="248">
        <f t="shared" ca="1" si="793"/>
        <v>0</v>
      </c>
      <c r="Q2035" s="248">
        <f t="shared" ca="1" si="793"/>
        <v>0</v>
      </c>
      <c r="R2035" s="248">
        <f t="shared" ca="1" si="793"/>
        <v>0</v>
      </c>
      <c r="S2035" s="248">
        <f t="shared" ca="1" si="793"/>
        <v>0</v>
      </c>
      <c r="T2035" s="248">
        <f t="shared" ca="1" si="793"/>
        <v>0</v>
      </c>
      <c r="U2035" s="248">
        <f t="shared" ca="1" si="793"/>
        <v>0</v>
      </c>
      <c r="V2035" s="248">
        <f t="shared" ca="1" si="793"/>
        <v>0</v>
      </c>
      <c r="W2035" s="248">
        <f t="shared" ca="1" si="793"/>
        <v>0</v>
      </c>
      <c r="X2035" s="248">
        <f t="shared" ca="1" si="793"/>
        <v>0</v>
      </c>
      <c r="Y2035" s="248">
        <f t="shared" ca="1" si="793"/>
        <v>0</v>
      </c>
      <c r="Z2035" s="248">
        <f t="shared" ca="1" si="793"/>
        <v>0</v>
      </c>
      <c r="AA2035" s="248">
        <f t="shared" ca="1" si="793"/>
        <v>0</v>
      </c>
    </row>
    <row r="2036" spans="6:29">
      <c r="G2036" s="310"/>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row>
    <row r="2037" spans="6:29">
      <c r="G2037" s="310" t="s">
        <v>445</v>
      </c>
      <c r="H2037" s="252" t="s">
        <v>446</v>
      </c>
      <c r="I2037" s="252" t="s">
        <v>494</v>
      </c>
      <c r="J2037" s="252"/>
      <c r="K2037" s="252"/>
      <c r="L2037" s="252"/>
      <c r="M2037" s="252"/>
      <c r="N2037" s="252"/>
      <c r="O2037" s="252"/>
      <c r="P2037" s="252"/>
      <c r="Q2037" s="252"/>
      <c r="R2037" s="252"/>
      <c r="S2037" s="252"/>
      <c r="T2037" s="252"/>
      <c r="U2037" s="252"/>
      <c r="V2037" s="252"/>
      <c r="W2037" s="252"/>
      <c r="X2037" s="252"/>
      <c r="Y2037" s="252"/>
      <c r="Z2037" s="252"/>
      <c r="AA2037" s="252"/>
    </row>
    <row r="2038" spans="6:29">
      <c r="G2038" s="306"/>
      <c r="H2038" s="231">
        <f>H2024</f>
        <v>0</v>
      </c>
      <c r="I2038" s="231">
        <f t="shared" ref="I2038:AA2038" si="796">I2024</f>
        <v>1</v>
      </c>
      <c r="J2038" s="231">
        <f t="shared" si="796"/>
        <v>2</v>
      </c>
      <c r="K2038" s="231">
        <f t="shared" si="796"/>
        <v>3</v>
      </c>
      <c r="L2038" s="231">
        <f t="shared" si="796"/>
        <v>4</v>
      </c>
      <c r="M2038" s="231">
        <f t="shared" si="796"/>
        <v>5</v>
      </c>
      <c r="N2038" s="231">
        <f t="shared" si="796"/>
        <v>6</v>
      </c>
      <c r="O2038" s="231">
        <f t="shared" si="796"/>
        <v>7</v>
      </c>
      <c r="P2038" s="231">
        <f t="shared" si="796"/>
        <v>8</v>
      </c>
      <c r="Q2038" s="231">
        <f t="shared" si="796"/>
        <v>9</v>
      </c>
      <c r="R2038" s="231">
        <f t="shared" si="796"/>
        <v>10</v>
      </c>
      <c r="S2038" s="231">
        <f t="shared" si="796"/>
        <v>11</v>
      </c>
      <c r="T2038" s="231">
        <f t="shared" si="796"/>
        <v>12</v>
      </c>
      <c r="U2038" s="231">
        <f t="shared" si="796"/>
        <v>13</v>
      </c>
      <c r="V2038" s="231">
        <f t="shared" si="796"/>
        <v>14</v>
      </c>
      <c r="W2038" s="231">
        <f t="shared" si="796"/>
        <v>15</v>
      </c>
      <c r="X2038" s="231">
        <f t="shared" si="796"/>
        <v>16</v>
      </c>
      <c r="Y2038" s="231">
        <f t="shared" si="796"/>
        <v>17</v>
      </c>
      <c r="Z2038" s="231">
        <f t="shared" si="796"/>
        <v>18</v>
      </c>
      <c r="AA2038" s="231">
        <f t="shared" si="796"/>
        <v>19</v>
      </c>
    </row>
    <row r="2039" spans="6:29">
      <c r="F2039" s="655" t="s">
        <v>530</v>
      </c>
      <c r="G2039" s="307" t="str">
        <f>G2025</f>
        <v>Cars</v>
      </c>
      <c r="H2039" s="256">
        <f>SUM(H1768,H1783,H1798,H1813,H1828,H1843)</f>
        <v>0</v>
      </c>
      <c r="I2039" s="256">
        <f t="shared" ref="I2039:AA2039" ca="1" si="797">SUM(I1768,I1783,I1798,I1813,I1828,I1843)</f>
        <v>0</v>
      </c>
      <c r="J2039" s="256">
        <f t="shared" ca="1" si="797"/>
        <v>0</v>
      </c>
      <c r="K2039" s="256">
        <f t="shared" ca="1" si="797"/>
        <v>0</v>
      </c>
      <c r="L2039" s="256">
        <f t="shared" ca="1" si="797"/>
        <v>0</v>
      </c>
      <c r="M2039" s="256">
        <f t="shared" ca="1" si="797"/>
        <v>0</v>
      </c>
      <c r="N2039" s="256">
        <f t="shared" ca="1" si="797"/>
        <v>0</v>
      </c>
      <c r="O2039" s="256">
        <f t="shared" ca="1" si="797"/>
        <v>0</v>
      </c>
      <c r="P2039" s="256">
        <f t="shared" ca="1" si="797"/>
        <v>0</v>
      </c>
      <c r="Q2039" s="256">
        <f t="shared" ca="1" si="797"/>
        <v>0</v>
      </c>
      <c r="R2039" s="256">
        <f t="shared" ca="1" si="797"/>
        <v>0</v>
      </c>
      <c r="S2039" s="256">
        <f t="shared" ca="1" si="797"/>
        <v>0</v>
      </c>
      <c r="T2039" s="256">
        <f t="shared" ca="1" si="797"/>
        <v>0</v>
      </c>
      <c r="U2039" s="256">
        <f t="shared" ca="1" si="797"/>
        <v>0</v>
      </c>
      <c r="V2039" s="256">
        <f t="shared" ca="1" si="797"/>
        <v>0</v>
      </c>
      <c r="W2039" s="256">
        <f t="shared" ca="1" si="797"/>
        <v>0</v>
      </c>
      <c r="X2039" s="256">
        <f t="shared" ca="1" si="797"/>
        <v>0</v>
      </c>
      <c r="Y2039" s="256">
        <f t="shared" ca="1" si="797"/>
        <v>0</v>
      </c>
      <c r="Z2039" s="256">
        <f t="shared" ca="1" si="797"/>
        <v>0</v>
      </c>
      <c r="AA2039" s="256">
        <f t="shared" ca="1" si="797"/>
        <v>0</v>
      </c>
      <c r="AC2039" s="545">
        <f ca="1">SUM(H2039:AA2039)</f>
        <v>0</v>
      </c>
    </row>
    <row r="2040" spans="6:29">
      <c r="F2040" s="656"/>
      <c r="G2040" s="307" t="str">
        <f t="shared" ref="G2040:G2049" si="798">G2026</f>
        <v>2-wheeler</v>
      </c>
      <c r="H2040" s="256">
        <f t="shared" ref="H2040:AA2049" si="799">SUM(H1769,H1784,H1799,H1814,H1829,H1844)</f>
        <v>0</v>
      </c>
      <c r="I2040" s="256">
        <f t="shared" ca="1" si="799"/>
        <v>0</v>
      </c>
      <c r="J2040" s="256">
        <f t="shared" ca="1" si="799"/>
        <v>0</v>
      </c>
      <c r="K2040" s="256">
        <f t="shared" ca="1" si="799"/>
        <v>0</v>
      </c>
      <c r="L2040" s="256">
        <f t="shared" ca="1" si="799"/>
        <v>0</v>
      </c>
      <c r="M2040" s="256">
        <f t="shared" ca="1" si="799"/>
        <v>0</v>
      </c>
      <c r="N2040" s="256">
        <f t="shared" ca="1" si="799"/>
        <v>0</v>
      </c>
      <c r="O2040" s="256">
        <f t="shared" ca="1" si="799"/>
        <v>0</v>
      </c>
      <c r="P2040" s="256">
        <f t="shared" ca="1" si="799"/>
        <v>0</v>
      </c>
      <c r="Q2040" s="256">
        <f t="shared" ca="1" si="799"/>
        <v>0</v>
      </c>
      <c r="R2040" s="256">
        <f t="shared" ca="1" si="799"/>
        <v>0</v>
      </c>
      <c r="S2040" s="256">
        <f t="shared" ca="1" si="799"/>
        <v>0</v>
      </c>
      <c r="T2040" s="256">
        <f t="shared" ca="1" si="799"/>
        <v>0</v>
      </c>
      <c r="U2040" s="256">
        <f t="shared" ca="1" si="799"/>
        <v>0</v>
      </c>
      <c r="V2040" s="256">
        <f t="shared" ca="1" si="799"/>
        <v>0</v>
      </c>
      <c r="W2040" s="256">
        <f t="shared" ca="1" si="799"/>
        <v>0</v>
      </c>
      <c r="X2040" s="256">
        <f t="shared" ca="1" si="799"/>
        <v>0</v>
      </c>
      <c r="Y2040" s="256">
        <f t="shared" ca="1" si="799"/>
        <v>0</v>
      </c>
      <c r="Z2040" s="256">
        <f t="shared" ca="1" si="799"/>
        <v>0</v>
      </c>
      <c r="AA2040" s="256">
        <f t="shared" ca="1" si="799"/>
        <v>0</v>
      </c>
      <c r="AC2040" s="545">
        <f t="shared" ref="AC2040:AC2049" ca="1" si="800">SUM(H2040:AA2040)</f>
        <v>0</v>
      </c>
    </row>
    <row r="2041" spans="6:29">
      <c r="F2041" s="656"/>
      <c r="G2041" s="307" t="str">
        <f t="shared" si="798"/>
        <v>Taxi</v>
      </c>
      <c r="H2041" s="256">
        <f t="shared" si="799"/>
        <v>0</v>
      </c>
      <c r="I2041" s="256">
        <f t="shared" ca="1" si="799"/>
        <v>0</v>
      </c>
      <c r="J2041" s="256">
        <f t="shared" ca="1" si="799"/>
        <v>0</v>
      </c>
      <c r="K2041" s="256">
        <f t="shared" ca="1" si="799"/>
        <v>0</v>
      </c>
      <c r="L2041" s="256">
        <f t="shared" ca="1" si="799"/>
        <v>0</v>
      </c>
      <c r="M2041" s="256">
        <f t="shared" ca="1" si="799"/>
        <v>0</v>
      </c>
      <c r="N2041" s="256">
        <f t="shared" ca="1" si="799"/>
        <v>0</v>
      </c>
      <c r="O2041" s="256">
        <f t="shared" ca="1" si="799"/>
        <v>0</v>
      </c>
      <c r="P2041" s="256">
        <f t="shared" ca="1" si="799"/>
        <v>0</v>
      </c>
      <c r="Q2041" s="256">
        <f t="shared" ca="1" si="799"/>
        <v>0</v>
      </c>
      <c r="R2041" s="256">
        <f t="shared" ca="1" si="799"/>
        <v>0</v>
      </c>
      <c r="S2041" s="256">
        <f t="shared" ca="1" si="799"/>
        <v>0</v>
      </c>
      <c r="T2041" s="256">
        <f t="shared" ca="1" si="799"/>
        <v>0</v>
      </c>
      <c r="U2041" s="256">
        <f t="shared" ca="1" si="799"/>
        <v>0</v>
      </c>
      <c r="V2041" s="256">
        <f t="shared" ca="1" si="799"/>
        <v>0</v>
      </c>
      <c r="W2041" s="256">
        <f t="shared" ca="1" si="799"/>
        <v>0</v>
      </c>
      <c r="X2041" s="256">
        <f t="shared" ca="1" si="799"/>
        <v>0</v>
      </c>
      <c r="Y2041" s="256">
        <f t="shared" ca="1" si="799"/>
        <v>0</v>
      </c>
      <c r="Z2041" s="256">
        <f t="shared" ca="1" si="799"/>
        <v>0</v>
      </c>
      <c r="AA2041" s="256">
        <f t="shared" ca="1" si="799"/>
        <v>0</v>
      </c>
      <c r="AC2041" s="545">
        <f t="shared" ca="1" si="800"/>
        <v>0</v>
      </c>
    </row>
    <row r="2042" spans="6:29">
      <c r="F2042" s="656"/>
      <c r="G2042" s="307" t="str">
        <f t="shared" si="798"/>
        <v/>
      </c>
      <c r="H2042" s="256">
        <f t="shared" si="799"/>
        <v>0</v>
      </c>
      <c r="I2042" s="256">
        <f t="shared" ca="1" si="799"/>
        <v>0</v>
      </c>
      <c r="J2042" s="256">
        <f t="shared" ca="1" si="799"/>
        <v>0</v>
      </c>
      <c r="K2042" s="256">
        <f t="shared" ca="1" si="799"/>
        <v>0</v>
      </c>
      <c r="L2042" s="256">
        <f t="shared" ca="1" si="799"/>
        <v>0</v>
      </c>
      <c r="M2042" s="256">
        <f t="shared" ca="1" si="799"/>
        <v>0</v>
      </c>
      <c r="N2042" s="256">
        <f t="shared" ca="1" si="799"/>
        <v>0</v>
      </c>
      <c r="O2042" s="256">
        <f t="shared" ca="1" si="799"/>
        <v>0</v>
      </c>
      <c r="P2042" s="256">
        <f t="shared" ca="1" si="799"/>
        <v>0</v>
      </c>
      <c r="Q2042" s="256">
        <f t="shared" ca="1" si="799"/>
        <v>0</v>
      </c>
      <c r="R2042" s="256">
        <f t="shared" ca="1" si="799"/>
        <v>0</v>
      </c>
      <c r="S2042" s="256">
        <f t="shared" ca="1" si="799"/>
        <v>0</v>
      </c>
      <c r="T2042" s="256">
        <f t="shared" ca="1" si="799"/>
        <v>0</v>
      </c>
      <c r="U2042" s="256">
        <f t="shared" ca="1" si="799"/>
        <v>0</v>
      </c>
      <c r="V2042" s="256">
        <f t="shared" ca="1" si="799"/>
        <v>0</v>
      </c>
      <c r="W2042" s="256">
        <f t="shared" ca="1" si="799"/>
        <v>0</v>
      </c>
      <c r="X2042" s="256">
        <f t="shared" ca="1" si="799"/>
        <v>0</v>
      </c>
      <c r="Y2042" s="256">
        <f t="shared" ca="1" si="799"/>
        <v>0</v>
      </c>
      <c r="Z2042" s="256">
        <f t="shared" ca="1" si="799"/>
        <v>0</v>
      </c>
      <c r="AA2042" s="256">
        <f t="shared" ca="1" si="799"/>
        <v>0</v>
      </c>
      <c r="AC2042" s="545">
        <f t="shared" ca="1" si="800"/>
        <v>0</v>
      </c>
    </row>
    <row r="2043" spans="6:29">
      <c r="F2043" s="656"/>
      <c r="G2043" s="307" t="str">
        <f t="shared" si="798"/>
        <v/>
      </c>
      <c r="H2043" s="256">
        <f t="shared" si="799"/>
        <v>0</v>
      </c>
      <c r="I2043" s="256">
        <f t="shared" ca="1" si="799"/>
        <v>0</v>
      </c>
      <c r="J2043" s="256">
        <f t="shared" ca="1" si="799"/>
        <v>0</v>
      </c>
      <c r="K2043" s="256">
        <f t="shared" ca="1" si="799"/>
        <v>0</v>
      </c>
      <c r="L2043" s="256">
        <f t="shared" ca="1" si="799"/>
        <v>0</v>
      </c>
      <c r="M2043" s="256">
        <f t="shared" ca="1" si="799"/>
        <v>0</v>
      </c>
      <c r="N2043" s="256">
        <f t="shared" ca="1" si="799"/>
        <v>0</v>
      </c>
      <c r="O2043" s="256">
        <f t="shared" ca="1" si="799"/>
        <v>0</v>
      </c>
      <c r="P2043" s="256">
        <f t="shared" ca="1" si="799"/>
        <v>0</v>
      </c>
      <c r="Q2043" s="256">
        <f t="shared" ca="1" si="799"/>
        <v>0</v>
      </c>
      <c r="R2043" s="256">
        <f t="shared" ca="1" si="799"/>
        <v>0</v>
      </c>
      <c r="S2043" s="256">
        <f t="shared" ca="1" si="799"/>
        <v>0</v>
      </c>
      <c r="T2043" s="256">
        <f t="shared" ca="1" si="799"/>
        <v>0</v>
      </c>
      <c r="U2043" s="256">
        <f t="shared" ca="1" si="799"/>
        <v>0</v>
      </c>
      <c r="V2043" s="256">
        <f t="shared" ca="1" si="799"/>
        <v>0</v>
      </c>
      <c r="W2043" s="256">
        <f t="shared" ca="1" si="799"/>
        <v>0</v>
      </c>
      <c r="X2043" s="256">
        <f t="shared" ca="1" si="799"/>
        <v>0</v>
      </c>
      <c r="Y2043" s="256">
        <f t="shared" ca="1" si="799"/>
        <v>0</v>
      </c>
      <c r="Z2043" s="256">
        <f t="shared" ca="1" si="799"/>
        <v>0</v>
      </c>
      <c r="AA2043" s="256">
        <f t="shared" ca="1" si="799"/>
        <v>0</v>
      </c>
      <c r="AC2043" s="545">
        <f t="shared" ca="1" si="800"/>
        <v>0</v>
      </c>
    </row>
    <row r="2044" spans="6:29">
      <c r="F2044" s="656"/>
      <c r="G2044" s="307" t="str">
        <f t="shared" si="798"/>
        <v>3-wheeler</v>
      </c>
      <c r="H2044" s="256">
        <f t="shared" si="799"/>
        <v>0</v>
      </c>
      <c r="I2044" s="256">
        <f t="shared" ca="1" si="799"/>
        <v>0</v>
      </c>
      <c r="J2044" s="256">
        <f t="shared" ca="1" si="799"/>
        <v>0</v>
      </c>
      <c r="K2044" s="256">
        <f t="shared" ca="1" si="799"/>
        <v>0</v>
      </c>
      <c r="L2044" s="256">
        <f t="shared" ca="1" si="799"/>
        <v>0</v>
      </c>
      <c r="M2044" s="256">
        <f t="shared" ca="1" si="799"/>
        <v>0</v>
      </c>
      <c r="N2044" s="256">
        <f t="shared" ca="1" si="799"/>
        <v>0</v>
      </c>
      <c r="O2044" s="256">
        <f t="shared" ca="1" si="799"/>
        <v>0</v>
      </c>
      <c r="P2044" s="256">
        <f t="shared" ca="1" si="799"/>
        <v>0</v>
      </c>
      <c r="Q2044" s="256">
        <f t="shared" ca="1" si="799"/>
        <v>0</v>
      </c>
      <c r="R2044" s="256">
        <f t="shared" ca="1" si="799"/>
        <v>0</v>
      </c>
      <c r="S2044" s="256">
        <f t="shared" ca="1" si="799"/>
        <v>0</v>
      </c>
      <c r="T2044" s="256">
        <f t="shared" ca="1" si="799"/>
        <v>0</v>
      </c>
      <c r="U2044" s="256">
        <f t="shared" ca="1" si="799"/>
        <v>0</v>
      </c>
      <c r="V2044" s="256">
        <f t="shared" ca="1" si="799"/>
        <v>0</v>
      </c>
      <c r="W2044" s="256">
        <f t="shared" ca="1" si="799"/>
        <v>0</v>
      </c>
      <c r="X2044" s="256">
        <f t="shared" ca="1" si="799"/>
        <v>0</v>
      </c>
      <c r="Y2044" s="256">
        <f t="shared" ca="1" si="799"/>
        <v>0</v>
      </c>
      <c r="Z2044" s="256">
        <f t="shared" ca="1" si="799"/>
        <v>0</v>
      </c>
      <c r="AA2044" s="256">
        <f t="shared" ca="1" si="799"/>
        <v>0</v>
      </c>
      <c r="AC2044" s="545">
        <f t="shared" ca="1" si="800"/>
        <v>0</v>
      </c>
    </row>
    <row r="2045" spans="6:29">
      <c r="F2045" s="656"/>
      <c r="G2045" s="307" t="str">
        <f t="shared" si="798"/>
        <v>Bus</v>
      </c>
      <c r="H2045" s="256">
        <f t="shared" si="799"/>
        <v>0</v>
      </c>
      <c r="I2045" s="256">
        <f t="shared" ca="1" si="799"/>
        <v>0</v>
      </c>
      <c r="J2045" s="256">
        <f t="shared" ca="1" si="799"/>
        <v>0</v>
      </c>
      <c r="K2045" s="256">
        <f t="shared" ca="1" si="799"/>
        <v>0</v>
      </c>
      <c r="L2045" s="256">
        <f t="shared" ca="1" si="799"/>
        <v>0</v>
      </c>
      <c r="M2045" s="256">
        <f t="shared" ca="1" si="799"/>
        <v>0</v>
      </c>
      <c r="N2045" s="256">
        <f t="shared" ca="1" si="799"/>
        <v>0</v>
      </c>
      <c r="O2045" s="256">
        <f t="shared" ca="1" si="799"/>
        <v>0</v>
      </c>
      <c r="P2045" s="256">
        <f t="shared" ca="1" si="799"/>
        <v>0</v>
      </c>
      <c r="Q2045" s="256">
        <f t="shared" ca="1" si="799"/>
        <v>0</v>
      </c>
      <c r="R2045" s="256">
        <f t="shared" ca="1" si="799"/>
        <v>0</v>
      </c>
      <c r="S2045" s="256">
        <f t="shared" ca="1" si="799"/>
        <v>0</v>
      </c>
      <c r="T2045" s="256">
        <f t="shared" ca="1" si="799"/>
        <v>0</v>
      </c>
      <c r="U2045" s="256">
        <f t="shared" ca="1" si="799"/>
        <v>0</v>
      </c>
      <c r="V2045" s="256">
        <f t="shared" ca="1" si="799"/>
        <v>0</v>
      </c>
      <c r="W2045" s="256">
        <f t="shared" ca="1" si="799"/>
        <v>0</v>
      </c>
      <c r="X2045" s="256">
        <f t="shared" ca="1" si="799"/>
        <v>0</v>
      </c>
      <c r="Y2045" s="256">
        <f t="shared" ca="1" si="799"/>
        <v>0</v>
      </c>
      <c r="Z2045" s="256">
        <f t="shared" ca="1" si="799"/>
        <v>0</v>
      </c>
      <c r="AA2045" s="256">
        <f t="shared" ca="1" si="799"/>
        <v>0</v>
      </c>
      <c r="AC2045" s="545">
        <f t="shared" ca="1" si="800"/>
        <v>0</v>
      </c>
    </row>
    <row r="2046" spans="6:29">
      <c r="F2046" s="656"/>
      <c r="G2046" s="307" t="str">
        <f t="shared" si="798"/>
        <v>Mini-bus</v>
      </c>
      <c r="H2046" s="256">
        <f t="shared" si="799"/>
        <v>0</v>
      </c>
      <c r="I2046" s="256">
        <f t="shared" ca="1" si="799"/>
        <v>0</v>
      </c>
      <c r="J2046" s="256">
        <f t="shared" ca="1" si="799"/>
        <v>0</v>
      </c>
      <c r="K2046" s="256">
        <f t="shared" ca="1" si="799"/>
        <v>0</v>
      </c>
      <c r="L2046" s="256">
        <f t="shared" ca="1" si="799"/>
        <v>0</v>
      </c>
      <c r="M2046" s="256">
        <f t="shared" ca="1" si="799"/>
        <v>0</v>
      </c>
      <c r="N2046" s="256">
        <f t="shared" ca="1" si="799"/>
        <v>0</v>
      </c>
      <c r="O2046" s="256">
        <f t="shared" ca="1" si="799"/>
        <v>0</v>
      </c>
      <c r="P2046" s="256">
        <f t="shared" ca="1" si="799"/>
        <v>0</v>
      </c>
      <c r="Q2046" s="256">
        <f t="shared" ca="1" si="799"/>
        <v>0</v>
      </c>
      <c r="R2046" s="256">
        <f t="shared" ca="1" si="799"/>
        <v>0</v>
      </c>
      <c r="S2046" s="256">
        <f t="shared" ca="1" si="799"/>
        <v>0</v>
      </c>
      <c r="T2046" s="256">
        <f t="shared" ca="1" si="799"/>
        <v>0</v>
      </c>
      <c r="U2046" s="256">
        <f t="shared" ca="1" si="799"/>
        <v>0</v>
      </c>
      <c r="V2046" s="256">
        <f t="shared" ca="1" si="799"/>
        <v>0</v>
      </c>
      <c r="W2046" s="256">
        <f t="shared" ca="1" si="799"/>
        <v>0</v>
      </c>
      <c r="X2046" s="256">
        <f t="shared" ca="1" si="799"/>
        <v>0</v>
      </c>
      <c r="Y2046" s="256">
        <f t="shared" ca="1" si="799"/>
        <v>0</v>
      </c>
      <c r="Z2046" s="256">
        <f t="shared" ca="1" si="799"/>
        <v>0</v>
      </c>
      <c r="AA2046" s="256">
        <f t="shared" ca="1" si="799"/>
        <v>0</v>
      </c>
      <c r="AC2046" s="545">
        <f t="shared" ca="1" si="800"/>
        <v>0</v>
      </c>
    </row>
    <row r="2047" spans="6:29">
      <c r="F2047" s="656"/>
      <c r="G2047" s="307" t="str">
        <f t="shared" si="798"/>
        <v/>
      </c>
      <c r="H2047" s="256">
        <f t="shared" si="799"/>
        <v>0</v>
      </c>
      <c r="I2047" s="256">
        <f t="shared" ca="1" si="799"/>
        <v>0</v>
      </c>
      <c r="J2047" s="256">
        <f t="shared" ca="1" si="799"/>
        <v>0</v>
      </c>
      <c r="K2047" s="256">
        <f t="shared" ca="1" si="799"/>
        <v>0</v>
      </c>
      <c r="L2047" s="256">
        <f t="shared" ca="1" si="799"/>
        <v>0</v>
      </c>
      <c r="M2047" s="256">
        <f t="shared" ca="1" si="799"/>
        <v>0</v>
      </c>
      <c r="N2047" s="256">
        <f t="shared" ca="1" si="799"/>
        <v>0</v>
      </c>
      <c r="O2047" s="256">
        <f t="shared" ca="1" si="799"/>
        <v>0</v>
      </c>
      <c r="P2047" s="256">
        <f t="shared" ca="1" si="799"/>
        <v>0</v>
      </c>
      <c r="Q2047" s="256">
        <f t="shared" ca="1" si="799"/>
        <v>0</v>
      </c>
      <c r="R2047" s="256">
        <f t="shared" ca="1" si="799"/>
        <v>0</v>
      </c>
      <c r="S2047" s="256">
        <f t="shared" ca="1" si="799"/>
        <v>0</v>
      </c>
      <c r="T2047" s="256">
        <f t="shared" ca="1" si="799"/>
        <v>0</v>
      </c>
      <c r="U2047" s="256">
        <f t="shared" ca="1" si="799"/>
        <v>0</v>
      </c>
      <c r="V2047" s="256">
        <f t="shared" ca="1" si="799"/>
        <v>0</v>
      </c>
      <c r="W2047" s="256">
        <f t="shared" ca="1" si="799"/>
        <v>0</v>
      </c>
      <c r="X2047" s="256">
        <f t="shared" ca="1" si="799"/>
        <v>0</v>
      </c>
      <c r="Y2047" s="256">
        <f t="shared" ca="1" si="799"/>
        <v>0</v>
      </c>
      <c r="Z2047" s="256">
        <f t="shared" ca="1" si="799"/>
        <v>0</v>
      </c>
      <c r="AA2047" s="256">
        <f t="shared" ca="1" si="799"/>
        <v>0</v>
      </c>
      <c r="AC2047" s="545">
        <f t="shared" ca="1" si="800"/>
        <v>0</v>
      </c>
    </row>
    <row r="2048" spans="6:29">
      <c r="F2048" s="657"/>
      <c r="G2048" s="307" t="str">
        <f t="shared" si="798"/>
        <v/>
      </c>
      <c r="H2048" s="256">
        <f t="shared" si="799"/>
        <v>0</v>
      </c>
      <c r="I2048" s="256">
        <f t="shared" ca="1" si="799"/>
        <v>0</v>
      </c>
      <c r="J2048" s="256">
        <f t="shared" ca="1" si="799"/>
        <v>0</v>
      </c>
      <c r="K2048" s="256">
        <f t="shared" ca="1" si="799"/>
        <v>0</v>
      </c>
      <c r="L2048" s="256">
        <f t="shared" ca="1" si="799"/>
        <v>0</v>
      </c>
      <c r="M2048" s="256">
        <f t="shared" ca="1" si="799"/>
        <v>0</v>
      </c>
      <c r="N2048" s="256">
        <f t="shared" ca="1" si="799"/>
        <v>0</v>
      </c>
      <c r="O2048" s="256">
        <f t="shared" ca="1" si="799"/>
        <v>0</v>
      </c>
      <c r="P2048" s="256">
        <f t="shared" ca="1" si="799"/>
        <v>0</v>
      </c>
      <c r="Q2048" s="256">
        <f t="shared" ca="1" si="799"/>
        <v>0</v>
      </c>
      <c r="R2048" s="256">
        <f t="shared" ca="1" si="799"/>
        <v>0</v>
      </c>
      <c r="S2048" s="256">
        <f t="shared" ca="1" si="799"/>
        <v>0</v>
      </c>
      <c r="T2048" s="256">
        <f t="shared" ca="1" si="799"/>
        <v>0</v>
      </c>
      <c r="U2048" s="256">
        <f t="shared" ca="1" si="799"/>
        <v>0</v>
      </c>
      <c r="V2048" s="256">
        <f t="shared" ca="1" si="799"/>
        <v>0</v>
      </c>
      <c r="W2048" s="256">
        <f t="shared" ca="1" si="799"/>
        <v>0</v>
      </c>
      <c r="X2048" s="256">
        <f t="shared" ca="1" si="799"/>
        <v>0</v>
      </c>
      <c r="Y2048" s="256">
        <f t="shared" ca="1" si="799"/>
        <v>0</v>
      </c>
      <c r="Z2048" s="256">
        <f t="shared" ca="1" si="799"/>
        <v>0</v>
      </c>
      <c r="AA2048" s="256">
        <f t="shared" ca="1" si="799"/>
        <v>0</v>
      </c>
      <c r="AC2048" s="545">
        <f t="shared" ca="1" si="800"/>
        <v>0</v>
      </c>
    </row>
    <row r="2049" spans="6:29">
      <c r="G2049" s="307" t="str">
        <f t="shared" si="798"/>
        <v>BRT</v>
      </c>
      <c r="H2049" s="256">
        <f t="shared" ca="1" si="799"/>
        <v>0</v>
      </c>
      <c r="I2049" s="256">
        <f t="shared" ca="1" si="799"/>
        <v>0</v>
      </c>
      <c r="J2049" s="256">
        <f t="shared" ca="1" si="799"/>
        <v>0</v>
      </c>
      <c r="K2049" s="256">
        <f t="shared" ca="1" si="799"/>
        <v>0</v>
      </c>
      <c r="L2049" s="256">
        <f t="shared" ca="1" si="799"/>
        <v>0</v>
      </c>
      <c r="M2049" s="256">
        <f t="shared" ca="1" si="799"/>
        <v>0</v>
      </c>
      <c r="N2049" s="256">
        <f t="shared" ca="1" si="799"/>
        <v>0</v>
      </c>
      <c r="O2049" s="256">
        <f t="shared" ca="1" si="799"/>
        <v>0</v>
      </c>
      <c r="P2049" s="256">
        <f t="shared" ca="1" si="799"/>
        <v>0</v>
      </c>
      <c r="Q2049" s="256">
        <f t="shared" ca="1" si="799"/>
        <v>0</v>
      </c>
      <c r="R2049" s="256">
        <f t="shared" ca="1" si="799"/>
        <v>0</v>
      </c>
      <c r="S2049" s="256">
        <f t="shared" ca="1" si="799"/>
        <v>0</v>
      </c>
      <c r="T2049" s="256">
        <f t="shared" ca="1" si="799"/>
        <v>0</v>
      </c>
      <c r="U2049" s="256">
        <f t="shared" ca="1" si="799"/>
        <v>0</v>
      </c>
      <c r="V2049" s="256">
        <f t="shared" ca="1" si="799"/>
        <v>0</v>
      </c>
      <c r="W2049" s="256">
        <f t="shared" ca="1" si="799"/>
        <v>0</v>
      </c>
      <c r="X2049" s="256">
        <f t="shared" ca="1" si="799"/>
        <v>0</v>
      </c>
      <c r="Y2049" s="256">
        <f t="shared" ca="1" si="799"/>
        <v>0</v>
      </c>
      <c r="Z2049" s="256">
        <f t="shared" ca="1" si="799"/>
        <v>0</v>
      </c>
      <c r="AA2049" s="256">
        <f t="shared" ca="1" si="799"/>
        <v>0</v>
      </c>
      <c r="AC2049" s="545">
        <f t="shared" ca="1" si="800"/>
        <v>0</v>
      </c>
    </row>
    <row r="2050" spans="6:29">
      <c r="G2050" s="310"/>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row>
    <row r="2051" spans="6:29">
      <c r="G2051" s="310" t="s">
        <v>449</v>
      </c>
      <c r="H2051" s="252" t="s">
        <v>446</v>
      </c>
      <c r="I2051" s="252" t="s">
        <v>494</v>
      </c>
      <c r="J2051" s="252"/>
      <c r="K2051" s="252"/>
      <c r="L2051" s="252"/>
      <c r="M2051" s="252"/>
      <c r="N2051" s="252"/>
      <c r="O2051" s="252"/>
      <c r="P2051" s="252"/>
      <c r="Q2051" s="252"/>
      <c r="R2051" s="252"/>
      <c r="S2051" s="252"/>
      <c r="T2051" s="252"/>
      <c r="U2051" s="252"/>
      <c r="V2051" s="252"/>
      <c r="W2051" s="252"/>
      <c r="X2051" s="252"/>
      <c r="Y2051" s="252"/>
      <c r="Z2051" s="252"/>
      <c r="AA2051" s="252"/>
    </row>
    <row r="2052" spans="6:29">
      <c r="G2052" s="306"/>
      <c r="H2052" s="231">
        <f>H2038</f>
        <v>0</v>
      </c>
      <c r="I2052" s="231">
        <f t="shared" ref="I2052:AA2052" si="801">I2038</f>
        <v>1</v>
      </c>
      <c r="J2052" s="231">
        <f t="shared" si="801"/>
        <v>2</v>
      </c>
      <c r="K2052" s="231">
        <f t="shared" si="801"/>
        <v>3</v>
      </c>
      <c r="L2052" s="231">
        <f t="shared" si="801"/>
        <v>4</v>
      </c>
      <c r="M2052" s="231">
        <f t="shared" si="801"/>
        <v>5</v>
      </c>
      <c r="N2052" s="231">
        <f t="shared" si="801"/>
        <v>6</v>
      </c>
      <c r="O2052" s="231">
        <f t="shared" si="801"/>
        <v>7</v>
      </c>
      <c r="P2052" s="231">
        <f t="shared" si="801"/>
        <v>8</v>
      </c>
      <c r="Q2052" s="231">
        <f t="shared" si="801"/>
        <v>9</v>
      </c>
      <c r="R2052" s="231">
        <f t="shared" si="801"/>
        <v>10</v>
      </c>
      <c r="S2052" s="231">
        <f t="shared" si="801"/>
        <v>11</v>
      </c>
      <c r="T2052" s="231">
        <f t="shared" si="801"/>
        <v>12</v>
      </c>
      <c r="U2052" s="231">
        <f t="shared" si="801"/>
        <v>13</v>
      </c>
      <c r="V2052" s="231">
        <f t="shared" si="801"/>
        <v>14</v>
      </c>
      <c r="W2052" s="231">
        <f t="shared" si="801"/>
        <v>15</v>
      </c>
      <c r="X2052" s="231">
        <f t="shared" si="801"/>
        <v>16</v>
      </c>
      <c r="Y2052" s="231">
        <f t="shared" si="801"/>
        <v>17</v>
      </c>
      <c r="Z2052" s="231">
        <f t="shared" si="801"/>
        <v>18</v>
      </c>
      <c r="AA2052" s="231">
        <f t="shared" si="801"/>
        <v>19</v>
      </c>
    </row>
    <row r="2053" spans="6:29">
      <c r="F2053" s="655" t="s">
        <v>530</v>
      </c>
      <c r="G2053" s="307" t="str">
        <f>G2039</f>
        <v>Cars</v>
      </c>
      <c r="H2053" s="256">
        <f>SUM(H1859,H1874,H1889,H1904,H1919,H1934)</f>
        <v>0</v>
      </c>
      <c r="I2053" s="256">
        <f t="shared" ref="I2053:AA2053" ca="1" si="802">SUM(I1859,I1874,I1889,I1904,I1919,I1934)</f>
        <v>0</v>
      </c>
      <c r="J2053" s="256">
        <f t="shared" ca="1" si="802"/>
        <v>0</v>
      </c>
      <c r="K2053" s="256">
        <f t="shared" ca="1" si="802"/>
        <v>0</v>
      </c>
      <c r="L2053" s="256">
        <f t="shared" ca="1" si="802"/>
        <v>0</v>
      </c>
      <c r="M2053" s="256">
        <f t="shared" ca="1" si="802"/>
        <v>0</v>
      </c>
      <c r="N2053" s="256">
        <f t="shared" ca="1" si="802"/>
        <v>0</v>
      </c>
      <c r="O2053" s="256">
        <f t="shared" ca="1" si="802"/>
        <v>0</v>
      </c>
      <c r="P2053" s="256">
        <f t="shared" ca="1" si="802"/>
        <v>0</v>
      </c>
      <c r="Q2053" s="256">
        <f t="shared" ca="1" si="802"/>
        <v>0</v>
      </c>
      <c r="R2053" s="256">
        <f t="shared" ca="1" si="802"/>
        <v>0</v>
      </c>
      <c r="S2053" s="256">
        <f t="shared" ca="1" si="802"/>
        <v>0</v>
      </c>
      <c r="T2053" s="256">
        <f t="shared" ca="1" si="802"/>
        <v>0</v>
      </c>
      <c r="U2053" s="256">
        <f t="shared" ca="1" si="802"/>
        <v>0</v>
      </c>
      <c r="V2053" s="256">
        <f t="shared" ca="1" si="802"/>
        <v>0</v>
      </c>
      <c r="W2053" s="256">
        <f t="shared" ca="1" si="802"/>
        <v>0</v>
      </c>
      <c r="X2053" s="256">
        <f t="shared" ca="1" si="802"/>
        <v>0</v>
      </c>
      <c r="Y2053" s="256">
        <f t="shared" ca="1" si="802"/>
        <v>0</v>
      </c>
      <c r="Z2053" s="256">
        <f t="shared" ca="1" si="802"/>
        <v>0</v>
      </c>
      <c r="AA2053" s="256">
        <f t="shared" ca="1" si="802"/>
        <v>0</v>
      </c>
      <c r="AC2053" s="545">
        <f ca="1">SUM(H2053:AA2053)</f>
        <v>0</v>
      </c>
    </row>
    <row r="2054" spans="6:29">
      <c r="F2054" s="656"/>
      <c r="G2054" s="307" t="str">
        <f t="shared" ref="G2054:G2063" si="803">G2040</f>
        <v>2-wheeler</v>
      </c>
      <c r="H2054" s="256">
        <f t="shared" ref="H2054:AA2063" si="804">SUM(H1860,H1875,H1890,H1905,H1920,H1935)</f>
        <v>0</v>
      </c>
      <c r="I2054" s="256">
        <f t="shared" ca="1" si="804"/>
        <v>0</v>
      </c>
      <c r="J2054" s="256">
        <f t="shared" ca="1" si="804"/>
        <v>0</v>
      </c>
      <c r="K2054" s="256">
        <f t="shared" ca="1" si="804"/>
        <v>0</v>
      </c>
      <c r="L2054" s="256">
        <f t="shared" ca="1" si="804"/>
        <v>0</v>
      </c>
      <c r="M2054" s="256">
        <f t="shared" ca="1" si="804"/>
        <v>0</v>
      </c>
      <c r="N2054" s="256">
        <f t="shared" ca="1" si="804"/>
        <v>0</v>
      </c>
      <c r="O2054" s="256">
        <f t="shared" ca="1" si="804"/>
        <v>0</v>
      </c>
      <c r="P2054" s="256">
        <f t="shared" ca="1" si="804"/>
        <v>0</v>
      </c>
      <c r="Q2054" s="256">
        <f t="shared" ca="1" si="804"/>
        <v>0</v>
      </c>
      <c r="R2054" s="256">
        <f t="shared" ca="1" si="804"/>
        <v>0</v>
      </c>
      <c r="S2054" s="256">
        <f t="shared" ca="1" si="804"/>
        <v>0</v>
      </c>
      <c r="T2054" s="256">
        <f t="shared" ca="1" si="804"/>
        <v>0</v>
      </c>
      <c r="U2054" s="256">
        <f t="shared" ca="1" si="804"/>
        <v>0</v>
      </c>
      <c r="V2054" s="256">
        <f t="shared" ca="1" si="804"/>
        <v>0</v>
      </c>
      <c r="W2054" s="256">
        <f t="shared" ca="1" si="804"/>
        <v>0</v>
      </c>
      <c r="X2054" s="256">
        <f t="shared" ca="1" si="804"/>
        <v>0</v>
      </c>
      <c r="Y2054" s="256">
        <f t="shared" ca="1" si="804"/>
        <v>0</v>
      </c>
      <c r="Z2054" s="256">
        <f t="shared" ca="1" si="804"/>
        <v>0</v>
      </c>
      <c r="AA2054" s="256">
        <f t="shared" ca="1" si="804"/>
        <v>0</v>
      </c>
      <c r="AC2054" s="545">
        <f t="shared" ref="AC2054:AC2063" ca="1" si="805">SUM(H2054:AA2054)</f>
        <v>0</v>
      </c>
    </row>
    <row r="2055" spans="6:29">
      <c r="F2055" s="656"/>
      <c r="G2055" s="307" t="str">
        <f t="shared" si="803"/>
        <v>Taxi</v>
      </c>
      <c r="H2055" s="256">
        <f t="shared" si="804"/>
        <v>0</v>
      </c>
      <c r="I2055" s="256">
        <f t="shared" ca="1" si="804"/>
        <v>0</v>
      </c>
      <c r="J2055" s="256">
        <f t="shared" ca="1" si="804"/>
        <v>0</v>
      </c>
      <c r="K2055" s="256">
        <f t="shared" ca="1" si="804"/>
        <v>0</v>
      </c>
      <c r="L2055" s="256">
        <f t="shared" ca="1" si="804"/>
        <v>0</v>
      </c>
      <c r="M2055" s="256">
        <f t="shared" ca="1" si="804"/>
        <v>0</v>
      </c>
      <c r="N2055" s="256">
        <f t="shared" ca="1" si="804"/>
        <v>0</v>
      </c>
      <c r="O2055" s="256">
        <f t="shared" ca="1" si="804"/>
        <v>0</v>
      </c>
      <c r="P2055" s="256">
        <f t="shared" ca="1" si="804"/>
        <v>0</v>
      </c>
      <c r="Q2055" s="256">
        <f t="shared" ca="1" si="804"/>
        <v>0</v>
      </c>
      <c r="R2055" s="256">
        <f t="shared" ca="1" si="804"/>
        <v>0</v>
      </c>
      <c r="S2055" s="256">
        <f t="shared" ca="1" si="804"/>
        <v>0</v>
      </c>
      <c r="T2055" s="256">
        <f t="shared" ca="1" si="804"/>
        <v>0</v>
      </c>
      <c r="U2055" s="256">
        <f t="shared" ca="1" si="804"/>
        <v>0</v>
      </c>
      <c r="V2055" s="256">
        <f t="shared" ca="1" si="804"/>
        <v>0</v>
      </c>
      <c r="W2055" s="256">
        <f t="shared" ca="1" si="804"/>
        <v>0</v>
      </c>
      <c r="X2055" s="256">
        <f t="shared" ca="1" si="804"/>
        <v>0</v>
      </c>
      <c r="Y2055" s="256">
        <f t="shared" ca="1" si="804"/>
        <v>0</v>
      </c>
      <c r="Z2055" s="256">
        <f t="shared" ca="1" si="804"/>
        <v>0</v>
      </c>
      <c r="AA2055" s="256">
        <f t="shared" ca="1" si="804"/>
        <v>0</v>
      </c>
      <c r="AC2055" s="545">
        <f t="shared" ca="1" si="805"/>
        <v>0</v>
      </c>
    </row>
    <row r="2056" spans="6:29">
      <c r="F2056" s="656"/>
      <c r="G2056" s="307" t="str">
        <f t="shared" si="803"/>
        <v/>
      </c>
      <c r="H2056" s="256">
        <f t="shared" si="804"/>
        <v>0</v>
      </c>
      <c r="I2056" s="256">
        <f t="shared" ca="1" si="804"/>
        <v>0</v>
      </c>
      <c r="J2056" s="256">
        <f t="shared" ca="1" si="804"/>
        <v>0</v>
      </c>
      <c r="K2056" s="256">
        <f t="shared" ca="1" si="804"/>
        <v>0</v>
      </c>
      <c r="L2056" s="256">
        <f t="shared" ca="1" si="804"/>
        <v>0</v>
      </c>
      <c r="M2056" s="256">
        <f t="shared" ca="1" si="804"/>
        <v>0</v>
      </c>
      <c r="N2056" s="256">
        <f t="shared" ca="1" si="804"/>
        <v>0</v>
      </c>
      <c r="O2056" s="256">
        <f t="shared" ca="1" si="804"/>
        <v>0</v>
      </c>
      <c r="P2056" s="256">
        <f t="shared" ca="1" si="804"/>
        <v>0</v>
      </c>
      <c r="Q2056" s="256">
        <f t="shared" ca="1" si="804"/>
        <v>0</v>
      </c>
      <c r="R2056" s="256">
        <f t="shared" ca="1" si="804"/>
        <v>0</v>
      </c>
      <c r="S2056" s="256">
        <f t="shared" ca="1" si="804"/>
        <v>0</v>
      </c>
      <c r="T2056" s="256">
        <f t="shared" ca="1" si="804"/>
        <v>0</v>
      </c>
      <c r="U2056" s="256">
        <f t="shared" ca="1" si="804"/>
        <v>0</v>
      </c>
      <c r="V2056" s="256">
        <f t="shared" ca="1" si="804"/>
        <v>0</v>
      </c>
      <c r="W2056" s="256">
        <f t="shared" ca="1" si="804"/>
        <v>0</v>
      </c>
      <c r="X2056" s="256">
        <f t="shared" ca="1" si="804"/>
        <v>0</v>
      </c>
      <c r="Y2056" s="256">
        <f t="shared" ca="1" si="804"/>
        <v>0</v>
      </c>
      <c r="Z2056" s="256">
        <f t="shared" ca="1" si="804"/>
        <v>0</v>
      </c>
      <c r="AA2056" s="256">
        <f t="shared" ca="1" si="804"/>
        <v>0</v>
      </c>
      <c r="AC2056" s="545">
        <f t="shared" ca="1" si="805"/>
        <v>0</v>
      </c>
    </row>
    <row r="2057" spans="6:29">
      <c r="F2057" s="656"/>
      <c r="G2057" s="307" t="str">
        <f t="shared" si="803"/>
        <v/>
      </c>
      <c r="H2057" s="256">
        <f t="shared" si="804"/>
        <v>0</v>
      </c>
      <c r="I2057" s="256">
        <f t="shared" ca="1" si="804"/>
        <v>0</v>
      </c>
      <c r="J2057" s="256">
        <f t="shared" ca="1" si="804"/>
        <v>0</v>
      </c>
      <c r="K2057" s="256">
        <f t="shared" ca="1" si="804"/>
        <v>0</v>
      </c>
      <c r="L2057" s="256">
        <f t="shared" ca="1" si="804"/>
        <v>0</v>
      </c>
      <c r="M2057" s="256">
        <f t="shared" ca="1" si="804"/>
        <v>0</v>
      </c>
      <c r="N2057" s="256">
        <f t="shared" ca="1" si="804"/>
        <v>0</v>
      </c>
      <c r="O2057" s="256">
        <f t="shared" ca="1" si="804"/>
        <v>0</v>
      </c>
      <c r="P2057" s="256">
        <f t="shared" ca="1" si="804"/>
        <v>0</v>
      </c>
      <c r="Q2057" s="256">
        <f t="shared" ca="1" si="804"/>
        <v>0</v>
      </c>
      <c r="R2057" s="256">
        <f t="shared" ca="1" si="804"/>
        <v>0</v>
      </c>
      <c r="S2057" s="256">
        <f t="shared" ca="1" si="804"/>
        <v>0</v>
      </c>
      <c r="T2057" s="256">
        <f t="shared" ca="1" si="804"/>
        <v>0</v>
      </c>
      <c r="U2057" s="256">
        <f t="shared" ca="1" si="804"/>
        <v>0</v>
      </c>
      <c r="V2057" s="256">
        <f t="shared" ca="1" si="804"/>
        <v>0</v>
      </c>
      <c r="W2057" s="256">
        <f t="shared" ca="1" si="804"/>
        <v>0</v>
      </c>
      <c r="X2057" s="256">
        <f t="shared" ca="1" si="804"/>
        <v>0</v>
      </c>
      <c r="Y2057" s="256">
        <f t="shared" ca="1" si="804"/>
        <v>0</v>
      </c>
      <c r="Z2057" s="256">
        <f t="shared" ca="1" si="804"/>
        <v>0</v>
      </c>
      <c r="AA2057" s="256">
        <f t="shared" ca="1" si="804"/>
        <v>0</v>
      </c>
      <c r="AC2057" s="545">
        <f t="shared" ca="1" si="805"/>
        <v>0</v>
      </c>
    </row>
    <row r="2058" spans="6:29">
      <c r="F2058" s="656"/>
      <c r="G2058" s="307" t="str">
        <f t="shared" si="803"/>
        <v>3-wheeler</v>
      </c>
      <c r="H2058" s="256">
        <f t="shared" si="804"/>
        <v>0</v>
      </c>
      <c r="I2058" s="256">
        <f t="shared" ca="1" si="804"/>
        <v>0</v>
      </c>
      <c r="J2058" s="256">
        <f t="shared" ca="1" si="804"/>
        <v>0</v>
      </c>
      <c r="K2058" s="256">
        <f t="shared" ca="1" si="804"/>
        <v>0</v>
      </c>
      <c r="L2058" s="256">
        <f t="shared" ca="1" si="804"/>
        <v>0</v>
      </c>
      <c r="M2058" s="256">
        <f t="shared" ca="1" si="804"/>
        <v>0</v>
      </c>
      <c r="N2058" s="256">
        <f t="shared" ca="1" si="804"/>
        <v>0</v>
      </c>
      <c r="O2058" s="256">
        <f t="shared" ca="1" si="804"/>
        <v>0</v>
      </c>
      <c r="P2058" s="256">
        <f t="shared" ca="1" si="804"/>
        <v>0</v>
      </c>
      <c r="Q2058" s="256">
        <f t="shared" ca="1" si="804"/>
        <v>0</v>
      </c>
      <c r="R2058" s="256">
        <f t="shared" ca="1" si="804"/>
        <v>0</v>
      </c>
      <c r="S2058" s="256">
        <f t="shared" ca="1" si="804"/>
        <v>0</v>
      </c>
      <c r="T2058" s="256">
        <f t="shared" ca="1" si="804"/>
        <v>0</v>
      </c>
      <c r="U2058" s="256">
        <f t="shared" ca="1" si="804"/>
        <v>0</v>
      </c>
      <c r="V2058" s="256">
        <f t="shared" ca="1" si="804"/>
        <v>0</v>
      </c>
      <c r="W2058" s="256">
        <f t="shared" ca="1" si="804"/>
        <v>0</v>
      </c>
      <c r="X2058" s="256">
        <f t="shared" ca="1" si="804"/>
        <v>0</v>
      </c>
      <c r="Y2058" s="256">
        <f t="shared" ca="1" si="804"/>
        <v>0</v>
      </c>
      <c r="Z2058" s="256">
        <f t="shared" ca="1" si="804"/>
        <v>0</v>
      </c>
      <c r="AA2058" s="256">
        <f t="shared" ca="1" si="804"/>
        <v>0</v>
      </c>
      <c r="AC2058" s="545">
        <f t="shared" ca="1" si="805"/>
        <v>0</v>
      </c>
    </row>
    <row r="2059" spans="6:29">
      <c r="F2059" s="656"/>
      <c r="G2059" s="307" t="str">
        <f t="shared" si="803"/>
        <v>Bus</v>
      </c>
      <c r="H2059" s="256">
        <f t="shared" si="804"/>
        <v>0</v>
      </c>
      <c r="I2059" s="256">
        <f t="shared" ca="1" si="804"/>
        <v>0</v>
      </c>
      <c r="J2059" s="256">
        <f t="shared" ca="1" si="804"/>
        <v>0</v>
      </c>
      <c r="K2059" s="256">
        <f t="shared" ca="1" si="804"/>
        <v>0</v>
      </c>
      <c r="L2059" s="256">
        <f t="shared" ca="1" si="804"/>
        <v>0</v>
      </c>
      <c r="M2059" s="256">
        <f t="shared" ca="1" si="804"/>
        <v>0</v>
      </c>
      <c r="N2059" s="256">
        <f t="shared" ca="1" si="804"/>
        <v>0</v>
      </c>
      <c r="O2059" s="256">
        <f t="shared" ca="1" si="804"/>
        <v>0</v>
      </c>
      <c r="P2059" s="256">
        <f t="shared" ca="1" si="804"/>
        <v>0</v>
      </c>
      <c r="Q2059" s="256">
        <f t="shared" ca="1" si="804"/>
        <v>0</v>
      </c>
      <c r="R2059" s="256">
        <f t="shared" ca="1" si="804"/>
        <v>0</v>
      </c>
      <c r="S2059" s="256">
        <f t="shared" ca="1" si="804"/>
        <v>0</v>
      </c>
      <c r="T2059" s="256">
        <f t="shared" ca="1" si="804"/>
        <v>0</v>
      </c>
      <c r="U2059" s="256">
        <f t="shared" ca="1" si="804"/>
        <v>0</v>
      </c>
      <c r="V2059" s="256">
        <f t="shared" ca="1" si="804"/>
        <v>0</v>
      </c>
      <c r="W2059" s="256">
        <f t="shared" ca="1" si="804"/>
        <v>0</v>
      </c>
      <c r="X2059" s="256">
        <f t="shared" ca="1" si="804"/>
        <v>0</v>
      </c>
      <c r="Y2059" s="256">
        <f t="shared" ca="1" si="804"/>
        <v>0</v>
      </c>
      <c r="Z2059" s="256">
        <f t="shared" ca="1" si="804"/>
        <v>0</v>
      </c>
      <c r="AA2059" s="256">
        <f t="shared" ca="1" si="804"/>
        <v>0</v>
      </c>
      <c r="AC2059" s="545">
        <f t="shared" ca="1" si="805"/>
        <v>0</v>
      </c>
    </row>
    <row r="2060" spans="6:29">
      <c r="F2060" s="656"/>
      <c r="G2060" s="307" t="str">
        <f t="shared" si="803"/>
        <v>Mini-bus</v>
      </c>
      <c r="H2060" s="256">
        <f t="shared" si="804"/>
        <v>0</v>
      </c>
      <c r="I2060" s="256">
        <f t="shared" ca="1" si="804"/>
        <v>0</v>
      </c>
      <c r="J2060" s="256">
        <f t="shared" ca="1" si="804"/>
        <v>0</v>
      </c>
      <c r="K2060" s="256">
        <f t="shared" ca="1" si="804"/>
        <v>0</v>
      </c>
      <c r="L2060" s="256">
        <f t="shared" ca="1" si="804"/>
        <v>0</v>
      </c>
      <c r="M2060" s="256">
        <f t="shared" ca="1" si="804"/>
        <v>0</v>
      </c>
      <c r="N2060" s="256">
        <f t="shared" ca="1" si="804"/>
        <v>0</v>
      </c>
      <c r="O2060" s="256">
        <f t="shared" ca="1" si="804"/>
        <v>0</v>
      </c>
      <c r="P2060" s="256">
        <f t="shared" ca="1" si="804"/>
        <v>0</v>
      </c>
      <c r="Q2060" s="256">
        <f t="shared" ca="1" si="804"/>
        <v>0</v>
      </c>
      <c r="R2060" s="256">
        <f t="shared" ca="1" si="804"/>
        <v>0</v>
      </c>
      <c r="S2060" s="256">
        <f t="shared" ca="1" si="804"/>
        <v>0</v>
      </c>
      <c r="T2060" s="256">
        <f t="shared" ca="1" si="804"/>
        <v>0</v>
      </c>
      <c r="U2060" s="256">
        <f t="shared" ca="1" si="804"/>
        <v>0</v>
      </c>
      <c r="V2060" s="256">
        <f t="shared" ca="1" si="804"/>
        <v>0</v>
      </c>
      <c r="W2060" s="256">
        <f t="shared" ca="1" si="804"/>
        <v>0</v>
      </c>
      <c r="X2060" s="256">
        <f t="shared" ca="1" si="804"/>
        <v>0</v>
      </c>
      <c r="Y2060" s="256">
        <f t="shared" ca="1" si="804"/>
        <v>0</v>
      </c>
      <c r="Z2060" s="256">
        <f t="shared" ca="1" si="804"/>
        <v>0</v>
      </c>
      <c r="AA2060" s="256">
        <f t="shared" ca="1" si="804"/>
        <v>0</v>
      </c>
      <c r="AC2060" s="545">
        <f t="shared" ca="1" si="805"/>
        <v>0</v>
      </c>
    </row>
    <row r="2061" spans="6:29">
      <c r="F2061" s="656"/>
      <c r="G2061" s="307" t="str">
        <f t="shared" si="803"/>
        <v/>
      </c>
      <c r="H2061" s="256">
        <f t="shared" si="804"/>
        <v>0</v>
      </c>
      <c r="I2061" s="256">
        <f t="shared" ca="1" si="804"/>
        <v>0</v>
      </c>
      <c r="J2061" s="256">
        <f t="shared" ca="1" si="804"/>
        <v>0</v>
      </c>
      <c r="K2061" s="256">
        <f t="shared" ca="1" si="804"/>
        <v>0</v>
      </c>
      <c r="L2061" s="256">
        <f t="shared" ca="1" si="804"/>
        <v>0</v>
      </c>
      <c r="M2061" s="256">
        <f t="shared" ca="1" si="804"/>
        <v>0</v>
      </c>
      <c r="N2061" s="256">
        <f t="shared" ca="1" si="804"/>
        <v>0</v>
      </c>
      <c r="O2061" s="256">
        <f t="shared" ca="1" si="804"/>
        <v>0</v>
      </c>
      <c r="P2061" s="256">
        <f t="shared" ca="1" si="804"/>
        <v>0</v>
      </c>
      <c r="Q2061" s="256">
        <f t="shared" ca="1" si="804"/>
        <v>0</v>
      </c>
      <c r="R2061" s="256">
        <f t="shared" ca="1" si="804"/>
        <v>0</v>
      </c>
      <c r="S2061" s="256">
        <f t="shared" ca="1" si="804"/>
        <v>0</v>
      </c>
      <c r="T2061" s="256">
        <f t="shared" ca="1" si="804"/>
        <v>0</v>
      </c>
      <c r="U2061" s="256">
        <f t="shared" ca="1" si="804"/>
        <v>0</v>
      </c>
      <c r="V2061" s="256">
        <f t="shared" ca="1" si="804"/>
        <v>0</v>
      </c>
      <c r="W2061" s="256">
        <f t="shared" ca="1" si="804"/>
        <v>0</v>
      </c>
      <c r="X2061" s="256">
        <f t="shared" ca="1" si="804"/>
        <v>0</v>
      </c>
      <c r="Y2061" s="256">
        <f t="shared" ca="1" si="804"/>
        <v>0</v>
      </c>
      <c r="Z2061" s="256">
        <f t="shared" ca="1" si="804"/>
        <v>0</v>
      </c>
      <c r="AA2061" s="256">
        <f t="shared" ca="1" si="804"/>
        <v>0</v>
      </c>
      <c r="AC2061" s="545">
        <f t="shared" ca="1" si="805"/>
        <v>0</v>
      </c>
    </row>
    <row r="2062" spans="6:29">
      <c r="F2062" s="657"/>
      <c r="G2062" s="307" t="str">
        <f t="shared" si="803"/>
        <v/>
      </c>
      <c r="H2062" s="256">
        <f t="shared" si="804"/>
        <v>0</v>
      </c>
      <c r="I2062" s="256">
        <f t="shared" ca="1" si="804"/>
        <v>0</v>
      </c>
      <c r="J2062" s="256">
        <f t="shared" ca="1" si="804"/>
        <v>0</v>
      </c>
      <c r="K2062" s="256">
        <f t="shared" ca="1" si="804"/>
        <v>0</v>
      </c>
      <c r="L2062" s="256">
        <f t="shared" ca="1" si="804"/>
        <v>0</v>
      </c>
      <c r="M2062" s="256">
        <f t="shared" ca="1" si="804"/>
        <v>0</v>
      </c>
      <c r="N2062" s="256">
        <f t="shared" ca="1" si="804"/>
        <v>0</v>
      </c>
      <c r="O2062" s="256">
        <f t="shared" ca="1" si="804"/>
        <v>0</v>
      </c>
      <c r="P2062" s="256">
        <f t="shared" ca="1" si="804"/>
        <v>0</v>
      </c>
      <c r="Q2062" s="256">
        <f t="shared" ca="1" si="804"/>
        <v>0</v>
      </c>
      <c r="R2062" s="256">
        <f t="shared" ca="1" si="804"/>
        <v>0</v>
      </c>
      <c r="S2062" s="256">
        <f t="shared" ca="1" si="804"/>
        <v>0</v>
      </c>
      <c r="T2062" s="256">
        <f t="shared" ca="1" si="804"/>
        <v>0</v>
      </c>
      <c r="U2062" s="256">
        <f t="shared" ca="1" si="804"/>
        <v>0</v>
      </c>
      <c r="V2062" s="256">
        <f t="shared" ca="1" si="804"/>
        <v>0</v>
      </c>
      <c r="W2062" s="256">
        <f t="shared" ca="1" si="804"/>
        <v>0</v>
      </c>
      <c r="X2062" s="256">
        <f t="shared" ca="1" si="804"/>
        <v>0</v>
      </c>
      <c r="Y2062" s="256">
        <f t="shared" ca="1" si="804"/>
        <v>0</v>
      </c>
      <c r="Z2062" s="256">
        <f t="shared" ca="1" si="804"/>
        <v>0</v>
      </c>
      <c r="AA2062" s="256">
        <f t="shared" ca="1" si="804"/>
        <v>0</v>
      </c>
      <c r="AC2062" s="545">
        <f t="shared" ca="1" si="805"/>
        <v>0</v>
      </c>
    </row>
    <row r="2063" spans="6:29">
      <c r="G2063" s="307" t="str">
        <f t="shared" si="803"/>
        <v>BRT</v>
      </c>
      <c r="H2063" s="256">
        <f t="shared" si="804"/>
        <v>0</v>
      </c>
      <c r="I2063" s="256">
        <f t="shared" ca="1" si="804"/>
        <v>0</v>
      </c>
      <c r="J2063" s="256">
        <f t="shared" ca="1" si="804"/>
        <v>0</v>
      </c>
      <c r="K2063" s="256">
        <f t="shared" ca="1" si="804"/>
        <v>0</v>
      </c>
      <c r="L2063" s="256">
        <f t="shared" ca="1" si="804"/>
        <v>0</v>
      </c>
      <c r="M2063" s="256">
        <f t="shared" ca="1" si="804"/>
        <v>0</v>
      </c>
      <c r="N2063" s="256">
        <f t="shared" ca="1" si="804"/>
        <v>0</v>
      </c>
      <c r="O2063" s="256">
        <f t="shared" ca="1" si="804"/>
        <v>0</v>
      </c>
      <c r="P2063" s="256">
        <f t="shared" ca="1" si="804"/>
        <v>0</v>
      </c>
      <c r="Q2063" s="256">
        <f t="shared" ca="1" si="804"/>
        <v>0</v>
      </c>
      <c r="R2063" s="256">
        <f t="shared" ca="1" si="804"/>
        <v>0</v>
      </c>
      <c r="S2063" s="256">
        <f t="shared" ca="1" si="804"/>
        <v>0</v>
      </c>
      <c r="T2063" s="256">
        <f t="shared" ca="1" si="804"/>
        <v>0</v>
      </c>
      <c r="U2063" s="256">
        <f t="shared" ca="1" si="804"/>
        <v>0</v>
      </c>
      <c r="V2063" s="256">
        <f t="shared" ca="1" si="804"/>
        <v>0</v>
      </c>
      <c r="W2063" s="256">
        <f t="shared" ca="1" si="804"/>
        <v>0</v>
      </c>
      <c r="X2063" s="256">
        <f t="shared" ca="1" si="804"/>
        <v>0</v>
      </c>
      <c r="Y2063" s="256">
        <f t="shared" ca="1" si="804"/>
        <v>0</v>
      </c>
      <c r="Z2063" s="256">
        <f t="shared" ca="1" si="804"/>
        <v>0</v>
      </c>
      <c r="AA2063" s="256">
        <f t="shared" ca="1" si="804"/>
        <v>0</v>
      </c>
      <c r="AC2063" s="545">
        <f t="shared" ca="1" si="805"/>
        <v>0</v>
      </c>
    </row>
    <row r="2065" spans="6:29">
      <c r="G2065" s="309" t="s">
        <v>447</v>
      </c>
      <c r="H2065" s="55" t="s">
        <v>448</v>
      </c>
      <c r="I2065" s="252" t="s">
        <v>494</v>
      </c>
    </row>
    <row r="2066" spans="6:29">
      <c r="G2066" s="306"/>
      <c r="H2066" s="231">
        <f>H2024</f>
        <v>0</v>
      </c>
      <c r="I2066" s="231">
        <f t="shared" ref="I2066:AA2066" si="806">I2024</f>
        <v>1</v>
      </c>
      <c r="J2066" s="231">
        <f t="shared" si="806"/>
        <v>2</v>
      </c>
      <c r="K2066" s="231">
        <f t="shared" si="806"/>
        <v>3</v>
      </c>
      <c r="L2066" s="231">
        <f t="shared" si="806"/>
        <v>4</v>
      </c>
      <c r="M2066" s="231">
        <f t="shared" si="806"/>
        <v>5</v>
      </c>
      <c r="N2066" s="231">
        <f t="shared" si="806"/>
        <v>6</v>
      </c>
      <c r="O2066" s="231">
        <f t="shared" si="806"/>
        <v>7</v>
      </c>
      <c r="P2066" s="231">
        <f t="shared" si="806"/>
        <v>8</v>
      </c>
      <c r="Q2066" s="231">
        <f t="shared" si="806"/>
        <v>9</v>
      </c>
      <c r="R2066" s="231">
        <f t="shared" si="806"/>
        <v>10</v>
      </c>
      <c r="S2066" s="231">
        <f t="shared" si="806"/>
        <v>11</v>
      </c>
      <c r="T2066" s="231">
        <f t="shared" si="806"/>
        <v>12</v>
      </c>
      <c r="U2066" s="231">
        <f t="shared" si="806"/>
        <v>13</v>
      </c>
      <c r="V2066" s="231">
        <f t="shared" si="806"/>
        <v>14</v>
      </c>
      <c r="W2066" s="231">
        <f t="shared" si="806"/>
        <v>15</v>
      </c>
      <c r="X2066" s="231">
        <f t="shared" si="806"/>
        <v>16</v>
      </c>
      <c r="Y2066" s="231">
        <f t="shared" si="806"/>
        <v>17</v>
      </c>
      <c r="Z2066" s="231">
        <f t="shared" si="806"/>
        <v>18</v>
      </c>
      <c r="AA2066" s="231">
        <f t="shared" si="806"/>
        <v>19</v>
      </c>
    </row>
    <row r="2067" spans="6:29">
      <c r="F2067" s="655" t="s">
        <v>530</v>
      </c>
      <c r="G2067" s="306" t="str">
        <f t="shared" ref="G2067:G2077" si="807">G2025</f>
        <v>Cars</v>
      </c>
      <c r="H2067" s="256">
        <f>SUM(H2025,H2010,H1995,H1980,H1965,H1950)</f>
        <v>0</v>
      </c>
      <c r="I2067" s="256">
        <f t="shared" ref="I2067:AA2077" ca="1" si="808">SUM(I2025,I2010,I1995,I1980,I1965,I1950)</f>
        <v>0</v>
      </c>
      <c r="J2067" s="256">
        <f t="shared" ca="1" si="808"/>
        <v>0</v>
      </c>
      <c r="K2067" s="256">
        <f t="shared" ca="1" si="808"/>
        <v>0</v>
      </c>
      <c r="L2067" s="256">
        <f t="shared" ca="1" si="808"/>
        <v>0</v>
      </c>
      <c r="M2067" s="256">
        <f t="shared" ca="1" si="808"/>
        <v>0</v>
      </c>
      <c r="N2067" s="256">
        <f t="shared" ca="1" si="808"/>
        <v>0</v>
      </c>
      <c r="O2067" s="256">
        <f t="shared" ca="1" si="808"/>
        <v>0</v>
      </c>
      <c r="P2067" s="256">
        <f t="shared" ca="1" si="808"/>
        <v>0</v>
      </c>
      <c r="Q2067" s="256">
        <f t="shared" ca="1" si="808"/>
        <v>0</v>
      </c>
      <c r="R2067" s="256">
        <f t="shared" ca="1" si="808"/>
        <v>0</v>
      </c>
      <c r="S2067" s="256">
        <f t="shared" ca="1" si="808"/>
        <v>0</v>
      </c>
      <c r="T2067" s="256">
        <f t="shared" ca="1" si="808"/>
        <v>0</v>
      </c>
      <c r="U2067" s="256">
        <f t="shared" ca="1" si="808"/>
        <v>0</v>
      </c>
      <c r="V2067" s="256">
        <f t="shared" ca="1" si="808"/>
        <v>0</v>
      </c>
      <c r="W2067" s="256">
        <f t="shared" ca="1" si="808"/>
        <v>0</v>
      </c>
      <c r="X2067" s="256">
        <f t="shared" ca="1" si="808"/>
        <v>0</v>
      </c>
      <c r="Y2067" s="256">
        <f t="shared" ca="1" si="808"/>
        <v>0</v>
      </c>
      <c r="Z2067" s="256">
        <f t="shared" ca="1" si="808"/>
        <v>0</v>
      </c>
      <c r="AA2067" s="256">
        <f t="shared" ca="1" si="808"/>
        <v>0</v>
      </c>
      <c r="AC2067" s="545">
        <f ca="1">SUM(H2067:AA2067)</f>
        <v>0</v>
      </c>
    </row>
    <row r="2068" spans="6:29">
      <c r="F2068" s="656"/>
      <c r="G2068" s="306" t="str">
        <f t="shared" si="807"/>
        <v>2-wheeler</v>
      </c>
      <c r="H2068" s="256">
        <f t="shared" ref="H2068:W2077" si="809">SUM(H2026,H2011,H1996,H1981,H1966,H1951)</f>
        <v>0</v>
      </c>
      <c r="I2068" s="256">
        <f t="shared" ca="1" si="809"/>
        <v>0</v>
      </c>
      <c r="J2068" s="256">
        <f t="shared" ca="1" si="809"/>
        <v>0</v>
      </c>
      <c r="K2068" s="256">
        <f t="shared" ca="1" si="809"/>
        <v>0</v>
      </c>
      <c r="L2068" s="256">
        <f t="shared" ca="1" si="809"/>
        <v>0</v>
      </c>
      <c r="M2068" s="256">
        <f t="shared" ca="1" si="809"/>
        <v>0</v>
      </c>
      <c r="N2068" s="256">
        <f t="shared" ca="1" si="809"/>
        <v>0</v>
      </c>
      <c r="O2068" s="256">
        <f t="shared" ca="1" si="809"/>
        <v>0</v>
      </c>
      <c r="P2068" s="256">
        <f t="shared" ca="1" si="809"/>
        <v>0</v>
      </c>
      <c r="Q2068" s="256">
        <f t="shared" ca="1" si="809"/>
        <v>0</v>
      </c>
      <c r="R2068" s="256">
        <f t="shared" ca="1" si="809"/>
        <v>0</v>
      </c>
      <c r="S2068" s="256">
        <f t="shared" ca="1" si="809"/>
        <v>0</v>
      </c>
      <c r="T2068" s="256">
        <f t="shared" ca="1" si="809"/>
        <v>0</v>
      </c>
      <c r="U2068" s="256">
        <f t="shared" ca="1" si="809"/>
        <v>0</v>
      </c>
      <c r="V2068" s="256">
        <f t="shared" ca="1" si="809"/>
        <v>0</v>
      </c>
      <c r="W2068" s="256">
        <f t="shared" ca="1" si="809"/>
        <v>0</v>
      </c>
      <c r="X2068" s="256">
        <f t="shared" ca="1" si="808"/>
        <v>0</v>
      </c>
      <c r="Y2068" s="256">
        <f t="shared" ca="1" si="808"/>
        <v>0</v>
      </c>
      <c r="Z2068" s="256">
        <f t="shared" ca="1" si="808"/>
        <v>0</v>
      </c>
      <c r="AA2068" s="256">
        <f t="shared" ca="1" si="808"/>
        <v>0</v>
      </c>
      <c r="AC2068" s="545">
        <f t="shared" ref="AC2068:AC2077" ca="1" si="810">SUM(H2068:AA2068)</f>
        <v>0</v>
      </c>
    </row>
    <row r="2069" spans="6:29">
      <c r="F2069" s="656"/>
      <c r="G2069" s="306" t="str">
        <f t="shared" si="807"/>
        <v>Taxi</v>
      </c>
      <c r="H2069" s="256">
        <f t="shared" si="809"/>
        <v>0</v>
      </c>
      <c r="I2069" s="256">
        <f t="shared" ca="1" si="808"/>
        <v>0</v>
      </c>
      <c r="J2069" s="256">
        <f t="shared" ca="1" si="808"/>
        <v>0</v>
      </c>
      <c r="K2069" s="256">
        <f t="shared" ca="1" si="808"/>
        <v>0</v>
      </c>
      <c r="L2069" s="256">
        <f t="shared" ca="1" si="808"/>
        <v>0</v>
      </c>
      <c r="M2069" s="256">
        <f t="shared" ca="1" si="808"/>
        <v>0</v>
      </c>
      <c r="N2069" s="256">
        <f t="shared" ca="1" si="808"/>
        <v>0</v>
      </c>
      <c r="O2069" s="256">
        <f t="shared" ca="1" si="808"/>
        <v>0</v>
      </c>
      <c r="P2069" s="256">
        <f t="shared" ca="1" si="808"/>
        <v>0</v>
      </c>
      <c r="Q2069" s="256">
        <f t="shared" ca="1" si="808"/>
        <v>0</v>
      </c>
      <c r="R2069" s="256">
        <f t="shared" ca="1" si="808"/>
        <v>0</v>
      </c>
      <c r="S2069" s="256">
        <f t="shared" ca="1" si="808"/>
        <v>0</v>
      </c>
      <c r="T2069" s="256">
        <f t="shared" ca="1" si="808"/>
        <v>0</v>
      </c>
      <c r="U2069" s="256">
        <f t="shared" ca="1" si="808"/>
        <v>0</v>
      </c>
      <c r="V2069" s="256">
        <f t="shared" ca="1" si="808"/>
        <v>0</v>
      </c>
      <c r="W2069" s="256">
        <f t="shared" ca="1" si="808"/>
        <v>0</v>
      </c>
      <c r="X2069" s="256">
        <f t="shared" ca="1" si="808"/>
        <v>0</v>
      </c>
      <c r="Y2069" s="256">
        <f t="shared" ca="1" si="808"/>
        <v>0</v>
      </c>
      <c r="Z2069" s="256">
        <f t="shared" ca="1" si="808"/>
        <v>0</v>
      </c>
      <c r="AA2069" s="256">
        <f t="shared" ca="1" si="808"/>
        <v>0</v>
      </c>
      <c r="AC2069" s="545">
        <f t="shared" ca="1" si="810"/>
        <v>0</v>
      </c>
    </row>
    <row r="2070" spans="6:29">
      <c r="F2070" s="656"/>
      <c r="G2070" s="306" t="str">
        <f t="shared" si="807"/>
        <v/>
      </c>
      <c r="H2070" s="256">
        <f t="shared" si="809"/>
        <v>0</v>
      </c>
      <c r="I2070" s="256">
        <f t="shared" ca="1" si="808"/>
        <v>0</v>
      </c>
      <c r="J2070" s="256">
        <f t="shared" ca="1" si="808"/>
        <v>0</v>
      </c>
      <c r="K2070" s="256">
        <f t="shared" ca="1" si="808"/>
        <v>0</v>
      </c>
      <c r="L2070" s="256">
        <f t="shared" ca="1" si="808"/>
        <v>0</v>
      </c>
      <c r="M2070" s="256">
        <f t="shared" ca="1" si="808"/>
        <v>0</v>
      </c>
      <c r="N2070" s="256">
        <f t="shared" ca="1" si="808"/>
        <v>0</v>
      </c>
      <c r="O2070" s="256">
        <f t="shared" ca="1" si="808"/>
        <v>0</v>
      </c>
      <c r="P2070" s="256">
        <f t="shared" ca="1" si="808"/>
        <v>0</v>
      </c>
      <c r="Q2070" s="256">
        <f t="shared" ca="1" si="808"/>
        <v>0</v>
      </c>
      <c r="R2070" s="256">
        <f t="shared" ca="1" si="808"/>
        <v>0</v>
      </c>
      <c r="S2070" s="256">
        <f t="shared" ca="1" si="808"/>
        <v>0</v>
      </c>
      <c r="T2070" s="256">
        <f t="shared" ca="1" si="808"/>
        <v>0</v>
      </c>
      <c r="U2070" s="256">
        <f t="shared" ca="1" si="808"/>
        <v>0</v>
      </c>
      <c r="V2070" s="256">
        <f t="shared" ca="1" si="808"/>
        <v>0</v>
      </c>
      <c r="W2070" s="256">
        <f t="shared" ca="1" si="808"/>
        <v>0</v>
      </c>
      <c r="X2070" s="256">
        <f t="shared" ca="1" si="808"/>
        <v>0</v>
      </c>
      <c r="Y2070" s="256">
        <f t="shared" ca="1" si="808"/>
        <v>0</v>
      </c>
      <c r="Z2070" s="256">
        <f t="shared" ca="1" si="808"/>
        <v>0</v>
      </c>
      <c r="AA2070" s="256">
        <f t="shared" ca="1" si="808"/>
        <v>0</v>
      </c>
      <c r="AC2070" s="545">
        <f t="shared" ca="1" si="810"/>
        <v>0</v>
      </c>
    </row>
    <row r="2071" spans="6:29">
      <c r="F2071" s="656"/>
      <c r="G2071" s="306" t="str">
        <f t="shared" si="807"/>
        <v/>
      </c>
      <c r="H2071" s="256">
        <f t="shared" si="809"/>
        <v>0</v>
      </c>
      <c r="I2071" s="256">
        <f t="shared" ca="1" si="808"/>
        <v>0</v>
      </c>
      <c r="J2071" s="256">
        <f t="shared" ca="1" si="808"/>
        <v>0</v>
      </c>
      <c r="K2071" s="256">
        <f t="shared" ca="1" si="808"/>
        <v>0</v>
      </c>
      <c r="L2071" s="256">
        <f t="shared" ca="1" si="808"/>
        <v>0</v>
      </c>
      <c r="M2071" s="256">
        <f t="shared" ca="1" si="808"/>
        <v>0</v>
      </c>
      <c r="N2071" s="256">
        <f t="shared" ca="1" si="808"/>
        <v>0</v>
      </c>
      <c r="O2071" s="256">
        <f t="shared" ca="1" si="808"/>
        <v>0</v>
      </c>
      <c r="P2071" s="256">
        <f t="shared" ca="1" si="808"/>
        <v>0</v>
      </c>
      <c r="Q2071" s="256">
        <f t="shared" ca="1" si="808"/>
        <v>0</v>
      </c>
      <c r="R2071" s="256">
        <f t="shared" ca="1" si="808"/>
        <v>0</v>
      </c>
      <c r="S2071" s="256">
        <f t="shared" ca="1" si="808"/>
        <v>0</v>
      </c>
      <c r="T2071" s="256">
        <f t="shared" ca="1" si="808"/>
        <v>0</v>
      </c>
      <c r="U2071" s="256">
        <f t="shared" ca="1" si="808"/>
        <v>0</v>
      </c>
      <c r="V2071" s="256">
        <f t="shared" ca="1" si="808"/>
        <v>0</v>
      </c>
      <c r="W2071" s="256">
        <f t="shared" ca="1" si="808"/>
        <v>0</v>
      </c>
      <c r="X2071" s="256">
        <f t="shared" ca="1" si="808"/>
        <v>0</v>
      </c>
      <c r="Y2071" s="256">
        <f t="shared" ca="1" si="808"/>
        <v>0</v>
      </c>
      <c r="Z2071" s="256">
        <f t="shared" ca="1" si="808"/>
        <v>0</v>
      </c>
      <c r="AA2071" s="256">
        <f t="shared" ca="1" si="808"/>
        <v>0</v>
      </c>
      <c r="AC2071" s="545">
        <f t="shared" ca="1" si="810"/>
        <v>0</v>
      </c>
    </row>
    <row r="2072" spans="6:29">
      <c r="F2072" s="656"/>
      <c r="G2072" s="306" t="str">
        <f t="shared" si="807"/>
        <v>3-wheeler</v>
      </c>
      <c r="H2072" s="256">
        <f t="shared" si="809"/>
        <v>0</v>
      </c>
      <c r="I2072" s="256">
        <f t="shared" ca="1" si="808"/>
        <v>0</v>
      </c>
      <c r="J2072" s="256">
        <f t="shared" ca="1" si="808"/>
        <v>0</v>
      </c>
      <c r="K2072" s="256">
        <f t="shared" ca="1" si="808"/>
        <v>0</v>
      </c>
      <c r="L2072" s="256">
        <f t="shared" ca="1" si="808"/>
        <v>0</v>
      </c>
      <c r="M2072" s="256">
        <f t="shared" ca="1" si="808"/>
        <v>0</v>
      </c>
      <c r="N2072" s="256">
        <f t="shared" ca="1" si="808"/>
        <v>0</v>
      </c>
      <c r="O2072" s="256">
        <f t="shared" ca="1" si="808"/>
        <v>0</v>
      </c>
      <c r="P2072" s="256">
        <f t="shared" ca="1" si="808"/>
        <v>0</v>
      </c>
      <c r="Q2072" s="256">
        <f t="shared" ca="1" si="808"/>
        <v>0</v>
      </c>
      <c r="R2072" s="256">
        <f t="shared" ca="1" si="808"/>
        <v>0</v>
      </c>
      <c r="S2072" s="256">
        <f t="shared" ca="1" si="808"/>
        <v>0</v>
      </c>
      <c r="T2072" s="256">
        <f t="shared" ca="1" si="808"/>
        <v>0</v>
      </c>
      <c r="U2072" s="256">
        <f t="shared" ca="1" si="808"/>
        <v>0</v>
      </c>
      <c r="V2072" s="256">
        <f t="shared" ca="1" si="808"/>
        <v>0</v>
      </c>
      <c r="W2072" s="256">
        <f t="shared" ca="1" si="808"/>
        <v>0</v>
      </c>
      <c r="X2072" s="256">
        <f t="shared" ca="1" si="808"/>
        <v>0</v>
      </c>
      <c r="Y2072" s="256">
        <f t="shared" ca="1" si="808"/>
        <v>0</v>
      </c>
      <c r="Z2072" s="256">
        <f t="shared" ca="1" si="808"/>
        <v>0</v>
      </c>
      <c r="AA2072" s="256">
        <f t="shared" ca="1" si="808"/>
        <v>0</v>
      </c>
      <c r="AC2072" s="545">
        <f t="shared" ca="1" si="810"/>
        <v>0</v>
      </c>
    </row>
    <row r="2073" spans="6:29">
      <c r="F2073" s="656"/>
      <c r="G2073" s="306" t="str">
        <f t="shared" si="807"/>
        <v>Bus</v>
      </c>
      <c r="H2073" s="256">
        <f t="shared" si="809"/>
        <v>0</v>
      </c>
      <c r="I2073" s="256">
        <f t="shared" ca="1" si="808"/>
        <v>0</v>
      </c>
      <c r="J2073" s="256">
        <f t="shared" ca="1" si="808"/>
        <v>0</v>
      </c>
      <c r="K2073" s="256">
        <f t="shared" ca="1" si="808"/>
        <v>0</v>
      </c>
      <c r="L2073" s="256">
        <f t="shared" ca="1" si="808"/>
        <v>0</v>
      </c>
      <c r="M2073" s="256">
        <f t="shared" ca="1" si="808"/>
        <v>0</v>
      </c>
      <c r="N2073" s="256">
        <f t="shared" ca="1" si="808"/>
        <v>0</v>
      </c>
      <c r="O2073" s="256">
        <f t="shared" ca="1" si="808"/>
        <v>0</v>
      </c>
      <c r="P2073" s="256">
        <f t="shared" ca="1" si="808"/>
        <v>0</v>
      </c>
      <c r="Q2073" s="256">
        <f t="shared" ca="1" si="808"/>
        <v>0</v>
      </c>
      <c r="R2073" s="256">
        <f t="shared" ca="1" si="808"/>
        <v>0</v>
      </c>
      <c r="S2073" s="256">
        <f t="shared" ca="1" si="808"/>
        <v>0</v>
      </c>
      <c r="T2073" s="256">
        <f t="shared" ca="1" si="808"/>
        <v>0</v>
      </c>
      <c r="U2073" s="256">
        <f t="shared" ca="1" si="808"/>
        <v>0</v>
      </c>
      <c r="V2073" s="256">
        <f t="shared" ca="1" si="808"/>
        <v>0</v>
      </c>
      <c r="W2073" s="256">
        <f t="shared" ca="1" si="808"/>
        <v>0</v>
      </c>
      <c r="X2073" s="256">
        <f t="shared" ca="1" si="808"/>
        <v>0</v>
      </c>
      <c r="Y2073" s="256">
        <f t="shared" ca="1" si="808"/>
        <v>0</v>
      </c>
      <c r="Z2073" s="256">
        <f t="shared" ca="1" si="808"/>
        <v>0</v>
      </c>
      <c r="AA2073" s="256">
        <f t="shared" ca="1" si="808"/>
        <v>0</v>
      </c>
      <c r="AC2073" s="545">
        <f t="shared" ca="1" si="810"/>
        <v>0</v>
      </c>
    </row>
    <row r="2074" spans="6:29">
      <c r="F2074" s="656"/>
      <c r="G2074" s="306" t="str">
        <f t="shared" si="807"/>
        <v>Mini-bus</v>
      </c>
      <c r="H2074" s="256">
        <f t="shared" si="809"/>
        <v>0</v>
      </c>
      <c r="I2074" s="256">
        <f t="shared" ca="1" si="808"/>
        <v>0</v>
      </c>
      <c r="J2074" s="256">
        <f t="shared" ca="1" si="808"/>
        <v>0</v>
      </c>
      <c r="K2074" s="256">
        <f t="shared" ca="1" si="808"/>
        <v>0</v>
      </c>
      <c r="L2074" s="256">
        <f t="shared" ca="1" si="808"/>
        <v>0</v>
      </c>
      <c r="M2074" s="256">
        <f t="shared" ca="1" si="808"/>
        <v>0</v>
      </c>
      <c r="N2074" s="256">
        <f t="shared" ca="1" si="808"/>
        <v>0</v>
      </c>
      <c r="O2074" s="256">
        <f t="shared" ca="1" si="808"/>
        <v>0</v>
      </c>
      <c r="P2074" s="256">
        <f t="shared" ca="1" si="808"/>
        <v>0</v>
      </c>
      <c r="Q2074" s="256">
        <f t="shared" ca="1" si="808"/>
        <v>0</v>
      </c>
      <c r="R2074" s="256">
        <f t="shared" ca="1" si="808"/>
        <v>0</v>
      </c>
      <c r="S2074" s="256">
        <f t="shared" ca="1" si="808"/>
        <v>0</v>
      </c>
      <c r="T2074" s="256">
        <f t="shared" ca="1" si="808"/>
        <v>0</v>
      </c>
      <c r="U2074" s="256">
        <f t="shared" ca="1" si="808"/>
        <v>0</v>
      </c>
      <c r="V2074" s="256">
        <f t="shared" ca="1" si="808"/>
        <v>0</v>
      </c>
      <c r="W2074" s="256">
        <f t="shared" ca="1" si="808"/>
        <v>0</v>
      </c>
      <c r="X2074" s="256">
        <f t="shared" ca="1" si="808"/>
        <v>0</v>
      </c>
      <c r="Y2074" s="256">
        <f t="shared" ca="1" si="808"/>
        <v>0</v>
      </c>
      <c r="Z2074" s="256">
        <f t="shared" ca="1" si="808"/>
        <v>0</v>
      </c>
      <c r="AA2074" s="256">
        <f t="shared" ca="1" si="808"/>
        <v>0</v>
      </c>
      <c r="AC2074" s="545">
        <f t="shared" ca="1" si="810"/>
        <v>0</v>
      </c>
    </row>
    <row r="2075" spans="6:29">
      <c r="F2075" s="656"/>
      <c r="G2075" s="306" t="str">
        <f t="shared" si="807"/>
        <v/>
      </c>
      <c r="H2075" s="256">
        <f t="shared" si="809"/>
        <v>0</v>
      </c>
      <c r="I2075" s="256">
        <f t="shared" ca="1" si="808"/>
        <v>0</v>
      </c>
      <c r="J2075" s="256">
        <f t="shared" ca="1" si="808"/>
        <v>0</v>
      </c>
      <c r="K2075" s="256">
        <f t="shared" ca="1" si="808"/>
        <v>0</v>
      </c>
      <c r="L2075" s="256">
        <f t="shared" ca="1" si="808"/>
        <v>0</v>
      </c>
      <c r="M2075" s="256">
        <f t="shared" ca="1" si="808"/>
        <v>0</v>
      </c>
      <c r="N2075" s="256">
        <f t="shared" ca="1" si="808"/>
        <v>0</v>
      </c>
      <c r="O2075" s="256">
        <f t="shared" ca="1" si="808"/>
        <v>0</v>
      </c>
      <c r="P2075" s="256">
        <f t="shared" ca="1" si="808"/>
        <v>0</v>
      </c>
      <c r="Q2075" s="256">
        <f t="shared" ca="1" si="808"/>
        <v>0</v>
      </c>
      <c r="R2075" s="256">
        <f t="shared" ca="1" si="808"/>
        <v>0</v>
      </c>
      <c r="S2075" s="256">
        <f t="shared" ca="1" si="808"/>
        <v>0</v>
      </c>
      <c r="T2075" s="256">
        <f t="shared" ca="1" si="808"/>
        <v>0</v>
      </c>
      <c r="U2075" s="256">
        <f t="shared" ca="1" si="808"/>
        <v>0</v>
      </c>
      <c r="V2075" s="256">
        <f t="shared" ca="1" si="808"/>
        <v>0</v>
      </c>
      <c r="W2075" s="256">
        <f t="shared" ca="1" si="808"/>
        <v>0</v>
      </c>
      <c r="X2075" s="256">
        <f t="shared" ca="1" si="808"/>
        <v>0</v>
      </c>
      <c r="Y2075" s="256">
        <f t="shared" ca="1" si="808"/>
        <v>0</v>
      </c>
      <c r="Z2075" s="256">
        <f t="shared" ca="1" si="808"/>
        <v>0</v>
      </c>
      <c r="AA2075" s="256">
        <f t="shared" ca="1" si="808"/>
        <v>0</v>
      </c>
      <c r="AC2075" s="545">
        <f t="shared" ca="1" si="810"/>
        <v>0</v>
      </c>
    </row>
    <row r="2076" spans="6:29">
      <c r="F2076" s="657"/>
      <c r="G2076" s="306" t="str">
        <f t="shared" si="807"/>
        <v/>
      </c>
      <c r="H2076" s="256">
        <f t="shared" si="809"/>
        <v>0</v>
      </c>
      <c r="I2076" s="256">
        <f t="shared" ca="1" si="808"/>
        <v>0</v>
      </c>
      <c r="J2076" s="256">
        <f t="shared" ca="1" si="808"/>
        <v>0</v>
      </c>
      <c r="K2076" s="256">
        <f t="shared" ca="1" si="808"/>
        <v>0</v>
      </c>
      <c r="L2076" s="256">
        <f t="shared" ca="1" si="808"/>
        <v>0</v>
      </c>
      <c r="M2076" s="256">
        <f t="shared" ca="1" si="808"/>
        <v>0</v>
      </c>
      <c r="N2076" s="256">
        <f t="shared" ca="1" si="808"/>
        <v>0</v>
      </c>
      <c r="O2076" s="256">
        <f t="shared" ca="1" si="808"/>
        <v>0</v>
      </c>
      <c r="P2076" s="256">
        <f t="shared" ca="1" si="808"/>
        <v>0</v>
      </c>
      <c r="Q2076" s="256">
        <f t="shared" ca="1" si="808"/>
        <v>0</v>
      </c>
      <c r="R2076" s="256">
        <f t="shared" ca="1" si="808"/>
        <v>0</v>
      </c>
      <c r="S2076" s="256">
        <f t="shared" ca="1" si="808"/>
        <v>0</v>
      </c>
      <c r="T2076" s="256">
        <f t="shared" ca="1" si="808"/>
        <v>0</v>
      </c>
      <c r="U2076" s="256">
        <f t="shared" ca="1" si="808"/>
        <v>0</v>
      </c>
      <c r="V2076" s="256">
        <f t="shared" ca="1" si="808"/>
        <v>0</v>
      </c>
      <c r="W2076" s="256">
        <f t="shared" ca="1" si="808"/>
        <v>0</v>
      </c>
      <c r="X2076" s="256">
        <f t="shared" ca="1" si="808"/>
        <v>0</v>
      </c>
      <c r="Y2076" s="256">
        <f t="shared" ca="1" si="808"/>
        <v>0</v>
      </c>
      <c r="Z2076" s="256">
        <f t="shared" ca="1" si="808"/>
        <v>0</v>
      </c>
      <c r="AA2076" s="256">
        <f t="shared" ca="1" si="808"/>
        <v>0</v>
      </c>
      <c r="AC2076" s="545">
        <f t="shared" ca="1" si="810"/>
        <v>0</v>
      </c>
    </row>
    <row r="2077" spans="6:29">
      <c r="G2077" s="306" t="str">
        <f t="shared" si="807"/>
        <v>BRT</v>
      </c>
      <c r="H2077" s="256">
        <f t="shared" si="809"/>
        <v>0</v>
      </c>
      <c r="I2077" s="256">
        <f t="shared" ca="1" si="808"/>
        <v>0</v>
      </c>
      <c r="J2077" s="256">
        <f t="shared" ca="1" si="808"/>
        <v>0</v>
      </c>
      <c r="K2077" s="256">
        <f t="shared" ca="1" si="808"/>
        <v>0</v>
      </c>
      <c r="L2077" s="256">
        <f t="shared" ca="1" si="808"/>
        <v>0</v>
      </c>
      <c r="M2077" s="256">
        <f t="shared" ca="1" si="808"/>
        <v>0</v>
      </c>
      <c r="N2077" s="256">
        <f t="shared" ca="1" si="808"/>
        <v>0</v>
      </c>
      <c r="O2077" s="256">
        <f t="shared" ca="1" si="808"/>
        <v>0</v>
      </c>
      <c r="P2077" s="256">
        <f t="shared" ca="1" si="808"/>
        <v>0</v>
      </c>
      <c r="Q2077" s="256">
        <f t="shared" ca="1" si="808"/>
        <v>0</v>
      </c>
      <c r="R2077" s="256">
        <f t="shared" ca="1" si="808"/>
        <v>0</v>
      </c>
      <c r="S2077" s="256">
        <f t="shared" ca="1" si="808"/>
        <v>0</v>
      </c>
      <c r="T2077" s="256">
        <f t="shared" ca="1" si="808"/>
        <v>0</v>
      </c>
      <c r="U2077" s="256">
        <f t="shared" ca="1" si="808"/>
        <v>0</v>
      </c>
      <c r="V2077" s="256">
        <f t="shared" ca="1" si="808"/>
        <v>0</v>
      </c>
      <c r="W2077" s="256">
        <f t="shared" ca="1" si="808"/>
        <v>0</v>
      </c>
      <c r="X2077" s="256">
        <f t="shared" ca="1" si="808"/>
        <v>0</v>
      </c>
      <c r="Y2077" s="256">
        <f t="shared" ca="1" si="808"/>
        <v>0</v>
      </c>
      <c r="Z2077" s="256">
        <f t="shared" ca="1" si="808"/>
        <v>0</v>
      </c>
      <c r="AA2077" s="256">
        <f t="shared" ca="1" si="808"/>
        <v>0</v>
      </c>
      <c r="AC2077" s="545">
        <f t="shared" ca="1" si="810"/>
        <v>0</v>
      </c>
    </row>
    <row r="2079" spans="6:29">
      <c r="G2079" s="309" t="s">
        <v>13</v>
      </c>
      <c r="I2079" s="252"/>
    </row>
    <row r="2080" spans="6:29">
      <c r="G2080" s="314"/>
      <c r="H2080" s="299">
        <f>H2066</f>
        <v>0</v>
      </c>
      <c r="I2080" s="299">
        <f t="shared" ref="I2080:AA2080" si="811">I2066</f>
        <v>1</v>
      </c>
      <c r="J2080" s="299">
        <f t="shared" si="811"/>
        <v>2</v>
      </c>
      <c r="K2080" s="299">
        <f t="shared" si="811"/>
        <v>3</v>
      </c>
      <c r="L2080" s="299">
        <f t="shared" si="811"/>
        <v>4</v>
      </c>
      <c r="M2080" s="299">
        <f t="shared" si="811"/>
        <v>5</v>
      </c>
      <c r="N2080" s="299">
        <f t="shared" si="811"/>
        <v>6</v>
      </c>
      <c r="O2080" s="299">
        <f t="shared" si="811"/>
        <v>7</v>
      </c>
      <c r="P2080" s="299">
        <f t="shared" si="811"/>
        <v>8</v>
      </c>
      <c r="Q2080" s="299">
        <f t="shared" si="811"/>
        <v>9</v>
      </c>
      <c r="R2080" s="299">
        <f t="shared" si="811"/>
        <v>10</v>
      </c>
      <c r="S2080" s="299">
        <f t="shared" si="811"/>
        <v>11</v>
      </c>
      <c r="T2080" s="299">
        <f t="shared" si="811"/>
        <v>12</v>
      </c>
      <c r="U2080" s="299">
        <f t="shared" si="811"/>
        <v>13</v>
      </c>
      <c r="V2080" s="299">
        <f t="shared" si="811"/>
        <v>14</v>
      </c>
      <c r="W2080" s="299">
        <f t="shared" si="811"/>
        <v>15</v>
      </c>
      <c r="X2080" s="299">
        <f t="shared" si="811"/>
        <v>16</v>
      </c>
      <c r="Y2080" s="299">
        <f t="shared" si="811"/>
        <v>17</v>
      </c>
      <c r="Z2080" s="299">
        <f t="shared" si="811"/>
        <v>18</v>
      </c>
      <c r="AA2080" s="299">
        <f t="shared" si="811"/>
        <v>19</v>
      </c>
    </row>
    <row r="2081" spans="7:27">
      <c r="G2081" s="314" t="s">
        <v>429</v>
      </c>
      <c r="H2081" s="300">
        <f>SUM(H2039:H2048)</f>
        <v>0</v>
      </c>
      <c r="I2081" s="300">
        <f t="shared" ref="I2081:AA2081" ca="1" si="812">SUM(I2039:I2048)</f>
        <v>0</v>
      </c>
      <c r="J2081" s="300">
        <f t="shared" ca="1" si="812"/>
        <v>0</v>
      </c>
      <c r="K2081" s="300">
        <f t="shared" ca="1" si="812"/>
        <v>0</v>
      </c>
      <c r="L2081" s="300">
        <f t="shared" ca="1" si="812"/>
        <v>0</v>
      </c>
      <c r="M2081" s="300">
        <f t="shared" ca="1" si="812"/>
        <v>0</v>
      </c>
      <c r="N2081" s="300">
        <f t="shared" ca="1" si="812"/>
        <v>0</v>
      </c>
      <c r="O2081" s="300">
        <f t="shared" ca="1" si="812"/>
        <v>0</v>
      </c>
      <c r="P2081" s="300">
        <f t="shared" ca="1" si="812"/>
        <v>0</v>
      </c>
      <c r="Q2081" s="300">
        <f t="shared" ca="1" si="812"/>
        <v>0</v>
      </c>
      <c r="R2081" s="300">
        <f t="shared" ca="1" si="812"/>
        <v>0</v>
      </c>
      <c r="S2081" s="300">
        <f t="shared" ca="1" si="812"/>
        <v>0</v>
      </c>
      <c r="T2081" s="300">
        <f t="shared" ca="1" si="812"/>
        <v>0</v>
      </c>
      <c r="U2081" s="300">
        <f t="shared" ca="1" si="812"/>
        <v>0</v>
      </c>
      <c r="V2081" s="300">
        <f t="shared" ca="1" si="812"/>
        <v>0</v>
      </c>
      <c r="W2081" s="300">
        <f t="shared" ca="1" si="812"/>
        <v>0</v>
      </c>
      <c r="X2081" s="300">
        <f t="shared" ca="1" si="812"/>
        <v>0</v>
      </c>
      <c r="Y2081" s="300">
        <f t="shared" ca="1" si="812"/>
        <v>0</v>
      </c>
      <c r="Z2081" s="300">
        <f t="shared" ca="1" si="812"/>
        <v>0</v>
      </c>
      <c r="AA2081" s="300">
        <f t="shared" ca="1" si="812"/>
        <v>0</v>
      </c>
    </row>
    <row r="2082" spans="7:27">
      <c r="G2082" s="314" t="s">
        <v>430</v>
      </c>
      <c r="H2082" s="300">
        <f ca="1">H2081-H2049</f>
        <v>0</v>
      </c>
      <c r="I2082" s="300">
        <f t="shared" ref="I2082:AA2082" ca="1" si="813">I2081-I2049</f>
        <v>0</v>
      </c>
      <c r="J2082" s="300">
        <f t="shared" ca="1" si="813"/>
        <v>0</v>
      </c>
      <c r="K2082" s="300">
        <f t="shared" ca="1" si="813"/>
        <v>0</v>
      </c>
      <c r="L2082" s="300">
        <f t="shared" ca="1" si="813"/>
        <v>0</v>
      </c>
      <c r="M2082" s="300">
        <f t="shared" ca="1" si="813"/>
        <v>0</v>
      </c>
      <c r="N2082" s="300">
        <f t="shared" ca="1" si="813"/>
        <v>0</v>
      </c>
      <c r="O2082" s="300">
        <f t="shared" ca="1" si="813"/>
        <v>0</v>
      </c>
      <c r="P2082" s="300">
        <f t="shared" ca="1" si="813"/>
        <v>0</v>
      </c>
      <c r="Q2082" s="300">
        <f t="shared" ca="1" si="813"/>
        <v>0</v>
      </c>
      <c r="R2082" s="300">
        <f t="shared" ca="1" si="813"/>
        <v>0</v>
      </c>
      <c r="S2082" s="300">
        <f t="shared" ca="1" si="813"/>
        <v>0</v>
      </c>
      <c r="T2082" s="300">
        <f t="shared" ca="1" si="813"/>
        <v>0</v>
      </c>
      <c r="U2082" s="300">
        <f t="shared" ca="1" si="813"/>
        <v>0</v>
      </c>
      <c r="V2082" s="300">
        <f t="shared" ca="1" si="813"/>
        <v>0</v>
      </c>
      <c r="W2082" s="300">
        <f t="shared" ca="1" si="813"/>
        <v>0</v>
      </c>
      <c r="X2082" s="300">
        <f t="shared" ca="1" si="813"/>
        <v>0</v>
      </c>
      <c r="Y2082" s="300">
        <f t="shared" ca="1" si="813"/>
        <v>0</v>
      </c>
      <c r="Z2082" s="300">
        <f t="shared" ca="1" si="813"/>
        <v>0</v>
      </c>
      <c r="AA2082" s="300">
        <f t="shared" ca="1" si="813"/>
        <v>0</v>
      </c>
    </row>
    <row r="2083" spans="7:27">
      <c r="G2083" s="314" t="s">
        <v>450</v>
      </c>
      <c r="H2083" s="301">
        <f ca="1">H2082*Full!$F$16</f>
        <v>0</v>
      </c>
      <c r="I2083" s="301">
        <f ca="1">I2082*Full!$F$16</f>
        <v>0</v>
      </c>
      <c r="J2083" s="301">
        <f ca="1">J2082*Full!$F$16</f>
        <v>0</v>
      </c>
      <c r="K2083" s="301">
        <f ca="1">K2082*Full!$F$16</f>
        <v>0</v>
      </c>
      <c r="L2083" s="301">
        <f ca="1">L2082*Full!$F$16</f>
        <v>0</v>
      </c>
      <c r="M2083" s="301">
        <f ca="1">M2082*Full!$F$16</f>
        <v>0</v>
      </c>
      <c r="N2083" s="301">
        <f ca="1">N2082*Full!$F$16</f>
        <v>0</v>
      </c>
      <c r="O2083" s="301">
        <f ca="1">O2082*Full!$F$16</f>
        <v>0</v>
      </c>
      <c r="P2083" s="301">
        <f ca="1">P2082*Full!$F$16</f>
        <v>0</v>
      </c>
      <c r="Q2083" s="301">
        <f ca="1">Q2082*Full!$F$16</f>
        <v>0</v>
      </c>
      <c r="R2083" s="301">
        <f ca="1">R2082*Full!$F$16</f>
        <v>0</v>
      </c>
      <c r="S2083" s="301">
        <f ca="1">S2082*Full!$F$16</f>
        <v>0</v>
      </c>
      <c r="T2083" s="301">
        <f ca="1">T2082*Full!$F$16</f>
        <v>0</v>
      </c>
      <c r="U2083" s="301">
        <f ca="1">U2082*Full!$F$16</f>
        <v>0</v>
      </c>
      <c r="V2083" s="301">
        <f ca="1">V2082*Full!$F$16</f>
        <v>0</v>
      </c>
      <c r="W2083" s="301">
        <f ca="1">W2082*Full!$F$16</f>
        <v>0</v>
      </c>
      <c r="X2083" s="301">
        <f ca="1">X2082*Full!$F$16</f>
        <v>0</v>
      </c>
      <c r="Y2083" s="301">
        <f ca="1">Y2082*Full!$F$16</f>
        <v>0</v>
      </c>
      <c r="Z2083" s="301">
        <f ca="1">Z2082*Full!$F$16</f>
        <v>0</v>
      </c>
      <c r="AA2083" s="301">
        <f ca="1">AA2082*Full!$F$16</f>
        <v>0</v>
      </c>
    </row>
    <row r="2084" spans="7:27">
      <c r="G2084" s="314" t="s">
        <v>455</v>
      </c>
      <c r="H2084" s="301">
        <f ca="1">H2083/1000000</f>
        <v>0</v>
      </c>
      <c r="I2084" s="301">
        <f t="shared" ref="I2084:AA2084" ca="1" si="814">I2083/1000000</f>
        <v>0</v>
      </c>
      <c r="J2084" s="301">
        <f t="shared" ca="1" si="814"/>
        <v>0</v>
      </c>
      <c r="K2084" s="301">
        <f t="shared" ca="1" si="814"/>
        <v>0</v>
      </c>
      <c r="L2084" s="301">
        <f t="shared" ca="1" si="814"/>
        <v>0</v>
      </c>
      <c r="M2084" s="301">
        <f t="shared" ca="1" si="814"/>
        <v>0</v>
      </c>
      <c r="N2084" s="301">
        <f t="shared" ca="1" si="814"/>
        <v>0</v>
      </c>
      <c r="O2084" s="301">
        <f t="shared" ca="1" si="814"/>
        <v>0</v>
      </c>
      <c r="P2084" s="301">
        <f t="shared" ca="1" si="814"/>
        <v>0</v>
      </c>
      <c r="Q2084" s="301">
        <f t="shared" ca="1" si="814"/>
        <v>0</v>
      </c>
      <c r="R2084" s="301">
        <f t="shared" ca="1" si="814"/>
        <v>0</v>
      </c>
      <c r="S2084" s="301">
        <f t="shared" ca="1" si="814"/>
        <v>0</v>
      </c>
      <c r="T2084" s="301">
        <f t="shared" ca="1" si="814"/>
        <v>0</v>
      </c>
      <c r="U2084" s="301">
        <f t="shared" ca="1" si="814"/>
        <v>0</v>
      </c>
      <c r="V2084" s="301">
        <f t="shared" ca="1" si="814"/>
        <v>0</v>
      </c>
      <c r="W2084" s="301">
        <f t="shared" ca="1" si="814"/>
        <v>0</v>
      </c>
      <c r="X2084" s="301">
        <f t="shared" ca="1" si="814"/>
        <v>0</v>
      </c>
      <c r="Y2084" s="301">
        <f t="shared" ca="1" si="814"/>
        <v>0</v>
      </c>
      <c r="Z2084" s="301">
        <f t="shared" ca="1" si="814"/>
        <v>0</v>
      </c>
      <c r="AA2084" s="301">
        <f t="shared" ca="1" si="814"/>
        <v>0</v>
      </c>
    </row>
    <row r="2086" spans="7:27">
      <c r="G2086" s="309" t="s">
        <v>17</v>
      </c>
    </row>
    <row r="2087" spans="7:27">
      <c r="G2087" s="314"/>
      <c r="H2087" s="299">
        <f>H2080</f>
        <v>0</v>
      </c>
      <c r="I2087" s="299">
        <f t="shared" ref="I2087:AA2087" si="815">I2080</f>
        <v>1</v>
      </c>
      <c r="J2087" s="299">
        <f t="shared" si="815"/>
        <v>2</v>
      </c>
      <c r="K2087" s="299">
        <f t="shared" si="815"/>
        <v>3</v>
      </c>
      <c r="L2087" s="299">
        <f t="shared" si="815"/>
        <v>4</v>
      </c>
      <c r="M2087" s="299">
        <f t="shared" si="815"/>
        <v>5</v>
      </c>
      <c r="N2087" s="299">
        <f t="shared" si="815"/>
        <v>6</v>
      </c>
      <c r="O2087" s="299">
        <f t="shared" si="815"/>
        <v>7</v>
      </c>
      <c r="P2087" s="299">
        <f t="shared" si="815"/>
        <v>8</v>
      </c>
      <c r="Q2087" s="299">
        <f t="shared" si="815"/>
        <v>9</v>
      </c>
      <c r="R2087" s="299">
        <f t="shared" si="815"/>
        <v>10</v>
      </c>
      <c r="S2087" s="299">
        <f t="shared" si="815"/>
        <v>11</v>
      </c>
      <c r="T2087" s="299">
        <f t="shared" si="815"/>
        <v>12</v>
      </c>
      <c r="U2087" s="299">
        <f t="shared" si="815"/>
        <v>13</v>
      </c>
      <c r="V2087" s="299">
        <f t="shared" si="815"/>
        <v>14</v>
      </c>
      <c r="W2087" s="299">
        <f t="shared" si="815"/>
        <v>15</v>
      </c>
      <c r="X2087" s="299">
        <f t="shared" si="815"/>
        <v>16</v>
      </c>
      <c r="Y2087" s="299">
        <f t="shared" si="815"/>
        <v>17</v>
      </c>
      <c r="Z2087" s="299">
        <f t="shared" si="815"/>
        <v>18</v>
      </c>
      <c r="AA2087" s="299">
        <f t="shared" si="815"/>
        <v>19</v>
      </c>
    </row>
    <row r="2088" spans="7:27">
      <c r="G2088" s="314" t="s">
        <v>429</v>
      </c>
      <c r="H2088" s="300">
        <f>SUM(H2053:H2062)</f>
        <v>0</v>
      </c>
      <c r="I2088" s="300">
        <f t="shared" ref="I2088:AA2088" ca="1" si="816">SUM(I2053:I2062)</f>
        <v>0</v>
      </c>
      <c r="J2088" s="300">
        <f t="shared" ca="1" si="816"/>
        <v>0</v>
      </c>
      <c r="K2088" s="300">
        <f t="shared" ca="1" si="816"/>
        <v>0</v>
      </c>
      <c r="L2088" s="300">
        <f t="shared" ca="1" si="816"/>
        <v>0</v>
      </c>
      <c r="M2088" s="300">
        <f t="shared" ca="1" si="816"/>
        <v>0</v>
      </c>
      <c r="N2088" s="300">
        <f t="shared" ca="1" si="816"/>
        <v>0</v>
      </c>
      <c r="O2088" s="300">
        <f t="shared" ca="1" si="816"/>
        <v>0</v>
      </c>
      <c r="P2088" s="300">
        <f t="shared" ca="1" si="816"/>
        <v>0</v>
      </c>
      <c r="Q2088" s="300">
        <f t="shared" ca="1" si="816"/>
        <v>0</v>
      </c>
      <c r="R2088" s="300">
        <f t="shared" ca="1" si="816"/>
        <v>0</v>
      </c>
      <c r="S2088" s="300">
        <f t="shared" ca="1" si="816"/>
        <v>0</v>
      </c>
      <c r="T2088" s="300">
        <f t="shared" ca="1" si="816"/>
        <v>0</v>
      </c>
      <c r="U2088" s="300">
        <f t="shared" ca="1" si="816"/>
        <v>0</v>
      </c>
      <c r="V2088" s="300">
        <f t="shared" ca="1" si="816"/>
        <v>0</v>
      </c>
      <c r="W2088" s="300">
        <f t="shared" ca="1" si="816"/>
        <v>0</v>
      </c>
      <c r="X2088" s="300">
        <f t="shared" ca="1" si="816"/>
        <v>0</v>
      </c>
      <c r="Y2088" s="300">
        <f t="shared" ca="1" si="816"/>
        <v>0</v>
      </c>
      <c r="Z2088" s="300">
        <f t="shared" ca="1" si="816"/>
        <v>0</v>
      </c>
      <c r="AA2088" s="300">
        <f t="shared" ca="1" si="816"/>
        <v>0</v>
      </c>
    </row>
    <row r="2089" spans="7:27">
      <c r="G2089" s="314" t="s">
        <v>430</v>
      </c>
      <c r="H2089" s="300">
        <f>H2088-H2063</f>
        <v>0</v>
      </c>
      <c r="I2089" s="300">
        <f t="shared" ref="I2089:AA2089" ca="1" si="817">I2088-I2063</f>
        <v>0</v>
      </c>
      <c r="J2089" s="300">
        <f t="shared" ca="1" si="817"/>
        <v>0</v>
      </c>
      <c r="K2089" s="300">
        <f t="shared" ca="1" si="817"/>
        <v>0</v>
      </c>
      <c r="L2089" s="300">
        <f t="shared" ca="1" si="817"/>
        <v>0</v>
      </c>
      <c r="M2089" s="300">
        <f t="shared" ca="1" si="817"/>
        <v>0</v>
      </c>
      <c r="N2089" s="300">
        <f t="shared" ca="1" si="817"/>
        <v>0</v>
      </c>
      <c r="O2089" s="300">
        <f t="shared" ca="1" si="817"/>
        <v>0</v>
      </c>
      <c r="P2089" s="300">
        <f t="shared" ca="1" si="817"/>
        <v>0</v>
      </c>
      <c r="Q2089" s="300">
        <f t="shared" ca="1" si="817"/>
        <v>0</v>
      </c>
      <c r="R2089" s="300">
        <f t="shared" ca="1" si="817"/>
        <v>0</v>
      </c>
      <c r="S2089" s="300">
        <f t="shared" ca="1" si="817"/>
        <v>0</v>
      </c>
      <c r="T2089" s="300">
        <f t="shared" ca="1" si="817"/>
        <v>0</v>
      </c>
      <c r="U2089" s="300">
        <f t="shared" ca="1" si="817"/>
        <v>0</v>
      </c>
      <c r="V2089" s="300">
        <f t="shared" ca="1" si="817"/>
        <v>0</v>
      </c>
      <c r="W2089" s="300">
        <f t="shared" ca="1" si="817"/>
        <v>0</v>
      </c>
      <c r="X2089" s="300">
        <f t="shared" ca="1" si="817"/>
        <v>0</v>
      </c>
      <c r="Y2089" s="300">
        <f t="shared" ca="1" si="817"/>
        <v>0</v>
      </c>
      <c r="Z2089" s="300">
        <f t="shared" ca="1" si="817"/>
        <v>0</v>
      </c>
      <c r="AA2089" s="300">
        <f t="shared" ca="1" si="817"/>
        <v>0</v>
      </c>
    </row>
    <row r="2090" spans="7:27">
      <c r="G2090" s="314" t="s">
        <v>451</v>
      </c>
      <c r="H2090" s="301">
        <f>H2089*Full!$F$16</f>
        <v>0</v>
      </c>
      <c r="I2090" s="301">
        <f ca="1">I2089*Full!$F$16</f>
        <v>0</v>
      </c>
      <c r="J2090" s="301">
        <f ca="1">J2089*Full!$F$16</f>
        <v>0</v>
      </c>
      <c r="K2090" s="301">
        <f ca="1">K2089*Full!$F$16</f>
        <v>0</v>
      </c>
      <c r="L2090" s="301">
        <f ca="1">L2089*Full!$F$16</f>
        <v>0</v>
      </c>
      <c r="M2090" s="301">
        <f ca="1">M2089*Full!$F$16</f>
        <v>0</v>
      </c>
      <c r="N2090" s="301">
        <f ca="1">N2089*Full!$F$16</f>
        <v>0</v>
      </c>
      <c r="O2090" s="301">
        <f ca="1">O2089*Full!$F$16</f>
        <v>0</v>
      </c>
      <c r="P2090" s="301">
        <f ca="1">P2089*Full!$F$16</f>
        <v>0</v>
      </c>
      <c r="Q2090" s="301">
        <f ca="1">Q2089*Full!$F$16</f>
        <v>0</v>
      </c>
      <c r="R2090" s="301">
        <f ca="1">R2089*Full!$F$16</f>
        <v>0</v>
      </c>
      <c r="S2090" s="301">
        <f ca="1">S2089*Full!$F$16</f>
        <v>0</v>
      </c>
      <c r="T2090" s="301">
        <f ca="1">T2089*Full!$F$16</f>
        <v>0</v>
      </c>
      <c r="U2090" s="301">
        <f ca="1">U2089*Full!$F$16</f>
        <v>0</v>
      </c>
      <c r="V2090" s="301">
        <f ca="1">V2089*Full!$F$16</f>
        <v>0</v>
      </c>
      <c r="W2090" s="301">
        <f ca="1">W2089*Full!$F$16</f>
        <v>0</v>
      </c>
      <c r="X2090" s="301">
        <f ca="1">X2089*Full!$F$16</f>
        <v>0</v>
      </c>
      <c r="Y2090" s="301">
        <f ca="1">Y2089*Full!$F$16</f>
        <v>0</v>
      </c>
      <c r="Z2090" s="301">
        <f ca="1">Z2089*Full!$F$16</f>
        <v>0</v>
      </c>
      <c r="AA2090" s="301">
        <f ca="1">AA2089*Full!$F$16</f>
        <v>0</v>
      </c>
    </row>
    <row r="2091" spans="7:27">
      <c r="G2091" s="314" t="s">
        <v>454</v>
      </c>
      <c r="H2091" s="301">
        <f>H2090/1000000</f>
        <v>0</v>
      </c>
      <c r="I2091" s="301">
        <f t="shared" ref="I2091:AA2091" ca="1" si="818">I2090/1000000</f>
        <v>0</v>
      </c>
      <c r="J2091" s="301">
        <f t="shared" ca="1" si="818"/>
        <v>0</v>
      </c>
      <c r="K2091" s="301">
        <f t="shared" ca="1" si="818"/>
        <v>0</v>
      </c>
      <c r="L2091" s="301">
        <f t="shared" ca="1" si="818"/>
        <v>0</v>
      </c>
      <c r="M2091" s="301">
        <f t="shared" ca="1" si="818"/>
        <v>0</v>
      </c>
      <c r="N2091" s="301">
        <f t="shared" ca="1" si="818"/>
        <v>0</v>
      </c>
      <c r="O2091" s="301">
        <f t="shared" ca="1" si="818"/>
        <v>0</v>
      </c>
      <c r="P2091" s="301">
        <f t="shared" ca="1" si="818"/>
        <v>0</v>
      </c>
      <c r="Q2091" s="301">
        <f t="shared" ca="1" si="818"/>
        <v>0</v>
      </c>
      <c r="R2091" s="301">
        <f t="shared" ca="1" si="818"/>
        <v>0</v>
      </c>
      <c r="S2091" s="301">
        <f t="shared" ca="1" si="818"/>
        <v>0</v>
      </c>
      <c r="T2091" s="301">
        <f t="shared" ca="1" si="818"/>
        <v>0</v>
      </c>
      <c r="U2091" s="301">
        <f t="shared" ca="1" si="818"/>
        <v>0</v>
      </c>
      <c r="V2091" s="301">
        <f t="shared" ca="1" si="818"/>
        <v>0</v>
      </c>
      <c r="W2091" s="301">
        <f t="shared" ca="1" si="818"/>
        <v>0</v>
      </c>
      <c r="X2091" s="301">
        <f t="shared" ca="1" si="818"/>
        <v>0</v>
      </c>
      <c r="Y2091" s="301">
        <f t="shared" ca="1" si="818"/>
        <v>0</v>
      </c>
      <c r="Z2091" s="301">
        <f t="shared" ca="1" si="818"/>
        <v>0</v>
      </c>
      <c r="AA2091" s="301">
        <f t="shared" ca="1" si="818"/>
        <v>0</v>
      </c>
    </row>
    <row r="2092" spans="7:27">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row>
    <row r="2093" spans="7:27">
      <c r="G2093" s="309" t="s">
        <v>16</v>
      </c>
    </row>
    <row r="2094" spans="7:27">
      <c r="G2094" s="314"/>
      <c r="H2094" s="299">
        <f>H2087</f>
        <v>0</v>
      </c>
      <c r="I2094" s="299">
        <f t="shared" ref="I2094:AA2094" si="819">I2087</f>
        <v>1</v>
      </c>
      <c r="J2094" s="299">
        <f t="shared" si="819"/>
        <v>2</v>
      </c>
      <c r="K2094" s="299">
        <f t="shared" si="819"/>
        <v>3</v>
      </c>
      <c r="L2094" s="299">
        <f t="shared" si="819"/>
        <v>4</v>
      </c>
      <c r="M2094" s="299">
        <f t="shared" si="819"/>
        <v>5</v>
      </c>
      <c r="N2094" s="299">
        <f t="shared" si="819"/>
        <v>6</v>
      </c>
      <c r="O2094" s="299">
        <f t="shared" si="819"/>
        <v>7</v>
      </c>
      <c r="P2094" s="299">
        <f t="shared" si="819"/>
        <v>8</v>
      </c>
      <c r="Q2094" s="299">
        <f t="shared" si="819"/>
        <v>9</v>
      </c>
      <c r="R2094" s="299">
        <f t="shared" si="819"/>
        <v>10</v>
      </c>
      <c r="S2094" s="299">
        <f t="shared" si="819"/>
        <v>11</v>
      </c>
      <c r="T2094" s="299">
        <f t="shared" si="819"/>
        <v>12</v>
      </c>
      <c r="U2094" s="299">
        <f t="shared" si="819"/>
        <v>13</v>
      </c>
      <c r="V2094" s="299">
        <f t="shared" si="819"/>
        <v>14</v>
      </c>
      <c r="W2094" s="299">
        <f t="shared" si="819"/>
        <v>15</v>
      </c>
      <c r="X2094" s="299">
        <f t="shared" si="819"/>
        <v>16</v>
      </c>
      <c r="Y2094" s="299">
        <f t="shared" si="819"/>
        <v>17</v>
      </c>
      <c r="Z2094" s="299">
        <f t="shared" si="819"/>
        <v>18</v>
      </c>
      <c r="AA2094" s="299">
        <f t="shared" si="819"/>
        <v>19</v>
      </c>
    </row>
    <row r="2095" spans="7:27">
      <c r="G2095" s="314" t="s">
        <v>429</v>
      </c>
      <c r="H2095" s="300">
        <f>SUM(H2067:H2076)</f>
        <v>0</v>
      </c>
      <c r="I2095" s="300">
        <f t="shared" ref="I2095:AA2095" ca="1" si="820">SUM(I2067:I2076)</f>
        <v>0</v>
      </c>
      <c r="J2095" s="300">
        <f t="shared" ca="1" si="820"/>
        <v>0</v>
      </c>
      <c r="K2095" s="300">
        <f t="shared" ca="1" si="820"/>
        <v>0</v>
      </c>
      <c r="L2095" s="300">
        <f t="shared" ca="1" si="820"/>
        <v>0</v>
      </c>
      <c r="M2095" s="300">
        <f t="shared" ca="1" si="820"/>
        <v>0</v>
      </c>
      <c r="N2095" s="300">
        <f t="shared" ca="1" si="820"/>
        <v>0</v>
      </c>
      <c r="O2095" s="300">
        <f t="shared" ca="1" si="820"/>
        <v>0</v>
      </c>
      <c r="P2095" s="300">
        <f t="shared" ca="1" si="820"/>
        <v>0</v>
      </c>
      <c r="Q2095" s="300">
        <f t="shared" ca="1" si="820"/>
        <v>0</v>
      </c>
      <c r="R2095" s="300">
        <f t="shared" ca="1" si="820"/>
        <v>0</v>
      </c>
      <c r="S2095" s="300">
        <f t="shared" ca="1" si="820"/>
        <v>0</v>
      </c>
      <c r="T2095" s="300">
        <f t="shared" ca="1" si="820"/>
        <v>0</v>
      </c>
      <c r="U2095" s="300">
        <f t="shared" ca="1" si="820"/>
        <v>0</v>
      </c>
      <c r="V2095" s="300">
        <f t="shared" ca="1" si="820"/>
        <v>0</v>
      </c>
      <c r="W2095" s="300">
        <f t="shared" ca="1" si="820"/>
        <v>0</v>
      </c>
      <c r="X2095" s="300">
        <f t="shared" ca="1" si="820"/>
        <v>0</v>
      </c>
      <c r="Y2095" s="300">
        <f t="shared" ca="1" si="820"/>
        <v>0</v>
      </c>
      <c r="Z2095" s="300">
        <f t="shared" ca="1" si="820"/>
        <v>0</v>
      </c>
      <c r="AA2095" s="300">
        <f t="shared" ca="1" si="820"/>
        <v>0</v>
      </c>
    </row>
    <row r="2096" spans="7:27">
      <c r="G2096" s="314" t="s">
        <v>430</v>
      </c>
      <c r="H2096" s="300">
        <f>H2095-H2077</f>
        <v>0</v>
      </c>
      <c r="I2096" s="300">
        <f t="shared" ref="I2096:AA2096" ca="1" si="821">I2095-I2077</f>
        <v>0</v>
      </c>
      <c r="J2096" s="300">
        <f t="shared" ca="1" si="821"/>
        <v>0</v>
      </c>
      <c r="K2096" s="300">
        <f t="shared" ca="1" si="821"/>
        <v>0</v>
      </c>
      <c r="L2096" s="300">
        <f t="shared" ca="1" si="821"/>
        <v>0</v>
      </c>
      <c r="M2096" s="300">
        <f t="shared" ca="1" si="821"/>
        <v>0</v>
      </c>
      <c r="N2096" s="300">
        <f t="shared" ca="1" si="821"/>
        <v>0</v>
      </c>
      <c r="O2096" s="300">
        <f t="shared" ca="1" si="821"/>
        <v>0</v>
      </c>
      <c r="P2096" s="300">
        <f t="shared" ca="1" si="821"/>
        <v>0</v>
      </c>
      <c r="Q2096" s="300">
        <f t="shared" ca="1" si="821"/>
        <v>0</v>
      </c>
      <c r="R2096" s="300">
        <f t="shared" ca="1" si="821"/>
        <v>0</v>
      </c>
      <c r="S2096" s="300">
        <f t="shared" ca="1" si="821"/>
        <v>0</v>
      </c>
      <c r="T2096" s="300">
        <f t="shared" ca="1" si="821"/>
        <v>0</v>
      </c>
      <c r="U2096" s="300">
        <f t="shared" ca="1" si="821"/>
        <v>0</v>
      </c>
      <c r="V2096" s="300">
        <f t="shared" ca="1" si="821"/>
        <v>0</v>
      </c>
      <c r="W2096" s="300">
        <f t="shared" ca="1" si="821"/>
        <v>0</v>
      </c>
      <c r="X2096" s="300">
        <f t="shared" ca="1" si="821"/>
        <v>0</v>
      </c>
      <c r="Y2096" s="300">
        <f t="shared" ca="1" si="821"/>
        <v>0</v>
      </c>
      <c r="Z2096" s="300">
        <f t="shared" ca="1" si="821"/>
        <v>0</v>
      </c>
      <c r="AA2096" s="300">
        <f t="shared" ca="1" si="821"/>
        <v>0</v>
      </c>
    </row>
    <row r="2097" spans="7:27">
      <c r="G2097" s="314" t="s">
        <v>452</v>
      </c>
      <c r="H2097" s="301">
        <f>H2096*Full!$F$16</f>
        <v>0</v>
      </c>
      <c r="I2097" s="301">
        <f ca="1">I2096*Full!$F$16</f>
        <v>0</v>
      </c>
      <c r="J2097" s="301">
        <f ca="1">J2096*Full!$F$16</f>
        <v>0</v>
      </c>
      <c r="K2097" s="301">
        <f ca="1">K2096*Full!$F$16</f>
        <v>0</v>
      </c>
      <c r="L2097" s="301">
        <f ca="1">L2096*Full!$F$16</f>
        <v>0</v>
      </c>
      <c r="M2097" s="301">
        <f ca="1">M2096*Full!$F$16</f>
        <v>0</v>
      </c>
      <c r="N2097" s="301">
        <f ca="1">N2096*Full!$F$16</f>
        <v>0</v>
      </c>
      <c r="O2097" s="301">
        <f ca="1">O2096*Full!$F$16</f>
        <v>0</v>
      </c>
      <c r="P2097" s="301">
        <f ca="1">P2096*Full!$F$16</f>
        <v>0</v>
      </c>
      <c r="Q2097" s="301">
        <f ca="1">Q2096*Full!$F$16</f>
        <v>0</v>
      </c>
      <c r="R2097" s="301">
        <f ca="1">R2096*Full!$F$16</f>
        <v>0</v>
      </c>
      <c r="S2097" s="301">
        <f ca="1">S2096*Full!$F$16</f>
        <v>0</v>
      </c>
      <c r="T2097" s="301">
        <f ca="1">T2096*Full!$F$16</f>
        <v>0</v>
      </c>
      <c r="U2097" s="301">
        <f ca="1">U2096*Full!$F$16</f>
        <v>0</v>
      </c>
      <c r="V2097" s="301">
        <f ca="1">V2096*Full!$F$16</f>
        <v>0</v>
      </c>
      <c r="W2097" s="301">
        <f ca="1">W2096*Full!$F$16</f>
        <v>0</v>
      </c>
      <c r="X2097" s="301">
        <f ca="1">X2096*Full!$F$16</f>
        <v>0</v>
      </c>
      <c r="Y2097" s="301">
        <f ca="1">Y2096*Full!$F$16</f>
        <v>0</v>
      </c>
      <c r="Z2097" s="301">
        <f ca="1">Z2096*Full!$F$16</f>
        <v>0</v>
      </c>
      <c r="AA2097" s="301">
        <f ca="1">AA2096*Full!$F$16</f>
        <v>0</v>
      </c>
    </row>
    <row r="2098" spans="7:27">
      <c r="G2098" s="314" t="s">
        <v>453</v>
      </c>
      <c r="H2098" s="301">
        <f>H2097/1000</f>
        <v>0</v>
      </c>
      <c r="I2098" s="301">
        <f t="shared" ref="I2098:Z2098" ca="1" si="822">I2097/1000</f>
        <v>0</v>
      </c>
      <c r="J2098" s="301">
        <f t="shared" ca="1" si="822"/>
        <v>0</v>
      </c>
      <c r="K2098" s="301">
        <f t="shared" ca="1" si="822"/>
        <v>0</v>
      </c>
      <c r="L2098" s="301">
        <f t="shared" ca="1" si="822"/>
        <v>0</v>
      </c>
      <c r="M2098" s="301">
        <f t="shared" ca="1" si="822"/>
        <v>0</v>
      </c>
      <c r="N2098" s="301">
        <f t="shared" ca="1" si="822"/>
        <v>0</v>
      </c>
      <c r="O2098" s="301">
        <f t="shared" ca="1" si="822"/>
        <v>0</v>
      </c>
      <c r="P2098" s="301">
        <f t="shared" ca="1" si="822"/>
        <v>0</v>
      </c>
      <c r="Q2098" s="301">
        <f t="shared" ca="1" si="822"/>
        <v>0</v>
      </c>
      <c r="R2098" s="301">
        <f t="shared" ca="1" si="822"/>
        <v>0</v>
      </c>
      <c r="S2098" s="301">
        <f t="shared" ca="1" si="822"/>
        <v>0</v>
      </c>
      <c r="T2098" s="301">
        <f t="shared" ca="1" si="822"/>
        <v>0</v>
      </c>
      <c r="U2098" s="301">
        <f t="shared" ca="1" si="822"/>
        <v>0</v>
      </c>
      <c r="V2098" s="301">
        <f t="shared" ca="1" si="822"/>
        <v>0</v>
      </c>
      <c r="W2098" s="301">
        <f t="shared" ca="1" si="822"/>
        <v>0</v>
      </c>
      <c r="X2098" s="301">
        <f t="shared" ca="1" si="822"/>
        <v>0</v>
      </c>
      <c r="Y2098" s="301">
        <f t="shared" ca="1" si="822"/>
        <v>0</v>
      </c>
      <c r="Z2098" s="301">
        <f t="shared" ca="1" si="822"/>
        <v>0</v>
      </c>
      <c r="AA2098" s="301">
        <f ca="1">AA2097/1000</f>
        <v>0</v>
      </c>
    </row>
    <row r="2100" spans="7:27">
      <c r="G2100" s="302" t="s">
        <v>462</v>
      </c>
    </row>
    <row r="2101" spans="7:27">
      <c r="G2101" s="314"/>
      <c r="H2101" s="299">
        <f>Full!G42</f>
        <v>0</v>
      </c>
      <c r="I2101" s="299">
        <f>Full!H42</f>
        <v>9</v>
      </c>
      <c r="J2101" s="299">
        <f>Full!I42</f>
        <v>19</v>
      </c>
    </row>
    <row r="2102" spans="7:27">
      <c r="G2102" s="314" t="s">
        <v>460</v>
      </c>
      <c r="H2102" s="314">
        <f>Full!G43</f>
        <v>0</v>
      </c>
      <c r="I2102" s="314">
        <f>Full!H43</f>
        <v>0</v>
      </c>
      <c r="J2102" s="314">
        <f>Full!I43</f>
        <v>0</v>
      </c>
    </row>
    <row r="2103" spans="7:27">
      <c r="G2103" s="314" t="s">
        <v>461</v>
      </c>
      <c r="H2103" s="299">
        <f>H2102</f>
        <v>0</v>
      </c>
      <c r="I2103" s="299">
        <f>I2102-H2102</f>
        <v>0</v>
      </c>
      <c r="J2103" s="299">
        <f>J2102-I2102</f>
        <v>0</v>
      </c>
    </row>
    <row r="2104" spans="7:27">
      <c r="G2104" s="314" t="s">
        <v>19</v>
      </c>
      <c r="H2104" s="299"/>
      <c r="I2104" s="299"/>
      <c r="J2104" s="299"/>
    </row>
    <row r="2105" spans="7:27">
      <c r="G2105" s="314" t="str">
        <f>Full!F219</f>
        <v>Cement</v>
      </c>
      <c r="H2105" s="314">
        <f>Full!G219</f>
        <v>737.8</v>
      </c>
      <c r="I2105" s="314">
        <f>Full!H219</f>
        <v>737.8</v>
      </c>
      <c r="J2105" s="314">
        <f>Full!I219</f>
        <v>737.8</v>
      </c>
    </row>
    <row r="2106" spans="7:27">
      <c r="G2106" s="314" t="str">
        <f>Full!F220</f>
        <v>Bitumen</v>
      </c>
      <c r="H2106" s="314">
        <f>Full!G220</f>
        <v>403.5</v>
      </c>
      <c r="I2106" s="314">
        <f>Full!H220</f>
        <v>403.5</v>
      </c>
      <c r="J2106" s="314">
        <f>Full!I220</f>
        <v>403.5</v>
      </c>
    </row>
    <row r="2107" spans="7:27">
      <c r="G2107" s="314" t="str">
        <f>Full!F221</f>
        <v>Steel</v>
      </c>
      <c r="H2107" s="314">
        <f>Full!G221</f>
        <v>143.19999999999999</v>
      </c>
      <c r="I2107" s="314">
        <f>Full!H221</f>
        <v>143.19999999999999</v>
      </c>
      <c r="J2107" s="314">
        <f>Full!I221</f>
        <v>143.19999999999999</v>
      </c>
    </row>
    <row r="2108" spans="7:27">
      <c r="G2108" s="314" t="str">
        <f>CONCATENATE("CO2 EF ",G2105)</f>
        <v>CO2 EF Cement</v>
      </c>
      <c r="H2108" s="299">
        <f>Full!J219</f>
        <v>0.99</v>
      </c>
      <c r="I2108" s="299">
        <f t="shared" ref="I2108:J2110" si="823">H2108</f>
        <v>0.99</v>
      </c>
      <c r="J2108" s="299">
        <f t="shared" si="823"/>
        <v>0.99</v>
      </c>
    </row>
    <row r="2109" spans="7:27">
      <c r="G2109" s="314" t="str">
        <f t="shared" ref="G2109:G2110" si="824">CONCATENATE("CO2 EF ",G2106)</f>
        <v>CO2 EF Bitumen</v>
      </c>
      <c r="H2109" s="299">
        <f>Full!J220</f>
        <v>0.03</v>
      </c>
      <c r="I2109" s="299">
        <f t="shared" si="823"/>
        <v>0.03</v>
      </c>
      <c r="J2109" s="299">
        <f t="shared" si="823"/>
        <v>0.03</v>
      </c>
    </row>
    <row r="2110" spans="7:27">
      <c r="G2110" s="314" t="str">
        <f t="shared" si="824"/>
        <v>CO2 EF Steel</v>
      </c>
      <c r="H2110" s="299">
        <f>Full!J221</f>
        <v>2.5</v>
      </c>
      <c r="I2110" s="299">
        <f t="shared" si="823"/>
        <v>2.5</v>
      </c>
      <c r="J2110" s="299">
        <f t="shared" si="823"/>
        <v>2.5</v>
      </c>
    </row>
    <row r="2112" spans="7:27">
      <c r="G2112" s="314" t="s">
        <v>463</v>
      </c>
      <c r="H2112" s="299">
        <f>((H2105*H2108)+(H2106*H2109)+(H2107*H2110))*H2103</f>
        <v>0</v>
      </c>
      <c r="I2112" s="299">
        <f>((I2105*I2108)+(I2106*I2109)+(I2107*I2110))*I2103</f>
        <v>0</v>
      </c>
      <c r="J2112" s="299">
        <f>((J2105*J2108)+(J2106*J2109)+(J2107*J2110))*J2103</f>
        <v>0</v>
      </c>
    </row>
    <row r="2114" spans="6:27">
      <c r="G2114" s="309" t="s">
        <v>495</v>
      </c>
      <c r="H2114" s="55" t="s">
        <v>496</v>
      </c>
    </row>
    <row r="2115" spans="6:27">
      <c r="G2115" s="314"/>
      <c r="H2115" s="299">
        <f>H2094</f>
        <v>0</v>
      </c>
      <c r="I2115" s="299">
        <f t="shared" ref="I2115:AA2115" si="825">I2094</f>
        <v>1</v>
      </c>
      <c r="J2115" s="299">
        <f t="shared" si="825"/>
        <v>2</v>
      </c>
      <c r="K2115" s="299">
        <f t="shared" si="825"/>
        <v>3</v>
      </c>
      <c r="L2115" s="299">
        <f t="shared" si="825"/>
        <v>4</v>
      </c>
      <c r="M2115" s="299">
        <f t="shared" si="825"/>
        <v>5</v>
      </c>
      <c r="N2115" s="299">
        <f t="shared" si="825"/>
        <v>6</v>
      </c>
      <c r="O2115" s="299">
        <f t="shared" si="825"/>
        <v>7</v>
      </c>
      <c r="P2115" s="299">
        <f t="shared" si="825"/>
        <v>8</v>
      </c>
      <c r="Q2115" s="299">
        <f t="shared" si="825"/>
        <v>9</v>
      </c>
      <c r="R2115" s="299">
        <f t="shared" si="825"/>
        <v>10</v>
      </c>
      <c r="S2115" s="299">
        <f t="shared" si="825"/>
        <v>11</v>
      </c>
      <c r="T2115" s="299">
        <f t="shared" si="825"/>
        <v>12</v>
      </c>
      <c r="U2115" s="299">
        <f t="shared" si="825"/>
        <v>13</v>
      </c>
      <c r="V2115" s="299">
        <f t="shared" si="825"/>
        <v>14</v>
      </c>
      <c r="W2115" s="299">
        <f t="shared" si="825"/>
        <v>15</v>
      </c>
      <c r="X2115" s="299">
        <f t="shared" si="825"/>
        <v>16</v>
      </c>
      <c r="Y2115" s="299">
        <f t="shared" si="825"/>
        <v>17</v>
      </c>
      <c r="Z2115" s="299">
        <f t="shared" si="825"/>
        <v>18</v>
      </c>
      <c r="AA2115" s="299">
        <f t="shared" si="825"/>
        <v>19</v>
      </c>
    </row>
    <row r="2116" spans="6:27">
      <c r="F2116" s="655" t="s">
        <v>530</v>
      </c>
      <c r="G2116" s="314" t="str">
        <f>G2067</f>
        <v>Cars</v>
      </c>
      <c r="H2116" s="317">
        <f>(H1768+H1783+H1798+H1813+H1828+H1843)*Full!$F$16/10^6</f>
        <v>0</v>
      </c>
      <c r="I2116" s="317">
        <f ca="1">(I1768+I1783+I1798+I1813+I1828+I1843)*Full!$F$16/10^6</f>
        <v>0</v>
      </c>
      <c r="J2116" s="317">
        <f ca="1">(J1768+J1783+J1798+J1813+J1828+J1843)*Full!$F$16/10^6</f>
        <v>0</v>
      </c>
      <c r="K2116" s="317">
        <f ca="1">(K1768+K1783+K1798+K1813+K1828+K1843)*Full!$F$16/10^6</f>
        <v>0</v>
      </c>
      <c r="L2116" s="317">
        <f ca="1">(L1768+L1783+L1798+L1813+L1828+L1843)*Full!$F$16/10^6</f>
        <v>0</v>
      </c>
      <c r="M2116" s="317">
        <f ca="1">(M1768+M1783+M1798+M1813+M1828+M1843)*Full!$F$16/10^6</f>
        <v>0</v>
      </c>
      <c r="N2116" s="317">
        <f ca="1">(N1768+N1783+N1798+N1813+N1828+N1843)*Full!$F$16/10^6</f>
        <v>0</v>
      </c>
      <c r="O2116" s="317">
        <f ca="1">(O1768+O1783+O1798+O1813+O1828+O1843)*Full!$F$16/10^6</f>
        <v>0</v>
      </c>
      <c r="P2116" s="317">
        <f ca="1">(P1768+P1783+P1798+P1813+P1828+P1843)*Full!$F$16/10^6</f>
        <v>0</v>
      </c>
      <c r="Q2116" s="317">
        <f ca="1">(Q1768+Q1783+Q1798+Q1813+Q1828+Q1843)*Full!$F$16/10^6</f>
        <v>0</v>
      </c>
      <c r="R2116" s="317">
        <f ca="1">(R1768+R1783+R1798+R1813+R1828+R1843)*Full!$F$16/10^6</f>
        <v>0</v>
      </c>
      <c r="S2116" s="317">
        <f ca="1">(S1768+S1783+S1798+S1813+S1828+S1843)*Full!$F$16/10^6</f>
        <v>0</v>
      </c>
      <c r="T2116" s="317">
        <f ca="1">(T1768+T1783+T1798+T1813+T1828+T1843)*Full!$F$16/10^6</f>
        <v>0</v>
      </c>
      <c r="U2116" s="317">
        <f ca="1">(U1768+U1783+U1798+U1813+U1828+U1843)*Full!$F$16/10^6</f>
        <v>0</v>
      </c>
      <c r="V2116" s="317">
        <f ca="1">(V1768+V1783+V1798+V1813+V1828+V1843)*Full!$F$16/10^6</f>
        <v>0</v>
      </c>
      <c r="W2116" s="317">
        <f ca="1">(W1768+W1783+W1798+W1813+W1828+W1843)*Full!$F$16/10^6</f>
        <v>0</v>
      </c>
      <c r="X2116" s="317">
        <f ca="1">(X1768+X1783+X1798+X1813+X1828+X1843)*Full!$F$16/10^6</f>
        <v>0</v>
      </c>
      <c r="Y2116" s="317">
        <f ca="1">(Y1768+Y1783+Y1798+Y1813+Y1828+Y1843)*Full!$F$16/10^6</f>
        <v>0</v>
      </c>
      <c r="Z2116" s="317">
        <f ca="1">(Z1768+Z1783+Z1798+Z1813+Z1828+Z1843)*Full!$F$16/10^6</f>
        <v>0</v>
      </c>
      <c r="AA2116" s="317">
        <f ca="1">(AA1768+AA1783+AA1798+AA1813+AA1828+AA1843)*Full!$F$16/10^6</f>
        <v>0</v>
      </c>
    </row>
    <row r="2117" spans="6:27">
      <c r="F2117" s="656"/>
      <c r="G2117" s="314" t="str">
        <f t="shared" ref="G2117:G2126" si="826">G2068</f>
        <v>2-wheeler</v>
      </c>
      <c r="H2117" s="317">
        <f>(H1769+H1784+H1799+H1814+H1829+H1844)*Full!$F$16/10^6</f>
        <v>0</v>
      </c>
      <c r="I2117" s="317">
        <f ca="1">(I1769+I1784+I1799+I1814+I1829+I1844)*Full!$F$16/10^6</f>
        <v>0</v>
      </c>
      <c r="J2117" s="317">
        <f ca="1">(J1769+J1784+J1799+J1814+J1829+J1844)*Full!$F$16/10^6</f>
        <v>0</v>
      </c>
      <c r="K2117" s="317">
        <f ca="1">(K1769+K1784+K1799+K1814+K1829+K1844)*Full!$F$16/10^6</f>
        <v>0</v>
      </c>
      <c r="L2117" s="317">
        <f ca="1">(L1769+L1784+L1799+L1814+L1829+L1844)*Full!$F$16/10^6</f>
        <v>0</v>
      </c>
      <c r="M2117" s="317">
        <f ca="1">(M1769+M1784+M1799+M1814+M1829+M1844)*Full!$F$16/10^6</f>
        <v>0</v>
      </c>
      <c r="N2117" s="317">
        <f ca="1">(N1769+N1784+N1799+N1814+N1829+N1844)*Full!$F$16/10^6</f>
        <v>0</v>
      </c>
      <c r="O2117" s="317">
        <f ca="1">(O1769+O1784+O1799+O1814+O1829+O1844)*Full!$F$16/10^6</f>
        <v>0</v>
      </c>
      <c r="P2117" s="317">
        <f ca="1">(P1769+P1784+P1799+P1814+P1829+P1844)*Full!$F$16/10^6</f>
        <v>0</v>
      </c>
      <c r="Q2117" s="317">
        <f ca="1">(Q1769+Q1784+Q1799+Q1814+Q1829+Q1844)*Full!$F$16/10^6</f>
        <v>0</v>
      </c>
      <c r="R2117" s="317">
        <f ca="1">(R1769+R1784+R1799+R1814+R1829+R1844)*Full!$F$16/10^6</f>
        <v>0</v>
      </c>
      <c r="S2117" s="317">
        <f ca="1">(S1769+S1784+S1799+S1814+S1829+S1844)*Full!$F$16/10^6</f>
        <v>0</v>
      </c>
      <c r="T2117" s="317">
        <f ca="1">(T1769+T1784+T1799+T1814+T1829+T1844)*Full!$F$16/10^6</f>
        <v>0</v>
      </c>
      <c r="U2117" s="317">
        <f ca="1">(U1769+U1784+U1799+U1814+U1829+U1844)*Full!$F$16/10^6</f>
        <v>0</v>
      </c>
      <c r="V2117" s="317">
        <f ca="1">(V1769+V1784+V1799+V1814+V1829+V1844)*Full!$F$16/10^6</f>
        <v>0</v>
      </c>
      <c r="W2117" s="317">
        <f ca="1">(W1769+W1784+W1799+W1814+W1829+W1844)*Full!$F$16/10^6</f>
        <v>0</v>
      </c>
      <c r="X2117" s="317">
        <f ca="1">(X1769+X1784+X1799+X1814+X1829+X1844)*Full!$F$16/10^6</f>
        <v>0</v>
      </c>
      <c r="Y2117" s="317">
        <f ca="1">(Y1769+Y1784+Y1799+Y1814+Y1829+Y1844)*Full!$F$16/10^6</f>
        <v>0</v>
      </c>
      <c r="Z2117" s="317">
        <f ca="1">(Z1769+Z1784+Z1799+Z1814+Z1829+Z1844)*Full!$F$16/10^6</f>
        <v>0</v>
      </c>
      <c r="AA2117" s="317">
        <f ca="1">(AA1769+AA1784+AA1799+AA1814+AA1829+AA1844)*Full!$F$16/10^6</f>
        <v>0</v>
      </c>
    </row>
    <row r="2118" spans="6:27">
      <c r="F2118" s="656"/>
      <c r="G2118" s="314" t="str">
        <f t="shared" si="826"/>
        <v>Taxi</v>
      </c>
      <c r="H2118" s="317">
        <f>(H1770+H1785+H1800+H1815+H1830+H1845)*Full!$F$16/10^6</f>
        <v>0</v>
      </c>
      <c r="I2118" s="317">
        <f ca="1">(I1770+I1785+I1800+I1815+I1830+I1845)*Full!$F$16/10^6</f>
        <v>0</v>
      </c>
      <c r="J2118" s="317">
        <f ca="1">(J1770+J1785+J1800+J1815+J1830+J1845)*Full!$F$16/10^6</f>
        <v>0</v>
      </c>
      <c r="K2118" s="317">
        <f ca="1">(K1770+K1785+K1800+K1815+K1830+K1845)*Full!$F$16/10^6</f>
        <v>0</v>
      </c>
      <c r="L2118" s="317">
        <f ca="1">(L1770+L1785+L1800+L1815+L1830+L1845)*Full!$F$16/10^6</f>
        <v>0</v>
      </c>
      <c r="M2118" s="317">
        <f ca="1">(M1770+M1785+M1800+M1815+M1830+M1845)*Full!$F$16/10^6</f>
        <v>0</v>
      </c>
      <c r="N2118" s="317">
        <f ca="1">(N1770+N1785+N1800+N1815+N1830+N1845)*Full!$F$16/10^6</f>
        <v>0</v>
      </c>
      <c r="O2118" s="317">
        <f ca="1">(O1770+O1785+O1800+O1815+O1830+O1845)*Full!$F$16/10^6</f>
        <v>0</v>
      </c>
      <c r="P2118" s="317">
        <f ca="1">(P1770+P1785+P1800+P1815+P1830+P1845)*Full!$F$16/10^6</f>
        <v>0</v>
      </c>
      <c r="Q2118" s="317">
        <f ca="1">(Q1770+Q1785+Q1800+Q1815+Q1830+Q1845)*Full!$F$16/10^6</f>
        <v>0</v>
      </c>
      <c r="R2118" s="317">
        <f ca="1">(R1770+R1785+R1800+R1815+R1830+R1845)*Full!$F$16/10^6</f>
        <v>0</v>
      </c>
      <c r="S2118" s="317">
        <f ca="1">(S1770+S1785+S1800+S1815+S1830+S1845)*Full!$F$16/10^6</f>
        <v>0</v>
      </c>
      <c r="T2118" s="317">
        <f ca="1">(T1770+T1785+T1800+T1815+T1830+T1845)*Full!$F$16/10^6</f>
        <v>0</v>
      </c>
      <c r="U2118" s="317">
        <f ca="1">(U1770+U1785+U1800+U1815+U1830+U1845)*Full!$F$16/10^6</f>
        <v>0</v>
      </c>
      <c r="V2118" s="317">
        <f ca="1">(V1770+V1785+V1800+V1815+V1830+V1845)*Full!$F$16/10^6</f>
        <v>0</v>
      </c>
      <c r="W2118" s="317">
        <f ca="1">(W1770+W1785+W1800+W1815+W1830+W1845)*Full!$F$16/10^6</f>
        <v>0</v>
      </c>
      <c r="X2118" s="317">
        <f ca="1">(X1770+X1785+X1800+X1815+X1830+X1845)*Full!$F$16/10^6</f>
        <v>0</v>
      </c>
      <c r="Y2118" s="317">
        <f ca="1">(Y1770+Y1785+Y1800+Y1815+Y1830+Y1845)*Full!$F$16/10^6</f>
        <v>0</v>
      </c>
      <c r="Z2118" s="317">
        <f ca="1">(Z1770+Z1785+Z1800+Z1815+Z1830+Z1845)*Full!$F$16/10^6</f>
        <v>0</v>
      </c>
      <c r="AA2118" s="317">
        <f ca="1">(AA1770+AA1785+AA1800+AA1815+AA1830+AA1845)*Full!$F$16/10^6</f>
        <v>0</v>
      </c>
    </row>
    <row r="2119" spans="6:27">
      <c r="F2119" s="656"/>
      <c r="G2119" s="314" t="str">
        <f t="shared" si="826"/>
        <v/>
      </c>
      <c r="H2119" s="317">
        <f>(H1771+H1786+H1801+H1816+H1831+H1846)*Full!$F$16/10^6</f>
        <v>0</v>
      </c>
      <c r="I2119" s="317">
        <f ca="1">(I1771+I1786+I1801+I1816+I1831+I1846)*Full!$F$16/10^6</f>
        <v>0</v>
      </c>
      <c r="J2119" s="317">
        <f ca="1">(J1771+J1786+J1801+J1816+J1831+J1846)*Full!$F$16/10^6</f>
        <v>0</v>
      </c>
      <c r="K2119" s="317">
        <f ca="1">(K1771+K1786+K1801+K1816+K1831+K1846)*Full!$F$16/10^6</f>
        <v>0</v>
      </c>
      <c r="L2119" s="317">
        <f ca="1">(L1771+L1786+L1801+L1816+L1831+L1846)*Full!$F$16/10^6</f>
        <v>0</v>
      </c>
      <c r="M2119" s="317">
        <f ca="1">(M1771+M1786+M1801+M1816+M1831+M1846)*Full!$F$16/10^6</f>
        <v>0</v>
      </c>
      <c r="N2119" s="317">
        <f ca="1">(N1771+N1786+N1801+N1816+N1831+N1846)*Full!$F$16/10^6</f>
        <v>0</v>
      </c>
      <c r="O2119" s="317">
        <f ca="1">(O1771+O1786+O1801+O1816+O1831+O1846)*Full!$F$16/10^6</f>
        <v>0</v>
      </c>
      <c r="P2119" s="317">
        <f ca="1">(P1771+P1786+P1801+P1816+P1831+P1846)*Full!$F$16/10^6</f>
        <v>0</v>
      </c>
      <c r="Q2119" s="317">
        <f ca="1">(Q1771+Q1786+Q1801+Q1816+Q1831+Q1846)*Full!$F$16/10^6</f>
        <v>0</v>
      </c>
      <c r="R2119" s="317">
        <f ca="1">(R1771+R1786+R1801+R1816+R1831+R1846)*Full!$F$16/10^6</f>
        <v>0</v>
      </c>
      <c r="S2119" s="317">
        <f ca="1">(S1771+S1786+S1801+S1816+S1831+S1846)*Full!$F$16/10^6</f>
        <v>0</v>
      </c>
      <c r="T2119" s="317">
        <f ca="1">(T1771+T1786+T1801+T1816+T1831+T1846)*Full!$F$16/10^6</f>
        <v>0</v>
      </c>
      <c r="U2119" s="317">
        <f ca="1">(U1771+U1786+U1801+U1816+U1831+U1846)*Full!$F$16/10^6</f>
        <v>0</v>
      </c>
      <c r="V2119" s="317">
        <f ca="1">(V1771+V1786+V1801+V1816+V1831+V1846)*Full!$F$16/10^6</f>
        <v>0</v>
      </c>
      <c r="W2119" s="317">
        <f ca="1">(W1771+W1786+W1801+W1816+W1831+W1846)*Full!$F$16/10^6</f>
        <v>0</v>
      </c>
      <c r="X2119" s="317">
        <f ca="1">(X1771+X1786+X1801+X1816+X1831+X1846)*Full!$F$16/10^6</f>
        <v>0</v>
      </c>
      <c r="Y2119" s="317">
        <f ca="1">(Y1771+Y1786+Y1801+Y1816+Y1831+Y1846)*Full!$F$16/10^6</f>
        <v>0</v>
      </c>
      <c r="Z2119" s="317">
        <f ca="1">(Z1771+Z1786+Z1801+Z1816+Z1831+Z1846)*Full!$F$16/10^6</f>
        <v>0</v>
      </c>
      <c r="AA2119" s="317">
        <f ca="1">(AA1771+AA1786+AA1801+AA1816+AA1831+AA1846)*Full!$F$16/10^6</f>
        <v>0</v>
      </c>
    </row>
    <row r="2120" spans="6:27">
      <c r="F2120" s="656"/>
      <c r="G2120" s="314" t="str">
        <f t="shared" si="826"/>
        <v/>
      </c>
      <c r="H2120" s="317">
        <f>(H1772+H1787+H1802+H1817+H1832+H1847)*Full!$F$16/10^6</f>
        <v>0</v>
      </c>
      <c r="I2120" s="317">
        <f ca="1">(I1772+I1787+I1802+I1817+I1832+I1847)*Full!$F$16/10^6</f>
        <v>0</v>
      </c>
      <c r="J2120" s="317">
        <f ca="1">(J1772+J1787+J1802+J1817+J1832+J1847)*Full!$F$16/10^6</f>
        <v>0</v>
      </c>
      <c r="K2120" s="317">
        <f ca="1">(K1772+K1787+K1802+K1817+K1832+K1847)*Full!$F$16/10^6</f>
        <v>0</v>
      </c>
      <c r="L2120" s="317">
        <f ca="1">(L1772+L1787+L1802+L1817+L1832+L1847)*Full!$F$16/10^6</f>
        <v>0</v>
      </c>
      <c r="M2120" s="317">
        <f ca="1">(M1772+M1787+M1802+M1817+M1832+M1847)*Full!$F$16/10^6</f>
        <v>0</v>
      </c>
      <c r="N2120" s="317">
        <f ca="1">(N1772+N1787+N1802+N1817+N1832+N1847)*Full!$F$16/10^6</f>
        <v>0</v>
      </c>
      <c r="O2120" s="317">
        <f ca="1">(O1772+O1787+O1802+O1817+O1832+O1847)*Full!$F$16/10^6</f>
        <v>0</v>
      </c>
      <c r="P2120" s="317">
        <f ca="1">(P1772+P1787+P1802+P1817+P1832+P1847)*Full!$F$16/10^6</f>
        <v>0</v>
      </c>
      <c r="Q2120" s="317">
        <f ca="1">(Q1772+Q1787+Q1802+Q1817+Q1832+Q1847)*Full!$F$16/10^6</f>
        <v>0</v>
      </c>
      <c r="R2120" s="317">
        <f ca="1">(R1772+R1787+R1802+R1817+R1832+R1847)*Full!$F$16/10^6</f>
        <v>0</v>
      </c>
      <c r="S2120" s="317">
        <f ca="1">(S1772+S1787+S1802+S1817+S1832+S1847)*Full!$F$16/10^6</f>
        <v>0</v>
      </c>
      <c r="T2120" s="317">
        <f ca="1">(T1772+T1787+T1802+T1817+T1832+T1847)*Full!$F$16/10^6</f>
        <v>0</v>
      </c>
      <c r="U2120" s="317">
        <f ca="1">(U1772+U1787+U1802+U1817+U1832+U1847)*Full!$F$16/10^6</f>
        <v>0</v>
      </c>
      <c r="V2120" s="317">
        <f ca="1">(V1772+V1787+V1802+V1817+V1832+V1847)*Full!$F$16/10^6</f>
        <v>0</v>
      </c>
      <c r="W2120" s="317">
        <f ca="1">(W1772+W1787+W1802+W1817+W1832+W1847)*Full!$F$16/10^6</f>
        <v>0</v>
      </c>
      <c r="X2120" s="317">
        <f ca="1">(X1772+X1787+X1802+X1817+X1832+X1847)*Full!$F$16/10^6</f>
        <v>0</v>
      </c>
      <c r="Y2120" s="317">
        <f ca="1">(Y1772+Y1787+Y1802+Y1817+Y1832+Y1847)*Full!$F$16/10^6</f>
        <v>0</v>
      </c>
      <c r="Z2120" s="317">
        <f ca="1">(Z1772+Z1787+Z1802+Z1817+Z1832+Z1847)*Full!$F$16/10^6</f>
        <v>0</v>
      </c>
      <c r="AA2120" s="317">
        <f ca="1">(AA1772+AA1787+AA1802+AA1817+AA1832+AA1847)*Full!$F$16/10^6</f>
        <v>0</v>
      </c>
    </row>
    <row r="2121" spans="6:27">
      <c r="F2121" s="656"/>
      <c r="G2121" s="314" t="str">
        <f t="shared" si="826"/>
        <v>3-wheeler</v>
      </c>
      <c r="H2121" s="317">
        <f>(H1773+H1788+H1803+H1818+H1833+H1848)*Full!$F$16/10^6</f>
        <v>0</v>
      </c>
      <c r="I2121" s="317">
        <f ca="1">(I1773+I1788+I1803+I1818+I1833+I1848)*Full!$F$16/10^6</f>
        <v>0</v>
      </c>
      <c r="J2121" s="317">
        <f ca="1">(J1773+J1788+J1803+J1818+J1833+J1848)*Full!$F$16/10^6</f>
        <v>0</v>
      </c>
      <c r="K2121" s="317">
        <f ca="1">(K1773+K1788+K1803+K1818+K1833+K1848)*Full!$F$16/10^6</f>
        <v>0</v>
      </c>
      <c r="L2121" s="317">
        <f ca="1">(L1773+L1788+L1803+L1818+L1833+L1848)*Full!$F$16/10^6</f>
        <v>0</v>
      </c>
      <c r="M2121" s="317">
        <f ca="1">(M1773+M1788+M1803+M1818+M1833+M1848)*Full!$F$16/10^6</f>
        <v>0</v>
      </c>
      <c r="N2121" s="317">
        <f ca="1">(N1773+N1788+N1803+N1818+N1833+N1848)*Full!$F$16/10^6</f>
        <v>0</v>
      </c>
      <c r="O2121" s="317">
        <f ca="1">(O1773+O1788+O1803+O1818+O1833+O1848)*Full!$F$16/10^6</f>
        <v>0</v>
      </c>
      <c r="P2121" s="317">
        <f ca="1">(P1773+P1788+P1803+P1818+P1833+P1848)*Full!$F$16/10^6</f>
        <v>0</v>
      </c>
      <c r="Q2121" s="317">
        <f ca="1">(Q1773+Q1788+Q1803+Q1818+Q1833+Q1848)*Full!$F$16/10^6</f>
        <v>0</v>
      </c>
      <c r="R2121" s="317">
        <f ca="1">(R1773+R1788+R1803+R1818+R1833+R1848)*Full!$F$16/10^6</f>
        <v>0</v>
      </c>
      <c r="S2121" s="317">
        <f ca="1">(S1773+S1788+S1803+S1818+S1833+S1848)*Full!$F$16/10^6</f>
        <v>0</v>
      </c>
      <c r="T2121" s="317">
        <f ca="1">(T1773+T1788+T1803+T1818+T1833+T1848)*Full!$F$16/10^6</f>
        <v>0</v>
      </c>
      <c r="U2121" s="317">
        <f ca="1">(U1773+U1788+U1803+U1818+U1833+U1848)*Full!$F$16/10^6</f>
        <v>0</v>
      </c>
      <c r="V2121" s="317">
        <f ca="1">(V1773+V1788+V1803+V1818+V1833+V1848)*Full!$F$16/10^6</f>
        <v>0</v>
      </c>
      <c r="W2121" s="317">
        <f ca="1">(W1773+W1788+W1803+W1818+W1833+W1848)*Full!$F$16/10^6</f>
        <v>0</v>
      </c>
      <c r="X2121" s="317">
        <f ca="1">(X1773+X1788+X1803+X1818+X1833+X1848)*Full!$F$16/10^6</f>
        <v>0</v>
      </c>
      <c r="Y2121" s="317">
        <f ca="1">(Y1773+Y1788+Y1803+Y1818+Y1833+Y1848)*Full!$F$16/10^6</f>
        <v>0</v>
      </c>
      <c r="Z2121" s="317">
        <f ca="1">(Z1773+Z1788+Z1803+Z1818+Z1833+Z1848)*Full!$F$16/10^6</f>
        <v>0</v>
      </c>
      <c r="AA2121" s="317">
        <f ca="1">(AA1773+AA1788+AA1803+AA1818+AA1833+AA1848)*Full!$F$16/10^6</f>
        <v>0</v>
      </c>
    </row>
    <row r="2122" spans="6:27">
      <c r="F2122" s="656"/>
      <c r="G2122" s="314" t="str">
        <f t="shared" si="826"/>
        <v>Bus</v>
      </c>
      <c r="H2122" s="317">
        <f>(H1774+H1789+H1804+H1819+H1834+H1849)*Full!$F$16/10^6</f>
        <v>0</v>
      </c>
      <c r="I2122" s="317">
        <f ca="1">(I1774+I1789+I1804+I1819+I1834+I1849)*Full!$F$16/10^6</f>
        <v>0</v>
      </c>
      <c r="J2122" s="317">
        <f ca="1">(J1774+J1789+J1804+J1819+J1834+J1849)*Full!$F$16/10^6</f>
        <v>0</v>
      </c>
      <c r="K2122" s="317">
        <f ca="1">(K1774+K1789+K1804+K1819+K1834+K1849)*Full!$F$16/10^6</f>
        <v>0</v>
      </c>
      <c r="L2122" s="317">
        <f ca="1">(L1774+L1789+L1804+L1819+L1834+L1849)*Full!$F$16/10^6</f>
        <v>0</v>
      </c>
      <c r="M2122" s="317">
        <f ca="1">(M1774+M1789+M1804+M1819+M1834+M1849)*Full!$F$16/10^6</f>
        <v>0</v>
      </c>
      <c r="N2122" s="317">
        <f ca="1">(N1774+N1789+N1804+N1819+N1834+N1849)*Full!$F$16/10^6</f>
        <v>0</v>
      </c>
      <c r="O2122" s="317">
        <f ca="1">(O1774+O1789+O1804+O1819+O1834+O1849)*Full!$F$16/10^6</f>
        <v>0</v>
      </c>
      <c r="P2122" s="317">
        <f ca="1">(P1774+P1789+P1804+P1819+P1834+P1849)*Full!$F$16/10^6</f>
        <v>0</v>
      </c>
      <c r="Q2122" s="317">
        <f ca="1">(Q1774+Q1789+Q1804+Q1819+Q1834+Q1849)*Full!$F$16/10^6</f>
        <v>0</v>
      </c>
      <c r="R2122" s="317">
        <f ca="1">(R1774+R1789+R1804+R1819+R1834+R1849)*Full!$F$16/10^6</f>
        <v>0</v>
      </c>
      <c r="S2122" s="317">
        <f ca="1">(S1774+S1789+S1804+S1819+S1834+S1849)*Full!$F$16/10^6</f>
        <v>0</v>
      </c>
      <c r="T2122" s="317">
        <f ca="1">(T1774+T1789+T1804+T1819+T1834+T1849)*Full!$F$16/10^6</f>
        <v>0</v>
      </c>
      <c r="U2122" s="317">
        <f ca="1">(U1774+U1789+U1804+U1819+U1834+U1849)*Full!$F$16/10^6</f>
        <v>0</v>
      </c>
      <c r="V2122" s="317">
        <f ca="1">(V1774+V1789+V1804+V1819+V1834+V1849)*Full!$F$16/10^6</f>
        <v>0</v>
      </c>
      <c r="W2122" s="317">
        <f ca="1">(W1774+W1789+W1804+W1819+W1834+W1849)*Full!$F$16/10^6</f>
        <v>0</v>
      </c>
      <c r="X2122" s="317">
        <f ca="1">(X1774+X1789+X1804+X1819+X1834+X1849)*Full!$F$16/10^6</f>
        <v>0</v>
      </c>
      <c r="Y2122" s="317">
        <f ca="1">(Y1774+Y1789+Y1804+Y1819+Y1834+Y1849)*Full!$F$16/10^6</f>
        <v>0</v>
      </c>
      <c r="Z2122" s="317">
        <f ca="1">(Z1774+Z1789+Z1804+Z1819+Z1834+Z1849)*Full!$F$16/10^6</f>
        <v>0</v>
      </c>
      <c r="AA2122" s="317">
        <f ca="1">(AA1774+AA1789+AA1804+AA1819+AA1834+AA1849)*Full!$F$16/10^6</f>
        <v>0</v>
      </c>
    </row>
    <row r="2123" spans="6:27">
      <c r="F2123" s="656"/>
      <c r="G2123" s="314" t="str">
        <f t="shared" si="826"/>
        <v>Mini-bus</v>
      </c>
      <c r="H2123" s="317">
        <f>(H1775+H1790+H1805+H1820+H1835+H1850)*Full!$F$16/10^6</f>
        <v>0</v>
      </c>
      <c r="I2123" s="317">
        <f ca="1">(I1775+I1790+I1805+I1820+I1835+I1850)*Full!$F$16/10^6</f>
        <v>0</v>
      </c>
      <c r="J2123" s="317">
        <f ca="1">(J1775+J1790+J1805+J1820+J1835+J1850)*Full!$F$16/10^6</f>
        <v>0</v>
      </c>
      <c r="K2123" s="317">
        <f ca="1">(K1775+K1790+K1805+K1820+K1835+K1850)*Full!$F$16/10^6</f>
        <v>0</v>
      </c>
      <c r="L2123" s="317">
        <f ca="1">(L1775+L1790+L1805+L1820+L1835+L1850)*Full!$F$16/10^6</f>
        <v>0</v>
      </c>
      <c r="M2123" s="317">
        <f ca="1">(M1775+M1790+M1805+M1820+M1835+M1850)*Full!$F$16/10^6</f>
        <v>0</v>
      </c>
      <c r="N2123" s="317">
        <f ca="1">(N1775+N1790+N1805+N1820+N1835+N1850)*Full!$F$16/10^6</f>
        <v>0</v>
      </c>
      <c r="O2123" s="317">
        <f ca="1">(O1775+O1790+O1805+O1820+O1835+O1850)*Full!$F$16/10^6</f>
        <v>0</v>
      </c>
      <c r="P2123" s="317">
        <f ca="1">(P1775+P1790+P1805+P1820+P1835+P1850)*Full!$F$16/10^6</f>
        <v>0</v>
      </c>
      <c r="Q2123" s="317">
        <f ca="1">(Q1775+Q1790+Q1805+Q1820+Q1835+Q1850)*Full!$F$16/10^6</f>
        <v>0</v>
      </c>
      <c r="R2123" s="317">
        <f ca="1">(R1775+R1790+R1805+R1820+R1835+R1850)*Full!$F$16/10^6</f>
        <v>0</v>
      </c>
      <c r="S2123" s="317">
        <f ca="1">(S1775+S1790+S1805+S1820+S1835+S1850)*Full!$F$16/10^6</f>
        <v>0</v>
      </c>
      <c r="T2123" s="317">
        <f ca="1">(T1775+T1790+T1805+T1820+T1835+T1850)*Full!$F$16/10^6</f>
        <v>0</v>
      </c>
      <c r="U2123" s="317">
        <f ca="1">(U1775+U1790+U1805+U1820+U1835+U1850)*Full!$F$16/10^6</f>
        <v>0</v>
      </c>
      <c r="V2123" s="317">
        <f ca="1">(V1775+V1790+V1805+V1820+V1835+V1850)*Full!$F$16/10^6</f>
        <v>0</v>
      </c>
      <c r="W2123" s="317">
        <f ca="1">(W1775+W1790+W1805+W1820+W1835+W1850)*Full!$F$16/10^6</f>
        <v>0</v>
      </c>
      <c r="X2123" s="317">
        <f ca="1">(X1775+X1790+X1805+X1820+X1835+X1850)*Full!$F$16/10^6</f>
        <v>0</v>
      </c>
      <c r="Y2123" s="317">
        <f ca="1">(Y1775+Y1790+Y1805+Y1820+Y1835+Y1850)*Full!$F$16/10^6</f>
        <v>0</v>
      </c>
      <c r="Z2123" s="317">
        <f ca="1">(Z1775+Z1790+Z1805+Z1820+Z1835+Z1850)*Full!$F$16/10^6</f>
        <v>0</v>
      </c>
      <c r="AA2123" s="317">
        <f ca="1">(AA1775+AA1790+AA1805+AA1820+AA1835+AA1850)*Full!$F$16/10^6</f>
        <v>0</v>
      </c>
    </row>
    <row r="2124" spans="6:27">
      <c r="F2124" s="656"/>
      <c r="G2124" s="314" t="str">
        <f t="shared" si="826"/>
        <v/>
      </c>
      <c r="H2124" s="317">
        <f>(H1776+H1791+H1806+H1821+H1836+H1851)*Full!$F$16/10^6</f>
        <v>0</v>
      </c>
      <c r="I2124" s="317">
        <f ca="1">(I1776+I1791+I1806+I1821+I1836+I1851)*Full!$F$16/10^6</f>
        <v>0</v>
      </c>
      <c r="J2124" s="317">
        <f ca="1">(J1776+J1791+J1806+J1821+J1836+J1851)*Full!$F$16/10^6</f>
        <v>0</v>
      </c>
      <c r="K2124" s="317">
        <f ca="1">(K1776+K1791+K1806+K1821+K1836+K1851)*Full!$F$16/10^6</f>
        <v>0</v>
      </c>
      <c r="L2124" s="317">
        <f ca="1">(L1776+L1791+L1806+L1821+L1836+L1851)*Full!$F$16/10^6</f>
        <v>0</v>
      </c>
      <c r="M2124" s="317">
        <f ca="1">(M1776+M1791+M1806+M1821+M1836+M1851)*Full!$F$16/10^6</f>
        <v>0</v>
      </c>
      <c r="N2124" s="317">
        <f ca="1">(N1776+N1791+N1806+N1821+N1836+N1851)*Full!$F$16/10^6</f>
        <v>0</v>
      </c>
      <c r="O2124" s="317">
        <f ca="1">(O1776+O1791+O1806+O1821+O1836+O1851)*Full!$F$16/10^6</f>
        <v>0</v>
      </c>
      <c r="P2124" s="317">
        <f ca="1">(P1776+P1791+P1806+P1821+P1836+P1851)*Full!$F$16/10^6</f>
        <v>0</v>
      </c>
      <c r="Q2124" s="317">
        <f ca="1">(Q1776+Q1791+Q1806+Q1821+Q1836+Q1851)*Full!$F$16/10^6</f>
        <v>0</v>
      </c>
      <c r="R2124" s="317">
        <f ca="1">(R1776+R1791+R1806+R1821+R1836+R1851)*Full!$F$16/10^6</f>
        <v>0</v>
      </c>
      <c r="S2124" s="317">
        <f ca="1">(S1776+S1791+S1806+S1821+S1836+S1851)*Full!$F$16/10^6</f>
        <v>0</v>
      </c>
      <c r="T2124" s="317">
        <f ca="1">(T1776+T1791+T1806+T1821+T1836+T1851)*Full!$F$16/10^6</f>
        <v>0</v>
      </c>
      <c r="U2124" s="317">
        <f ca="1">(U1776+U1791+U1806+U1821+U1836+U1851)*Full!$F$16/10^6</f>
        <v>0</v>
      </c>
      <c r="V2124" s="317">
        <f ca="1">(V1776+V1791+V1806+V1821+V1836+V1851)*Full!$F$16/10^6</f>
        <v>0</v>
      </c>
      <c r="W2124" s="317">
        <f ca="1">(W1776+W1791+W1806+W1821+W1836+W1851)*Full!$F$16/10^6</f>
        <v>0</v>
      </c>
      <c r="X2124" s="317">
        <f ca="1">(X1776+X1791+X1806+X1821+X1836+X1851)*Full!$F$16/10^6</f>
        <v>0</v>
      </c>
      <c r="Y2124" s="317">
        <f ca="1">(Y1776+Y1791+Y1806+Y1821+Y1836+Y1851)*Full!$F$16/10^6</f>
        <v>0</v>
      </c>
      <c r="Z2124" s="317">
        <f ca="1">(Z1776+Z1791+Z1806+Z1821+Z1836+Z1851)*Full!$F$16/10^6</f>
        <v>0</v>
      </c>
      <c r="AA2124" s="317">
        <f ca="1">(AA1776+AA1791+AA1806+AA1821+AA1836+AA1851)*Full!$F$16/10^6</f>
        <v>0</v>
      </c>
    </row>
    <row r="2125" spans="6:27">
      <c r="F2125" s="657"/>
      <c r="G2125" s="314" t="str">
        <f t="shared" si="826"/>
        <v/>
      </c>
      <c r="H2125" s="317">
        <f>(H1777+H1792+H1807+H1822+H1837+H1852)*Full!$F$16/10^6</f>
        <v>0</v>
      </c>
      <c r="I2125" s="317">
        <f ca="1">(I1777+I1792+I1807+I1822+I1837+I1852)*Full!$F$16/10^6</f>
        <v>0</v>
      </c>
      <c r="J2125" s="317">
        <f ca="1">(J1777+J1792+J1807+J1822+J1837+J1852)*Full!$F$16/10^6</f>
        <v>0</v>
      </c>
      <c r="K2125" s="317">
        <f ca="1">(K1777+K1792+K1807+K1822+K1837+K1852)*Full!$F$16/10^6</f>
        <v>0</v>
      </c>
      <c r="L2125" s="317">
        <f ca="1">(L1777+L1792+L1807+L1822+L1837+L1852)*Full!$F$16/10^6</f>
        <v>0</v>
      </c>
      <c r="M2125" s="317">
        <f ca="1">(M1777+M1792+M1807+M1822+M1837+M1852)*Full!$F$16/10^6</f>
        <v>0</v>
      </c>
      <c r="N2125" s="317">
        <f ca="1">(N1777+N1792+N1807+N1822+N1837+N1852)*Full!$F$16/10^6</f>
        <v>0</v>
      </c>
      <c r="O2125" s="317">
        <f ca="1">(O1777+O1792+O1807+O1822+O1837+O1852)*Full!$F$16/10^6</f>
        <v>0</v>
      </c>
      <c r="P2125" s="317">
        <f ca="1">(P1777+P1792+P1807+P1822+P1837+P1852)*Full!$F$16/10^6</f>
        <v>0</v>
      </c>
      <c r="Q2125" s="317">
        <f ca="1">(Q1777+Q1792+Q1807+Q1822+Q1837+Q1852)*Full!$F$16/10^6</f>
        <v>0</v>
      </c>
      <c r="R2125" s="317">
        <f ca="1">(R1777+R1792+R1807+R1822+R1837+R1852)*Full!$F$16/10^6</f>
        <v>0</v>
      </c>
      <c r="S2125" s="317">
        <f ca="1">(S1777+S1792+S1807+S1822+S1837+S1852)*Full!$F$16/10^6</f>
        <v>0</v>
      </c>
      <c r="T2125" s="317">
        <f ca="1">(T1777+T1792+T1807+T1822+T1837+T1852)*Full!$F$16/10^6</f>
        <v>0</v>
      </c>
      <c r="U2125" s="317">
        <f ca="1">(U1777+U1792+U1807+U1822+U1837+U1852)*Full!$F$16/10^6</f>
        <v>0</v>
      </c>
      <c r="V2125" s="317">
        <f ca="1">(V1777+V1792+V1807+V1822+V1837+V1852)*Full!$F$16/10^6</f>
        <v>0</v>
      </c>
      <c r="W2125" s="317">
        <f ca="1">(W1777+W1792+W1807+W1822+W1837+W1852)*Full!$F$16/10^6</f>
        <v>0</v>
      </c>
      <c r="X2125" s="317">
        <f ca="1">(X1777+X1792+X1807+X1822+X1837+X1852)*Full!$F$16/10^6</f>
        <v>0</v>
      </c>
      <c r="Y2125" s="317">
        <f ca="1">(Y1777+Y1792+Y1807+Y1822+Y1837+Y1852)*Full!$F$16/10^6</f>
        <v>0</v>
      </c>
      <c r="Z2125" s="317">
        <f ca="1">(Z1777+Z1792+Z1807+Z1822+Z1837+Z1852)*Full!$F$16/10^6</f>
        <v>0</v>
      </c>
      <c r="AA2125" s="317">
        <f ca="1">(AA1777+AA1792+AA1807+AA1822+AA1837+AA1852)*Full!$F$16/10^6</f>
        <v>0</v>
      </c>
    </row>
    <row r="2126" spans="6:27">
      <c r="G2126" s="314" t="str">
        <f t="shared" si="826"/>
        <v>BRT</v>
      </c>
      <c r="H2126" s="317">
        <f ca="1">(H1778+H1793+H1808+H1823+H1838+H1853)*Full!$F$16/10^6</f>
        <v>0</v>
      </c>
      <c r="I2126" s="317">
        <f ca="1">(I1778+I1793+I1808+I1823+I1838+I1853)*Full!$F$16/10^6</f>
        <v>0</v>
      </c>
      <c r="J2126" s="317">
        <f ca="1">(J1778+J1793+J1808+J1823+J1838+J1853)*Full!$F$16/10^6</f>
        <v>0</v>
      </c>
      <c r="K2126" s="317">
        <f ca="1">(K1778+K1793+K1808+K1823+K1838+K1853)*Full!$F$16/10^6</f>
        <v>0</v>
      </c>
      <c r="L2126" s="317">
        <f ca="1">(L1778+L1793+L1808+L1823+L1838+L1853)*Full!$F$16/10^6</f>
        <v>0</v>
      </c>
      <c r="M2126" s="317">
        <f ca="1">(M1778+M1793+M1808+M1823+M1838+M1853)*Full!$F$16/10^6</f>
        <v>0</v>
      </c>
      <c r="N2126" s="317">
        <f ca="1">(N1778+N1793+N1808+N1823+N1838+N1853)*Full!$F$16/10^6</f>
        <v>0</v>
      </c>
      <c r="O2126" s="317">
        <f ca="1">(O1778+O1793+O1808+O1823+O1838+O1853)*Full!$F$16/10^6</f>
        <v>0</v>
      </c>
      <c r="P2126" s="317">
        <f ca="1">(P1778+P1793+P1808+P1823+P1838+P1853)*Full!$F$16/10^6</f>
        <v>0</v>
      </c>
      <c r="Q2126" s="317">
        <f ca="1">(Q1778+Q1793+Q1808+Q1823+Q1838+Q1853)*Full!$F$16/10^6</f>
        <v>0</v>
      </c>
      <c r="R2126" s="317">
        <f ca="1">(R1778+R1793+R1808+R1823+R1838+R1853)*Full!$F$16/10^6</f>
        <v>0</v>
      </c>
      <c r="S2126" s="317">
        <f ca="1">(S1778+S1793+S1808+S1823+S1838+S1853)*Full!$F$16/10^6</f>
        <v>0</v>
      </c>
      <c r="T2126" s="317">
        <f ca="1">(T1778+T1793+T1808+T1823+T1838+T1853)*Full!$F$16/10^6</f>
        <v>0</v>
      </c>
      <c r="U2126" s="317">
        <f ca="1">(U1778+U1793+U1808+U1823+U1838+U1853)*Full!$F$16/10^6</f>
        <v>0</v>
      </c>
      <c r="V2126" s="317">
        <f ca="1">(V1778+V1793+V1808+V1823+V1838+V1853)*Full!$F$16/10^6</f>
        <v>0</v>
      </c>
      <c r="W2126" s="317">
        <f ca="1">(W1778+W1793+W1808+W1823+W1838+W1853)*Full!$F$16/10^6</f>
        <v>0</v>
      </c>
      <c r="X2126" s="317">
        <f ca="1">(X1778+X1793+X1808+X1823+X1838+X1853)*Full!$F$16/10^6</f>
        <v>0</v>
      </c>
      <c r="Y2126" s="317">
        <f ca="1">(Y1778+Y1793+Y1808+Y1823+Y1838+Y1853)*Full!$F$16/10^6</f>
        <v>0</v>
      </c>
      <c r="Z2126" s="317">
        <f ca="1">(Z1778+Z1793+Z1808+Z1823+Z1838+Z1853)*Full!$F$16/10^6</f>
        <v>0</v>
      </c>
      <c r="AA2126" s="317">
        <f ca="1">(AA1778+AA1793+AA1808+AA1823+AA1838+AA1853)*Full!$F$16/10^6</f>
        <v>0</v>
      </c>
    </row>
    <row r="2128" spans="6:27">
      <c r="G2128" s="309" t="s">
        <v>497</v>
      </c>
      <c r="H2128" s="55" t="s">
        <v>496</v>
      </c>
    </row>
    <row r="2129" spans="6:27">
      <c r="G2129" s="314"/>
      <c r="H2129" s="299">
        <f>H2115</f>
        <v>0</v>
      </c>
      <c r="I2129" s="299">
        <f t="shared" ref="I2129:AA2129" si="827">I2115</f>
        <v>1</v>
      </c>
      <c r="J2129" s="299">
        <f t="shared" si="827"/>
        <v>2</v>
      </c>
      <c r="K2129" s="299">
        <f t="shared" si="827"/>
        <v>3</v>
      </c>
      <c r="L2129" s="299">
        <f t="shared" si="827"/>
        <v>4</v>
      </c>
      <c r="M2129" s="299">
        <f t="shared" si="827"/>
        <v>5</v>
      </c>
      <c r="N2129" s="299">
        <f t="shared" si="827"/>
        <v>6</v>
      </c>
      <c r="O2129" s="299">
        <f t="shared" si="827"/>
        <v>7</v>
      </c>
      <c r="P2129" s="299">
        <f t="shared" si="827"/>
        <v>8</v>
      </c>
      <c r="Q2129" s="299">
        <f t="shared" si="827"/>
        <v>9</v>
      </c>
      <c r="R2129" s="299">
        <f t="shared" si="827"/>
        <v>10</v>
      </c>
      <c r="S2129" s="299">
        <f t="shared" si="827"/>
        <v>11</v>
      </c>
      <c r="T2129" s="299">
        <f t="shared" si="827"/>
        <v>12</v>
      </c>
      <c r="U2129" s="299">
        <f t="shared" si="827"/>
        <v>13</v>
      </c>
      <c r="V2129" s="299">
        <f t="shared" si="827"/>
        <v>14</v>
      </c>
      <c r="W2129" s="299">
        <f t="shared" si="827"/>
        <v>15</v>
      </c>
      <c r="X2129" s="299">
        <f t="shared" si="827"/>
        <v>16</v>
      </c>
      <c r="Y2129" s="299">
        <f t="shared" si="827"/>
        <v>17</v>
      </c>
      <c r="Z2129" s="299">
        <f t="shared" si="827"/>
        <v>18</v>
      </c>
      <c r="AA2129" s="299">
        <f t="shared" si="827"/>
        <v>19</v>
      </c>
    </row>
    <row r="2130" spans="6:27">
      <c r="F2130" s="655" t="s">
        <v>530</v>
      </c>
      <c r="G2130" s="314" t="str">
        <f>G2116</f>
        <v>Cars</v>
      </c>
      <c r="H2130" s="317">
        <f>SUM(H1859,H1874,H1889,H1904,H1919,H1934)*Full!$F$16/10^6</f>
        <v>0</v>
      </c>
      <c r="I2130" s="317">
        <f ca="1">SUM(I1859,I1874,I1889,I1904,I1919,I1934)*Full!$F$16/10^6</f>
        <v>0</v>
      </c>
      <c r="J2130" s="317">
        <f ca="1">SUM(J1859,J1874,J1889,J1904,J1919,J1934)*Full!$F$16/10^6</f>
        <v>0</v>
      </c>
      <c r="K2130" s="317">
        <f ca="1">SUM(K1859,K1874,K1889,K1904,K1919,K1934)*Full!$F$16/10^6</f>
        <v>0</v>
      </c>
      <c r="L2130" s="317">
        <f ca="1">SUM(L1859,L1874,L1889,L1904,L1919,L1934)*Full!$F$16/10^6</f>
        <v>0</v>
      </c>
      <c r="M2130" s="317">
        <f ca="1">SUM(M1859,M1874,M1889,M1904,M1919,M1934)*Full!$F$16/10^6</f>
        <v>0</v>
      </c>
      <c r="N2130" s="317">
        <f ca="1">SUM(N1859,N1874,N1889,N1904,N1919,N1934)*Full!$F$16/10^6</f>
        <v>0</v>
      </c>
      <c r="O2130" s="317">
        <f ca="1">SUM(O1859,O1874,O1889,O1904,O1919,O1934)*Full!$F$16/10^6</f>
        <v>0</v>
      </c>
      <c r="P2130" s="317">
        <f ca="1">SUM(P1859,P1874,P1889,P1904,P1919,P1934)*Full!$F$16/10^6</f>
        <v>0</v>
      </c>
      <c r="Q2130" s="317">
        <f ca="1">SUM(Q1859,Q1874,Q1889,Q1904,Q1919,Q1934)*Full!$F$16/10^6</f>
        <v>0</v>
      </c>
      <c r="R2130" s="317">
        <f ca="1">SUM(R1859,R1874,R1889,R1904,R1919,R1934)*Full!$F$16/10^6</f>
        <v>0</v>
      </c>
      <c r="S2130" s="317">
        <f ca="1">SUM(S1859,S1874,S1889,S1904,S1919,S1934)*Full!$F$16/10^6</f>
        <v>0</v>
      </c>
      <c r="T2130" s="317">
        <f ca="1">SUM(T1859,T1874,T1889,T1904,T1919,T1934)*Full!$F$16/10^6</f>
        <v>0</v>
      </c>
      <c r="U2130" s="317">
        <f ca="1">SUM(U1859,U1874,U1889,U1904,U1919,U1934)*Full!$F$16/10^6</f>
        <v>0</v>
      </c>
      <c r="V2130" s="317">
        <f ca="1">SUM(V1859,V1874,V1889,V1904,V1919,V1934)*Full!$F$16/10^6</f>
        <v>0</v>
      </c>
      <c r="W2130" s="317">
        <f ca="1">SUM(W1859,W1874,W1889,W1904,W1919,W1934)*Full!$F$16/10^6</f>
        <v>0</v>
      </c>
      <c r="X2130" s="317">
        <f ca="1">SUM(X1859,X1874,X1889,X1904,X1919,X1934)*Full!$F$16/10^6</f>
        <v>0</v>
      </c>
      <c r="Y2130" s="317">
        <f ca="1">SUM(Y1859,Y1874,Y1889,Y1904,Y1919,Y1934)*Full!$F$16/10^6</f>
        <v>0</v>
      </c>
      <c r="Z2130" s="317">
        <f ca="1">SUM(Z1859,Z1874,Z1889,Z1904,Z1919,Z1934)*Full!$F$16/10^6</f>
        <v>0</v>
      </c>
      <c r="AA2130" s="317">
        <f ca="1">SUM(AA1859,AA1874,AA1889,AA1904,AA1919,AA1934)*Full!$F$16/10^6</f>
        <v>0</v>
      </c>
    </row>
    <row r="2131" spans="6:27">
      <c r="F2131" s="656"/>
      <c r="G2131" s="314" t="str">
        <f t="shared" ref="G2131:G2140" si="828">G2117</f>
        <v>2-wheeler</v>
      </c>
      <c r="H2131" s="317">
        <f>SUM(H1860,H1875,H1890,H1905,H1920,H1935)*Full!$F$16/10^6</f>
        <v>0</v>
      </c>
      <c r="I2131" s="317">
        <f ca="1">SUM(I1860,I1875,I1890,I1905,I1920,I1935)*Full!$F$16/10^6</f>
        <v>0</v>
      </c>
      <c r="J2131" s="317">
        <f ca="1">SUM(J1860,J1875,J1890,J1905,J1920,J1935)*Full!$F$16/10^6</f>
        <v>0</v>
      </c>
      <c r="K2131" s="317">
        <f ca="1">SUM(K1860,K1875,K1890,K1905,K1920,K1935)*Full!$F$16/10^6</f>
        <v>0</v>
      </c>
      <c r="L2131" s="317">
        <f ca="1">SUM(L1860,L1875,L1890,L1905,L1920,L1935)*Full!$F$16/10^6</f>
        <v>0</v>
      </c>
      <c r="M2131" s="317">
        <f ca="1">SUM(M1860,M1875,M1890,M1905,M1920,M1935)*Full!$F$16/10^6</f>
        <v>0</v>
      </c>
      <c r="N2131" s="317">
        <f ca="1">SUM(N1860,N1875,N1890,N1905,N1920,N1935)*Full!$F$16/10^6</f>
        <v>0</v>
      </c>
      <c r="O2131" s="317">
        <f ca="1">SUM(O1860,O1875,O1890,O1905,O1920,O1935)*Full!$F$16/10^6</f>
        <v>0</v>
      </c>
      <c r="P2131" s="317">
        <f ca="1">SUM(P1860,P1875,P1890,P1905,P1920,P1935)*Full!$F$16/10^6</f>
        <v>0</v>
      </c>
      <c r="Q2131" s="317">
        <f ca="1">SUM(Q1860,Q1875,Q1890,Q1905,Q1920,Q1935)*Full!$F$16/10^6</f>
        <v>0</v>
      </c>
      <c r="R2131" s="317">
        <f ca="1">SUM(R1860,R1875,R1890,R1905,R1920,R1935)*Full!$F$16/10^6</f>
        <v>0</v>
      </c>
      <c r="S2131" s="317">
        <f ca="1">SUM(S1860,S1875,S1890,S1905,S1920,S1935)*Full!$F$16/10^6</f>
        <v>0</v>
      </c>
      <c r="T2131" s="317">
        <f ca="1">SUM(T1860,T1875,T1890,T1905,T1920,T1935)*Full!$F$16/10^6</f>
        <v>0</v>
      </c>
      <c r="U2131" s="317">
        <f ca="1">SUM(U1860,U1875,U1890,U1905,U1920,U1935)*Full!$F$16/10^6</f>
        <v>0</v>
      </c>
      <c r="V2131" s="317">
        <f ca="1">SUM(V1860,V1875,V1890,V1905,V1920,V1935)*Full!$F$16/10^6</f>
        <v>0</v>
      </c>
      <c r="W2131" s="317">
        <f ca="1">SUM(W1860,W1875,W1890,W1905,W1920,W1935)*Full!$F$16/10^6</f>
        <v>0</v>
      </c>
      <c r="X2131" s="317">
        <f ca="1">SUM(X1860,X1875,X1890,X1905,X1920,X1935)*Full!$F$16/10^6</f>
        <v>0</v>
      </c>
      <c r="Y2131" s="317">
        <f ca="1">SUM(Y1860,Y1875,Y1890,Y1905,Y1920,Y1935)*Full!$F$16/10^6</f>
        <v>0</v>
      </c>
      <c r="Z2131" s="317">
        <f ca="1">SUM(Z1860,Z1875,Z1890,Z1905,Z1920,Z1935)*Full!$F$16/10^6</f>
        <v>0</v>
      </c>
      <c r="AA2131" s="317">
        <f ca="1">SUM(AA1860,AA1875,AA1890,AA1905,AA1920,AA1935)*Full!$F$16/10^6</f>
        <v>0</v>
      </c>
    </row>
    <row r="2132" spans="6:27">
      <c r="F2132" s="656"/>
      <c r="G2132" s="314" t="str">
        <f t="shared" si="828"/>
        <v>Taxi</v>
      </c>
      <c r="H2132" s="317">
        <f>SUM(H1861,H1876,H1891,H1906,H1921,H1936)*Full!$F$16/10^6</f>
        <v>0</v>
      </c>
      <c r="I2132" s="317">
        <f ca="1">SUM(I1861,I1876,I1891,I1906,I1921,I1936)*Full!$F$16/10^6</f>
        <v>0</v>
      </c>
      <c r="J2132" s="317">
        <f ca="1">SUM(J1861,J1876,J1891,J1906,J1921,J1936)*Full!$F$16/10^6</f>
        <v>0</v>
      </c>
      <c r="K2132" s="317">
        <f ca="1">SUM(K1861,K1876,K1891,K1906,K1921,K1936)*Full!$F$16/10^6</f>
        <v>0</v>
      </c>
      <c r="L2132" s="317">
        <f ca="1">SUM(L1861,L1876,L1891,L1906,L1921,L1936)*Full!$F$16/10^6</f>
        <v>0</v>
      </c>
      <c r="M2132" s="317">
        <f ca="1">SUM(M1861,M1876,M1891,M1906,M1921,M1936)*Full!$F$16/10^6</f>
        <v>0</v>
      </c>
      <c r="N2132" s="317">
        <f ca="1">SUM(N1861,N1876,N1891,N1906,N1921,N1936)*Full!$F$16/10^6</f>
        <v>0</v>
      </c>
      <c r="O2132" s="317">
        <f ca="1">SUM(O1861,O1876,O1891,O1906,O1921,O1936)*Full!$F$16/10^6</f>
        <v>0</v>
      </c>
      <c r="P2132" s="317">
        <f ca="1">SUM(P1861,P1876,P1891,P1906,P1921,P1936)*Full!$F$16/10^6</f>
        <v>0</v>
      </c>
      <c r="Q2132" s="317">
        <f ca="1">SUM(Q1861,Q1876,Q1891,Q1906,Q1921,Q1936)*Full!$F$16/10^6</f>
        <v>0</v>
      </c>
      <c r="R2132" s="317">
        <f ca="1">SUM(R1861,R1876,R1891,R1906,R1921,R1936)*Full!$F$16/10^6</f>
        <v>0</v>
      </c>
      <c r="S2132" s="317">
        <f ca="1">SUM(S1861,S1876,S1891,S1906,S1921,S1936)*Full!$F$16/10^6</f>
        <v>0</v>
      </c>
      <c r="T2132" s="317">
        <f ca="1">SUM(T1861,T1876,T1891,T1906,T1921,T1936)*Full!$F$16/10^6</f>
        <v>0</v>
      </c>
      <c r="U2132" s="317">
        <f ca="1">SUM(U1861,U1876,U1891,U1906,U1921,U1936)*Full!$F$16/10^6</f>
        <v>0</v>
      </c>
      <c r="V2132" s="317">
        <f ca="1">SUM(V1861,V1876,V1891,V1906,V1921,V1936)*Full!$F$16/10^6</f>
        <v>0</v>
      </c>
      <c r="W2132" s="317">
        <f ca="1">SUM(W1861,W1876,W1891,W1906,W1921,W1936)*Full!$F$16/10^6</f>
        <v>0</v>
      </c>
      <c r="X2132" s="317">
        <f ca="1">SUM(X1861,X1876,X1891,X1906,X1921,X1936)*Full!$F$16/10^6</f>
        <v>0</v>
      </c>
      <c r="Y2132" s="317">
        <f ca="1">SUM(Y1861,Y1876,Y1891,Y1906,Y1921,Y1936)*Full!$F$16/10^6</f>
        <v>0</v>
      </c>
      <c r="Z2132" s="317">
        <f ca="1">SUM(Z1861,Z1876,Z1891,Z1906,Z1921,Z1936)*Full!$F$16/10^6</f>
        <v>0</v>
      </c>
      <c r="AA2132" s="317">
        <f ca="1">SUM(AA1861,AA1876,AA1891,AA1906,AA1921,AA1936)*Full!$F$16/10^6</f>
        <v>0</v>
      </c>
    </row>
    <row r="2133" spans="6:27">
      <c r="F2133" s="656"/>
      <c r="G2133" s="314" t="str">
        <f t="shared" si="828"/>
        <v/>
      </c>
      <c r="H2133" s="317">
        <f>SUM(H1862,H1877,H1892,H1907,H1922,H1937)*Full!$F$16/10^6</f>
        <v>0</v>
      </c>
      <c r="I2133" s="317">
        <f ca="1">SUM(I1862,I1877,I1892,I1907,I1922,I1937)*Full!$F$16/10^6</f>
        <v>0</v>
      </c>
      <c r="J2133" s="317">
        <f ca="1">SUM(J1862,J1877,J1892,J1907,J1922,J1937)*Full!$F$16/10^6</f>
        <v>0</v>
      </c>
      <c r="K2133" s="317">
        <f ca="1">SUM(K1862,K1877,K1892,K1907,K1922,K1937)*Full!$F$16/10^6</f>
        <v>0</v>
      </c>
      <c r="L2133" s="317">
        <f ca="1">SUM(L1862,L1877,L1892,L1907,L1922,L1937)*Full!$F$16/10^6</f>
        <v>0</v>
      </c>
      <c r="M2133" s="317">
        <f ca="1">SUM(M1862,M1877,M1892,M1907,M1922,M1937)*Full!$F$16/10^6</f>
        <v>0</v>
      </c>
      <c r="N2133" s="317">
        <f ca="1">SUM(N1862,N1877,N1892,N1907,N1922,N1937)*Full!$F$16/10^6</f>
        <v>0</v>
      </c>
      <c r="O2133" s="317">
        <f ca="1">SUM(O1862,O1877,O1892,O1907,O1922,O1937)*Full!$F$16/10^6</f>
        <v>0</v>
      </c>
      <c r="P2133" s="317">
        <f ca="1">SUM(P1862,P1877,P1892,P1907,P1922,P1937)*Full!$F$16/10^6</f>
        <v>0</v>
      </c>
      <c r="Q2133" s="317">
        <f ca="1">SUM(Q1862,Q1877,Q1892,Q1907,Q1922,Q1937)*Full!$F$16/10^6</f>
        <v>0</v>
      </c>
      <c r="R2133" s="317">
        <f ca="1">SUM(R1862,R1877,R1892,R1907,R1922,R1937)*Full!$F$16/10^6</f>
        <v>0</v>
      </c>
      <c r="S2133" s="317">
        <f ca="1">SUM(S1862,S1877,S1892,S1907,S1922,S1937)*Full!$F$16/10^6</f>
        <v>0</v>
      </c>
      <c r="T2133" s="317">
        <f ca="1">SUM(T1862,T1877,T1892,T1907,T1922,T1937)*Full!$F$16/10^6</f>
        <v>0</v>
      </c>
      <c r="U2133" s="317">
        <f ca="1">SUM(U1862,U1877,U1892,U1907,U1922,U1937)*Full!$F$16/10^6</f>
        <v>0</v>
      </c>
      <c r="V2133" s="317">
        <f ca="1">SUM(V1862,V1877,V1892,V1907,V1922,V1937)*Full!$F$16/10^6</f>
        <v>0</v>
      </c>
      <c r="W2133" s="317">
        <f ca="1">SUM(W1862,W1877,W1892,W1907,W1922,W1937)*Full!$F$16/10^6</f>
        <v>0</v>
      </c>
      <c r="X2133" s="317">
        <f ca="1">SUM(X1862,X1877,X1892,X1907,X1922,X1937)*Full!$F$16/10^6</f>
        <v>0</v>
      </c>
      <c r="Y2133" s="317">
        <f ca="1">SUM(Y1862,Y1877,Y1892,Y1907,Y1922,Y1937)*Full!$F$16/10^6</f>
        <v>0</v>
      </c>
      <c r="Z2133" s="317">
        <f ca="1">SUM(Z1862,Z1877,Z1892,Z1907,Z1922,Z1937)*Full!$F$16/10^6</f>
        <v>0</v>
      </c>
      <c r="AA2133" s="317">
        <f ca="1">SUM(AA1862,AA1877,AA1892,AA1907,AA1922,AA1937)*Full!$F$16/10^6</f>
        <v>0</v>
      </c>
    </row>
    <row r="2134" spans="6:27">
      <c r="F2134" s="656"/>
      <c r="G2134" s="314" t="str">
        <f t="shared" si="828"/>
        <v/>
      </c>
      <c r="H2134" s="317">
        <f>SUM(H1863,H1878,H1893,H1908,H1923,H1938)*Full!$F$16/10^6</f>
        <v>0</v>
      </c>
      <c r="I2134" s="317">
        <f ca="1">SUM(I1863,I1878,I1893,I1908,I1923,I1938)*Full!$F$16/10^6</f>
        <v>0</v>
      </c>
      <c r="J2134" s="317">
        <f ca="1">SUM(J1863,J1878,J1893,J1908,J1923,J1938)*Full!$F$16/10^6</f>
        <v>0</v>
      </c>
      <c r="K2134" s="317">
        <f ca="1">SUM(K1863,K1878,K1893,K1908,K1923,K1938)*Full!$F$16/10^6</f>
        <v>0</v>
      </c>
      <c r="L2134" s="317">
        <f ca="1">SUM(L1863,L1878,L1893,L1908,L1923,L1938)*Full!$F$16/10^6</f>
        <v>0</v>
      </c>
      <c r="M2134" s="317">
        <f ca="1">SUM(M1863,M1878,M1893,M1908,M1923,M1938)*Full!$F$16/10^6</f>
        <v>0</v>
      </c>
      <c r="N2134" s="317">
        <f ca="1">SUM(N1863,N1878,N1893,N1908,N1923,N1938)*Full!$F$16/10^6</f>
        <v>0</v>
      </c>
      <c r="O2134" s="317">
        <f ca="1">SUM(O1863,O1878,O1893,O1908,O1923,O1938)*Full!$F$16/10^6</f>
        <v>0</v>
      </c>
      <c r="P2134" s="317">
        <f ca="1">SUM(P1863,P1878,P1893,P1908,P1923,P1938)*Full!$F$16/10^6</f>
        <v>0</v>
      </c>
      <c r="Q2134" s="317">
        <f ca="1">SUM(Q1863,Q1878,Q1893,Q1908,Q1923,Q1938)*Full!$F$16/10^6</f>
        <v>0</v>
      </c>
      <c r="R2134" s="317">
        <f ca="1">SUM(R1863,R1878,R1893,R1908,R1923,R1938)*Full!$F$16/10^6</f>
        <v>0</v>
      </c>
      <c r="S2134" s="317">
        <f ca="1">SUM(S1863,S1878,S1893,S1908,S1923,S1938)*Full!$F$16/10^6</f>
        <v>0</v>
      </c>
      <c r="T2134" s="317">
        <f ca="1">SUM(T1863,T1878,T1893,T1908,T1923,T1938)*Full!$F$16/10^6</f>
        <v>0</v>
      </c>
      <c r="U2134" s="317">
        <f ca="1">SUM(U1863,U1878,U1893,U1908,U1923,U1938)*Full!$F$16/10^6</f>
        <v>0</v>
      </c>
      <c r="V2134" s="317">
        <f ca="1">SUM(V1863,V1878,V1893,V1908,V1923,V1938)*Full!$F$16/10^6</f>
        <v>0</v>
      </c>
      <c r="W2134" s="317">
        <f ca="1">SUM(W1863,W1878,W1893,W1908,W1923,W1938)*Full!$F$16/10^6</f>
        <v>0</v>
      </c>
      <c r="X2134" s="317">
        <f ca="1">SUM(X1863,X1878,X1893,X1908,X1923,X1938)*Full!$F$16/10^6</f>
        <v>0</v>
      </c>
      <c r="Y2134" s="317">
        <f ca="1">SUM(Y1863,Y1878,Y1893,Y1908,Y1923,Y1938)*Full!$F$16/10^6</f>
        <v>0</v>
      </c>
      <c r="Z2134" s="317">
        <f ca="1">SUM(Z1863,Z1878,Z1893,Z1908,Z1923,Z1938)*Full!$F$16/10^6</f>
        <v>0</v>
      </c>
      <c r="AA2134" s="317">
        <f ca="1">SUM(AA1863,AA1878,AA1893,AA1908,AA1923,AA1938)*Full!$F$16/10^6</f>
        <v>0</v>
      </c>
    </row>
    <row r="2135" spans="6:27">
      <c r="F2135" s="656"/>
      <c r="G2135" s="314" t="str">
        <f t="shared" si="828"/>
        <v>3-wheeler</v>
      </c>
      <c r="H2135" s="317">
        <f>SUM(H1864,H1879,H1894,H1909,H1924,H1939)*Full!$F$16/10^6</f>
        <v>0</v>
      </c>
      <c r="I2135" s="317">
        <f ca="1">SUM(I1864,I1879,I1894,I1909,I1924,I1939)*Full!$F$16/10^6</f>
        <v>0</v>
      </c>
      <c r="J2135" s="317">
        <f ca="1">SUM(J1864,J1879,J1894,J1909,J1924,J1939)*Full!$F$16/10^6</f>
        <v>0</v>
      </c>
      <c r="K2135" s="317">
        <f ca="1">SUM(K1864,K1879,K1894,K1909,K1924,K1939)*Full!$F$16/10^6</f>
        <v>0</v>
      </c>
      <c r="L2135" s="317">
        <f ca="1">SUM(L1864,L1879,L1894,L1909,L1924,L1939)*Full!$F$16/10^6</f>
        <v>0</v>
      </c>
      <c r="M2135" s="317">
        <f ca="1">SUM(M1864,M1879,M1894,M1909,M1924,M1939)*Full!$F$16/10^6</f>
        <v>0</v>
      </c>
      <c r="N2135" s="317">
        <f ca="1">SUM(N1864,N1879,N1894,N1909,N1924,N1939)*Full!$F$16/10^6</f>
        <v>0</v>
      </c>
      <c r="O2135" s="317">
        <f ca="1">SUM(O1864,O1879,O1894,O1909,O1924,O1939)*Full!$F$16/10^6</f>
        <v>0</v>
      </c>
      <c r="P2135" s="317">
        <f ca="1">SUM(P1864,P1879,P1894,P1909,P1924,P1939)*Full!$F$16/10^6</f>
        <v>0</v>
      </c>
      <c r="Q2135" s="317">
        <f ca="1">SUM(Q1864,Q1879,Q1894,Q1909,Q1924,Q1939)*Full!$F$16/10^6</f>
        <v>0</v>
      </c>
      <c r="R2135" s="317">
        <f ca="1">SUM(R1864,R1879,R1894,R1909,R1924,R1939)*Full!$F$16/10^6</f>
        <v>0</v>
      </c>
      <c r="S2135" s="317">
        <f ca="1">SUM(S1864,S1879,S1894,S1909,S1924,S1939)*Full!$F$16/10^6</f>
        <v>0</v>
      </c>
      <c r="T2135" s="317">
        <f ca="1">SUM(T1864,T1879,T1894,T1909,T1924,T1939)*Full!$F$16/10^6</f>
        <v>0</v>
      </c>
      <c r="U2135" s="317">
        <f ca="1">SUM(U1864,U1879,U1894,U1909,U1924,U1939)*Full!$F$16/10^6</f>
        <v>0</v>
      </c>
      <c r="V2135" s="317">
        <f ca="1">SUM(V1864,V1879,V1894,V1909,V1924,V1939)*Full!$F$16/10^6</f>
        <v>0</v>
      </c>
      <c r="W2135" s="317">
        <f ca="1">SUM(W1864,W1879,W1894,W1909,W1924,W1939)*Full!$F$16/10^6</f>
        <v>0</v>
      </c>
      <c r="X2135" s="317">
        <f ca="1">SUM(X1864,X1879,X1894,X1909,X1924,X1939)*Full!$F$16/10^6</f>
        <v>0</v>
      </c>
      <c r="Y2135" s="317">
        <f ca="1">SUM(Y1864,Y1879,Y1894,Y1909,Y1924,Y1939)*Full!$F$16/10^6</f>
        <v>0</v>
      </c>
      <c r="Z2135" s="317">
        <f ca="1">SUM(Z1864,Z1879,Z1894,Z1909,Z1924,Z1939)*Full!$F$16/10^6</f>
        <v>0</v>
      </c>
      <c r="AA2135" s="317">
        <f ca="1">SUM(AA1864,AA1879,AA1894,AA1909,AA1924,AA1939)*Full!$F$16/10^6</f>
        <v>0</v>
      </c>
    </row>
    <row r="2136" spans="6:27">
      <c r="F2136" s="656"/>
      <c r="G2136" s="314" t="str">
        <f t="shared" si="828"/>
        <v>Bus</v>
      </c>
      <c r="H2136" s="317">
        <f>SUM(H1865,H1880,H1895,H1910,H1925,H1940)*Full!$F$16/10^6</f>
        <v>0</v>
      </c>
      <c r="I2136" s="317">
        <f ca="1">SUM(I1865,I1880,I1895,I1910,I1925,I1940)*Full!$F$16/10^6</f>
        <v>0</v>
      </c>
      <c r="J2136" s="317">
        <f ca="1">SUM(J1865,J1880,J1895,J1910,J1925,J1940)*Full!$F$16/10^6</f>
        <v>0</v>
      </c>
      <c r="K2136" s="317">
        <f ca="1">SUM(K1865,K1880,K1895,K1910,K1925,K1940)*Full!$F$16/10^6</f>
        <v>0</v>
      </c>
      <c r="L2136" s="317">
        <f ca="1">SUM(L1865,L1880,L1895,L1910,L1925,L1940)*Full!$F$16/10^6</f>
        <v>0</v>
      </c>
      <c r="M2136" s="317">
        <f ca="1">SUM(M1865,M1880,M1895,M1910,M1925,M1940)*Full!$F$16/10^6</f>
        <v>0</v>
      </c>
      <c r="N2136" s="317">
        <f ca="1">SUM(N1865,N1880,N1895,N1910,N1925,N1940)*Full!$F$16/10^6</f>
        <v>0</v>
      </c>
      <c r="O2136" s="317">
        <f ca="1">SUM(O1865,O1880,O1895,O1910,O1925,O1940)*Full!$F$16/10^6</f>
        <v>0</v>
      </c>
      <c r="P2136" s="317">
        <f ca="1">SUM(P1865,P1880,P1895,P1910,P1925,P1940)*Full!$F$16/10^6</f>
        <v>0</v>
      </c>
      <c r="Q2136" s="317">
        <f ca="1">SUM(Q1865,Q1880,Q1895,Q1910,Q1925,Q1940)*Full!$F$16/10^6</f>
        <v>0</v>
      </c>
      <c r="R2136" s="317">
        <f ca="1">SUM(R1865,R1880,R1895,R1910,R1925,R1940)*Full!$F$16/10^6</f>
        <v>0</v>
      </c>
      <c r="S2136" s="317">
        <f ca="1">SUM(S1865,S1880,S1895,S1910,S1925,S1940)*Full!$F$16/10^6</f>
        <v>0</v>
      </c>
      <c r="T2136" s="317">
        <f ca="1">SUM(T1865,T1880,T1895,T1910,T1925,T1940)*Full!$F$16/10^6</f>
        <v>0</v>
      </c>
      <c r="U2136" s="317">
        <f ca="1">SUM(U1865,U1880,U1895,U1910,U1925,U1940)*Full!$F$16/10^6</f>
        <v>0</v>
      </c>
      <c r="V2136" s="317">
        <f ca="1">SUM(V1865,V1880,V1895,V1910,V1925,V1940)*Full!$F$16/10^6</f>
        <v>0</v>
      </c>
      <c r="W2136" s="317">
        <f ca="1">SUM(W1865,W1880,W1895,W1910,W1925,W1940)*Full!$F$16/10^6</f>
        <v>0</v>
      </c>
      <c r="X2136" s="317">
        <f ca="1">SUM(X1865,X1880,X1895,X1910,X1925,X1940)*Full!$F$16/10^6</f>
        <v>0</v>
      </c>
      <c r="Y2136" s="317">
        <f ca="1">SUM(Y1865,Y1880,Y1895,Y1910,Y1925,Y1940)*Full!$F$16/10^6</f>
        <v>0</v>
      </c>
      <c r="Z2136" s="317">
        <f ca="1">SUM(Z1865,Z1880,Z1895,Z1910,Z1925,Z1940)*Full!$F$16/10^6</f>
        <v>0</v>
      </c>
      <c r="AA2136" s="317">
        <f ca="1">SUM(AA1865,AA1880,AA1895,AA1910,AA1925,AA1940)*Full!$F$16/10^6</f>
        <v>0</v>
      </c>
    </row>
    <row r="2137" spans="6:27">
      <c r="F2137" s="656"/>
      <c r="G2137" s="314" t="str">
        <f t="shared" si="828"/>
        <v>Mini-bus</v>
      </c>
      <c r="H2137" s="317">
        <f>SUM(H1866,H1881,H1896,H1911,H1926,H1941)*Full!$F$16/10^6</f>
        <v>0</v>
      </c>
      <c r="I2137" s="317">
        <f ca="1">SUM(I1866,I1881,I1896,I1911,I1926,I1941)*Full!$F$16/10^6</f>
        <v>0</v>
      </c>
      <c r="J2137" s="317">
        <f ca="1">SUM(J1866,J1881,J1896,J1911,J1926,J1941)*Full!$F$16/10^6</f>
        <v>0</v>
      </c>
      <c r="K2137" s="317">
        <f ca="1">SUM(K1866,K1881,K1896,K1911,K1926,K1941)*Full!$F$16/10^6</f>
        <v>0</v>
      </c>
      <c r="L2137" s="317">
        <f ca="1">SUM(L1866,L1881,L1896,L1911,L1926,L1941)*Full!$F$16/10^6</f>
        <v>0</v>
      </c>
      <c r="M2137" s="317">
        <f ca="1">SUM(M1866,M1881,M1896,M1911,M1926,M1941)*Full!$F$16/10^6</f>
        <v>0</v>
      </c>
      <c r="N2137" s="317">
        <f ca="1">SUM(N1866,N1881,N1896,N1911,N1926,N1941)*Full!$F$16/10^6</f>
        <v>0</v>
      </c>
      <c r="O2137" s="317">
        <f ca="1">SUM(O1866,O1881,O1896,O1911,O1926,O1941)*Full!$F$16/10^6</f>
        <v>0</v>
      </c>
      <c r="P2137" s="317">
        <f ca="1">SUM(P1866,P1881,P1896,P1911,P1926,P1941)*Full!$F$16/10^6</f>
        <v>0</v>
      </c>
      <c r="Q2137" s="317">
        <f ca="1">SUM(Q1866,Q1881,Q1896,Q1911,Q1926,Q1941)*Full!$F$16/10^6</f>
        <v>0</v>
      </c>
      <c r="R2137" s="317">
        <f ca="1">SUM(R1866,R1881,R1896,R1911,R1926,R1941)*Full!$F$16/10^6</f>
        <v>0</v>
      </c>
      <c r="S2137" s="317">
        <f ca="1">SUM(S1866,S1881,S1896,S1911,S1926,S1941)*Full!$F$16/10^6</f>
        <v>0</v>
      </c>
      <c r="T2137" s="317">
        <f ca="1">SUM(T1866,T1881,T1896,T1911,T1926,T1941)*Full!$F$16/10^6</f>
        <v>0</v>
      </c>
      <c r="U2137" s="317">
        <f ca="1">SUM(U1866,U1881,U1896,U1911,U1926,U1941)*Full!$F$16/10^6</f>
        <v>0</v>
      </c>
      <c r="V2137" s="317">
        <f ca="1">SUM(V1866,V1881,V1896,V1911,V1926,V1941)*Full!$F$16/10^6</f>
        <v>0</v>
      </c>
      <c r="W2137" s="317">
        <f ca="1">SUM(W1866,W1881,W1896,W1911,W1926,W1941)*Full!$F$16/10^6</f>
        <v>0</v>
      </c>
      <c r="X2137" s="317">
        <f ca="1">SUM(X1866,X1881,X1896,X1911,X1926,X1941)*Full!$F$16/10^6</f>
        <v>0</v>
      </c>
      <c r="Y2137" s="317">
        <f ca="1">SUM(Y1866,Y1881,Y1896,Y1911,Y1926,Y1941)*Full!$F$16/10^6</f>
        <v>0</v>
      </c>
      <c r="Z2137" s="317">
        <f ca="1">SUM(Z1866,Z1881,Z1896,Z1911,Z1926,Z1941)*Full!$F$16/10^6</f>
        <v>0</v>
      </c>
      <c r="AA2137" s="317">
        <f ca="1">SUM(AA1866,AA1881,AA1896,AA1911,AA1926,AA1941)*Full!$F$16/10^6</f>
        <v>0</v>
      </c>
    </row>
    <row r="2138" spans="6:27">
      <c r="F2138" s="656"/>
      <c r="G2138" s="314" t="str">
        <f t="shared" si="828"/>
        <v/>
      </c>
      <c r="H2138" s="317">
        <f>SUM(H1867,H1882,H1897,H1912,H1927,H1942)*Full!$F$16/10^6</f>
        <v>0</v>
      </c>
      <c r="I2138" s="317">
        <f ca="1">SUM(I1867,I1882,I1897,I1912,I1927,I1942)*Full!$F$16/10^6</f>
        <v>0</v>
      </c>
      <c r="J2138" s="317">
        <f ca="1">SUM(J1867,J1882,J1897,J1912,J1927,J1942)*Full!$F$16/10^6</f>
        <v>0</v>
      </c>
      <c r="K2138" s="317">
        <f ca="1">SUM(K1867,K1882,K1897,K1912,K1927,K1942)*Full!$F$16/10^6</f>
        <v>0</v>
      </c>
      <c r="L2138" s="317">
        <f ca="1">SUM(L1867,L1882,L1897,L1912,L1927,L1942)*Full!$F$16/10^6</f>
        <v>0</v>
      </c>
      <c r="M2138" s="317">
        <f ca="1">SUM(M1867,M1882,M1897,M1912,M1927,M1942)*Full!$F$16/10^6</f>
        <v>0</v>
      </c>
      <c r="N2138" s="317">
        <f ca="1">SUM(N1867,N1882,N1897,N1912,N1927,N1942)*Full!$F$16/10^6</f>
        <v>0</v>
      </c>
      <c r="O2138" s="317">
        <f ca="1">SUM(O1867,O1882,O1897,O1912,O1927,O1942)*Full!$F$16/10^6</f>
        <v>0</v>
      </c>
      <c r="P2138" s="317">
        <f ca="1">SUM(P1867,P1882,P1897,P1912,P1927,P1942)*Full!$F$16/10^6</f>
        <v>0</v>
      </c>
      <c r="Q2138" s="317">
        <f ca="1">SUM(Q1867,Q1882,Q1897,Q1912,Q1927,Q1942)*Full!$F$16/10^6</f>
        <v>0</v>
      </c>
      <c r="R2138" s="317">
        <f ca="1">SUM(R1867,R1882,R1897,R1912,R1927,R1942)*Full!$F$16/10^6</f>
        <v>0</v>
      </c>
      <c r="S2138" s="317">
        <f ca="1">SUM(S1867,S1882,S1897,S1912,S1927,S1942)*Full!$F$16/10^6</f>
        <v>0</v>
      </c>
      <c r="T2138" s="317">
        <f ca="1">SUM(T1867,T1882,T1897,T1912,T1927,T1942)*Full!$F$16/10^6</f>
        <v>0</v>
      </c>
      <c r="U2138" s="317">
        <f ca="1">SUM(U1867,U1882,U1897,U1912,U1927,U1942)*Full!$F$16/10^6</f>
        <v>0</v>
      </c>
      <c r="V2138" s="317">
        <f ca="1">SUM(V1867,V1882,V1897,V1912,V1927,V1942)*Full!$F$16/10^6</f>
        <v>0</v>
      </c>
      <c r="W2138" s="317">
        <f ca="1">SUM(W1867,W1882,W1897,W1912,W1927,W1942)*Full!$F$16/10^6</f>
        <v>0</v>
      </c>
      <c r="X2138" s="317">
        <f ca="1">SUM(X1867,X1882,X1897,X1912,X1927,X1942)*Full!$F$16/10^6</f>
        <v>0</v>
      </c>
      <c r="Y2138" s="317">
        <f ca="1">SUM(Y1867,Y1882,Y1897,Y1912,Y1927,Y1942)*Full!$F$16/10^6</f>
        <v>0</v>
      </c>
      <c r="Z2138" s="317">
        <f ca="1">SUM(Z1867,Z1882,Z1897,Z1912,Z1927,Z1942)*Full!$F$16/10^6</f>
        <v>0</v>
      </c>
      <c r="AA2138" s="317">
        <f ca="1">SUM(AA1867,AA1882,AA1897,AA1912,AA1927,AA1942)*Full!$F$16/10^6</f>
        <v>0</v>
      </c>
    </row>
    <row r="2139" spans="6:27">
      <c r="F2139" s="657"/>
      <c r="G2139" s="314" t="str">
        <f t="shared" si="828"/>
        <v/>
      </c>
      <c r="H2139" s="317">
        <f>SUM(H1868,H1883,H1898,H1913,H1928,H1943)*Full!$F$16/10^6</f>
        <v>0</v>
      </c>
      <c r="I2139" s="317">
        <f ca="1">SUM(I1868,I1883,I1898,I1913,I1928,I1943)*Full!$F$16/10^6</f>
        <v>0</v>
      </c>
      <c r="J2139" s="317">
        <f ca="1">SUM(J1868,J1883,J1898,J1913,J1928,J1943)*Full!$F$16/10^6</f>
        <v>0</v>
      </c>
      <c r="K2139" s="317">
        <f ca="1">SUM(K1868,K1883,K1898,K1913,K1928,K1943)*Full!$F$16/10^6</f>
        <v>0</v>
      </c>
      <c r="L2139" s="317">
        <f ca="1">SUM(L1868,L1883,L1898,L1913,L1928,L1943)*Full!$F$16/10^6</f>
        <v>0</v>
      </c>
      <c r="M2139" s="317">
        <f ca="1">SUM(M1868,M1883,M1898,M1913,M1928,M1943)*Full!$F$16/10^6</f>
        <v>0</v>
      </c>
      <c r="N2139" s="317">
        <f ca="1">SUM(N1868,N1883,N1898,N1913,N1928,N1943)*Full!$F$16/10^6</f>
        <v>0</v>
      </c>
      <c r="O2139" s="317">
        <f ca="1">SUM(O1868,O1883,O1898,O1913,O1928,O1943)*Full!$F$16/10^6</f>
        <v>0</v>
      </c>
      <c r="P2139" s="317">
        <f ca="1">SUM(P1868,P1883,P1898,P1913,P1928,P1943)*Full!$F$16/10^6</f>
        <v>0</v>
      </c>
      <c r="Q2139" s="317">
        <f ca="1">SUM(Q1868,Q1883,Q1898,Q1913,Q1928,Q1943)*Full!$F$16/10^6</f>
        <v>0</v>
      </c>
      <c r="R2139" s="317">
        <f ca="1">SUM(R1868,R1883,R1898,R1913,R1928,R1943)*Full!$F$16/10^6</f>
        <v>0</v>
      </c>
      <c r="S2139" s="317">
        <f ca="1">SUM(S1868,S1883,S1898,S1913,S1928,S1943)*Full!$F$16/10^6</f>
        <v>0</v>
      </c>
      <c r="T2139" s="317">
        <f ca="1">SUM(T1868,T1883,T1898,T1913,T1928,T1943)*Full!$F$16/10^6</f>
        <v>0</v>
      </c>
      <c r="U2139" s="317">
        <f ca="1">SUM(U1868,U1883,U1898,U1913,U1928,U1943)*Full!$F$16/10^6</f>
        <v>0</v>
      </c>
      <c r="V2139" s="317">
        <f ca="1">SUM(V1868,V1883,V1898,V1913,V1928,V1943)*Full!$F$16/10^6</f>
        <v>0</v>
      </c>
      <c r="W2139" s="317">
        <f ca="1">SUM(W1868,W1883,W1898,W1913,W1928,W1943)*Full!$F$16/10^6</f>
        <v>0</v>
      </c>
      <c r="X2139" s="317">
        <f ca="1">SUM(X1868,X1883,X1898,X1913,X1928,X1943)*Full!$F$16/10^6</f>
        <v>0</v>
      </c>
      <c r="Y2139" s="317">
        <f ca="1">SUM(Y1868,Y1883,Y1898,Y1913,Y1928,Y1943)*Full!$F$16/10^6</f>
        <v>0</v>
      </c>
      <c r="Z2139" s="317">
        <f ca="1">SUM(Z1868,Z1883,Z1898,Z1913,Z1928,Z1943)*Full!$F$16/10^6</f>
        <v>0</v>
      </c>
      <c r="AA2139" s="317">
        <f ca="1">SUM(AA1868,AA1883,AA1898,AA1913,AA1928,AA1943)*Full!$F$16/10^6</f>
        <v>0</v>
      </c>
    </row>
    <row r="2140" spans="6:27">
      <c r="G2140" s="314" t="str">
        <f t="shared" si="828"/>
        <v>BRT</v>
      </c>
      <c r="H2140" s="317">
        <f>SUM(H1869,H1884,H1899,H1914,H1929,H1944)*Full!$F$16/10^6</f>
        <v>0</v>
      </c>
      <c r="I2140" s="317">
        <f ca="1">SUM(I1869,I1884,I1899,I1914,I1929,I1944)*Full!$F$16/10^6</f>
        <v>0</v>
      </c>
      <c r="J2140" s="317">
        <f ca="1">SUM(J1869,J1884,J1899,J1914,J1929,J1944)*Full!$F$16/10^6</f>
        <v>0</v>
      </c>
      <c r="K2140" s="317">
        <f ca="1">SUM(K1869,K1884,K1899,K1914,K1929,K1944)*Full!$F$16/10^6</f>
        <v>0</v>
      </c>
      <c r="L2140" s="317">
        <f ca="1">SUM(L1869,L1884,L1899,L1914,L1929,L1944)*Full!$F$16/10^6</f>
        <v>0</v>
      </c>
      <c r="M2140" s="317">
        <f ca="1">SUM(M1869,M1884,M1899,M1914,M1929,M1944)*Full!$F$16/10^6</f>
        <v>0</v>
      </c>
      <c r="N2140" s="317">
        <f ca="1">SUM(N1869,N1884,N1899,N1914,N1929,N1944)*Full!$F$16/10^6</f>
        <v>0</v>
      </c>
      <c r="O2140" s="317">
        <f ca="1">SUM(O1869,O1884,O1899,O1914,O1929,O1944)*Full!$F$16/10^6</f>
        <v>0</v>
      </c>
      <c r="P2140" s="317">
        <f ca="1">SUM(P1869,P1884,P1899,P1914,P1929,P1944)*Full!$F$16/10^6</f>
        <v>0</v>
      </c>
      <c r="Q2140" s="317">
        <f ca="1">SUM(Q1869,Q1884,Q1899,Q1914,Q1929,Q1944)*Full!$F$16/10^6</f>
        <v>0</v>
      </c>
      <c r="R2140" s="317">
        <f ca="1">SUM(R1869,R1884,R1899,R1914,R1929,R1944)*Full!$F$16/10^6</f>
        <v>0</v>
      </c>
      <c r="S2140" s="317">
        <f ca="1">SUM(S1869,S1884,S1899,S1914,S1929,S1944)*Full!$F$16/10^6</f>
        <v>0</v>
      </c>
      <c r="T2140" s="317">
        <f ca="1">SUM(T1869,T1884,T1899,T1914,T1929,T1944)*Full!$F$16/10^6</f>
        <v>0</v>
      </c>
      <c r="U2140" s="317">
        <f ca="1">SUM(U1869,U1884,U1899,U1914,U1929,U1944)*Full!$F$16/10^6</f>
        <v>0</v>
      </c>
      <c r="V2140" s="317">
        <f ca="1">SUM(V1869,V1884,V1899,V1914,V1929,V1944)*Full!$F$16/10^6</f>
        <v>0</v>
      </c>
      <c r="W2140" s="317">
        <f ca="1">SUM(W1869,W1884,W1899,W1914,W1929,W1944)*Full!$F$16/10^6</f>
        <v>0</v>
      </c>
      <c r="X2140" s="317">
        <f ca="1">SUM(X1869,X1884,X1899,X1914,X1929,X1944)*Full!$F$16/10^6</f>
        <v>0</v>
      </c>
      <c r="Y2140" s="317">
        <f ca="1">SUM(Y1869,Y1884,Y1899,Y1914,Y1929,Y1944)*Full!$F$16/10^6</f>
        <v>0</v>
      </c>
      <c r="Z2140" s="317">
        <f ca="1">SUM(Z1869,Z1884,Z1899,Z1914,Z1929,Z1944)*Full!$F$16/10^6</f>
        <v>0</v>
      </c>
      <c r="AA2140" s="317">
        <f ca="1">SUM(AA1869,AA1884,AA1899,AA1914,AA1929,AA1944)*Full!$F$16/10^6</f>
        <v>0</v>
      </c>
    </row>
    <row r="2143" spans="6:27">
      <c r="G2143" s="314"/>
      <c r="H2143" s="299">
        <f>H2129</f>
        <v>0</v>
      </c>
      <c r="I2143" s="299">
        <f t="shared" ref="I2143:AA2143" si="829">I2129</f>
        <v>1</v>
      </c>
      <c r="J2143" s="299">
        <f t="shared" si="829"/>
        <v>2</v>
      </c>
      <c r="K2143" s="299">
        <f t="shared" si="829"/>
        <v>3</v>
      </c>
      <c r="L2143" s="299">
        <f t="shared" si="829"/>
        <v>4</v>
      </c>
      <c r="M2143" s="299">
        <f t="shared" si="829"/>
        <v>5</v>
      </c>
      <c r="N2143" s="299">
        <f t="shared" si="829"/>
        <v>6</v>
      </c>
      <c r="O2143" s="299">
        <f t="shared" si="829"/>
        <v>7</v>
      </c>
      <c r="P2143" s="299">
        <f t="shared" si="829"/>
        <v>8</v>
      </c>
      <c r="Q2143" s="299">
        <f t="shared" si="829"/>
        <v>9</v>
      </c>
      <c r="R2143" s="299">
        <f t="shared" si="829"/>
        <v>10</v>
      </c>
      <c r="S2143" s="299">
        <f t="shared" si="829"/>
        <v>11</v>
      </c>
      <c r="T2143" s="299">
        <f t="shared" si="829"/>
        <v>12</v>
      </c>
      <c r="U2143" s="299">
        <f t="shared" si="829"/>
        <v>13</v>
      </c>
      <c r="V2143" s="299">
        <f t="shared" si="829"/>
        <v>14</v>
      </c>
      <c r="W2143" s="299">
        <f t="shared" si="829"/>
        <v>15</v>
      </c>
      <c r="X2143" s="299">
        <f t="shared" si="829"/>
        <v>16</v>
      </c>
      <c r="Y2143" s="299">
        <f t="shared" si="829"/>
        <v>17</v>
      </c>
      <c r="Z2143" s="299">
        <f t="shared" si="829"/>
        <v>18</v>
      </c>
      <c r="AA2143" s="299">
        <f t="shared" si="829"/>
        <v>19</v>
      </c>
    </row>
    <row r="2144" spans="6:27">
      <c r="F2144" s="655" t="s">
        <v>530</v>
      </c>
      <c r="G2144" s="314" t="str">
        <f>G2130</f>
        <v>Cars</v>
      </c>
      <c r="H2144" s="317">
        <f>SUM(H1950,H1965,H1980,H1995,H2010,H2025)*Full!$F$16/10^3</f>
        <v>0</v>
      </c>
      <c r="I2144" s="317">
        <f ca="1">SUM(I1950,I1965,I1980,I1995,I2010,I2025)*Full!$F$16/10^3</f>
        <v>0</v>
      </c>
      <c r="J2144" s="317">
        <f ca="1">SUM(J1950,J1965,J1980,J1995,J2010,J2025)*Full!$F$16/10^3</f>
        <v>0</v>
      </c>
      <c r="K2144" s="317">
        <f ca="1">SUM(K1950,K1965,K1980,K1995,K2010,K2025)*Full!$F$16/10^3</f>
        <v>0</v>
      </c>
      <c r="L2144" s="317">
        <f ca="1">SUM(L1950,L1965,L1980,L1995,L2010,L2025)*Full!$F$16/10^3</f>
        <v>0</v>
      </c>
      <c r="M2144" s="317">
        <f ca="1">SUM(M1950,M1965,M1980,M1995,M2010,M2025)*Full!$F$16/10^3</f>
        <v>0</v>
      </c>
      <c r="N2144" s="317">
        <f ca="1">SUM(N1950,N1965,N1980,N1995,N2010,N2025)*Full!$F$16/10^3</f>
        <v>0</v>
      </c>
      <c r="O2144" s="317">
        <f ca="1">SUM(O1950,O1965,O1980,O1995,O2010,O2025)*Full!$F$16/10^3</f>
        <v>0</v>
      </c>
      <c r="P2144" s="317">
        <f ca="1">SUM(P1950,P1965,P1980,P1995,P2010,P2025)*Full!$F$16/10^3</f>
        <v>0</v>
      </c>
      <c r="Q2144" s="317">
        <f ca="1">SUM(Q1950,Q1965,Q1980,Q1995,Q2010,Q2025)*Full!$F$16/10^3</f>
        <v>0</v>
      </c>
      <c r="R2144" s="317">
        <f ca="1">SUM(R1950,R1965,R1980,R1995,R2010,R2025)*Full!$F$16/10^3</f>
        <v>0</v>
      </c>
      <c r="S2144" s="317">
        <f ca="1">SUM(S1950,S1965,S1980,S1995,S2010,S2025)*Full!$F$16/10^3</f>
        <v>0</v>
      </c>
      <c r="T2144" s="317">
        <f ca="1">SUM(T1950,T1965,T1980,T1995,T2010,T2025)*Full!$F$16/10^3</f>
        <v>0</v>
      </c>
      <c r="U2144" s="317">
        <f ca="1">SUM(U1950,U1965,U1980,U1995,U2010,U2025)*Full!$F$16/10^3</f>
        <v>0</v>
      </c>
      <c r="V2144" s="317">
        <f ca="1">SUM(V1950,V1965,V1980,V1995,V2010,V2025)*Full!$F$16/10^3</f>
        <v>0</v>
      </c>
      <c r="W2144" s="317">
        <f ca="1">SUM(W1950,W1965,W1980,W1995,W2010,W2025)*Full!$F$16/10^3</f>
        <v>0</v>
      </c>
      <c r="X2144" s="317">
        <f ca="1">SUM(X1950,X1965,X1980,X1995,X2010,X2025)*Full!$F$16/10^3</f>
        <v>0</v>
      </c>
      <c r="Y2144" s="317">
        <f ca="1">SUM(Y1950,Y1965,Y1980,Y1995,Y2010,Y2025)*Full!$F$16/10^3</f>
        <v>0</v>
      </c>
      <c r="Z2144" s="317">
        <f ca="1">SUM(Z1950,Z1965,Z1980,Z1995,Z2010,Z2025)*Full!$F$16/10^3</f>
        <v>0</v>
      </c>
      <c r="AA2144" s="317">
        <f ca="1">SUM(AA1950,AA1965,AA1980,AA1995,AA2010,AA2025)*Full!$F$16/10^3</f>
        <v>0</v>
      </c>
    </row>
    <row r="2145" spans="6:27">
      <c r="F2145" s="656"/>
      <c r="G2145" s="314" t="str">
        <f t="shared" ref="G2145:G2154" si="830">G2131</f>
        <v>2-wheeler</v>
      </c>
      <c r="H2145" s="317">
        <f>SUM(H1951,H1966,H1981,H1996,H2011,H2026)*Full!$F$16/10^3</f>
        <v>0</v>
      </c>
      <c r="I2145" s="317">
        <f ca="1">SUM(I1951,I1966,I1981,I1996,I2011,I2026)*Full!$F$16/10^3</f>
        <v>0</v>
      </c>
      <c r="J2145" s="317">
        <f ca="1">SUM(J1951,J1966,J1981,J1996,J2011,J2026)*Full!$F$16/10^3</f>
        <v>0</v>
      </c>
      <c r="K2145" s="317">
        <f ca="1">SUM(K1951,K1966,K1981,K1996,K2011,K2026)*Full!$F$16/10^3</f>
        <v>0</v>
      </c>
      <c r="L2145" s="317">
        <f ca="1">SUM(L1951,L1966,L1981,L1996,L2011,L2026)*Full!$F$16/10^3</f>
        <v>0</v>
      </c>
      <c r="M2145" s="317">
        <f ca="1">SUM(M1951,M1966,M1981,M1996,M2011,M2026)*Full!$F$16/10^3</f>
        <v>0</v>
      </c>
      <c r="N2145" s="317">
        <f ca="1">SUM(N1951,N1966,N1981,N1996,N2011,N2026)*Full!$F$16/10^3</f>
        <v>0</v>
      </c>
      <c r="O2145" s="317">
        <f ca="1">SUM(O1951,O1966,O1981,O1996,O2011,O2026)*Full!$F$16/10^3</f>
        <v>0</v>
      </c>
      <c r="P2145" s="317">
        <f ca="1">SUM(P1951,P1966,P1981,P1996,P2011,P2026)*Full!$F$16/10^3</f>
        <v>0</v>
      </c>
      <c r="Q2145" s="317">
        <f ca="1">SUM(Q1951,Q1966,Q1981,Q1996,Q2011,Q2026)*Full!$F$16/10^3</f>
        <v>0</v>
      </c>
      <c r="R2145" s="317">
        <f ca="1">SUM(R1951,R1966,R1981,R1996,R2011,R2026)*Full!$F$16/10^3</f>
        <v>0</v>
      </c>
      <c r="S2145" s="317">
        <f ca="1">SUM(S1951,S1966,S1981,S1996,S2011,S2026)*Full!$F$16/10^3</f>
        <v>0</v>
      </c>
      <c r="T2145" s="317">
        <f ca="1">SUM(T1951,T1966,T1981,T1996,T2011,T2026)*Full!$F$16/10^3</f>
        <v>0</v>
      </c>
      <c r="U2145" s="317">
        <f ca="1">SUM(U1951,U1966,U1981,U1996,U2011,U2026)*Full!$F$16/10^3</f>
        <v>0</v>
      </c>
      <c r="V2145" s="317">
        <f ca="1">SUM(V1951,V1966,V1981,V1996,V2011,V2026)*Full!$F$16/10^3</f>
        <v>0</v>
      </c>
      <c r="W2145" s="317">
        <f ca="1">SUM(W1951,W1966,W1981,W1996,W2011,W2026)*Full!$F$16/10^3</f>
        <v>0</v>
      </c>
      <c r="X2145" s="317">
        <f ca="1">SUM(X1951,X1966,X1981,X1996,X2011,X2026)*Full!$F$16/10^3</f>
        <v>0</v>
      </c>
      <c r="Y2145" s="317">
        <f ca="1">SUM(Y1951,Y1966,Y1981,Y1996,Y2011,Y2026)*Full!$F$16/10^3</f>
        <v>0</v>
      </c>
      <c r="Z2145" s="317">
        <f ca="1">SUM(Z1951,Z1966,Z1981,Z1996,Z2011,Z2026)*Full!$F$16/10^3</f>
        <v>0</v>
      </c>
      <c r="AA2145" s="317">
        <f ca="1">SUM(AA1951,AA1966,AA1981,AA1996,AA2011,AA2026)*Full!$F$16/10^3</f>
        <v>0</v>
      </c>
    </row>
    <row r="2146" spans="6:27">
      <c r="F2146" s="656"/>
      <c r="G2146" s="314" t="str">
        <f t="shared" si="830"/>
        <v>Taxi</v>
      </c>
      <c r="H2146" s="317">
        <f>SUM(H1952,H1967,H1982,H1997,H2012,H2027)*Full!$F$16/10^3</f>
        <v>0</v>
      </c>
      <c r="I2146" s="317">
        <f ca="1">SUM(I1952,I1967,I1982,I1997,I2012,I2027)*Full!$F$16/10^3</f>
        <v>0</v>
      </c>
      <c r="J2146" s="317">
        <f ca="1">SUM(J1952,J1967,J1982,J1997,J2012,J2027)*Full!$F$16/10^3</f>
        <v>0</v>
      </c>
      <c r="K2146" s="317">
        <f ca="1">SUM(K1952,K1967,K1982,K1997,K2012,K2027)*Full!$F$16/10^3</f>
        <v>0</v>
      </c>
      <c r="L2146" s="317">
        <f ca="1">SUM(L1952,L1967,L1982,L1997,L2012,L2027)*Full!$F$16/10^3</f>
        <v>0</v>
      </c>
      <c r="M2146" s="317">
        <f ca="1">SUM(M1952,M1967,M1982,M1997,M2012,M2027)*Full!$F$16/10^3</f>
        <v>0</v>
      </c>
      <c r="N2146" s="317">
        <f ca="1">SUM(N1952,N1967,N1982,N1997,N2012,N2027)*Full!$F$16/10^3</f>
        <v>0</v>
      </c>
      <c r="O2146" s="317">
        <f ca="1">SUM(O1952,O1967,O1982,O1997,O2012,O2027)*Full!$F$16/10^3</f>
        <v>0</v>
      </c>
      <c r="P2146" s="317">
        <f ca="1">SUM(P1952,P1967,P1982,P1997,P2012,P2027)*Full!$F$16/10^3</f>
        <v>0</v>
      </c>
      <c r="Q2146" s="317">
        <f ca="1">SUM(Q1952,Q1967,Q1982,Q1997,Q2012,Q2027)*Full!$F$16/10^3</f>
        <v>0</v>
      </c>
      <c r="R2146" s="317">
        <f ca="1">SUM(R1952,R1967,R1982,R1997,R2012,R2027)*Full!$F$16/10^3</f>
        <v>0</v>
      </c>
      <c r="S2146" s="317">
        <f ca="1">SUM(S1952,S1967,S1982,S1997,S2012,S2027)*Full!$F$16/10^3</f>
        <v>0</v>
      </c>
      <c r="T2146" s="317">
        <f ca="1">SUM(T1952,T1967,T1982,T1997,T2012,T2027)*Full!$F$16/10^3</f>
        <v>0</v>
      </c>
      <c r="U2146" s="317">
        <f ca="1">SUM(U1952,U1967,U1982,U1997,U2012,U2027)*Full!$F$16/10^3</f>
        <v>0</v>
      </c>
      <c r="V2146" s="317">
        <f ca="1">SUM(V1952,V1967,V1982,V1997,V2012,V2027)*Full!$F$16/10^3</f>
        <v>0</v>
      </c>
      <c r="W2146" s="317">
        <f ca="1">SUM(W1952,W1967,W1982,W1997,W2012,W2027)*Full!$F$16/10^3</f>
        <v>0</v>
      </c>
      <c r="X2146" s="317">
        <f ca="1">SUM(X1952,X1967,X1982,X1997,X2012,X2027)*Full!$F$16/10^3</f>
        <v>0</v>
      </c>
      <c r="Y2146" s="317">
        <f ca="1">SUM(Y1952,Y1967,Y1982,Y1997,Y2012,Y2027)*Full!$F$16/10^3</f>
        <v>0</v>
      </c>
      <c r="Z2146" s="317">
        <f ca="1">SUM(Z1952,Z1967,Z1982,Z1997,Z2012,Z2027)*Full!$F$16/10^3</f>
        <v>0</v>
      </c>
      <c r="AA2146" s="317">
        <f ca="1">SUM(AA1952,AA1967,AA1982,AA1997,AA2012,AA2027)*Full!$F$16/10^3</f>
        <v>0</v>
      </c>
    </row>
    <row r="2147" spans="6:27">
      <c r="F2147" s="656"/>
      <c r="G2147" s="314" t="str">
        <f t="shared" si="830"/>
        <v/>
      </c>
      <c r="H2147" s="317">
        <f>SUM(H1953,H1968,H1983,H1998,H2013,H2028)*Full!$F$16/10^3</f>
        <v>0</v>
      </c>
      <c r="I2147" s="317">
        <f ca="1">SUM(I1953,I1968,I1983,I1998,I2013,I2028)*Full!$F$16/10^3</f>
        <v>0</v>
      </c>
      <c r="J2147" s="317">
        <f ca="1">SUM(J1953,J1968,J1983,J1998,J2013,J2028)*Full!$F$16/10^3</f>
        <v>0</v>
      </c>
      <c r="K2147" s="317">
        <f ca="1">SUM(K1953,K1968,K1983,K1998,K2013,K2028)*Full!$F$16/10^3</f>
        <v>0</v>
      </c>
      <c r="L2147" s="317">
        <f ca="1">SUM(L1953,L1968,L1983,L1998,L2013,L2028)*Full!$F$16/10^3</f>
        <v>0</v>
      </c>
      <c r="M2147" s="317">
        <f ca="1">SUM(M1953,M1968,M1983,M1998,M2013,M2028)*Full!$F$16/10^3</f>
        <v>0</v>
      </c>
      <c r="N2147" s="317">
        <f ca="1">SUM(N1953,N1968,N1983,N1998,N2013,N2028)*Full!$F$16/10^3</f>
        <v>0</v>
      </c>
      <c r="O2147" s="317">
        <f ca="1">SUM(O1953,O1968,O1983,O1998,O2013,O2028)*Full!$F$16/10^3</f>
        <v>0</v>
      </c>
      <c r="P2147" s="317">
        <f ca="1">SUM(P1953,P1968,P1983,P1998,P2013,P2028)*Full!$F$16/10^3</f>
        <v>0</v>
      </c>
      <c r="Q2147" s="317">
        <f ca="1">SUM(Q1953,Q1968,Q1983,Q1998,Q2013,Q2028)*Full!$F$16/10^3</f>
        <v>0</v>
      </c>
      <c r="R2147" s="317">
        <f ca="1">SUM(R1953,R1968,R1983,R1998,R2013,R2028)*Full!$F$16/10^3</f>
        <v>0</v>
      </c>
      <c r="S2147" s="317">
        <f ca="1">SUM(S1953,S1968,S1983,S1998,S2013,S2028)*Full!$F$16/10^3</f>
        <v>0</v>
      </c>
      <c r="T2147" s="317">
        <f ca="1">SUM(T1953,T1968,T1983,T1998,T2013,T2028)*Full!$F$16/10^3</f>
        <v>0</v>
      </c>
      <c r="U2147" s="317">
        <f ca="1">SUM(U1953,U1968,U1983,U1998,U2013,U2028)*Full!$F$16/10^3</f>
        <v>0</v>
      </c>
      <c r="V2147" s="317">
        <f ca="1">SUM(V1953,V1968,V1983,V1998,V2013,V2028)*Full!$F$16/10^3</f>
        <v>0</v>
      </c>
      <c r="W2147" s="317">
        <f ca="1">SUM(W1953,W1968,W1983,W1998,W2013,W2028)*Full!$F$16/10^3</f>
        <v>0</v>
      </c>
      <c r="X2147" s="317">
        <f ca="1">SUM(X1953,X1968,X1983,X1998,X2013,X2028)*Full!$F$16/10^3</f>
        <v>0</v>
      </c>
      <c r="Y2147" s="317">
        <f ca="1">SUM(Y1953,Y1968,Y1983,Y1998,Y2013,Y2028)*Full!$F$16/10^3</f>
        <v>0</v>
      </c>
      <c r="Z2147" s="317">
        <f ca="1">SUM(Z1953,Z1968,Z1983,Z1998,Z2013,Z2028)*Full!$F$16/10^3</f>
        <v>0</v>
      </c>
      <c r="AA2147" s="317">
        <f ca="1">SUM(AA1953,AA1968,AA1983,AA1998,AA2013,AA2028)*Full!$F$16/10^3</f>
        <v>0</v>
      </c>
    </row>
    <row r="2148" spans="6:27">
      <c r="F2148" s="656"/>
      <c r="G2148" s="314" t="str">
        <f t="shared" si="830"/>
        <v/>
      </c>
      <c r="H2148" s="317">
        <f>SUM(H1954,H1969,H1984,H1999,H2014,H2029)*Full!$F$16/10^3</f>
        <v>0</v>
      </c>
      <c r="I2148" s="317">
        <f ca="1">SUM(I1954,I1969,I1984,I1999,I2014,I2029)*Full!$F$16/10^3</f>
        <v>0</v>
      </c>
      <c r="J2148" s="317">
        <f ca="1">SUM(J1954,J1969,J1984,J1999,J2014,J2029)*Full!$F$16/10^3</f>
        <v>0</v>
      </c>
      <c r="K2148" s="317">
        <f ca="1">SUM(K1954,K1969,K1984,K1999,K2014,K2029)*Full!$F$16/10^3</f>
        <v>0</v>
      </c>
      <c r="L2148" s="317">
        <f ca="1">SUM(L1954,L1969,L1984,L1999,L2014,L2029)*Full!$F$16/10^3</f>
        <v>0</v>
      </c>
      <c r="M2148" s="317">
        <f ca="1">SUM(M1954,M1969,M1984,M1999,M2014,M2029)*Full!$F$16/10^3</f>
        <v>0</v>
      </c>
      <c r="N2148" s="317">
        <f ca="1">SUM(N1954,N1969,N1984,N1999,N2014,N2029)*Full!$F$16/10^3</f>
        <v>0</v>
      </c>
      <c r="O2148" s="317">
        <f ca="1">SUM(O1954,O1969,O1984,O1999,O2014,O2029)*Full!$F$16/10^3</f>
        <v>0</v>
      </c>
      <c r="P2148" s="317">
        <f ca="1">SUM(P1954,P1969,P1984,P1999,P2014,P2029)*Full!$F$16/10^3</f>
        <v>0</v>
      </c>
      <c r="Q2148" s="317">
        <f ca="1">SUM(Q1954,Q1969,Q1984,Q1999,Q2014,Q2029)*Full!$F$16/10^3</f>
        <v>0</v>
      </c>
      <c r="R2148" s="317">
        <f ca="1">SUM(R1954,R1969,R1984,R1999,R2014,R2029)*Full!$F$16/10^3</f>
        <v>0</v>
      </c>
      <c r="S2148" s="317">
        <f ca="1">SUM(S1954,S1969,S1984,S1999,S2014,S2029)*Full!$F$16/10^3</f>
        <v>0</v>
      </c>
      <c r="T2148" s="317">
        <f ca="1">SUM(T1954,T1969,T1984,T1999,T2014,T2029)*Full!$F$16/10^3</f>
        <v>0</v>
      </c>
      <c r="U2148" s="317">
        <f ca="1">SUM(U1954,U1969,U1984,U1999,U2014,U2029)*Full!$F$16/10^3</f>
        <v>0</v>
      </c>
      <c r="V2148" s="317">
        <f ca="1">SUM(V1954,V1969,V1984,V1999,V2014,V2029)*Full!$F$16/10^3</f>
        <v>0</v>
      </c>
      <c r="W2148" s="317">
        <f ca="1">SUM(W1954,W1969,W1984,W1999,W2014,W2029)*Full!$F$16/10^3</f>
        <v>0</v>
      </c>
      <c r="X2148" s="317">
        <f ca="1">SUM(X1954,X1969,X1984,X1999,X2014,X2029)*Full!$F$16/10^3</f>
        <v>0</v>
      </c>
      <c r="Y2148" s="317">
        <f ca="1">SUM(Y1954,Y1969,Y1984,Y1999,Y2014,Y2029)*Full!$F$16/10^3</f>
        <v>0</v>
      </c>
      <c r="Z2148" s="317">
        <f ca="1">SUM(Z1954,Z1969,Z1984,Z1999,Z2014,Z2029)*Full!$F$16/10^3</f>
        <v>0</v>
      </c>
      <c r="AA2148" s="317">
        <f ca="1">SUM(AA1954,AA1969,AA1984,AA1999,AA2014,AA2029)*Full!$F$16/10^3</f>
        <v>0</v>
      </c>
    </row>
    <row r="2149" spans="6:27">
      <c r="F2149" s="656"/>
      <c r="G2149" s="314" t="str">
        <f t="shared" si="830"/>
        <v>3-wheeler</v>
      </c>
      <c r="H2149" s="317">
        <f>SUM(H1955,H1970,H1985,H2000,H2015,H2030)*Full!$F$16/10^3</f>
        <v>0</v>
      </c>
      <c r="I2149" s="317">
        <f ca="1">SUM(I1955,I1970,I1985,I2000,I2015,I2030)*Full!$F$16/10^3</f>
        <v>0</v>
      </c>
      <c r="J2149" s="317">
        <f ca="1">SUM(J1955,J1970,J1985,J2000,J2015,J2030)*Full!$F$16/10^3</f>
        <v>0</v>
      </c>
      <c r="K2149" s="317">
        <f ca="1">SUM(K1955,K1970,K1985,K2000,K2015,K2030)*Full!$F$16/10^3</f>
        <v>0</v>
      </c>
      <c r="L2149" s="317">
        <f ca="1">SUM(L1955,L1970,L1985,L2000,L2015,L2030)*Full!$F$16/10^3</f>
        <v>0</v>
      </c>
      <c r="M2149" s="317">
        <f ca="1">SUM(M1955,M1970,M1985,M2000,M2015,M2030)*Full!$F$16/10^3</f>
        <v>0</v>
      </c>
      <c r="N2149" s="317">
        <f ca="1">SUM(N1955,N1970,N1985,N2000,N2015,N2030)*Full!$F$16/10^3</f>
        <v>0</v>
      </c>
      <c r="O2149" s="317">
        <f ca="1">SUM(O1955,O1970,O1985,O2000,O2015,O2030)*Full!$F$16/10^3</f>
        <v>0</v>
      </c>
      <c r="P2149" s="317">
        <f ca="1">SUM(P1955,P1970,P1985,P2000,P2015,P2030)*Full!$F$16/10^3</f>
        <v>0</v>
      </c>
      <c r="Q2149" s="317">
        <f ca="1">SUM(Q1955,Q1970,Q1985,Q2000,Q2015,Q2030)*Full!$F$16/10^3</f>
        <v>0</v>
      </c>
      <c r="R2149" s="317">
        <f ca="1">SUM(R1955,R1970,R1985,R2000,R2015,R2030)*Full!$F$16/10^3</f>
        <v>0</v>
      </c>
      <c r="S2149" s="317">
        <f ca="1">SUM(S1955,S1970,S1985,S2000,S2015,S2030)*Full!$F$16/10^3</f>
        <v>0</v>
      </c>
      <c r="T2149" s="317">
        <f ca="1">SUM(T1955,T1970,T1985,T2000,T2015,T2030)*Full!$F$16/10^3</f>
        <v>0</v>
      </c>
      <c r="U2149" s="317">
        <f ca="1">SUM(U1955,U1970,U1985,U2000,U2015,U2030)*Full!$F$16/10^3</f>
        <v>0</v>
      </c>
      <c r="V2149" s="317">
        <f ca="1">SUM(V1955,V1970,V1985,V2000,V2015,V2030)*Full!$F$16/10^3</f>
        <v>0</v>
      </c>
      <c r="W2149" s="317">
        <f ca="1">SUM(W1955,W1970,W1985,W2000,W2015,W2030)*Full!$F$16/10^3</f>
        <v>0</v>
      </c>
      <c r="X2149" s="317">
        <f ca="1">SUM(X1955,X1970,X1985,X2000,X2015,X2030)*Full!$F$16/10^3</f>
        <v>0</v>
      </c>
      <c r="Y2149" s="317">
        <f ca="1">SUM(Y1955,Y1970,Y1985,Y2000,Y2015,Y2030)*Full!$F$16/10^3</f>
        <v>0</v>
      </c>
      <c r="Z2149" s="317">
        <f ca="1">SUM(Z1955,Z1970,Z1985,Z2000,Z2015,Z2030)*Full!$F$16/10^3</f>
        <v>0</v>
      </c>
      <c r="AA2149" s="317">
        <f ca="1">SUM(AA1955,AA1970,AA1985,AA2000,AA2015,AA2030)*Full!$F$16/10^3</f>
        <v>0</v>
      </c>
    </row>
    <row r="2150" spans="6:27">
      <c r="F2150" s="656"/>
      <c r="G2150" s="314" t="str">
        <f t="shared" si="830"/>
        <v>Bus</v>
      </c>
      <c r="H2150" s="317">
        <f>SUM(H1956,H1971,H1986,H2001,H2016,H2031)*Full!$F$16/10^3</f>
        <v>0</v>
      </c>
      <c r="I2150" s="317">
        <f ca="1">SUM(I1956,I1971,I1986,I2001,I2016,I2031)*Full!$F$16/10^3</f>
        <v>0</v>
      </c>
      <c r="J2150" s="317">
        <f ca="1">SUM(J1956,J1971,J1986,J2001,J2016,J2031)*Full!$F$16/10^3</f>
        <v>0</v>
      </c>
      <c r="K2150" s="317">
        <f ca="1">SUM(K1956,K1971,K1986,K2001,K2016,K2031)*Full!$F$16/10^3</f>
        <v>0</v>
      </c>
      <c r="L2150" s="317">
        <f ca="1">SUM(L1956,L1971,L1986,L2001,L2016,L2031)*Full!$F$16/10^3</f>
        <v>0</v>
      </c>
      <c r="M2150" s="317">
        <f ca="1">SUM(M1956,M1971,M1986,M2001,M2016,M2031)*Full!$F$16/10^3</f>
        <v>0</v>
      </c>
      <c r="N2150" s="317">
        <f ca="1">SUM(N1956,N1971,N1986,N2001,N2016,N2031)*Full!$F$16/10^3</f>
        <v>0</v>
      </c>
      <c r="O2150" s="317">
        <f ca="1">SUM(O1956,O1971,O1986,O2001,O2016,O2031)*Full!$F$16/10^3</f>
        <v>0</v>
      </c>
      <c r="P2150" s="317">
        <f ca="1">SUM(P1956,P1971,P1986,P2001,P2016,P2031)*Full!$F$16/10^3</f>
        <v>0</v>
      </c>
      <c r="Q2150" s="317">
        <f ca="1">SUM(Q1956,Q1971,Q1986,Q2001,Q2016,Q2031)*Full!$F$16/10^3</f>
        <v>0</v>
      </c>
      <c r="R2150" s="317">
        <f ca="1">SUM(R1956,R1971,R1986,R2001,R2016,R2031)*Full!$F$16/10^3</f>
        <v>0</v>
      </c>
      <c r="S2150" s="317">
        <f ca="1">SUM(S1956,S1971,S1986,S2001,S2016,S2031)*Full!$F$16/10^3</f>
        <v>0</v>
      </c>
      <c r="T2150" s="317">
        <f ca="1">SUM(T1956,T1971,T1986,T2001,T2016,T2031)*Full!$F$16/10^3</f>
        <v>0</v>
      </c>
      <c r="U2150" s="317">
        <f ca="1">SUM(U1956,U1971,U1986,U2001,U2016,U2031)*Full!$F$16/10^3</f>
        <v>0</v>
      </c>
      <c r="V2150" s="317">
        <f ca="1">SUM(V1956,V1971,V1986,V2001,V2016,V2031)*Full!$F$16/10^3</f>
        <v>0</v>
      </c>
      <c r="W2150" s="317">
        <f ca="1">SUM(W1956,W1971,W1986,W2001,W2016,W2031)*Full!$F$16/10^3</f>
        <v>0</v>
      </c>
      <c r="X2150" s="317">
        <f ca="1">SUM(X1956,X1971,X1986,X2001,X2016,X2031)*Full!$F$16/10^3</f>
        <v>0</v>
      </c>
      <c r="Y2150" s="317">
        <f ca="1">SUM(Y1956,Y1971,Y1986,Y2001,Y2016,Y2031)*Full!$F$16/10^3</f>
        <v>0</v>
      </c>
      <c r="Z2150" s="317">
        <f ca="1">SUM(Z1956,Z1971,Z1986,Z2001,Z2016,Z2031)*Full!$F$16/10^3</f>
        <v>0</v>
      </c>
      <c r="AA2150" s="317">
        <f ca="1">SUM(AA1956,AA1971,AA1986,AA2001,AA2016,AA2031)*Full!$F$16/10^3</f>
        <v>0</v>
      </c>
    </row>
    <row r="2151" spans="6:27">
      <c r="F2151" s="656"/>
      <c r="G2151" s="314" t="str">
        <f t="shared" si="830"/>
        <v>Mini-bus</v>
      </c>
      <c r="H2151" s="317">
        <f>SUM(H1957,H1972,H1987,H2002,H2017,H2032)*Full!$F$16/10^3</f>
        <v>0</v>
      </c>
      <c r="I2151" s="317">
        <f ca="1">SUM(I1957,I1972,I1987,I2002,I2017,I2032)*Full!$F$16/10^3</f>
        <v>0</v>
      </c>
      <c r="J2151" s="317">
        <f ca="1">SUM(J1957,J1972,J1987,J2002,J2017,J2032)*Full!$F$16/10^3</f>
        <v>0</v>
      </c>
      <c r="K2151" s="317">
        <f ca="1">SUM(K1957,K1972,K1987,K2002,K2017,K2032)*Full!$F$16/10^3</f>
        <v>0</v>
      </c>
      <c r="L2151" s="317">
        <f ca="1">SUM(L1957,L1972,L1987,L2002,L2017,L2032)*Full!$F$16/10^3</f>
        <v>0</v>
      </c>
      <c r="M2151" s="317">
        <f ca="1">SUM(M1957,M1972,M1987,M2002,M2017,M2032)*Full!$F$16/10^3</f>
        <v>0</v>
      </c>
      <c r="N2151" s="317">
        <f ca="1">SUM(N1957,N1972,N1987,N2002,N2017,N2032)*Full!$F$16/10^3</f>
        <v>0</v>
      </c>
      <c r="O2151" s="317">
        <f ca="1">SUM(O1957,O1972,O1987,O2002,O2017,O2032)*Full!$F$16/10^3</f>
        <v>0</v>
      </c>
      <c r="P2151" s="317">
        <f ca="1">SUM(P1957,P1972,P1987,P2002,P2017,P2032)*Full!$F$16/10^3</f>
        <v>0</v>
      </c>
      <c r="Q2151" s="317">
        <f ca="1">SUM(Q1957,Q1972,Q1987,Q2002,Q2017,Q2032)*Full!$F$16/10^3</f>
        <v>0</v>
      </c>
      <c r="R2151" s="317">
        <f ca="1">SUM(R1957,R1972,R1987,R2002,R2017,R2032)*Full!$F$16/10^3</f>
        <v>0</v>
      </c>
      <c r="S2151" s="317">
        <f ca="1">SUM(S1957,S1972,S1987,S2002,S2017,S2032)*Full!$F$16/10^3</f>
        <v>0</v>
      </c>
      <c r="T2151" s="317">
        <f ca="1">SUM(T1957,T1972,T1987,T2002,T2017,T2032)*Full!$F$16/10^3</f>
        <v>0</v>
      </c>
      <c r="U2151" s="317">
        <f ca="1">SUM(U1957,U1972,U1987,U2002,U2017,U2032)*Full!$F$16/10^3</f>
        <v>0</v>
      </c>
      <c r="V2151" s="317">
        <f ca="1">SUM(V1957,V1972,V1987,V2002,V2017,V2032)*Full!$F$16/10^3</f>
        <v>0</v>
      </c>
      <c r="W2151" s="317">
        <f ca="1">SUM(W1957,W1972,W1987,W2002,W2017,W2032)*Full!$F$16/10^3</f>
        <v>0</v>
      </c>
      <c r="X2151" s="317">
        <f ca="1">SUM(X1957,X1972,X1987,X2002,X2017,X2032)*Full!$F$16/10^3</f>
        <v>0</v>
      </c>
      <c r="Y2151" s="317">
        <f ca="1">SUM(Y1957,Y1972,Y1987,Y2002,Y2017,Y2032)*Full!$F$16/10^3</f>
        <v>0</v>
      </c>
      <c r="Z2151" s="317">
        <f ca="1">SUM(Z1957,Z1972,Z1987,Z2002,Z2017,Z2032)*Full!$F$16/10^3</f>
        <v>0</v>
      </c>
      <c r="AA2151" s="317">
        <f ca="1">SUM(AA1957,AA1972,AA1987,AA2002,AA2017,AA2032)*Full!$F$16/10^3</f>
        <v>0</v>
      </c>
    </row>
    <row r="2152" spans="6:27">
      <c r="F2152" s="656"/>
      <c r="G2152" s="314" t="str">
        <f t="shared" si="830"/>
        <v/>
      </c>
      <c r="H2152" s="317">
        <f>SUM(H1958,H1973,H1988,H2003,H2018,H2033)*Full!$F$16/10^3</f>
        <v>0</v>
      </c>
      <c r="I2152" s="317">
        <f ca="1">SUM(I1958,I1973,I1988,I2003,I2018,I2033)*Full!$F$16/10^3</f>
        <v>0</v>
      </c>
      <c r="J2152" s="317">
        <f ca="1">SUM(J1958,J1973,J1988,J2003,J2018,J2033)*Full!$F$16/10^3</f>
        <v>0</v>
      </c>
      <c r="K2152" s="317">
        <f ca="1">SUM(K1958,K1973,K1988,K2003,K2018,K2033)*Full!$F$16/10^3</f>
        <v>0</v>
      </c>
      <c r="L2152" s="317">
        <f ca="1">SUM(L1958,L1973,L1988,L2003,L2018,L2033)*Full!$F$16/10^3</f>
        <v>0</v>
      </c>
      <c r="M2152" s="317">
        <f ca="1">SUM(M1958,M1973,M1988,M2003,M2018,M2033)*Full!$F$16/10^3</f>
        <v>0</v>
      </c>
      <c r="N2152" s="317">
        <f ca="1">SUM(N1958,N1973,N1988,N2003,N2018,N2033)*Full!$F$16/10^3</f>
        <v>0</v>
      </c>
      <c r="O2152" s="317">
        <f ca="1">SUM(O1958,O1973,O1988,O2003,O2018,O2033)*Full!$F$16/10^3</f>
        <v>0</v>
      </c>
      <c r="P2152" s="317">
        <f ca="1">SUM(P1958,P1973,P1988,P2003,P2018,P2033)*Full!$F$16/10^3</f>
        <v>0</v>
      </c>
      <c r="Q2152" s="317">
        <f ca="1">SUM(Q1958,Q1973,Q1988,Q2003,Q2018,Q2033)*Full!$F$16/10^3</f>
        <v>0</v>
      </c>
      <c r="R2152" s="317">
        <f ca="1">SUM(R1958,R1973,R1988,R2003,R2018,R2033)*Full!$F$16/10^3</f>
        <v>0</v>
      </c>
      <c r="S2152" s="317">
        <f ca="1">SUM(S1958,S1973,S1988,S2003,S2018,S2033)*Full!$F$16/10^3</f>
        <v>0</v>
      </c>
      <c r="T2152" s="317">
        <f ca="1">SUM(T1958,T1973,T1988,T2003,T2018,T2033)*Full!$F$16/10^3</f>
        <v>0</v>
      </c>
      <c r="U2152" s="317">
        <f ca="1">SUM(U1958,U1973,U1988,U2003,U2018,U2033)*Full!$F$16/10^3</f>
        <v>0</v>
      </c>
      <c r="V2152" s="317">
        <f ca="1">SUM(V1958,V1973,V1988,V2003,V2018,V2033)*Full!$F$16/10^3</f>
        <v>0</v>
      </c>
      <c r="W2152" s="317">
        <f ca="1">SUM(W1958,W1973,W1988,W2003,W2018,W2033)*Full!$F$16/10^3</f>
        <v>0</v>
      </c>
      <c r="X2152" s="317">
        <f ca="1">SUM(X1958,X1973,X1988,X2003,X2018,X2033)*Full!$F$16/10^3</f>
        <v>0</v>
      </c>
      <c r="Y2152" s="317">
        <f ca="1">SUM(Y1958,Y1973,Y1988,Y2003,Y2018,Y2033)*Full!$F$16/10^3</f>
        <v>0</v>
      </c>
      <c r="Z2152" s="317">
        <f ca="1">SUM(Z1958,Z1973,Z1988,Z2003,Z2018,Z2033)*Full!$F$16/10^3</f>
        <v>0</v>
      </c>
      <c r="AA2152" s="317">
        <f ca="1">SUM(AA1958,AA1973,AA1988,AA2003,AA2018,AA2033)*Full!$F$16/10^3</f>
        <v>0</v>
      </c>
    </row>
    <row r="2153" spans="6:27">
      <c r="F2153" s="657"/>
      <c r="G2153" s="314" t="str">
        <f t="shared" si="830"/>
        <v/>
      </c>
      <c r="H2153" s="317">
        <f>SUM(H1959,H1974,H1989,H2004,H2019,H2034)*Full!$F$16/10^3</f>
        <v>0</v>
      </c>
      <c r="I2153" s="317">
        <f ca="1">SUM(I1959,I1974,I1989,I2004,I2019,I2034)*Full!$F$16/10^3</f>
        <v>0</v>
      </c>
      <c r="J2153" s="317">
        <f ca="1">SUM(J1959,J1974,J1989,J2004,J2019,J2034)*Full!$F$16/10^3</f>
        <v>0</v>
      </c>
      <c r="K2153" s="317">
        <f ca="1">SUM(K1959,K1974,K1989,K2004,K2019,K2034)*Full!$F$16/10^3</f>
        <v>0</v>
      </c>
      <c r="L2153" s="317">
        <f ca="1">SUM(L1959,L1974,L1989,L2004,L2019,L2034)*Full!$F$16/10^3</f>
        <v>0</v>
      </c>
      <c r="M2153" s="317">
        <f ca="1">SUM(M1959,M1974,M1989,M2004,M2019,M2034)*Full!$F$16/10^3</f>
        <v>0</v>
      </c>
      <c r="N2153" s="317">
        <f ca="1">SUM(N1959,N1974,N1989,N2004,N2019,N2034)*Full!$F$16/10^3</f>
        <v>0</v>
      </c>
      <c r="O2153" s="317">
        <f ca="1">SUM(O1959,O1974,O1989,O2004,O2019,O2034)*Full!$F$16/10^3</f>
        <v>0</v>
      </c>
      <c r="P2153" s="317">
        <f ca="1">SUM(P1959,P1974,P1989,P2004,P2019,P2034)*Full!$F$16/10^3</f>
        <v>0</v>
      </c>
      <c r="Q2153" s="317">
        <f ca="1">SUM(Q1959,Q1974,Q1989,Q2004,Q2019,Q2034)*Full!$F$16/10^3</f>
        <v>0</v>
      </c>
      <c r="R2153" s="317">
        <f ca="1">SUM(R1959,R1974,R1989,R2004,R2019,R2034)*Full!$F$16/10^3</f>
        <v>0</v>
      </c>
      <c r="S2153" s="317">
        <f ca="1">SUM(S1959,S1974,S1989,S2004,S2019,S2034)*Full!$F$16/10^3</f>
        <v>0</v>
      </c>
      <c r="T2153" s="317">
        <f ca="1">SUM(T1959,T1974,T1989,T2004,T2019,T2034)*Full!$F$16/10^3</f>
        <v>0</v>
      </c>
      <c r="U2153" s="317">
        <f ca="1">SUM(U1959,U1974,U1989,U2004,U2019,U2034)*Full!$F$16/10^3</f>
        <v>0</v>
      </c>
      <c r="V2153" s="317">
        <f ca="1">SUM(V1959,V1974,V1989,V2004,V2019,V2034)*Full!$F$16/10^3</f>
        <v>0</v>
      </c>
      <c r="W2153" s="317">
        <f ca="1">SUM(W1959,W1974,W1989,W2004,W2019,W2034)*Full!$F$16/10^3</f>
        <v>0</v>
      </c>
      <c r="X2153" s="317">
        <f ca="1">SUM(X1959,X1974,X1989,X2004,X2019,X2034)*Full!$F$16/10^3</f>
        <v>0</v>
      </c>
      <c r="Y2153" s="317">
        <f ca="1">SUM(Y1959,Y1974,Y1989,Y2004,Y2019,Y2034)*Full!$F$16/10^3</f>
        <v>0</v>
      </c>
      <c r="Z2153" s="317">
        <f ca="1">SUM(Z1959,Z1974,Z1989,Z2004,Z2019,Z2034)*Full!$F$16/10^3</f>
        <v>0</v>
      </c>
      <c r="AA2153" s="317">
        <f ca="1">SUM(AA1959,AA1974,AA1989,AA2004,AA2019,AA2034)*Full!$F$16/10^3</f>
        <v>0</v>
      </c>
    </row>
    <row r="2154" spans="6:27">
      <c r="G2154" s="314" t="str">
        <f t="shared" si="830"/>
        <v>BRT</v>
      </c>
      <c r="H2154" s="317">
        <f>SUM(H1960,H1975,H1990,H2005,H2020,H2035)*Full!$F$16/10^3</f>
        <v>0</v>
      </c>
      <c r="I2154" s="317">
        <f ca="1">SUM(I1960,I1975,I1990,I2005,I2020,I2035)*Full!$F$16/10^3</f>
        <v>0</v>
      </c>
      <c r="J2154" s="317">
        <f ca="1">SUM(J1960,J1975,J1990,J2005,J2020,J2035)*Full!$F$16/10^3</f>
        <v>0</v>
      </c>
      <c r="K2154" s="317">
        <f ca="1">SUM(K1960,K1975,K1990,K2005,K2020,K2035)*Full!$F$16/10^3</f>
        <v>0</v>
      </c>
      <c r="L2154" s="317">
        <f ca="1">SUM(L1960,L1975,L1990,L2005,L2020,L2035)*Full!$F$16/10^3</f>
        <v>0</v>
      </c>
      <c r="M2154" s="317">
        <f ca="1">SUM(M1960,M1975,M1990,M2005,M2020,M2035)*Full!$F$16/10^3</f>
        <v>0</v>
      </c>
      <c r="N2154" s="317">
        <f ca="1">SUM(N1960,N1975,N1990,N2005,N2020,N2035)*Full!$F$16/10^3</f>
        <v>0</v>
      </c>
      <c r="O2154" s="317">
        <f ca="1">SUM(O1960,O1975,O1990,O2005,O2020,O2035)*Full!$F$16/10^3</f>
        <v>0</v>
      </c>
      <c r="P2154" s="317">
        <f ca="1">SUM(P1960,P1975,P1990,P2005,P2020,P2035)*Full!$F$16/10^3</f>
        <v>0</v>
      </c>
      <c r="Q2154" s="317">
        <f ca="1">SUM(Q1960,Q1975,Q1990,Q2005,Q2020,Q2035)*Full!$F$16/10^3</f>
        <v>0</v>
      </c>
      <c r="R2154" s="317">
        <f ca="1">SUM(R1960,R1975,R1990,R2005,R2020,R2035)*Full!$F$16/10^3</f>
        <v>0</v>
      </c>
      <c r="S2154" s="317">
        <f ca="1">SUM(S1960,S1975,S1990,S2005,S2020,S2035)*Full!$F$16/10^3</f>
        <v>0</v>
      </c>
      <c r="T2154" s="317">
        <f ca="1">SUM(T1960,T1975,T1990,T2005,T2020,T2035)*Full!$F$16/10^3</f>
        <v>0</v>
      </c>
      <c r="U2154" s="317">
        <f ca="1">SUM(U1960,U1975,U1990,U2005,U2020,U2035)*Full!$F$16/10^3</f>
        <v>0</v>
      </c>
      <c r="V2154" s="317">
        <f ca="1">SUM(V1960,V1975,V1990,V2005,V2020,V2035)*Full!$F$16/10^3</f>
        <v>0</v>
      </c>
      <c r="W2154" s="317">
        <f ca="1">SUM(W1960,W1975,W1990,W2005,W2020,W2035)*Full!$F$16/10^3</f>
        <v>0</v>
      </c>
      <c r="X2154" s="317">
        <f ca="1">SUM(X1960,X1975,X1990,X2005,X2020,X2035)*Full!$F$16/10^3</f>
        <v>0</v>
      </c>
      <c r="Y2154" s="317">
        <f ca="1">SUM(Y1960,Y1975,Y1990,Y2005,Y2020,Y2035)*Full!$F$16/10^3</f>
        <v>0</v>
      </c>
      <c r="Z2154" s="317">
        <f ca="1">SUM(Z1960,Z1975,Z1990,Z2005,Z2020,Z2035)*Full!$F$16/10^3</f>
        <v>0</v>
      </c>
      <c r="AA2154" s="317">
        <f ca="1">SUM(AA1960,AA1975,AA1990,AA2005,AA2020,AA2035)*Full!$F$16/10^3</f>
        <v>0</v>
      </c>
    </row>
    <row r="2155" spans="6:27">
      <c r="H2155" s="298"/>
    </row>
    <row r="2156" spans="6:27">
      <c r="G2156" s="309" t="s">
        <v>511</v>
      </c>
      <c r="H2156" s="298" t="s">
        <v>512</v>
      </c>
    </row>
    <row r="2157" spans="6:27">
      <c r="G2157" s="314"/>
      <c r="H2157" s="299">
        <f>H2143</f>
        <v>0</v>
      </c>
      <c r="I2157" s="299">
        <f t="shared" ref="I2157:AA2157" si="831">I2143</f>
        <v>1</v>
      </c>
      <c r="J2157" s="299">
        <f t="shared" si="831"/>
        <v>2</v>
      </c>
      <c r="K2157" s="299">
        <f t="shared" si="831"/>
        <v>3</v>
      </c>
      <c r="L2157" s="299">
        <f t="shared" si="831"/>
        <v>4</v>
      </c>
      <c r="M2157" s="299">
        <f t="shared" si="831"/>
        <v>5</v>
      </c>
      <c r="N2157" s="299">
        <f t="shared" si="831"/>
        <v>6</v>
      </c>
      <c r="O2157" s="299">
        <f t="shared" si="831"/>
        <v>7</v>
      </c>
      <c r="P2157" s="299">
        <f t="shared" si="831"/>
        <v>8</v>
      </c>
      <c r="Q2157" s="299">
        <f t="shared" si="831"/>
        <v>9</v>
      </c>
      <c r="R2157" s="299">
        <f t="shared" si="831"/>
        <v>10</v>
      </c>
      <c r="S2157" s="299">
        <f t="shared" si="831"/>
        <v>11</v>
      </c>
      <c r="T2157" s="299">
        <f t="shared" si="831"/>
        <v>12</v>
      </c>
      <c r="U2157" s="299">
        <f t="shared" si="831"/>
        <v>13</v>
      </c>
      <c r="V2157" s="299">
        <f t="shared" si="831"/>
        <v>14</v>
      </c>
      <c r="W2157" s="299">
        <f t="shared" si="831"/>
        <v>15</v>
      </c>
      <c r="X2157" s="299">
        <f t="shared" si="831"/>
        <v>16</v>
      </c>
      <c r="Y2157" s="299">
        <f t="shared" si="831"/>
        <v>17</v>
      </c>
      <c r="Z2157" s="299">
        <f t="shared" si="831"/>
        <v>18</v>
      </c>
      <c r="AA2157" s="299">
        <f t="shared" si="831"/>
        <v>19</v>
      </c>
    </row>
    <row r="2158" spans="6:27">
      <c r="F2158" s="655" t="s">
        <v>530</v>
      </c>
      <c r="G2158" s="314" t="str">
        <f>G2144</f>
        <v>Cars</v>
      </c>
      <c r="H2158" s="301">
        <f>H123*Full!$F$16/10^6</f>
        <v>0</v>
      </c>
      <c r="I2158" s="301">
        <f>I123*Full!$F$16/10^6</f>
        <v>0</v>
      </c>
      <c r="J2158" s="301">
        <f>J123*Full!$F$16/10^6</f>
        <v>0</v>
      </c>
      <c r="K2158" s="301">
        <f>K123*Full!$F$16/10^6</f>
        <v>0</v>
      </c>
      <c r="L2158" s="301">
        <f>L123*Full!$F$16/10^6</f>
        <v>0</v>
      </c>
      <c r="M2158" s="301">
        <f>M123*Full!$F$16/10^6</f>
        <v>0</v>
      </c>
      <c r="N2158" s="301">
        <f>N123*Full!$F$16/10^6</f>
        <v>0</v>
      </c>
      <c r="O2158" s="301">
        <f>O123*Full!$F$16/10^6</f>
        <v>0</v>
      </c>
      <c r="P2158" s="301">
        <f>P123*Full!$F$16/10^6</f>
        <v>0</v>
      </c>
      <c r="Q2158" s="301">
        <f>Q123*Full!$F$16/10^6</f>
        <v>0</v>
      </c>
      <c r="R2158" s="301">
        <f>R123*Full!$F$16/10^6</f>
        <v>0</v>
      </c>
      <c r="S2158" s="301">
        <f>S123*Full!$F$16/10^6</f>
        <v>0</v>
      </c>
      <c r="T2158" s="301">
        <f>T123*Full!$F$16/10^6</f>
        <v>0</v>
      </c>
      <c r="U2158" s="301">
        <f>U123*Full!$F$16/10^6</f>
        <v>0</v>
      </c>
      <c r="V2158" s="301">
        <f>V123*Full!$F$16/10^6</f>
        <v>0</v>
      </c>
      <c r="W2158" s="301">
        <f>W123*Full!$F$16/10^6</f>
        <v>0</v>
      </c>
      <c r="X2158" s="301">
        <f>X123*Full!$F$16/10^6</f>
        <v>0</v>
      </c>
      <c r="Y2158" s="301">
        <f>Y123*Full!$F$16/10^6</f>
        <v>0</v>
      </c>
      <c r="Z2158" s="301">
        <f>Z123*Full!$F$16/10^6</f>
        <v>0</v>
      </c>
      <c r="AA2158" s="301">
        <f>AA123*Full!$F$16/10^6</f>
        <v>0</v>
      </c>
    </row>
    <row r="2159" spans="6:27">
      <c r="F2159" s="656"/>
      <c r="G2159" s="314" t="str">
        <f t="shared" ref="G2159:G2168" si="832">G2145</f>
        <v>2-wheeler</v>
      </c>
      <c r="H2159" s="301">
        <f>H124*Full!$F$16/10^6</f>
        <v>0</v>
      </c>
      <c r="I2159" s="301">
        <f>I124*Full!$F$16/10^6</f>
        <v>0</v>
      </c>
      <c r="J2159" s="301">
        <f>J124*Full!$F$16/10^6</f>
        <v>0</v>
      </c>
      <c r="K2159" s="301">
        <f>K124*Full!$F$16/10^6</f>
        <v>0</v>
      </c>
      <c r="L2159" s="301">
        <f>L124*Full!$F$16/10^6</f>
        <v>0</v>
      </c>
      <c r="M2159" s="301">
        <f>M124*Full!$F$16/10^6</f>
        <v>0</v>
      </c>
      <c r="N2159" s="301">
        <f>N124*Full!$F$16/10^6</f>
        <v>0</v>
      </c>
      <c r="O2159" s="301">
        <f>O124*Full!$F$16/10^6</f>
        <v>0</v>
      </c>
      <c r="P2159" s="301">
        <f>P124*Full!$F$16/10^6</f>
        <v>0</v>
      </c>
      <c r="Q2159" s="301">
        <f>Q124*Full!$F$16/10^6</f>
        <v>0</v>
      </c>
      <c r="R2159" s="301">
        <f>R124*Full!$F$16/10^6</f>
        <v>0</v>
      </c>
      <c r="S2159" s="301">
        <f>S124*Full!$F$16/10^6</f>
        <v>0</v>
      </c>
      <c r="T2159" s="301">
        <f>T124*Full!$F$16/10^6</f>
        <v>0</v>
      </c>
      <c r="U2159" s="301">
        <f>U124*Full!$F$16/10^6</f>
        <v>0</v>
      </c>
      <c r="V2159" s="301">
        <f>V124*Full!$F$16/10^6</f>
        <v>0</v>
      </c>
      <c r="W2159" s="301">
        <f>W124*Full!$F$16/10^6</f>
        <v>0</v>
      </c>
      <c r="X2159" s="301">
        <f>X124*Full!$F$16/10^6</f>
        <v>0</v>
      </c>
      <c r="Y2159" s="301">
        <f>Y124*Full!$F$16/10^6</f>
        <v>0</v>
      </c>
      <c r="Z2159" s="301">
        <f>Z124*Full!$F$16/10^6</f>
        <v>0</v>
      </c>
      <c r="AA2159" s="301">
        <f>AA124*Full!$F$16/10^6</f>
        <v>0</v>
      </c>
    </row>
    <row r="2160" spans="6:27">
      <c r="F2160" s="656"/>
      <c r="G2160" s="314" t="str">
        <f t="shared" si="832"/>
        <v>Taxi</v>
      </c>
      <c r="H2160" s="301">
        <f>H125*Full!$F$16/10^6</f>
        <v>0</v>
      </c>
      <c r="I2160" s="301">
        <f>I125*Full!$F$16/10^6</f>
        <v>0</v>
      </c>
      <c r="J2160" s="301">
        <f>J125*Full!$F$16/10^6</f>
        <v>0</v>
      </c>
      <c r="K2160" s="301">
        <f>K125*Full!$F$16/10^6</f>
        <v>0</v>
      </c>
      <c r="L2160" s="301">
        <f>L125*Full!$F$16/10^6</f>
        <v>0</v>
      </c>
      <c r="M2160" s="301">
        <f>M125*Full!$F$16/10^6</f>
        <v>0</v>
      </c>
      <c r="N2160" s="301">
        <f>N125*Full!$F$16/10^6</f>
        <v>0</v>
      </c>
      <c r="O2160" s="301">
        <f>O125*Full!$F$16/10^6</f>
        <v>0</v>
      </c>
      <c r="P2160" s="301">
        <f>P125*Full!$F$16/10^6</f>
        <v>0</v>
      </c>
      <c r="Q2160" s="301">
        <f>Q125*Full!$F$16/10^6</f>
        <v>0</v>
      </c>
      <c r="R2160" s="301">
        <f>R125*Full!$F$16/10^6</f>
        <v>0</v>
      </c>
      <c r="S2160" s="301">
        <f>S125*Full!$F$16/10^6</f>
        <v>0</v>
      </c>
      <c r="T2160" s="301">
        <f>T125*Full!$F$16/10^6</f>
        <v>0</v>
      </c>
      <c r="U2160" s="301">
        <f>U125*Full!$F$16/10^6</f>
        <v>0</v>
      </c>
      <c r="V2160" s="301">
        <f>V125*Full!$F$16/10^6</f>
        <v>0</v>
      </c>
      <c r="W2160" s="301">
        <f>W125*Full!$F$16/10^6</f>
        <v>0</v>
      </c>
      <c r="X2160" s="301">
        <f>X125*Full!$F$16/10^6</f>
        <v>0</v>
      </c>
      <c r="Y2160" s="301">
        <f>Y125*Full!$F$16/10^6</f>
        <v>0</v>
      </c>
      <c r="Z2160" s="301">
        <f>Z125*Full!$F$16/10^6</f>
        <v>0</v>
      </c>
      <c r="AA2160" s="301">
        <f>AA125*Full!$F$16/10^6</f>
        <v>0</v>
      </c>
    </row>
    <row r="2161" spans="6:27">
      <c r="F2161" s="656"/>
      <c r="G2161" s="314" t="str">
        <f t="shared" si="832"/>
        <v/>
      </c>
      <c r="H2161" s="301">
        <f>H126*Full!$F$16/10^6</f>
        <v>0</v>
      </c>
      <c r="I2161" s="301">
        <f>I126*Full!$F$16/10^6</f>
        <v>0</v>
      </c>
      <c r="J2161" s="301">
        <f>J126*Full!$F$16/10^6</f>
        <v>0</v>
      </c>
      <c r="K2161" s="301">
        <f>K126*Full!$F$16/10^6</f>
        <v>0</v>
      </c>
      <c r="L2161" s="301">
        <f>L126*Full!$F$16/10^6</f>
        <v>0</v>
      </c>
      <c r="M2161" s="301">
        <f>M126*Full!$F$16/10^6</f>
        <v>0</v>
      </c>
      <c r="N2161" s="301">
        <f>N126*Full!$F$16/10^6</f>
        <v>0</v>
      </c>
      <c r="O2161" s="301">
        <f>O126*Full!$F$16/10^6</f>
        <v>0</v>
      </c>
      <c r="P2161" s="301">
        <f>P126*Full!$F$16/10^6</f>
        <v>0</v>
      </c>
      <c r="Q2161" s="301">
        <f>Q126*Full!$F$16/10^6</f>
        <v>0</v>
      </c>
      <c r="R2161" s="301">
        <f>R126*Full!$F$16/10^6</f>
        <v>0</v>
      </c>
      <c r="S2161" s="301">
        <f>S126*Full!$F$16/10^6</f>
        <v>0</v>
      </c>
      <c r="T2161" s="301">
        <f>T126*Full!$F$16/10^6</f>
        <v>0</v>
      </c>
      <c r="U2161" s="301">
        <f>U126*Full!$F$16/10^6</f>
        <v>0</v>
      </c>
      <c r="V2161" s="301">
        <f>V126*Full!$F$16/10^6</f>
        <v>0</v>
      </c>
      <c r="W2161" s="301">
        <f>W126*Full!$F$16/10^6</f>
        <v>0</v>
      </c>
      <c r="X2161" s="301">
        <f>X126*Full!$F$16/10^6</f>
        <v>0</v>
      </c>
      <c r="Y2161" s="301">
        <f>Y126*Full!$F$16/10^6</f>
        <v>0</v>
      </c>
      <c r="Z2161" s="301">
        <f>Z126*Full!$F$16/10^6</f>
        <v>0</v>
      </c>
      <c r="AA2161" s="301">
        <f>AA126*Full!$F$16/10^6</f>
        <v>0</v>
      </c>
    </row>
    <row r="2162" spans="6:27">
      <c r="F2162" s="656"/>
      <c r="G2162" s="314" t="str">
        <f t="shared" si="832"/>
        <v/>
      </c>
      <c r="H2162" s="301">
        <f>H127*Full!$F$16/10^6</f>
        <v>0</v>
      </c>
      <c r="I2162" s="301">
        <f>I127*Full!$F$16/10^6</f>
        <v>0</v>
      </c>
      <c r="J2162" s="301">
        <f>J127*Full!$F$16/10^6</f>
        <v>0</v>
      </c>
      <c r="K2162" s="301">
        <f>K127*Full!$F$16/10^6</f>
        <v>0</v>
      </c>
      <c r="L2162" s="301">
        <f>L127*Full!$F$16/10^6</f>
        <v>0</v>
      </c>
      <c r="M2162" s="301">
        <f>M127*Full!$F$16/10^6</f>
        <v>0</v>
      </c>
      <c r="N2162" s="301">
        <f>N127*Full!$F$16/10^6</f>
        <v>0</v>
      </c>
      <c r="O2162" s="301">
        <f>O127*Full!$F$16/10^6</f>
        <v>0</v>
      </c>
      <c r="P2162" s="301">
        <f>P127*Full!$F$16/10^6</f>
        <v>0</v>
      </c>
      <c r="Q2162" s="301">
        <f>Q127*Full!$F$16/10^6</f>
        <v>0</v>
      </c>
      <c r="R2162" s="301">
        <f>R127*Full!$F$16/10^6</f>
        <v>0</v>
      </c>
      <c r="S2162" s="301">
        <f>S127*Full!$F$16/10^6</f>
        <v>0</v>
      </c>
      <c r="T2162" s="301">
        <f>T127*Full!$F$16/10^6</f>
        <v>0</v>
      </c>
      <c r="U2162" s="301">
        <f>U127*Full!$F$16/10^6</f>
        <v>0</v>
      </c>
      <c r="V2162" s="301">
        <f>V127*Full!$F$16/10^6</f>
        <v>0</v>
      </c>
      <c r="W2162" s="301">
        <f>W127*Full!$F$16/10^6</f>
        <v>0</v>
      </c>
      <c r="X2162" s="301">
        <f>X127*Full!$F$16/10^6</f>
        <v>0</v>
      </c>
      <c r="Y2162" s="301">
        <f>Y127*Full!$F$16/10^6</f>
        <v>0</v>
      </c>
      <c r="Z2162" s="301">
        <f>Z127*Full!$F$16/10^6</f>
        <v>0</v>
      </c>
      <c r="AA2162" s="301">
        <f>AA127*Full!$F$16/10^6</f>
        <v>0</v>
      </c>
    </row>
    <row r="2163" spans="6:27">
      <c r="F2163" s="656"/>
      <c r="G2163" s="314" t="str">
        <f t="shared" si="832"/>
        <v>3-wheeler</v>
      </c>
      <c r="H2163" s="301">
        <f>H128*Full!$F$16/10^6</f>
        <v>0</v>
      </c>
      <c r="I2163" s="301">
        <f>I128*Full!$F$16/10^6</f>
        <v>0</v>
      </c>
      <c r="J2163" s="301">
        <f>J128*Full!$F$16/10^6</f>
        <v>0</v>
      </c>
      <c r="K2163" s="301">
        <f>K128*Full!$F$16/10^6</f>
        <v>0</v>
      </c>
      <c r="L2163" s="301">
        <f>L128*Full!$F$16/10^6</f>
        <v>0</v>
      </c>
      <c r="M2163" s="301">
        <f>M128*Full!$F$16/10^6</f>
        <v>0</v>
      </c>
      <c r="N2163" s="301">
        <f>N128*Full!$F$16/10^6</f>
        <v>0</v>
      </c>
      <c r="O2163" s="301">
        <f>O128*Full!$F$16/10^6</f>
        <v>0</v>
      </c>
      <c r="P2163" s="301">
        <f>P128*Full!$F$16/10^6</f>
        <v>0</v>
      </c>
      <c r="Q2163" s="301">
        <f>Q128*Full!$F$16/10^6</f>
        <v>0</v>
      </c>
      <c r="R2163" s="301">
        <f>R128*Full!$F$16/10^6</f>
        <v>0</v>
      </c>
      <c r="S2163" s="301">
        <f>S128*Full!$F$16/10^6</f>
        <v>0</v>
      </c>
      <c r="T2163" s="301">
        <f>T128*Full!$F$16/10^6</f>
        <v>0</v>
      </c>
      <c r="U2163" s="301">
        <f>U128*Full!$F$16/10^6</f>
        <v>0</v>
      </c>
      <c r="V2163" s="301">
        <f>V128*Full!$F$16/10^6</f>
        <v>0</v>
      </c>
      <c r="W2163" s="301">
        <f>W128*Full!$F$16/10^6</f>
        <v>0</v>
      </c>
      <c r="X2163" s="301">
        <f>X128*Full!$F$16/10^6</f>
        <v>0</v>
      </c>
      <c r="Y2163" s="301">
        <f>Y128*Full!$F$16/10^6</f>
        <v>0</v>
      </c>
      <c r="Z2163" s="301">
        <f>Z128*Full!$F$16/10^6</f>
        <v>0</v>
      </c>
      <c r="AA2163" s="301">
        <f>AA128*Full!$F$16/10^6</f>
        <v>0</v>
      </c>
    </row>
    <row r="2164" spans="6:27">
      <c r="F2164" s="656"/>
      <c r="G2164" s="314" t="str">
        <f t="shared" si="832"/>
        <v>Bus</v>
      </c>
      <c r="H2164" s="301">
        <f>H129*Full!$F$16/10^6</f>
        <v>0</v>
      </c>
      <c r="I2164" s="301">
        <f>I129*Full!$F$16/10^6</f>
        <v>0</v>
      </c>
      <c r="J2164" s="301">
        <f>J129*Full!$F$16/10^6</f>
        <v>0</v>
      </c>
      <c r="K2164" s="301">
        <f>K129*Full!$F$16/10^6</f>
        <v>0</v>
      </c>
      <c r="L2164" s="301">
        <f>L129*Full!$F$16/10^6</f>
        <v>0</v>
      </c>
      <c r="M2164" s="301">
        <f>M129*Full!$F$16/10^6</f>
        <v>0</v>
      </c>
      <c r="N2164" s="301">
        <f>N129*Full!$F$16/10^6</f>
        <v>0</v>
      </c>
      <c r="O2164" s="301">
        <f>O129*Full!$F$16/10^6</f>
        <v>0</v>
      </c>
      <c r="P2164" s="301">
        <f>P129*Full!$F$16/10^6</f>
        <v>0</v>
      </c>
      <c r="Q2164" s="301">
        <f>Q129*Full!$F$16/10^6</f>
        <v>0</v>
      </c>
      <c r="R2164" s="301">
        <f>R129*Full!$F$16/10^6</f>
        <v>0</v>
      </c>
      <c r="S2164" s="301">
        <f>S129*Full!$F$16/10^6</f>
        <v>0</v>
      </c>
      <c r="T2164" s="301">
        <f>T129*Full!$F$16/10^6</f>
        <v>0</v>
      </c>
      <c r="U2164" s="301">
        <f>U129*Full!$F$16/10^6</f>
        <v>0</v>
      </c>
      <c r="V2164" s="301">
        <f>V129*Full!$F$16/10^6</f>
        <v>0</v>
      </c>
      <c r="W2164" s="301">
        <f>W129*Full!$F$16/10^6</f>
        <v>0</v>
      </c>
      <c r="X2164" s="301">
        <f>X129*Full!$F$16/10^6</f>
        <v>0</v>
      </c>
      <c r="Y2164" s="301">
        <f>Y129*Full!$F$16/10^6</f>
        <v>0</v>
      </c>
      <c r="Z2164" s="301">
        <f>Z129*Full!$F$16/10^6</f>
        <v>0</v>
      </c>
      <c r="AA2164" s="301">
        <f>AA129*Full!$F$16/10^6</f>
        <v>0</v>
      </c>
    </row>
    <row r="2165" spans="6:27">
      <c r="F2165" s="656"/>
      <c r="G2165" s="314" t="str">
        <f t="shared" si="832"/>
        <v>Mini-bus</v>
      </c>
      <c r="H2165" s="301">
        <f>H130*Full!$F$16/10^6</f>
        <v>0</v>
      </c>
      <c r="I2165" s="301">
        <f>I130*Full!$F$16/10^6</f>
        <v>0</v>
      </c>
      <c r="J2165" s="301">
        <f>J130*Full!$F$16/10^6</f>
        <v>0</v>
      </c>
      <c r="K2165" s="301">
        <f>K130*Full!$F$16/10^6</f>
        <v>0</v>
      </c>
      <c r="L2165" s="301">
        <f>L130*Full!$F$16/10^6</f>
        <v>0</v>
      </c>
      <c r="M2165" s="301">
        <f>M130*Full!$F$16/10^6</f>
        <v>0</v>
      </c>
      <c r="N2165" s="301">
        <f>N130*Full!$F$16/10^6</f>
        <v>0</v>
      </c>
      <c r="O2165" s="301">
        <f>O130*Full!$F$16/10^6</f>
        <v>0</v>
      </c>
      <c r="P2165" s="301">
        <f>P130*Full!$F$16/10^6</f>
        <v>0</v>
      </c>
      <c r="Q2165" s="301">
        <f>Q130*Full!$F$16/10^6</f>
        <v>0</v>
      </c>
      <c r="R2165" s="301">
        <f>R130*Full!$F$16/10^6</f>
        <v>0</v>
      </c>
      <c r="S2165" s="301">
        <f>S130*Full!$F$16/10^6</f>
        <v>0</v>
      </c>
      <c r="T2165" s="301">
        <f>T130*Full!$F$16/10^6</f>
        <v>0</v>
      </c>
      <c r="U2165" s="301">
        <f>U130*Full!$F$16/10^6</f>
        <v>0</v>
      </c>
      <c r="V2165" s="301">
        <f>V130*Full!$F$16/10^6</f>
        <v>0</v>
      </c>
      <c r="W2165" s="301">
        <f>W130*Full!$F$16/10^6</f>
        <v>0</v>
      </c>
      <c r="X2165" s="301">
        <f>X130*Full!$F$16/10^6</f>
        <v>0</v>
      </c>
      <c r="Y2165" s="301">
        <f>Y130*Full!$F$16/10^6</f>
        <v>0</v>
      </c>
      <c r="Z2165" s="301">
        <f>Z130*Full!$F$16/10^6</f>
        <v>0</v>
      </c>
      <c r="AA2165" s="301">
        <f>AA130*Full!$F$16/10^6</f>
        <v>0</v>
      </c>
    </row>
    <row r="2166" spans="6:27">
      <c r="F2166" s="656"/>
      <c r="G2166" s="314" t="str">
        <f t="shared" si="832"/>
        <v/>
      </c>
      <c r="H2166" s="301">
        <f>H131*Full!$F$16/10^6</f>
        <v>0</v>
      </c>
      <c r="I2166" s="301">
        <f>I131*Full!$F$16/10^6</f>
        <v>0</v>
      </c>
      <c r="J2166" s="301">
        <f>J131*Full!$F$16/10^6</f>
        <v>0</v>
      </c>
      <c r="K2166" s="301">
        <f>K131*Full!$F$16/10^6</f>
        <v>0</v>
      </c>
      <c r="L2166" s="301">
        <f>L131*Full!$F$16/10^6</f>
        <v>0</v>
      </c>
      <c r="M2166" s="301">
        <f>M131*Full!$F$16/10^6</f>
        <v>0</v>
      </c>
      <c r="N2166" s="301">
        <f>N131*Full!$F$16/10^6</f>
        <v>0</v>
      </c>
      <c r="O2166" s="301">
        <f>O131*Full!$F$16/10^6</f>
        <v>0</v>
      </c>
      <c r="P2166" s="301">
        <f>P131*Full!$F$16/10^6</f>
        <v>0</v>
      </c>
      <c r="Q2166" s="301">
        <f>Q131*Full!$F$16/10^6</f>
        <v>0</v>
      </c>
      <c r="R2166" s="301">
        <f>R131*Full!$F$16/10^6</f>
        <v>0</v>
      </c>
      <c r="S2166" s="301">
        <f>S131*Full!$F$16/10^6</f>
        <v>0</v>
      </c>
      <c r="T2166" s="301">
        <f>T131*Full!$F$16/10^6</f>
        <v>0</v>
      </c>
      <c r="U2166" s="301">
        <f>U131*Full!$F$16/10^6</f>
        <v>0</v>
      </c>
      <c r="V2166" s="301">
        <f>V131*Full!$F$16/10^6</f>
        <v>0</v>
      </c>
      <c r="W2166" s="301">
        <f>W131*Full!$F$16/10^6</f>
        <v>0</v>
      </c>
      <c r="X2166" s="301">
        <f>X131*Full!$F$16/10^6</f>
        <v>0</v>
      </c>
      <c r="Y2166" s="301">
        <f>Y131*Full!$F$16/10^6</f>
        <v>0</v>
      </c>
      <c r="Z2166" s="301">
        <f>Z131*Full!$F$16/10^6</f>
        <v>0</v>
      </c>
      <c r="AA2166" s="301">
        <f>AA131*Full!$F$16/10^6</f>
        <v>0</v>
      </c>
    </row>
    <row r="2167" spans="6:27">
      <c r="F2167" s="657"/>
      <c r="G2167" s="314" t="str">
        <f t="shared" si="832"/>
        <v/>
      </c>
      <c r="H2167" s="301">
        <f>H132*Full!$F$16/10^6</f>
        <v>0</v>
      </c>
      <c r="I2167" s="301">
        <f>I132*Full!$F$16/10^6</f>
        <v>0</v>
      </c>
      <c r="J2167" s="301">
        <f>J132*Full!$F$16/10^6</f>
        <v>0</v>
      </c>
      <c r="K2167" s="301">
        <f>K132*Full!$F$16/10^6</f>
        <v>0</v>
      </c>
      <c r="L2167" s="301">
        <f>L132*Full!$F$16/10^6</f>
        <v>0</v>
      </c>
      <c r="M2167" s="301">
        <f>M132*Full!$F$16/10^6</f>
        <v>0</v>
      </c>
      <c r="N2167" s="301">
        <f>N132*Full!$F$16/10^6</f>
        <v>0</v>
      </c>
      <c r="O2167" s="301">
        <f>O132*Full!$F$16/10^6</f>
        <v>0</v>
      </c>
      <c r="P2167" s="301">
        <f>P132*Full!$F$16/10^6</f>
        <v>0</v>
      </c>
      <c r="Q2167" s="301">
        <f>Q132*Full!$F$16/10^6</f>
        <v>0</v>
      </c>
      <c r="R2167" s="301">
        <f>R132*Full!$F$16/10^6</f>
        <v>0</v>
      </c>
      <c r="S2167" s="301">
        <f>S132*Full!$F$16/10^6</f>
        <v>0</v>
      </c>
      <c r="T2167" s="301">
        <f>T132*Full!$F$16/10^6</f>
        <v>0</v>
      </c>
      <c r="U2167" s="301">
        <f>U132*Full!$F$16/10^6</f>
        <v>0</v>
      </c>
      <c r="V2167" s="301">
        <f>V132*Full!$F$16/10^6</f>
        <v>0</v>
      </c>
      <c r="W2167" s="301">
        <f>W132*Full!$F$16/10^6</f>
        <v>0</v>
      </c>
      <c r="X2167" s="301">
        <f>X132*Full!$F$16/10^6</f>
        <v>0</v>
      </c>
      <c r="Y2167" s="301">
        <f>Y132*Full!$F$16/10^6</f>
        <v>0</v>
      </c>
      <c r="Z2167" s="301">
        <f>Z132*Full!$F$16/10^6</f>
        <v>0</v>
      </c>
      <c r="AA2167" s="301">
        <f>AA132*Full!$F$16/10^6</f>
        <v>0</v>
      </c>
    </row>
    <row r="2168" spans="6:27">
      <c r="G2168" s="314" t="str">
        <f t="shared" si="832"/>
        <v>BRT</v>
      </c>
      <c r="H2168" s="301">
        <f>H133*Full!$F$16/10^6</f>
        <v>0</v>
      </c>
      <c r="I2168" s="301">
        <f>I133*Full!$F$16/10^6</f>
        <v>0</v>
      </c>
      <c r="J2168" s="301">
        <f>J133*Full!$F$16/10^6</f>
        <v>0</v>
      </c>
      <c r="K2168" s="301">
        <f>K133*Full!$F$16/10^6</f>
        <v>0</v>
      </c>
      <c r="L2168" s="301">
        <f>L133*Full!$F$16/10^6</f>
        <v>0</v>
      </c>
      <c r="M2168" s="301">
        <f>M133*Full!$F$16/10^6</f>
        <v>0</v>
      </c>
      <c r="N2168" s="301">
        <f>N133*Full!$F$16/10^6</f>
        <v>0</v>
      </c>
      <c r="O2168" s="301">
        <f>O133*Full!$F$16/10^6</f>
        <v>0</v>
      </c>
      <c r="P2168" s="301">
        <f>P133*Full!$F$16/10^6</f>
        <v>0</v>
      </c>
      <c r="Q2168" s="301">
        <f>Q133*Full!$F$16/10^6</f>
        <v>0</v>
      </c>
      <c r="R2168" s="301">
        <f>R133*Full!$F$16/10^6</f>
        <v>0</v>
      </c>
      <c r="S2168" s="301">
        <f>S133*Full!$F$16/10^6</f>
        <v>0</v>
      </c>
      <c r="T2168" s="301">
        <f>T133*Full!$F$16/10^6</f>
        <v>0</v>
      </c>
      <c r="U2168" s="301">
        <f>U133*Full!$F$16/10^6</f>
        <v>0</v>
      </c>
      <c r="V2168" s="301">
        <f>V133*Full!$F$16/10^6</f>
        <v>0</v>
      </c>
      <c r="W2168" s="301">
        <f>W133*Full!$F$16/10^6</f>
        <v>0</v>
      </c>
      <c r="X2168" s="301">
        <f>X133*Full!$F$16/10^6</f>
        <v>0</v>
      </c>
      <c r="Y2168" s="301">
        <f>Y133*Full!$F$16/10^6</f>
        <v>0</v>
      </c>
      <c r="Z2168" s="301">
        <f>Z133*Full!$F$16/10^6</f>
        <v>0</v>
      </c>
      <c r="AA2168" s="301">
        <f>AA133*Full!$F$16/10^6</f>
        <v>0</v>
      </c>
    </row>
    <row r="2169" spans="6:27">
      <c r="H2169" s="298">
        <f>SUM(H2158:H2167)-H2168</f>
        <v>0</v>
      </c>
    </row>
  </sheetData>
  <mergeCells count="125">
    <mergeCell ref="F2067:F2076"/>
    <mergeCell ref="F2116:F2125"/>
    <mergeCell ref="F2130:F2139"/>
    <mergeCell ref="F2144:F2153"/>
    <mergeCell ref="F2158:F2167"/>
    <mergeCell ref="F1980:F1989"/>
    <mergeCell ref="F1995:F2004"/>
    <mergeCell ref="F2010:F2019"/>
    <mergeCell ref="F2025:F2034"/>
    <mergeCell ref="F2039:F2048"/>
    <mergeCell ref="F2053:F2062"/>
    <mergeCell ref="F1889:F1898"/>
    <mergeCell ref="F1904:F1913"/>
    <mergeCell ref="F1919:F1928"/>
    <mergeCell ref="F1934:F1943"/>
    <mergeCell ref="F1950:F1959"/>
    <mergeCell ref="F1965:F1974"/>
    <mergeCell ref="F1798:F1807"/>
    <mergeCell ref="F1813:F1822"/>
    <mergeCell ref="F1828:F1837"/>
    <mergeCell ref="F1843:F1852"/>
    <mergeCell ref="F1859:F1868"/>
    <mergeCell ref="F1874:F1883"/>
    <mergeCell ref="F1691:F1700"/>
    <mergeCell ref="F1722:F1731"/>
    <mergeCell ref="F1738:F1747"/>
    <mergeCell ref="F1752:F1761"/>
    <mergeCell ref="F1768:F1777"/>
    <mergeCell ref="F1783:F1792"/>
    <mergeCell ref="F1581:F1590"/>
    <mergeCell ref="F1597:F1606"/>
    <mergeCell ref="F1611:F1620"/>
    <mergeCell ref="F1628:F1637"/>
    <mergeCell ref="F1644:F1653"/>
    <mergeCell ref="F1675:F1684"/>
    <mergeCell ref="F1470:F1479"/>
    <mergeCell ref="F1487:F1496"/>
    <mergeCell ref="F1503:F1512"/>
    <mergeCell ref="F1534:F1543"/>
    <mergeCell ref="F1550:F1559"/>
    <mergeCell ref="F1564:F1573"/>
    <mergeCell ref="F1376:F1385"/>
    <mergeCell ref="F1393:F1402"/>
    <mergeCell ref="F1409:F1418"/>
    <mergeCell ref="F1423:F1432"/>
    <mergeCell ref="F1440:F1449"/>
    <mergeCell ref="F1456:F1465"/>
    <mergeCell ref="F1282:F1291"/>
    <mergeCell ref="F1299:F1308"/>
    <mergeCell ref="F1315:F1324"/>
    <mergeCell ref="F1329:F1338"/>
    <mergeCell ref="F1346:F1355"/>
    <mergeCell ref="F1362:F1371"/>
    <mergeCell ref="F1188:F1197"/>
    <mergeCell ref="F1205:F1214"/>
    <mergeCell ref="F1221:F1230"/>
    <mergeCell ref="F1235:F1244"/>
    <mergeCell ref="F1252:F1261"/>
    <mergeCell ref="F1268:F1277"/>
    <mergeCell ref="F1094:F1103"/>
    <mergeCell ref="F1111:F1120"/>
    <mergeCell ref="F1127:F1136"/>
    <mergeCell ref="F1141:F1150"/>
    <mergeCell ref="F1158:F1167"/>
    <mergeCell ref="F1174:F1183"/>
    <mergeCell ref="F1000:F1009"/>
    <mergeCell ref="F1017:F1026"/>
    <mergeCell ref="F1033:F1042"/>
    <mergeCell ref="F1047:F1056"/>
    <mergeCell ref="F1064:F1073"/>
    <mergeCell ref="F1080:F1089"/>
    <mergeCell ref="F906:F915"/>
    <mergeCell ref="F923:F932"/>
    <mergeCell ref="F939:F948"/>
    <mergeCell ref="F953:F962"/>
    <mergeCell ref="F970:F979"/>
    <mergeCell ref="F986:F995"/>
    <mergeCell ref="F787:F796"/>
    <mergeCell ref="F831:F840"/>
    <mergeCell ref="F846:F855"/>
    <mergeCell ref="F861:F870"/>
    <mergeCell ref="F876:F885"/>
    <mergeCell ref="F891:F900"/>
    <mergeCell ref="F587:F596"/>
    <mergeCell ref="F603:F612"/>
    <mergeCell ref="F620:F629"/>
    <mergeCell ref="F636:F645"/>
    <mergeCell ref="F653:F662"/>
    <mergeCell ref="F669:F678"/>
    <mergeCell ref="F488:F497"/>
    <mergeCell ref="F504:F513"/>
    <mergeCell ref="F521:F530"/>
    <mergeCell ref="F537:F546"/>
    <mergeCell ref="F554:F563"/>
    <mergeCell ref="F570:F579"/>
    <mergeCell ref="F391:F400"/>
    <mergeCell ref="F408:F417"/>
    <mergeCell ref="F424:F433"/>
    <mergeCell ref="F438:F447"/>
    <mergeCell ref="F455:F464"/>
    <mergeCell ref="F471:F480"/>
    <mergeCell ref="F297:F306"/>
    <mergeCell ref="F314:F323"/>
    <mergeCell ref="F330:F339"/>
    <mergeCell ref="F344:F353"/>
    <mergeCell ref="F361:F370"/>
    <mergeCell ref="F377:F386"/>
    <mergeCell ref="F250:F259"/>
    <mergeCell ref="F267:F276"/>
    <mergeCell ref="F283:F292"/>
    <mergeCell ref="F107:F116"/>
    <mergeCell ref="F123:F132"/>
    <mergeCell ref="F140:F149"/>
    <mergeCell ref="F156:F165"/>
    <mergeCell ref="F173:F182"/>
    <mergeCell ref="F189:F198"/>
    <mergeCell ref="F8:F17"/>
    <mergeCell ref="F24:F33"/>
    <mergeCell ref="F41:F50"/>
    <mergeCell ref="F57:F66"/>
    <mergeCell ref="F74:F83"/>
    <mergeCell ref="F90:F99"/>
    <mergeCell ref="F203:F212"/>
    <mergeCell ref="F220:F229"/>
    <mergeCell ref="F236:F24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Model Choice</vt:lpstr>
      <vt:lpstr>Home</vt:lpstr>
      <vt:lpstr>Shortcut</vt:lpstr>
      <vt:lpstr>Full</vt:lpstr>
      <vt:lpstr>IF Factors</vt:lpstr>
      <vt:lpstr>Grid Calc</vt:lpstr>
      <vt:lpstr>Calculations</vt:lpstr>
      <vt:lpstr>ridership calculator</vt:lpstr>
      <vt:lpstr>Calculations2</vt:lpstr>
      <vt:lpstr>Summary</vt:lpstr>
      <vt:lpstr>Summary2</vt:lpstr>
      <vt:lpstr>Color Coding</vt:lpstr>
      <vt:lpstr>Dissemination Rate</vt:lpstr>
      <vt:lpstr>Default</vt:lpstr>
      <vt:lpstr>Writeup</vt:lpstr>
      <vt:lpstr>Impact of Speed</vt:lpstr>
      <vt:lpstr>CO2 per km CO2 per pax</vt:lpstr>
      <vt:lpstr>brts_choice</vt:lpstr>
      <vt:lpstr>Component_brtscorecard</vt:lpstr>
      <vt:lpstr>sketchbasic</vt:lpstr>
      <vt:lpstr>Calculations!speedimpactlist</vt:lpstr>
      <vt:lpstr>Calculations2!speedimpactlist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2014-08-06T21:02:15Z</dcterms:modified>
</cp:coreProperties>
</file>